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jeff-nonadmin\Dropbox (Energy InNovation)\Desktop\"/>
    </mc:Choice>
  </mc:AlternateContent>
  <xr:revisionPtr revIDLastSave="0" documentId="13_ncr:1_{109FF424-EEBE-4239-ACF1-EF5C80B57C0E}" xr6:coauthVersionLast="45" xr6:coauthVersionMax="45" xr10:uidLastSave="{00000000-0000-0000-0000-000000000000}"/>
  <bookViews>
    <workbookView xWindow="1950" yWindow="1950" windowWidth="21600" windowHeight="12615" tabRatio="742" xr2:uid="{00000000-000D-0000-FFFF-FFFF00000000}"/>
  </bookViews>
  <sheets>
    <sheet name="About" sheetId="1" r:id="rId1"/>
    <sheet name="Vehicle Loading" sheetId="41" r:id="rId2"/>
    <sheet name="LDV psg time series" sheetId="32" r:id="rId3"/>
    <sheet name="LDV psg" sheetId="34" r:id="rId4"/>
    <sheet name="HDV frt" sheetId="43" r:id="rId5"/>
    <sheet name="HDV frt time series" sheetId="37" r:id="rId6"/>
    <sheet name="LDV Frt gas diesel (Pathways)" sheetId="44" r:id="rId7"/>
    <sheet name="LDV Frt electric&amp;CNG (Pathways)" sheetId="35" r:id="rId8"/>
    <sheet name="HDV psg time series" sheetId="40" r:id="rId9"/>
    <sheet name="HDV psg" sheetId="39" r:id="rId10"/>
    <sheet name="Motorbikes" sheetId="45" r:id="rId11"/>
    <sheet name="AEO 36" sheetId="48" r:id="rId12"/>
    <sheet name="NTS 1-40" sheetId="47" r:id="rId13"/>
    <sheet name="Calculations Etc" sheetId="46" r:id="rId14"/>
    <sheet name="Nonroad estimates" sheetId="42" r:id="rId15"/>
    <sheet name="BNVFE-LDVs-psgr" sheetId="2" r:id="rId16"/>
    <sheet name="BNVFE-LDVs-frgt" sheetId="5" r:id="rId17"/>
    <sheet name="BNVFE-HDVs-psgr" sheetId="6" r:id="rId18"/>
    <sheet name="BNVFE-HDVs-frgt" sheetId="7" r:id="rId19"/>
    <sheet name="BNVFE-aircraft-psgr" sheetId="8" r:id="rId20"/>
    <sheet name="BNVFE-aircraft-frgt" sheetId="9" r:id="rId21"/>
    <sheet name="BNVFE-rail-psgr" sheetId="10" r:id="rId22"/>
    <sheet name="BNVFE-rail-frgt" sheetId="11" r:id="rId23"/>
    <sheet name="BNVFE-ships-psgr" sheetId="12" r:id="rId24"/>
    <sheet name="BNVFE-ships-frgt" sheetId="13" r:id="rId25"/>
    <sheet name="BNVFE-motorbikes-psgr" sheetId="14" r:id="rId26"/>
    <sheet name="BNVFE-motorbikes-frgt" sheetId="15" r:id="rId27"/>
  </sheets>
  <externalReferences>
    <externalReference r:id="rId28"/>
  </externalReferences>
  <definedNames>
    <definedName name="Eno_TM" localSheetId="11">'[1]1997  Table 1a Modified'!#REF!</definedName>
    <definedName name="Eno_TM" localSheetId="13">'[1]1997  Table 1a Modified'!#REF!</definedName>
    <definedName name="Eno_TM" localSheetId="12">'[1]1997  Table 1a Modified'!#REF!</definedName>
    <definedName name="Eno_TM">'[1]1997  Table 1a Modified'!#REF!</definedName>
    <definedName name="Eno_Tons" localSheetId="11">'[1]1997  Table 1a Modified'!#REF!</definedName>
    <definedName name="Eno_Tons" localSheetId="13">'[1]1997  Table 1a Modified'!#REF!</definedName>
    <definedName name="Eno_Tons" localSheetId="12">'[1]1997  Table 1a Modified'!#REF!</definedName>
    <definedName name="Eno_Tons">'[1]1997  Table 1a Modified'!#REF!</definedName>
    <definedName name="Sum_T2" localSheetId="11">'[1]1997  Table 1a Modified'!#REF!</definedName>
    <definedName name="Sum_T2" localSheetId="13">'[1]1997  Table 1a Modified'!#REF!</definedName>
    <definedName name="Sum_T2" localSheetId="12">'[1]1997  Table 1a Modified'!#REF!</definedName>
    <definedName name="Sum_T2">'[1]1997  Table 1a Modified'!#REF!</definedName>
    <definedName name="Sum_TTM" localSheetId="11">'[1]1997  Table 1a Modified'!#REF!</definedName>
    <definedName name="Sum_TTM" localSheetId="13">'[1]1997  Table 1a Modified'!#REF!</definedName>
    <definedName name="Sum_TTM" localSheetId="12">'[1]1997  Table 1a Modified'!#REF!</definedName>
    <definedName name="Sum_TTM">'[1]1997  Table 1a Modified'!#REF!</definedName>
    <definedName name="ti_tbl_50" localSheetId="11">#REF!</definedName>
    <definedName name="ti_tbl_50" localSheetId="13">#REF!</definedName>
    <definedName name="ti_tbl_50" localSheetId="12">#REF!</definedName>
    <definedName name="ti_tbl_50">#REF!</definedName>
    <definedName name="ti_tbl_69" localSheetId="11">#REF!</definedName>
    <definedName name="ti_tbl_69" localSheetId="13">#REF!</definedName>
    <definedName name="ti_tbl_69" localSheetId="12">#REF!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5" l="1"/>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 r="B3" i="15"/>
  <c r="B4" i="15"/>
  <c r="B5" i="15"/>
  <c r="B6" i="15"/>
  <c r="B7" i="15"/>
  <c r="B2" i="15"/>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AH7" i="14"/>
  <c r="AI7" i="14"/>
  <c r="AJ7" i="14"/>
  <c r="B4" i="45"/>
  <c r="W4" i="45" s="1"/>
  <c r="AD14" i="47"/>
  <c r="AC14" i="47"/>
  <c r="AB14" i="47"/>
  <c r="AA14" i="47"/>
  <c r="Z14" i="47"/>
  <c r="Y14" i="47"/>
  <c r="X14" i="47"/>
  <c r="W14" i="47"/>
  <c r="V14" i="47"/>
  <c r="U14" i="47"/>
  <c r="T14" i="47"/>
  <c r="S14" i="47"/>
  <c r="R14" i="47"/>
  <c r="Q14" i="47"/>
  <c r="P14" i="47"/>
  <c r="O14" i="47"/>
  <c r="N14" i="47"/>
  <c r="M14" i="47"/>
  <c r="L14" i="47"/>
  <c r="K14" i="47"/>
  <c r="J14" i="47"/>
  <c r="I14" i="47"/>
  <c r="H14" i="47"/>
  <c r="G14" i="47"/>
  <c r="F14" i="47"/>
  <c r="AD5" i="47"/>
  <c r="AC5" i="47"/>
  <c r="AB5" i="47"/>
  <c r="AA5" i="47"/>
  <c r="Z5" i="47"/>
  <c r="Y5" i="47"/>
  <c r="X5" i="47"/>
  <c r="W5" i="47"/>
  <c r="V5" i="47"/>
  <c r="U5" i="47"/>
  <c r="T5" i="47"/>
  <c r="S5" i="47"/>
  <c r="R5" i="47"/>
  <c r="Q5" i="47"/>
  <c r="P5" i="47"/>
  <c r="O5" i="47"/>
  <c r="N5" i="47"/>
  <c r="M5" i="47"/>
  <c r="L5" i="47"/>
  <c r="K5" i="47"/>
  <c r="J5" i="47"/>
  <c r="I5" i="47"/>
  <c r="H5" i="47"/>
  <c r="G5" i="47"/>
  <c r="F5" i="47"/>
  <c r="E5" i="47"/>
  <c r="D5" i="47"/>
  <c r="C5" i="47"/>
  <c r="B5" i="47"/>
  <c r="W5" i="45" l="1"/>
  <c r="W5" i="14" s="1"/>
  <c r="W6" i="45"/>
  <c r="W6" i="14" s="1"/>
  <c r="W2" i="45"/>
  <c r="W2" i="14" s="1"/>
  <c r="W4" i="14"/>
  <c r="C4" i="45"/>
  <c r="AE4" i="45"/>
  <c r="I4" i="45"/>
  <c r="I2" i="45" s="1"/>
  <c r="I2" i="14" s="1"/>
  <c r="B5" i="45"/>
  <c r="B5" i="14" s="1"/>
  <c r="P4" i="45"/>
  <c r="B6" i="45"/>
  <c r="B6" i="14" s="1"/>
  <c r="B4" i="14"/>
  <c r="AJ4" i="45"/>
  <c r="AB4" i="45"/>
  <c r="U4" i="45"/>
  <c r="O4" i="45"/>
  <c r="G4" i="45"/>
  <c r="G3" i="45" s="1"/>
  <c r="G3" i="14" s="1"/>
  <c r="AH4" i="45"/>
  <c r="AF4" i="45"/>
  <c r="Q4" i="45"/>
  <c r="D4" i="45"/>
  <c r="AG4" i="45"/>
  <c r="AA4" i="45"/>
  <c r="T4" i="45"/>
  <c r="L4" i="45"/>
  <c r="E4" i="45"/>
  <c r="B3" i="45"/>
  <c r="B3" i="14" s="1"/>
  <c r="Y4" i="45"/>
  <c r="Y5" i="45" s="1"/>
  <c r="Y5" i="14" s="1"/>
  <c r="K4" i="45"/>
  <c r="P2" i="45"/>
  <c r="P2" i="14" s="1"/>
  <c r="AF2" i="45"/>
  <c r="AF2" i="14" s="1"/>
  <c r="AJ5" i="45"/>
  <c r="AJ5" i="14" s="1"/>
  <c r="E2" i="45"/>
  <c r="E2" i="14" s="1"/>
  <c r="Q2" i="45"/>
  <c r="Q2" i="14" s="1"/>
  <c r="U2" i="45"/>
  <c r="U2" i="14" s="1"/>
  <c r="AG2" i="45"/>
  <c r="AG2" i="14" s="1"/>
  <c r="E6" i="45"/>
  <c r="E6" i="14" s="1"/>
  <c r="I6" i="45"/>
  <c r="I6" i="14" s="1"/>
  <c r="U6" i="45"/>
  <c r="U6" i="14" s="1"/>
  <c r="Y6" i="45"/>
  <c r="Y6" i="14" s="1"/>
  <c r="AG6" i="45"/>
  <c r="AG6" i="14" s="1"/>
  <c r="AE2" i="45"/>
  <c r="AE2" i="14" s="1"/>
  <c r="O6" i="45"/>
  <c r="O6" i="14" s="1"/>
  <c r="AE6" i="45"/>
  <c r="AE6" i="14" s="1"/>
  <c r="H4" i="45"/>
  <c r="H4" i="14" s="1"/>
  <c r="M4" i="45"/>
  <c r="M4" i="14" s="1"/>
  <c r="S4" i="45"/>
  <c r="X4" i="45"/>
  <c r="X4" i="14" s="1"/>
  <c r="AC4" i="45"/>
  <c r="AC4" i="14" s="1"/>
  <c r="AI4" i="45"/>
  <c r="AI4" i="14" s="1"/>
  <c r="E5" i="45"/>
  <c r="E5" i="14" s="1"/>
  <c r="U5" i="45"/>
  <c r="U5" i="14" s="1"/>
  <c r="B2" i="45"/>
  <c r="B2" i="14" s="1"/>
  <c r="AH2" i="45"/>
  <c r="AH2" i="14" s="1"/>
  <c r="AH5" i="45"/>
  <c r="AH5" i="14" s="1"/>
  <c r="AH3" i="45"/>
  <c r="AH3" i="14" s="1"/>
  <c r="AE3" i="45"/>
  <c r="AE3" i="14" s="1"/>
  <c r="P3" i="45"/>
  <c r="P3" i="14" s="1"/>
  <c r="AF3" i="45"/>
  <c r="AF3" i="14" s="1"/>
  <c r="C3" i="45"/>
  <c r="C3" i="14" s="1"/>
  <c r="K3" i="45"/>
  <c r="K3" i="14" s="1"/>
  <c r="W3" i="45"/>
  <c r="W3" i="14" s="1"/>
  <c r="AA3" i="45"/>
  <c r="AA3" i="14" s="1"/>
  <c r="H3" i="45"/>
  <c r="H3" i="14" s="1"/>
  <c r="L3" i="45"/>
  <c r="L3" i="14" s="1"/>
  <c r="AB3" i="45"/>
  <c r="AB3" i="14" s="1"/>
  <c r="F4" i="45"/>
  <c r="F4" i="14" s="1"/>
  <c r="J4" i="45"/>
  <c r="J4" i="14" s="1"/>
  <c r="N4" i="45"/>
  <c r="N4" i="14" s="1"/>
  <c r="R4" i="45"/>
  <c r="R4" i="14" s="1"/>
  <c r="V4" i="45"/>
  <c r="V4" i="14" s="1"/>
  <c r="Z4" i="45"/>
  <c r="Z4" i="14" s="1"/>
  <c r="AD4" i="45"/>
  <c r="AD4" i="14" s="1"/>
  <c r="K5" i="45" l="1"/>
  <c r="K5" i="14" s="1"/>
  <c r="K6" i="45"/>
  <c r="K6" i="14" s="1"/>
  <c r="K2" i="45"/>
  <c r="K2" i="14" s="1"/>
  <c r="K4" i="14"/>
  <c r="L5" i="45"/>
  <c r="L5" i="14" s="1"/>
  <c r="L4" i="14"/>
  <c r="L2" i="45"/>
  <c r="L2" i="14" s="1"/>
  <c r="L6" i="45"/>
  <c r="L6" i="14" s="1"/>
  <c r="D5" i="45"/>
  <c r="D5" i="14" s="1"/>
  <c r="D4" i="14"/>
  <c r="AJ2" i="45"/>
  <c r="AJ2" i="14" s="1"/>
  <c r="AJ4" i="14"/>
  <c r="AJ3" i="45"/>
  <c r="AJ3" i="14" s="1"/>
  <c r="D3" i="45"/>
  <c r="D3" i="14" s="1"/>
  <c r="D2" i="45"/>
  <c r="D2" i="14" s="1"/>
  <c r="T5" i="45"/>
  <c r="T5" i="14" s="1"/>
  <c r="T4" i="14"/>
  <c r="O5" i="45"/>
  <c r="O5" i="14" s="1"/>
  <c r="O4" i="14"/>
  <c r="AI3" i="45"/>
  <c r="AI3" i="14" s="1"/>
  <c r="T6" i="45"/>
  <c r="T6" i="14" s="1"/>
  <c r="AA5" i="45"/>
  <c r="AA5" i="14" s="1"/>
  <c r="AA4" i="14"/>
  <c r="AA6" i="45"/>
  <c r="AA6" i="14" s="1"/>
  <c r="AA2" i="45"/>
  <c r="AA2" i="14" s="1"/>
  <c r="AF6" i="45"/>
  <c r="AF6" i="14" s="1"/>
  <c r="AF5" i="45"/>
  <c r="AF5" i="14" s="1"/>
  <c r="AF4" i="14"/>
  <c r="U3" i="45"/>
  <c r="U3" i="14" s="1"/>
  <c r="U4" i="14"/>
  <c r="AE5" i="45"/>
  <c r="AE5" i="14" s="1"/>
  <c r="AE4" i="14"/>
  <c r="G5" i="45"/>
  <c r="G5" i="14" s="1"/>
  <c r="G4" i="14"/>
  <c r="G6" i="45"/>
  <c r="G6" i="14" s="1"/>
  <c r="G2" i="45"/>
  <c r="G2" i="14" s="1"/>
  <c r="AJ6" i="45"/>
  <c r="AJ6" i="14" s="1"/>
  <c r="Y3" i="45"/>
  <c r="Y3" i="14" s="1"/>
  <c r="Y4" i="14"/>
  <c r="Q3" i="45"/>
  <c r="Q3" i="14" s="1"/>
  <c r="Q5" i="45"/>
  <c r="Q5" i="14" s="1"/>
  <c r="Q4" i="14"/>
  <c r="I3" i="45"/>
  <c r="I3" i="14" s="1"/>
  <c r="I4" i="14"/>
  <c r="T3" i="45"/>
  <c r="T3" i="14" s="1"/>
  <c r="X3" i="45"/>
  <c r="X3" i="14" s="1"/>
  <c r="O3" i="45"/>
  <c r="O3" i="14" s="1"/>
  <c r="S3" i="45"/>
  <c r="S3" i="14" s="1"/>
  <c r="S4" i="14"/>
  <c r="D6" i="45"/>
  <c r="D6" i="14" s="1"/>
  <c r="O2" i="45"/>
  <c r="O2" i="14" s="1"/>
  <c r="Q6" i="45"/>
  <c r="Q6" i="14" s="1"/>
  <c r="Y2" i="45"/>
  <c r="Y2" i="14" s="1"/>
  <c r="T2" i="45"/>
  <c r="T2" i="14" s="1"/>
  <c r="I5" i="45"/>
  <c r="I5" i="14" s="1"/>
  <c r="E3" i="45"/>
  <c r="E3" i="14" s="1"/>
  <c r="E4" i="14"/>
  <c r="AG3" i="45"/>
  <c r="AG3" i="14" s="1"/>
  <c r="AG4" i="14"/>
  <c r="AG5" i="45"/>
  <c r="AG5" i="14" s="1"/>
  <c r="AH6" i="45"/>
  <c r="AH6" i="14" s="1"/>
  <c r="AH4" i="14"/>
  <c r="AB5" i="45"/>
  <c r="AB5" i="14" s="1"/>
  <c r="AB6" i="45"/>
  <c r="AB6" i="14" s="1"/>
  <c r="AB2" i="45"/>
  <c r="AB2" i="14" s="1"/>
  <c r="AB4" i="14"/>
  <c r="P6" i="45"/>
  <c r="P6" i="14" s="1"/>
  <c r="P4" i="14"/>
  <c r="P5" i="45"/>
  <c r="P5" i="14" s="1"/>
  <c r="C5" i="45"/>
  <c r="C5" i="14" s="1"/>
  <c r="C4" i="14"/>
  <c r="C6" i="45"/>
  <c r="C6" i="14" s="1"/>
  <c r="C2" i="45"/>
  <c r="C2" i="14" s="1"/>
  <c r="F6" i="45"/>
  <c r="F6" i="14" s="1"/>
  <c r="F2" i="45"/>
  <c r="F2" i="14" s="1"/>
  <c r="R6" i="45"/>
  <c r="R6" i="14" s="1"/>
  <c r="R2" i="45"/>
  <c r="R2" i="14" s="1"/>
  <c r="AI5" i="45"/>
  <c r="AI5" i="14" s="1"/>
  <c r="AI2" i="45"/>
  <c r="AI2" i="14" s="1"/>
  <c r="AI6" i="45"/>
  <c r="AI6" i="14" s="1"/>
  <c r="M3" i="45"/>
  <c r="M3" i="14" s="1"/>
  <c r="M5" i="45"/>
  <c r="M5" i="14" s="1"/>
  <c r="M6" i="45"/>
  <c r="M6" i="14" s="1"/>
  <c r="M2" i="45"/>
  <c r="M2" i="14" s="1"/>
  <c r="V6" i="45"/>
  <c r="V6" i="14" s="1"/>
  <c r="V2" i="45"/>
  <c r="V2" i="14" s="1"/>
  <c r="S5" i="45"/>
  <c r="S5" i="14" s="1"/>
  <c r="S6" i="45"/>
  <c r="S6" i="14" s="1"/>
  <c r="S2" i="45"/>
  <c r="S2" i="14" s="1"/>
  <c r="AD6" i="45"/>
  <c r="AD6" i="14" s="1"/>
  <c r="AD2" i="45"/>
  <c r="AD2" i="14" s="1"/>
  <c r="N6" i="45"/>
  <c r="N6" i="14" s="1"/>
  <c r="N2" i="45"/>
  <c r="N2" i="14" s="1"/>
  <c r="AC3" i="45"/>
  <c r="AC3" i="14" s="1"/>
  <c r="AC5" i="45"/>
  <c r="AC5" i="14" s="1"/>
  <c r="AC6" i="45"/>
  <c r="AC6" i="14" s="1"/>
  <c r="AC2" i="45"/>
  <c r="AC2" i="14" s="1"/>
  <c r="H6" i="45"/>
  <c r="H6" i="14" s="1"/>
  <c r="H2" i="45"/>
  <c r="H2" i="14" s="1"/>
  <c r="H5" i="45"/>
  <c r="H5" i="14" s="1"/>
  <c r="Z6" i="45"/>
  <c r="Z6" i="14" s="1"/>
  <c r="Z2" i="45"/>
  <c r="Z2" i="14" s="1"/>
  <c r="J6" i="45"/>
  <c r="J6" i="14" s="1"/>
  <c r="J2" i="45"/>
  <c r="J2" i="14" s="1"/>
  <c r="X6" i="45"/>
  <c r="X6" i="14" s="1"/>
  <c r="X2" i="45"/>
  <c r="X2" i="14" s="1"/>
  <c r="X5" i="45"/>
  <c r="X5" i="14" s="1"/>
  <c r="AD5" i="45"/>
  <c r="AD5" i="14" s="1"/>
  <c r="AD3" i="45"/>
  <c r="AD3" i="14" s="1"/>
  <c r="N5" i="45"/>
  <c r="N5" i="14" s="1"/>
  <c r="N3" i="45"/>
  <c r="N3" i="14" s="1"/>
  <c r="Z3" i="45"/>
  <c r="Z3" i="14" s="1"/>
  <c r="Z5" i="45"/>
  <c r="Z5" i="14" s="1"/>
  <c r="J5" i="45"/>
  <c r="J5" i="14" s="1"/>
  <c r="J3" i="45"/>
  <c r="J3" i="14" s="1"/>
  <c r="V5" i="45"/>
  <c r="V5" i="14" s="1"/>
  <c r="V3" i="45"/>
  <c r="V3" i="14" s="1"/>
  <c r="F5" i="45"/>
  <c r="F5" i="14" s="1"/>
  <c r="F3" i="45"/>
  <c r="F3" i="14" s="1"/>
  <c r="R5" i="45"/>
  <c r="R5" i="14" s="1"/>
  <c r="R3" i="45"/>
  <c r="R3" i="14" s="1"/>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BA72" i="35" l="1"/>
  <c r="D51" i="39" l="1"/>
  <c r="D60" i="39" s="1"/>
  <c r="E51" i="39"/>
  <c r="F51" i="39"/>
  <c r="F60" i="39" s="1"/>
  <c r="G51" i="39"/>
  <c r="G60" i="39" s="1"/>
  <c r="H51" i="39"/>
  <c r="H60" i="39" s="1"/>
  <c r="I51" i="39"/>
  <c r="I60" i="39" s="1"/>
  <c r="J51" i="39"/>
  <c r="J60" i="39" s="1"/>
  <c r="K51" i="39"/>
  <c r="K60" i="39" s="1"/>
  <c r="C51" i="39"/>
  <c r="C60" i="39" s="1"/>
  <c r="B51" i="39"/>
  <c r="B60" i="39" s="1"/>
  <c r="AI57" i="39"/>
  <c r="AJ57" i="39"/>
  <c r="AK57" i="39"/>
  <c r="C57"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AH57" i="39"/>
  <c r="E60" i="39"/>
  <c r="B57" i="39"/>
  <c r="L51" i="39"/>
  <c r="L60" i="39" s="1"/>
  <c r="M51" i="39"/>
  <c r="M60" i="39" s="1"/>
  <c r="N51" i="39"/>
  <c r="N60" i="39" s="1"/>
  <c r="O51" i="39"/>
  <c r="O60" i="39" s="1"/>
  <c r="P51" i="39"/>
  <c r="P60" i="39" s="1"/>
  <c r="Q51" i="39"/>
  <c r="Q60" i="39" s="1"/>
  <c r="R51" i="39"/>
  <c r="R60" i="39" s="1"/>
  <c r="S51" i="39"/>
  <c r="S60" i="39" s="1"/>
  <c r="T51" i="39"/>
  <c r="T60" i="39" s="1"/>
  <c r="U51" i="39"/>
  <c r="U60" i="39" s="1"/>
  <c r="V51" i="39"/>
  <c r="V60" i="39" s="1"/>
  <c r="W51" i="39"/>
  <c r="W60" i="39" s="1"/>
  <c r="X51" i="39"/>
  <c r="X60" i="39" s="1"/>
  <c r="Y51" i="39"/>
  <c r="Y60" i="39" s="1"/>
  <c r="Z51" i="39"/>
  <c r="Z60" i="39" s="1"/>
  <c r="AA51" i="39"/>
  <c r="AA60" i="39" s="1"/>
  <c r="AB51" i="39"/>
  <c r="AB60" i="39" s="1"/>
  <c r="AC51" i="39"/>
  <c r="AC60" i="39" s="1"/>
  <c r="AD51" i="39"/>
  <c r="AD60" i="39" s="1"/>
  <c r="AE51" i="39"/>
  <c r="AE60" i="39" s="1"/>
  <c r="AF51" i="39"/>
  <c r="AF60" i="39" s="1"/>
  <c r="AG51" i="39"/>
  <c r="AG60" i="39" s="1"/>
  <c r="AH51" i="39"/>
  <c r="AH60" i="39" s="1"/>
  <c r="AI51" i="39"/>
  <c r="AI60" i="39" s="1"/>
  <c r="AJ51" i="39"/>
  <c r="AJ60" i="39" s="1"/>
  <c r="AK51" i="39"/>
  <c r="AK60" i="39" s="1"/>
  <c r="C52" i="39"/>
  <c r="C61" i="39" s="1"/>
  <c r="D52" i="39"/>
  <c r="D61" i="39" s="1"/>
  <c r="E52" i="39"/>
  <c r="E61" i="39" s="1"/>
  <c r="F52" i="39"/>
  <c r="F61" i="39" s="1"/>
  <c r="G52" i="39"/>
  <c r="G61" i="39" s="1"/>
  <c r="H52" i="39"/>
  <c r="H61" i="39" s="1"/>
  <c r="I52" i="39"/>
  <c r="I61" i="39" s="1"/>
  <c r="J52" i="39"/>
  <c r="J61" i="39" s="1"/>
  <c r="K52" i="39"/>
  <c r="K61" i="39" s="1"/>
  <c r="L52" i="39"/>
  <c r="L61" i="39" s="1"/>
  <c r="M52" i="39"/>
  <c r="M61" i="39" s="1"/>
  <c r="N52" i="39"/>
  <c r="N61" i="39" s="1"/>
  <c r="O52" i="39"/>
  <c r="O61" i="39" s="1"/>
  <c r="P52" i="39"/>
  <c r="P61" i="39" s="1"/>
  <c r="Q52" i="39"/>
  <c r="Q61" i="39" s="1"/>
  <c r="R52" i="39"/>
  <c r="R61" i="39" s="1"/>
  <c r="S52" i="39"/>
  <c r="S61" i="39" s="1"/>
  <c r="T52" i="39"/>
  <c r="T61" i="39" s="1"/>
  <c r="U52" i="39"/>
  <c r="U61" i="39" s="1"/>
  <c r="V52" i="39"/>
  <c r="V61" i="39" s="1"/>
  <c r="W52" i="39"/>
  <c r="W61" i="39" s="1"/>
  <c r="X52" i="39"/>
  <c r="X61" i="39" s="1"/>
  <c r="Y52" i="39"/>
  <c r="Y61" i="39" s="1"/>
  <c r="Z52" i="39"/>
  <c r="Z61" i="39" s="1"/>
  <c r="AA52" i="39"/>
  <c r="AA61" i="39" s="1"/>
  <c r="AB52" i="39"/>
  <c r="AB61" i="39" s="1"/>
  <c r="AC52" i="39"/>
  <c r="AC61" i="39" s="1"/>
  <c r="AD52" i="39"/>
  <c r="AD61" i="39" s="1"/>
  <c r="AE52" i="39"/>
  <c r="AE61" i="39" s="1"/>
  <c r="AF52" i="39"/>
  <c r="AF61" i="39" s="1"/>
  <c r="AG52" i="39"/>
  <c r="AG61" i="39" s="1"/>
  <c r="AH52" i="39"/>
  <c r="AH61" i="39" s="1"/>
  <c r="AI52" i="39"/>
  <c r="AI61" i="39" s="1"/>
  <c r="AJ52" i="39"/>
  <c r="AJ61" i="39" s="1"/>
  <c r="AK52" i="39"/>
  <c r="AK61" i="39" s="1"/>
  <c r="C53" i="39"/>
  <c r="C59" i="39" s="1"/>
  <c r="D53" i="39"/>
  <c r="D59" i="39" s="1"/>
  <c r="E53" i="39"/>
  <c r="E59" i="39" s="1"/>
  <c r="F53" i="39"/>
  <c r="F59" i="39" s="1"/>
  <c r="G53" i="39"/>
  <c r="G59" i="39" s="1"/>
  <c r="H53" i="39"/>
  <c r="H59" i="39" s="1"/>
  <c r="I53" i="39"/>
  <c r="I59" i="39" s="1"/>
  <c r="J53" i="39"/>
  <c r="J59" i="39" s="1"/>
  <c r="K53" i="39"/>
  <c r="K59" i="39" s="1"/>
  <c r="L53" i="39"/>
  <c r="L59" i="39" s="1"/>
  <c r="M53" i="39"/>
  <c r="M59" i="39" s="1"/>
  <c r="N53" i="39"/>
  <c r="N59" i="39" s="1"/>
  <c r="O53" i="39"/>
  <c r="O59" i="39" s="1"/>
  <c r="P53" i="39"/>
  <c r="P59" i="39" s="1"/>
  <c r="Q53" i="39"/>
  <c r="Q59" i="39" s="1"/>
  <c r="R53" i="39"/>
  <c r="R59" i="39" s="1"/>
  <c r="S53" i="39"/>
  <c r="S59" i="39" s="1"/>
  <c r="T53" i="39"/>
  <c r="T59" i="39" s="1"/>
  <c r="U53" i="39"/>
  <c r="U59" i="39" s="1"/>
  <c r="V53" i="39"/>
  <c r="V59" i="39" s="1"/>
  <c r="W53" i="39"/>
  <c r="W59" i="39" s="1"/>
  <c r="X53" i="39"/>
  <c r="X59" i="39" s="1"/>
  <c r="Y53" i="39"/>
  <c r="Y59" i="39" s="1"/>
  <c r="Z53" i="39"/>
  <c r="Z59" i="39" s="1"/>
  <c r="AA53" i="39"/>
  <c r="AA59" i="39" s="1"/>
  <c r="AB53" i="39"/>
  <c r="AB59" i="39" s="1"/>
  <c r="AC53" i="39"/>
  <c r="AC59" i="39" s="1"/>
  <c r="AD53" i="39"/>
  <c r="AD59" i="39" s="1"/>
  <c r="AE53" i="39"/>
  <c r="AE59" i="39" s="1"/>
  <c r="AF53" i="39"/>
  <c r="AF59" i="39" s="1"/>
  <c r="AG53" i="39"/>
  <c r="AG59" i="39" s="1"/>
  <c r="AH53" i="39"/>
  <c r="AH59" i="39" s="1"/>
  <c r="AI53" i="39"/>
  <c r="AI59" i="39" s="1"/>
  <c r="AJ53" i="39"/>
  <c r="AJ59" i="39" s="1"/>
  <c r="AK53" i="39"/>
  <c r="AK59" i="39" s="1"/>
  <c r="C54" i="39"/>
  <c r="C58" i="39" s="1"/>
  <c r="D54" i="39"/>
  <c r="D58" i="39" s="1"/>
  <c r="E54" i="39"/>
  <c r="E58" i="39" s="1"/>
  <c r="F54" i="39"/>
  <c r="F58" i="39" s="1"/>
  <c r="G54" i="39"/>
  <c r="G58" i="39" s="1"/>
  <c r="H54" i="39"/>
  <c r="H58" i="39" s="1"/>
  <c r="I54" i="39"/>
  <c r="I58" i="39" s="1"/>
  <c r="J54" i="39"/>
  <c r="J58" i="39" s="1"/>
  <c r="K54" i="39"/>
  <c r="K58" i="39" s="1"/>
  <c r="L54" i="39"/>
  <c r="L58" i="39" s="1"/>
  <c r="M54" i="39"/>
  <c r="M58" i="39" s="1"/>
  <c r="N54" i="39"/>
  <c r="N58" i="39" s="1"/>
  <c r="O54" i="39"/>
  <c r="O58" i="39" s="1"/>
  <c r="P54" i="39"/>
  <c r="P58" i="39" s="1"/>
  <c r="Q54" i="39"/>
  <c r="Q58" i="39" s="1"/>
  <c r="R54" i="39"/>
  <c r="R58" i="39" s="1"/>
  <c r="S54" i="39"/>
  <c r="S58" i="39" s="1"/>
  <c r="T54" i="39"/>
  <c r="T58" i="39" s="1"/>
  <c r="U54" i="39"/>
  <c r="U58" i="39" s="1"/>
  <c r="V54" i="39"/>
  <c r="V58" i="39" s="1"/>
  <c r="W54" i="39"/>
  <c r="W58" i="39" s="1"/>
  <c r="X54" i="39"/>
  <c r="X58" i="39" s="1"/>
  <c r="Y54" i="39"/>
  <c r="Y58" i="39" s="1"/>
  <c r="Z54" i="39"/>
  <c r="Z58" i="39" s="1"/>
  <c r="AA54" i="39"/>
  <c r="AA58" i="39" s="1"/>
  <c r="AB54" i="39"/>
  <c r="AB58" i="39" s="1"/>
  <c r="AC54" i="39"/>
  <c r="AC58" i="39" s="1"/>
  <c r="AD54" i="39"/>
  <c r="AD58" i="39" s="1"/>
  <c r="AE54" i="39"/>
  <c r="AE58" i="39" s="1"/>
  <c r="AF54" i="39"/>
  <c r="AF58" i="39" s="1"/>
  <c r="AG54" i="39"/>
  <c r="AG58" i="39" s="1"/>
  <c r="AH54" i="39"/>
  <c r="AH58" i="39" s="1"/>
  <c r="AI54" i="39"/>
  <c r="AI58" i="39" s="1"/>
  <c r="AJ54" i="39"/>
  <c r="AJ58" i="39" s="1"/>
  <c r="AK54" i="39"/>
  <c r="AK58" i="39" s="1"/>
  <c r="B54" i="39"/>
  <c r="B58" i="39" s="1"/>
  <c r="B53" i="39"/>
  <c r="B59" i="39" s="1"/>
  <c r="B52" i="39"/>
  <c r="B61" i="39" s="1"/>
  <c r="A55" i="35"/>
  <c r="A72" i="35" s="1"/>
  <c r="A56" i="35"/>
  <c r="W73" i="35"/>
  <c r="AA73" i="35"/>
  <c r="AE73" i="35"/>
  <c r="AI73" i="35"/>
  <c r="AM73" i="35"/>
  <c r="AQ73" i="35"/>
  <c r="AU73" i="35"/>
  <c r="AY73" i="35"/>
  <c r="A73" i="35"/>
  <c r="T73" i="35"/>
  <c r="U73" i="35"/>
  <c r="V73" i="35"/>
  <c r="X73" i="35"/>
  <c r="Y73" i="35"/>
  <c r="Z73" i="35"/>
  <c r="AB73" i="35"/>
  <c r="AC73" i="35"/>
  <c r="AD73" i="35"/>
  <c r="AF73" i="35"/>
  <c r="AG73" i="35"/>
  <c r="AH73" i="35"/>
  <c r="AJ73" i="35"/>
  <c r="AK73" i="35"/>
  <c r="AL73" i="35"/>
  <c r="AN73" i="35"/>
  <c r="AO73" i="35"/>
  <c r="AP73" i="35"/>
  <c r="AR73" i="35"/>
  <c r="AS73" i="35"/>
  <c r="AT73" i="35"/>
  <c r="AV73" i="35"/>
  <c r="AW73" i="35"/>
  <c r="AX73" i="35"/>
  <c r="AZ73" i="35"/>
  <c r="BA73" i="35"/>
  <c r="R90" i="44" l="1"/>
  <c r="S90" i="44"/>
  <c r="T90" i="44"/>
  <c r="U90" i="44"/>
  <c r="V90" i="44"/>
  <c r="W90" i="44"/>
  <c r="X90" i="44"/>
  <c r="Y90" i="44"/>
  <c r="Z90" i="44"/>
  <c r="AA90" i="44"/>
  <c r="AB90" i="44"/>
  <c r="AC90" i="44"/>
  <c r="AD90" i="44"/>
  <c r="AE90" i="44"/>
  <c r="AF90" i="44"/>
  <c r="AG90" i="44"/>
  <c r="AH90" i="44"/>
  <c r="AI90" i="44"/>
  <c r="C90" i="44"/>
  <c r="D90" i="44"/>
  <c r="E90" i="44"/>
  <c r="F90" i="44"/>
  <c r="G90" i="44"/>
  <c r="H90" i="44"/>
  <c r="I90" i="44"/>
  <c r="J90" i="44"/>
  <c r="K90" i="44"/>
  <c r="L90" i="44"/>
  <c r="M90" i="44"/>
  <c r="N90" i="44"/>
  <c r="O90" i="44"/>
  <c r="P90" i="44"/>
  <c r="Q90" i="44"/>
  <c r="B90" i="44"/>
  <c r="C83" i="44"/>
  <c r="D83" i="44" s="1"/>
  <c r="E83" i="44" s="1"/>
  <c r="F83" i="44" s="1"/>
  <c r="G83" i="44" s="1"/>
  <c r="B59" i="44"/>
  <c r="B65" i="44"/>
  <c r="B66" i="44" s="1"/>
  <c r="B5" i="5" s="1"/>
  <c r="C52" i="44"/>
  <c r="D52" i="44" s="1"/>
  <c r="E52" i="44" s="1"/>
  <c r="F52" i="44" s="1"/>
  <c r="G52" i="44" s="1"/>
  <c r="C72" i="44"/>
  <c r="D72" i="44" s="1"/>
  <c r="E72" i="44" s="1"/>
  <c r="F72" i="44" s="1"/>
  <c r="G72" i="44" s="1"/>
  <c r="D46" i="44"/>
  <c r="E46" i="44"/>
  <c r="F46" i="44"/>
  <c r="G46" i="44"/>
  <c r="H46" i="44"/>
  <c r="I46" i="44"/>
  <c r="J46" i="44"/>
  <c r="K46" i="44"/>
  <c r="L46" i="44"/>
  <c r="M46" i="44"/>
  <c r="N46" i="44"/>
  <c r="O46" i="44"/>
  <c r="P46" i="44"/>
  <c r="Q46" i="44"/>
  <c r="C46" i="44"/>
  <c r="B46" i="44"/>
  <c r="C42" i="44"/>
  <c r="D42" i="44" s="1"/>
  <c r="E42" i="44" s="1"/>
  <c r="F42" i="44" s="1"/>
  <c r="G42" i="44" s="1"/>
  <c r="A26" i="44" l="1"/>
  <c r="AK23" i="44"/>
  <c r="AJ23" i="44"/>
  <c r="AI23" i="44"/>
  <c r="AH23" i="44"/>
  <c r="AG23" i="44"/>
  <c r="AF23" i="44"/>
  <c r="AE23" i="44"/>
  <c r="AD23" i="44"/>
  <c r="AC23" i="44"/>
  <c r="AB23" i="44"/>
  <c r="AA23" i="44"/>
  <c r="Z23" i="44"/>
  <c r="Y23" i="44"/>
  <c r="X23" i="44"/>
  <c r="W23" i="44"/>
  <c r="V23" i="44"/>
  <c r="U23" i="44"/>
  <c r="T23" i="44"/>
  <c r="S23" i="44"/>
  <c r="R23" i="44"/>
  <c r="Q23" i="44"/>
  <c r="P23" i="44"/>
  <c r="O23" i="44"/>
  <c r="N23" i="44"/>
  <c r="M23" i="44"/>
  <c r="L23" i="44"/>
  <c r="K23" i="44"/>
  <c r="J23" i="44"/>
  <c r="I23" i="44"/>
  <c r="H23" i="44"/>
  <c r="G23" i="44"/>
  <c r="F23" i="44"/>
  <c r="E23" i="44"/>
  <c r="D23" i="44"/>
  <c r="C23" i="44"/>
  <c r="B23" i="44"/>
  <c r="AK22" i="44"/>
  <c r="AJ22" i="44"/>
  <c r="AI22" i="44"/>
  <c r="AH22" i="44"/>
  <c r="AG22" i="44"/>
  <c r="AF22" i="44"/>
  <c r="AE22" i="44"/>
  <c r="AD22" i="44"/>
  <c r="AC22" i="44"/>
  <c r="AB22" i="44"/>
  <c r="AA22" i="44"/>
  <c r="Z22" i="44"/>
  <c r="Y22" i="44"/>
  <c r="X22" i="44"/>
  <c r="W22" i="44"/>
  <c r="V22" i="44"/>
  <c r="U22" i="44"/>
  <c r="T22" i="44"/>
  <c r="S22" i="44"/>
  <c r="R22" i="44"/>
  <c r="Q22" i="44"/>
  <c r="P22" i="44"/>
  <c r="O22" i="44"/>
  <c r="N22" i="44"/>
  <c r="M22" i="44"/>
  <c r="L22" i="44"/>
  <c r="K22" i="44"/>
  <c r="J22" i="44"/>
  <c r="I22" i="44"/>
  <c r="H22" i="44"/>
  <c r="G22" i="44"/>
  <c r="F22" i="44"/>
  <c r="E22" i="44"/>
  <c r="D22" i="44"/>
  <c r="C22" i="44"/>
  <c r="B22" i="44"/>
  <c r="AK21" i="44"/>
  <c r="AJ21" i="44"/>
  <c r="AI21" i="44"/>
  <c r="AH21" i="44"/>
  <c r="AG21" i="44"/>
  <c r="AF21" i="44"/>
  <c r="AE21" i="44"/>
  <c r="AD21" i="44"/>
  <c r="AC21" i="44"/>
  <c r="AB21" i="44"/>
  <c r="AA21" i="44"/>
  <c r="Z21" i="44"/>
  <c r="Y21" i="44"/>
  <c r="X21" i="44"/>
  <c r="W21" i="44"/>
  <c r="V21" i="44"/>
  <c r="U21" i="44"/>
  <c r="T21" i="44"/>
  <c r="S21" i="44"/>
  <c r="R21" i="44"/>
  <c r="Q21" i="44"/>
  <c r="P21" i="44"/>
  <c r="O21" i="44"/>
  <c r="N21" i="44"/>
  <c r="M21" i="44"/>
  <c r="L21" i="44"/>
  <c r="K21" i="44"/>
  <c r="J21" i="44"/>
  <c r="I21" i="44"/>
  <c r="H21" i="44"/>
  <c r="G21" i="44"/>
  <c r="F21" i="44"/>
  <c r="E21" i="44"/>
  <c r="B47" i="44" s="1"/>
  <c r="D21" i="44"/>
  <c r="C21" i="44"/>
  <c r="B21" i="44"/>
  <c r="AK20" i="44"/>
  <c r="AJ20" i="44"/>
  <c r="AI20" i="44"/>
  <c r="AH20" i="44"/>
  <c r="AG20" i="44"/>
  <c r="AF20" i="44"/>
  <c r="AE20" i="44"/>
  <c r="AD20" i="44"/>
  <c r="AC20" i="44"/>
  <c r="AB20" i="44"/>
  <c r="AA20" i="44"/>
  <c r="Z20" i="44"/>
  <c r="Y20" i="44"/>
  <c r="X20" i="44"/>
  <c r="W20" i="44"/>
  <c r="V20" i="44"/>
  <c r="U20" i="44"/>
  <c r="T20" i="44"/>
  <c r="S20" i="44"/>
  <c r="R20" i="44"/>
  <c r="Q20" i="44"/>
  <c r="P20" i="44"/>
  <c r="O20" i="44"/>
  <c r="N20" i="44"/>
  <c r="M20" i="44"/>
  <c r="L20" i="44"/>
  <c r="K20" i="44"/>
  <c r="B73" i="44" s="1"/>
  <c r="J20" i="44"/>
  <c r="I20" i="44"/>
  <c r="H20" i="44"/>
  <c r="G91" i="44" s="1"/>
  <c r="G20" i="44"/>
  <c r="F91" i="44" s="1"/>
  <c r="F92" i="44" s="1"/>
  <c r="F20" i="44"/>
  <c r="E91" i="44" s="1"/>
  <c r="E92" i="44" s="1"/>
  <c r="E20" i="44"/>
  <c r="D20" i="44"/>
  <c r="C91" i="44" s="1"/>
  <c r="C92" i="44" s="1"/>
  <c r="C20" i="44"/>
  <c r="B91" i="44" s="1"/>
  <c r="B92" i="44" s="1"/>
  <c r="B4" i="5" s="1"/>
  <c r="B20" i="44"/>
  <c r="A28" i="39"/>
  <c r="A29" i="39"/>
  <c r="A30" i="39"/>
  <c r="A31" i="39"/>
  <c r="A32" i="39"/>
  <c r="B4"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B6"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B7"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W72" i="35" l="1"/>
  <c r="F4" i="5"/>
  <c r="C4" i="5"/>
  <c r="T72" i="35"/>
  <c r="H91" i="44"/>
  <c r="G92" i="44"/>
  <c r="E4" i="5"/>
  <c r="V72" i="35"/>
  <c r="B77" i="44"/>
  <c r="C77" i="44" s="1"/>
  <c r="D77" i="44" s="1"/>
  <c r="E77" i="44" s="1"/>
  <c r="F77" i="44" s="1"/>
  <c r="G77" i="44" s="1"/>
  <c r="H77" i="44" s="1"/>
  <c r="I77" i="44" s="1"/>
  <c r="J77" i="44" s="1"/>
  <c r="K77" i="44" s="1"/>
  <c r="L77" i="44" s="1"/>
  <c r="M77" i="44" s="1"/>
  <c r="N77" i="44" s="1"/>
  <c r="O77" i="44" s="1"/>
  <c r="P77" i="44" s="1"/>
  <c r="Q77" i="44" s="1"/>
  <c r="D91" i="44"/>
  <c r="D92" i="44" s="1"/>
  <c r="B84" i="44"/>
  <c r="C84" i="44"/>
  <c r="D84" i="44" s="1"/>
  <c r="E84" i="44" s="1"/>
  <c r="F84" i="44" s="1"/>
  <c r="G84" i="44" s="1"/>
  <c r="C47" i="44"/>
  <c r="D47" i="44" s="1"/>
  <c r="E47" i="44" s="1"/>
  <c r="F47" i="44" s="1"/>
  <c r="G47" i="44" s="1"/>
  <c r="H47" i="44" s="1"/>
  <c r="I47" i="44" s="1"/>
  <c r="J47" i="44" s="1"/>
  <c r="K47" i="44" s="1"/>
  <c r="L47" i="44" s="1"/>
  <c r="M47" i="44" s="1"/>
  <c r="N47" i="44" s="1"/>
  <c r="O47" i="44" s="1"/>
  <c r="P47" i="44" s="1"/>
  <c r="Q47" i="44" s="1"/>
  <c r="B43" i="44"/>
  <c r="C73" i="44"/>
  <c r="D73" i="44" s="1"/>
  <c r="E73" i="44" s="1"/>
  <c r="F73" i="44" s="1"/>
  <c r="G73" i="44" s="1"/>
  <c r="B34" i="44"/>
  <c r="C34" i="44" s="1"/>
  <c r="D34" i="44" s="1"/>
  <c r="E34" i="44" s="1"/>
  <c r="D4" i="5" l="1"/>
  <c r="U72" i="35"/>
  <c r="G4" i="5"/>
  <c r="X72" i="35"/>
  <c r="I91" i="44"/>
  <c r="H92" i="44"/>
  <c r="C43" i="44"/>
  <c r="B53" i="44"/>
  <c r="K65" i="44" s="1"/>
  <c r="H4" i="5" l="1"/>
  <c r="Y72" i="35"/>
  <c r="L65" i="44"/>
  <c r="K66" i="44"/>
  <c r="K5" i="5" s="1"/>
  <c r="J91" i="44"/>
  <c r="I92" i="44"/>
  <c r="D43" i="44"/>
  <c r="C53" i="44"/>
  <c r="M65" i="44" l="1"/>
  <c r="L66" i="44"/>
  <c r="L5" i="5" s="1"/>
  <c r="I4" i="5"/>
  <c r="Z72" i="35"/>
  <c r="K91" i="44"/>
  <c r="J92" i="44"/>
  <c r="E43" i="44"/>
  <c r="D53" i="44"/>
  <c r="AA72" i="35" l="1"/>
  <c r="J4" i="5"/>
  <c r="L91" i="44"/>
  <c r="K92" i="44"/>
  <c r="N65" i="44"/>
  <c r="M66" i="44"/>
  <c r="M5" i="5" s="1"/>
  <c r="F43" i="44"/>
  <c r="E53" i="44"/>
  <c r="K4" i="5" l="1"/>
  <c r="AB72" i="35"/>
  <c r="M91" i="44"/>
  <c r="L92" i="44"/>
  <c r="O65" i="44"/>
  <c r="N66" i="44"/>
  <c r="N5" i="5" s="1"/>
  <c r="G43" i="44"/>
  <c r="G53" i="44" s="1"/>
  <c r="B57" i="44" s="1"/>
  <c r="B58" i="44" s="1"/>
  <c r="B60" i="44" s="1"/>
  <c r="F53" i="44"/>
  <c r="L4" i="5" l="1"/>
  <c r="AC72" i="35"/>
  <c r="N91" i="44"/>
  <c r="M92" i="44"/>
  <c r="P65" i="44"/>
  <c r="O66" i="44"/>
  <c r="O5" i="5" s="1"/>
  <c r="S34" i="43"/>
  <c r="T34" i="43"/>
  <c r="U34" i="43"/>
  <c r="V34" i="43"/>
  <c r="AZ26" i="43"/>
  <c r="AZ34" i="43" s="1"/>
  <c r="AY26" i="43"/>
  <c r="AY34" i="43" s="1"/>
  <c r="AX26" i="43"/>
  <c r="AX34" i="43" s="1"/>
  <c r="AW26" i="43"/>
  <c r="AW34" i="43" s="1"/>
  <c r="AV26" i="43"/>
  <c r="AV34" i="43" s="1"/>
  <c r="AU26" i="43"/>
  <c r="AU34" i="43" s="1"/>
  <c r="AT26" i="43"/>
  <c r="AT34" i="43" s="1"/>
  <c r="AS26" i="43"/>
  <c r="AS34" i="43" s="1"/>
  <c r="AR26" i="43"/>
  <c r="AR34" i="43" s="1"/>
  <c r="AQ26" i="43"/>
  <c r="AQ34" i="43" s="1"/>
  <c r="AP26" i="43"/>
  <c r="AP34" i="43" s="1"/>
  <c r="AO26" i="43"/>
  <c r="AO34" i="43" s="1"/>
  <c r="AN26" i="43"/>
  <c r="AN34" i="43" s="1"/>
  <c r="AM26" i="43"/>
  <c r="AM34" i="43" s="1"/>
  <c r="AL26" i="43"/>
  <c r="AL34" i="43" s="1"/>
  <c r="AK26" i="43"/>
  <c r="AK34" i="43" s="1"/>
  <c r="AJ26" i="43"/>
  <c r="AJ34" i="43" s="1"/>
  <c r="AI26" i="43"/>
  <c r="AI34" i="43" s="1"/>
  <c r="AH26" i="43"/>
  <c r="AH34" i="43" s="1"/>
  <c r="AG26" i="43"/>
  <c r="AG34" i="43" s="1"/>
  <c r="AF26" i="43"/>
  <c r="AF34" i="43" s="1"/>
  <c r="AE26" i="43"/>
  <c r="AE34" i="43" s="1"/>
  <c r="AD26" i="43"/>
  <c r="AD34" i="43" s="1"/>
  <c r="AC26" i="43"/>
  <c r="AC34" i="43" s="1"/>
  <c r="AB26" i="43"/>
  <c r="AB34" i="43" s="1"/>
  <c r="AA26" i="43"/>
  <c r="AA34" i="43" s="1"/>
  <c r="Z26" i="43"/>
  <c r="Z34" i="43" s="1"/>
  <c r="Y26" i="43"/>
  <c r="Y34" i="43" s="1"/>
  <c r="X26" i="43"/>
  <c r="X34" i="43" s="1"/>
  <c r="W26" i="43"/>
  <c r="W34" i="43" s="1"/>
  <c r="R26" i="43"/>
  <c r="R34" i="43" s="1"/>
  <c r="Q26" i="43"/>
  <c r="Q34" i="43" s="1"/>
  <c r="P26" i="43"/>
  <c r="P34" i="43" s="1"/>
  <c r="O26" i="43"/>
  <c r="O34" i="43" s="1"/>
  <c r="N26" i="43"/>
  <c r="N34" i="43" s="1"/>
  <c r="M26" i="43"/>
  <c r="M34" i="43" s="1"/>
  <c r="L26" i="43"/>
  <c r="L34" i="43" s="1"/>
  <c r="K26" i="43"/>
  <c r="K34" i="43" s="1"/>
  <c r="J26" i="43"/>
  <c r="J34" i="43" s="1"/>
  <c r="I26" i="43"/>
  <c r="I34" i="43" s="1"/>
  <c r="H26" i="43"/>
  <c r="H34" i="43" s="1"/>
  <c r="G26" i="43"/>
  <c r="G34" i="43" s="1"/>
  <c r="F26" i="43"/>
  <c r="F34" i="43" s="1"/>
  <c r="E26" i="43"/>
  <c r="E34" i="43" s="1"/>
  <c r="D26" i="43"/>
  <c r="D34" i="43" s="1"/>
  <c r="C26" i="43"/>
  <c r="C34" i="43" s="1"/>
  <c r="B26" i="43"/>
  <c r="B34" i="43" s="1"/>
  <c r="A26" i="43"/>
  <c r="A34" i="43" s="1"/>
  <c r="AZ25" i="43"/>
  <c r="AY25" i="43"/>
  <c r="AX25" i="43"/>
  <c r="AW25" i="43"/>
  <c r="AV25" i="43"/>
  <c r="AU25" i="43"/>
  <c r="AT25" i="43"/>
  <c r="AS25" i="43"/>
  <c r="AR25" i="43"/>
  <c r="AQ25" i="43"/>
  <c r="AP25" i="43"/>
  <c r="AO25" i="43"/>
  <c r="AN25" i="43"/>
  <c r="AM25" i="43"/>
  <c r="AL25" i="43"/>
  <c r="AK25" i="43"/>
  <c r="AJ25" i="43"/>
  <c r="AI25" i="43"/>
  <c r="AH25" i="43"/>
  <c r="AG25" i="43"/>
  <c r="AF25" i="43"/>
  <c r="AE25" i="43"/>
  <c r="AD25" i="43"/>
  <c r="AC25" i="43"/>
  <c r="AB25" i="43"/>
  <c r="AA25" i="43"/>
  <c r="Z25" i="43"/>
  <c r="Y25" i="43"/>
  <c r="X25" i="43"/>
  <c r="W25" i="43"/>
  <c r="V25" i="43"/>
  <c r="U25" i="43"/>
  <c r="T25" i="43"/>
  <c r="S25" i="43"/>
  <c r="R25" i="43"/>
  <c r="Q25" i="43"/>
  <c r="P25" i="43"/>
  <c r="O25" i="43"/>
  <c r="N25" i="43"/>
  <c r="M25" i="43"/>
  <c r="L25" i="43"/>
  <c r="K25" i="43"/>
  <c r="J25" i="43"/>
  <c r="I25" i="43"/>
  <c r="H25" i="43"/>
  <c r="G25" i="43"/>
  <c r="F25" i="43"/>
  <c r="E25" i="43"/>
  <c r="D25" i="43"/>
  <c r="C25" i="43"/>
  <c r="B25" i="43"/>
  <c r="A25" i="43"/>
  <c r="AZ24" i="43"/>
  <c r="AZ33" i="43" s="1"/>
  <c r="AY24" i="43"/>
  <c r="AY33" i="43" s="1"/>
  <c r="AX24" i="43"/>
  <c r="AX33" i="43" s="1"/>
  <c r="AW24" i="43"/>
  <c r="AW33" i="43" s="1"/>
  <c r="AV24" i="43"/>
  <c r="AV33" i="43" s="1"/>
  <c r="AU24" i="43"/>
  <c r="AU33" i="43" s="1"/>
  <c r="AT24" i="43"/>
  <c r="AT33" i="43" s="1"/>
  <c r="AS24" i="43"/>
  <c r="AS33" i="43" s="1"/>
  <c r="AR24" i="43"/>
  <c r="AR33" i="43" s="1"/>
  <c r="AQ24" i="43"/>
  <c r="AQ33" i="43" s="1"/>
  <c r="AP24" i="43"/>
  <c r="AP33" i="43" s="1"/>
  <c r="AO24" i="43"/>
  <c r="AO33" i="43" s="1"/>
  <c r="AN24" i="43"/>
  <c r="AN33" i="43" s="1"/>
  <c r="AM24" i="43"/>
  <c r="AM33" i="43" s="1"/>
  <c r="AL24" i="43"/>
  <c r="AL33" i="43" s="1"/>
  <c r="AK24" i="43"/>
  <c r="AK33" i="43" s="1"/>
  <c r="AJ24" i="43"/>
  <c r="AJ33" i="43" s="1"/>
  <c r="AI24" i="43"/>
  <c r="AI33" i="43" s="1"/>
  <c r="AH24" i="43"/>
  <c r="AH33" i="43" s="1"/>
  <c r="AG24" i="43"/>
  <c r="AG33" i="43" s="1"/>
  <c r="AF24" i="43"/>
  <c r="AF33" i="43" s="1"/>
  <c r="AE24" i="43"/>
  <c r="AE33" i="43" s="1"/>
  <c r="AD24" i="43"/>
  <c r="AD33" i="43" s="1"/>
  <c r="AC24" i="43"/>
  <c r="AC33" i="43" s="1"/>
  <c r="AB24" i="43"/>
  <c r="AB33" i="43" s="1"/>
  <c r="AA24" i="43"/>
  <c r="AA33" i="43" s="1"/>
  <c r="Z24" i="43"/>
  <c r="Z33" i="43" s="1"/>
  <c r="Y24" i="43"/>
  <c r="Y33" i="43" s="1"/>
  <c r="X24" i="43"/>
  <c r="X33" i="43" s="1"/>
  <c r="W24" i="43"/>
  <c r="W33" i="43" s="1"/>
  <c r="V24" i="43"/>
  <c r="V33" i="43" s="1"/>
  <c r="U24" i="43"/>
  <c r="U33" i="43" s="1"/>
  <c r="T24" i="43"/>
  <c r="T33" i="43" s="1"/>
  <c r="S24" i="43"/>
  <c r="S33" i="43" s="1"/>
  <c r="R24" i="43"/>
  <c r="R33" i="43" s="1"/>
  <c r="Q24" i="43"/>
  <c r="Q33" i="43" s="1"/>
  <c r="P24" i="43"/>
  <c r="P33" i="43" s="1"/>
  <c r="O24" i="43"/>
  <c r="O33" i="43" s="1"/>
  <c r="N24" i="43"/>
  <c r="N33" i="43" s="1"/>
  <c r="M24" i="43"/>
  <c r="M33" i="43" s="1"/>
  <c r="L24" i="43"/>
  <c r="L33" i="43" s="1"/>
  <c r="K24" i="43"/>
  <c r="K33" i="43" s="1"/>
  <c r="J24" i="43"/>
  <c r="J33" i="43" s="1"/>
  <c r="I24" i="43"/>
  <c r="I33" i="43" s="1"/>
  <c r="H24" i="43"/>
  <c r="H33" i="43" s="1"/>
  <c r="G24" i="43"/>
  <c r="G33" i="43" s="1"/>
  <c r="F24" i="43"/>
  <c r="F33" i="43" s="1"/>
  <c r="E24" i="43"/>
  <c r="E33" i="43" s="1"/>
  <c r="D24" i="43"/>
  <c r="D33" i="43" s="1"/>
  <c r="C24" i="43"/>
  <c r="C33" i="43" s="1"/>
  <c r="B24" i="43"/>
  <c r="B33" i="43" s="1"/>
  <c r="A24" i="43"/>
  <c r="A33" i="43" s="1"/>
  <c r="AZ23" i="43"/>
  <c r="AZ32" i="43" s="1"/>
  <c r="AY23" i="43"/>
  <c r="AY32" i="43" s="1"/>
  <c r="AX23" i="43"/>
  <c r="AX32" i="43" s="1"/>
  <c r="AW23" i="43"/>
  <c r="AW32" i="43" s="1"/>
  <c r="AV23" i="43"/>
  <c r="AV32" i="43" s="1"/>
  <c r="AU23" i="43"/>
  <c r="AU32" i="43" s="1"/>
  <c r="AT23" i="43"/>
  <c r="AT32" i="43" s="1"/>
  <c r="AS23" i="43"/>
  <c r="AS32" i="43" s="1"/>
  <c r="AR23" i="43"/>
  <c r="AR32" i="43" s="1"/>
  <c r="AQ23" i="43"/>
  <c r="AQ32" i="43" s="1"/>
  <c r="AP23" i="43"/>
  <c r="AP32" i="43" s="1"/>
  <c r="AO23" i="43"/>
  <c r="AO32" i="43" s="1"/>
  <c r="AN23" i="43"/>
  <c r="AN32" i="43" s="1"/>
  <c r="AM23" i="43"/>
  <c r="AM32" i="43" s="1"/>
  <c r="AL23" i="43"/>
  <c r="AL32" i="43" s="1"/>
  <c r="AK23" i="43"/>
  <c r="AK32" i="43" s="1"/>
  <c r="AJ23" i="43"/>
  <c r="AJ32" i="43" s="1"/>
  <c r="AI23" i="43"/>
  <c r="AI32" i="43" s="1"/>
  <c r="AH23" i="43"/>
  <c r="AH32" i="43" s="1"/>
  <c r="AG23" i="43"/>
  <c r="AG32" i="43" s="1"/>
  <c r="AF23" i="43"/>
  <c r="AF32" i="43" s="1"/>
  <c r="AE23" i="43"/>
  <c r="AE32" i="43" s="1"/>
  <c r="AD23" i="43"/>
  <c r="AD32" i="43" s="1"/>
  <c r="AC23" i="43"/>
  <c r="AC32" i="43" s="1"/>
  <c r="B41" i="43" s="1"/>
  <c r="C41" i="43" s="1"/>
  <c r="D41" i="43" s="1"/>
  <c r="E41" i="43" s="1"/>
  <c r="C44" i="43" s="1"/>
  <c r="AB23" i="43"/>
  <c r="AB32" i="43" s="1"/>
  <c r="AA23" i="43"/>
  <c r="AA32" i="43" s="1"/>
  <c r="Z23" i="43"/>
  <c r="Z32" i="43" s="1"/>
  <c r="Z36" i="43" s="1"/>
  <c r="Y23" i="43"/>
  <c r="Y32" i="43" s="1"/>
  <c r="Y36" i="43" s="1"/>
  <c r="X23" i="43"/>
  <c r="X32" i="43" s="1"/>
  <c r="X36" i="43" s="1"/>
  <c r="W23" i="43"/>
  <c r="W32" i="43" s="1"/>
  <c r="W36" i="43" s="1"/>
  <c r="V23" i="43"/>
  <c r="V32" i="43" s="1"/>
  <c r="V36" i="43" s="1"/>
  <c r="U23" i="43"/>
  <c r="U32" i="43" s="1"/>
  <c r="U36" i="43" s="1"/>
  <c r="T23" i="43"/>
  <c r="T32" i="43" s="1"/>
  <c r="T36" i="43" s="1"/>
  <c r="S23" i="43"/>
  <c r="S32" i="43" s="1"/>
  <c r="S36" i="43" s="1"/>
  <c r="R23" i="43"/>
  <c r="R32" i="43" s="1"/>
  <c r="R36" i="43" s="1"/>
  <c r="Q23" i="43"/>
  <c r="Q32" i="43" s="1"/>
  <c r="Q36" i="43" s="1"/>
  <c r="P23" i="43"/>
  <c r="P32" i="43" s="1"/>
  <c r="P36" i="43" s="1"/>
  <c r="O23" i="43"/>
  <c r="O32" i="43" s="1"/>
  <c r="O36" i="43" s="1"/>
  <c r="N23" i="43"/>
  <c r="N32" i="43" s="1"/>
  <c r="N36" i="43" s="1"/>
  <c r="M23" i="43"/>
  <c r="M32" i="43" s="1"/>
  <c r="M36" i="43" s="1"/>
  <c r="L23" i="43"/>
  <c r="L32" i="43" s="1"/>
  <c r="L36" i="43" s="1"/>
  <c r="K23" i="43"/>
  <c r="K32" i="43" s="1"/>
  <c r="K36" i="43" s="1"/>
  <c r="J23" i="43"/>
  <c r="J32" i="43" s="1"/>
  <c r="J36" i="43" s="1"/>
  <c r="I23" i="43"/>
  <c r="I32" i="43" s="1"/>
  <c r="I36" i="43" s="1"/>
  <c r="H23" i="43"/>
  <c r="H32" i="43" s="1"/>
  <c r="H36" i="43" s="1"/>
  <c r="G23" i="43"/>
  <c r="G32" i="43" s="1"/>
  <c r="G36" i="43" s="1"/>
  <c r="F23" i="43"/>
  <c r="F32" i="43" s="1"/>
  <c r="F36" i="43" s="1"/>
  <c r="E23" i="43"/>
  <c r="E32" i="43" s="1"/>
  <c r="E36" i="43" s="1"/>
  <c r="D23" i="43"/>
  <c r="D32" i="43" s="1"/>
  <c r="D36" i="43" s="1"/>
  <c r="C23" i="43"/>
  <c r="C32" i="43" s="1"/>
  <c r="C36" i="43" s="1"/>
  <c r="B23" i="43"/>
  <c r="B32" i="43" s="1"/>
  <c r="B36" i="43" s="1"/>
  <c r="A23" i="43"/>
  <c r="A32" i="43" s="1"/>
  <c r="AZ22" i="43"/>
  <c r="AY22" i="43"/>
  <c r="AX22" i="43"/>
  <c r="AW22" i="43"/>
  <c r="AV22" i="43"/>
  <c r="AU22" i="43"/>
  <c r="AT22" i="43"/>
  <c r="AS22" i="43"/>
  <c r="AR22" i="43"/>
  <c r="AQ22" i="43"/>
  <c r="AP22" i="43"/>
  <c r="AO22" i="43"/>
  <c r="AN22" i="43"/>
  <c r="AM22" i="43"/>
  <c r="AL22" i="43"/>
  <c r="AK22" i="43"/>
  <c r="AJ22" i="43"/>
  <c r="AI22" i="43"/>
  <c r="AH22" i="43"/>
  <c r="AG22" i="43"/>
  <c r="AF22" i="43"/>
  <c r="AE22" i="43"/>
  <c r="AD22" i="43"/>
  <c r="AC22" i="43"/>
  <c r="AB22" i="43"/>
  <c r="AA22" i="43"/>
  <c r="Z22" i="43"/>
  <c r="Y22" i="43"/>
  <c r="X22" i="43"/>
  <c r="W22" i="43"/>
  <c r="V22" i="43"/>
  <c r="U22" i="43"/>
  <c r="T22" i="43"/>
  <c r="S22" i="43"/>
  <c r="R22" i="43"/>
  <c r="Q22" i="43"/>
  <c r="P22" i="43"/>
  <c r="O22" i="43"/>
  <c r="N22" i="43"/>
  <c r="M22" i="43"/>
  <c r="L22" i="43"/>
  <c r="K22" i="43"/>
  <c r="J22" i="43"/>
  <c r="I22" i="43"/>
  <c r="H22" i="43"/>
  <c r="G22" i="43"/>
  <c r="F22" i="43"/>
  <c r="E22" i="43"/>
  <c r="D22" i="43"/>
  <c r="C22" i="43"/>
  <c r="B22" i="43"/>
  <c r="A22" i="43"/>
  <c r="AZ21" i="43"/>
  <c r="AY21" i="43"/>
  <c r="AX21" i="43"/>
  <c r="AW21" i="43"/>
  <c r="AV21" i="43"/>
  <c r="AU21" i="43"/>
  <c r="AT21" i="43"/>
  <c r="AS21" i="43"/>
  <c r="AR21" i="43"/>
  <c r="AQ21" i="43"/>
  <c r="AP21" i="43"/>
  <c r="AO21" i="43"/>
  <c r="AN21" i="43"/>
  <c r="AM21" i="43"/>
  <c r="AL21" i="43"/>
  <c r="AK21" i="43"/>
  <c r="AJ21" i="43"/>
  <c r="AI21" i="43"/>
  <c r="AH21" i="43"/>
  <c r="AG21" i="43"/>
  <c r="AF21" i="43"/>
  <c r="AE21" i="43"/>
  <c r="AD21" i="43"/>
  <c r="AC21" i="43"/>
  <c r="AB21" i="43"/>
  <c r="AA21" i="43"/>
  <c r="Z21" i="43"/>
  <c r="Y21" i="43"/>
  <c r="X21" i="43"/>
  <c r="W21" i="43"/>
  <c r="V21" i="43"/>
  <c r="U21" i="43"/>
  <c r="T21" i="43"/>
  <c r="S21" i="43"/>
  <c r="R21" i="43"/>
  <c r="Q21" i="43"/>
  <c r="P21" i="43"/>
  <c r="O21" i="43"/>
  <c r="N21" i="43"/>
  <c r="M21" i="43"/>
  <c r="L21" i="43"/>
  <c r="K21" i="43"/>
  <c r="J21" i="43"/>
  <c r="I21" i="43"/>
  <c r="H21" i="43"/>
  <c r="G21" i="43"/>
  <c r="F21" i="43"/>
  <c r="E21" i="43"/>
  <c r="D21" i="43"/>
  <c r="C21" i="43"/>
  <c r="B21" i="43"/>
  <c r="A21" i="43"/>
  <c r="AZ20" i="43"/>
  <c r="AY20" i="43"/>
  <c r="AX20" i="43"/>
  <c r="AW20" i="43"/>
  <c r="AV20" i="43"/>
  <c r="AU20" i="43"/>
  <c r="AT20" i="43"/>
  <c r="AS20" i="43"/>
  <c r="AR20" i="43"/>
  <c r="AQ20" i="43"/>
  <c r="AP20" i="43"/>
  <c r="AO20" i="43"/>
  <c r="AN20" i="43"/>
  <c r="AM20" i="43"/>
  <c r="AL20" i="43"/>
  <c r="AK20" i="43"/>
  <c r="AJ20" i="43"/>
  <c r="AI20" i="43"/>
  <c r="AH20" i="43"/>
  <c r="AG20" i="43"/>
  <c r="AF20" i="43"/>
  <c r="AE20" i="43"/>
  <c r="AD20" i="43"/>
  <c r="AC20" i="43"/>
  <c r="AB20" i="43"/>
  <c r="AA20" i="43"/>
  <c r="Z20" i="43"/>
  <c r="Y20" i="43"/>
  <c r="X20" i="43"/>
  <c r="W20" i="43"/>
  <c r="V20" i="43"/>
  <c r="U20" i="43"/>
  <c r="T20" i="43"/>
  <c r="S20" i="43"/>
  <c r="R20" i="43"/>
  <c r="Q20" i="43"/>
  <c r="P20" i="43"/>
  <c r="O20" i="43"/>
  <c r="N20" i="43"/>
  <c r="M20" i="43"/>
  <c r="L20" i="43"/>
  <c r="K20" i="43"/>
  <c r="J20" i="43"/>
  <c r="I20" i="43"/>
  <c r="H20" i="43"/>
  <c r="G20" i="43"/>
  <c r="F20" i="43"/>
  <c r="E20" i="43"/>
  <c r="D20" i="43"/>
  <c r="C20" i="43"/>
  <c r="B20" i="43"/>
  <c r="A20" i="43"/>
  <c r="AZ19" i="43"/>
  <c r="AY19" i="43"/>
  <c r="AX19" i="43"/>
  <c r="AW19" i="43"/>
  <c r="AV19" i="43"/>
  <c r="AU19" i="43"/>
  <c r="AT19" i="43"/>
  <c r="AS19" i="43"/>
  <c r="AR19" i="43"/>
  <c r="AQ19" i="43"/>
  <c r="AP19" i="43"/>
  <c r="AO19" i="43"/>
  <c r="AN19" i="43"/>
  <c r="AM19" i="43"/>
  <c r="AL19" i="43"/>
  <c r="AK19" i="43"/>
  <c r="AJ19" i="43"/>
  <c r="AI19" i="43"/>
  <c r="AH19" i="43"/>
  <c r="AG19" i="43"/>
  <c r="AF19" i="43"/>
  <c r="AE19" i="43"/>
  <c r="AD19" i="43"/>
  <c r="AC19" i="43"/>
  <c r="AB19" i="43"/>
  <c r="AA19" i="43"/>
  <c r="Z19" i="43"/>
  <c r="Y19" i="43"/>
  <c r="X19" i="43"/>
  <c r="W19" i="43"/>
  <c r="V19" i="43"/>
  <c r="U19" i="43"/>
  <c r="T19" i="43"/>
  <c r="S19" i="43"/>
  <c r="R19" i="43"/>
  <c r="Q19" i="43"/>
  <c r="P19" i="43"/>
  <c r="O19" i="43"/>
  <c r="N19" i="43"/>
  <c r="M19" i="43"/>
  <c r="L19" i="43"/>
  <c r="K19" i="43"/>
  <c r="J19" i="43"/>
  <c r="I19" i="43"/>
  <c r="H19" i="43"/>
  <c r="G19" i="43"/>
  <c r="F19" i="43"/>
  <c r="E19" i="43"/>
  <c r="D19" i="43"/>
  <c r="C19" i="43"/>
  <c r="B19" i="43"/>
  <c r="A19" i="43"/>
  <c r="AZ18" i="43"/>
  <c r="AY18" i="43"/>
  <c r="AX18" i="43"/>
  <c r="AW18" i="43"/>
  <c r="AV18" i="43"/>
  <c r="AU18" i="43"/>
  <c r="AT18" i="43"/>
  <c r="AS18" i="43"/>
  <c r="AR18" i="43"/>
  <c r="AQ18" i="43"/>
  <c r="AP18" i="43"/>
  <c r="AO18" i="43"/>
  <c r="AN18" i="43"/>
  <c r="AM18" i="43"/>
  <c r="AL18" i="43"/>
  <c r="AK18" i="43"/>
  <c r="AJ18" i="43"/>
  <c r="AI18" i="43"/>
  <c r="AH18" i="43"/>
  <c r="AG18" i="43"/>
  <c r="AF18" i="43"/>
  <c r="AE18" i="43"/>
  <c r="AD18" i="43"/>
  <c r="AC18" i="43"/>
  <c r="AB18" i="43"/>
  <c r="AA18" i="43"/>
  <c r="Z18" i="43"/>
  <c r="Y18" i="43"/>
  <c r="X18" i="43"/>
  <c r="W18" i="43"/>
  <c r="V18" i="43"/>
  <c r="U18" i="43"/>
  <c r="T18" i="43"/>
  <c r="S18" i="43"/>
  <c r="R18" i="43"/>
  <c r="Q18" i="43"/>
  <c r="P18" i="43"/>
  <c r="O18" i="43"/>
  <c r="N18" i="43"/>
  <c r="M18" i="43"/>
  <c r="L18" i="43"/>
  <c r="K18" i="43"/>
  <c r="J18" i="43"/>
  <c r="I18" i="43"/>
  <c r="H18" i="43"/>
  <c r="G18" i="43"/>
  <c r="F18" i="43"/>
  <c r="E18" i="43"/>
  <c r="D18" i="43"/>
  <c r="C18" i="43"/>
  <c r="B18" i="43"/>
  <c r="A18" i="43"/>
  <c r="AZ17" i="43"/>
  <c r="AY17" i="43"/>
  <c r="AX17" i="43"/>
  <c r="AW17" i="43"/>
  <c r="AV17" i="43"/>
  <c r="AU17" i="43"/>
  <c r="AT17" i="43"/>
  <c r="AS17" i="43"/>
  <c r="AR17" i="43"/>
  <c r="AQ17" i="43"/>
  <c r="AP17" i="43"/>
  <c r="AO17" i="43"/>
  <c r="AN17" i="43"/>
  <c r="AM17" i="43"/>
  <c r="AL17" i="43"/>
  <c r="AK17" i="43"/>
  <c r="AJ17" i="43"/>
  <c r="AI17" i="43"/>
  <c r="AH17" i="43"/>
  <c r="AG17" i="43"/>
  <c r="AF17" i="43"/>
  <c r="AE17" i="43"/>
  <c r="AD17" i="43"/>
  <c r="AC17" i="43"/>
  <c r="AB17" i="43"/>
  <c r="AA17" i="43"/>
  <c r="Z17" i="43"/>
  <c r="Y17" i="43"/>
  <c r="X17" i="43"/>
  <c r="W17" i="43"/>
  <c r="V17" i="43"/>
  <c r="U17" i="43"/>
  <c r="T17" i="43"/>
  <c r="S17" i="43"/>
  <c r="R17" i="43"/>
  <c r="Q17" i="43"/>
  <c r="P17" i="43"/>
  <c r="O17" i="43"/>
  <c r="N17" i="43"/>
  <c r="M17" i="43"/>
  <c r="L17" i="43"/>
  <c r="K17" i="43"/>
  <c r="J17" i="43"/>
  <c r="I17" i="43"/>
  <c r="H17" i="43"/>
  <c r="G17" i="43"/>
  <c r="F17" i="43"/>
  <c r="E17" i="43"/>
  <c r="D17" i="43"/>
  <c r="C17" i="43"/>
  <c r="B17" i="43"/>
  <c r="A17" i="43"/>
  <c r="AZ16" i="43"/>
  <c r="AY16" i="43"/>
  <c r="AX16" i="43"/>
  <c r="AW16" i="43"/>
  <c r="AV16" i="43"/>
  <c r="AU16" i="43"/>
  <c r="AT16" i="43"/>
  <c r="AS16" i="43"/>
  <c r="AR16" i="43"/>
  <c r="AQ16" i="43"/>
  <c r="AP16" i="43"/>
  <c r="AO16" i="43"/>
  <c r="AN16" i="43"/>
  <c r="AM16" i="43"/>
  <c r="AL16" i="43"/>
  <c r="AK16" i="43"/>
  <c r="AJ16" i="43"/>
  <c r="AI16" i="43"/>
  <c r="AH16" i="43"/>
  <c r="AG16" i="43"/>
  <c r="AF16" i="43"/>
  <c r="AE16" i="43"/>
  <c r="AD16" i="43"/>
  <c r="AC16" i="43"/>
  <c r="AB16" i="43"/>
  <c r="AA16" i="43"/>
  <c r="Z16" i="43"/>
  <c r="Y16" i="43"/>
  <c r="X16" i="43"/>
  <c r="W16" i="43"/>
  <c r="V16" i="43"/>
  <c r="U16" i="43"/>
  <c r="T16" i="43"/>
  <c r="S16" i="43"/>
  <c r="R16" i="43"/>
  <c r="Q16" i="43"/>
  <c r="P16" i="43"/>
  <c r="O16" i="43"/>
  <c r="N16" i="43"/>
  <c r="M16" i="43"/>
  <c r="L16" i="43"/>
  <c r="K16" i="43"/>
  <c r="J16" i="43"/>
  <c r="I16" i="43"/>
  <c r="H16" i="43"/>
  <c r="G16" i="43"/>
  <c r="F16" i="43"/>
  <c r="E16" i="43"/>
  <c r="D16" i="43"/>
  <c r="C16" i="43"/>
  <c r="B16" i="43"/>
  <c r="A16" i="43"/>
  <c r="AZ15" i="43"/>
  <c r="AZ31" i="43" s="1"/>
  <c r="AY15" i="43"/>
  <c r="AY31" i="43" s="1"/>
  <c r="AX15" i="43"/>
  <c r="AX31" i="43" s="1"/>
  <c r="AW15" i="43"/>
  <c r="AW31" i="43" s="1"/>
  <c r="AV15" i="43"/>
  <c r="AV31" i="43" s="1"/>
  <c r="AU15" i="43"/>
  <c r="AU31" i="43" s="1"/>
  <c r="AT15" i="43"/>
  <c r="AT31" i="43" s="1"/>
  <c r="AS15" i="43"/>
  <c r="AS31" i="43" s="1"/>
  <c r="AR15" i="43"/>
  <c r="AR31" i="43" s="1"/>
  <c r="AQ15" i="43"/>
  <c r="AQ31" i="43" s="1"/>
  <c r="AP15" i="43"/>
  <c r="AP31" i="43" s="1"/>
  <c r="AO15" i="43"/>
  <c r="AO31" i="43" s="1"/>
  <c r="AN15" i="43"/>
  <c r="AN31" i="43" s="1"/>
  <c r="AM15" i="43"/>
  <c r="AM31" i="43" s="1"/>
  <c r="AL15" i="43"/>
  <c r="AL31" i="43" s="1"/>
  <c r="AK15" i="43"/>
  <c r="AK31" i="43" s="1"/>
  <c r="AJ15" i="43"/>
  <c r="AJ31" i="43" s="1"/>
  <c r="AI15" i="43"/>
  <c r="AI31" i="43" s="1"/>
  <c r="AH15" i="43"/>
  <c r="AH31" i="43" s="1"/>
  <c r="AG15" i="43"/>
  <c r="AG31" i="43" s="1"/>
  <c r="AF15" i="43"/>
  <c r="AF31" i="43" s="1"/>
  <c r="AE15" i="43"/>
  <c r="AE31" i="43" s="1"/>
  <c r="AD15" i="43"/>
  <c r="AD31" i="43" s="1"/>
  <c r="AC15" i="43"/>
  <c r="AC31" i="43" s="1"/>
  <c r="AB15" i="43"/>
  <c r="AB31" i="43" s="1"/>
  <c r="AA15" i="43"/>
  <c r="AA31" i="43" s="1"/>
  <c r="Z15" i="43"/>
  <c r="Z31" i="43" s="1"/>
  <c r="Y15" i="43"/>
  <c r="Y31" i="43" s="1"/>
  <c r="X15" i="43"/>
  <c r="X31" i="43" s="1"/>
  <c r="W15" i="43"/>
  <c r="W31" i="43" s="1"/>
  <c r="V15" i="43"/>
  <c r="V31" i="43" s="1"/>
  <c r="U15" i="43"/>
  <c r="U31" i="43" s="1"/>
  <c r="T15" i="43"/>
  <c r="T31" i="43" s="1"/>
  <c r="S15" i="43"/>
  <c r="S31" i="43" s="1"/>
  <c r="R15" i="43"/>
  <c r="R31" i="43" s="1"/>
  <c r="Q15" i="43"/>
  <c r="Q31" i="43" s="1"/>
  <c r="P15" i="43"/>
  <c r="P31" i="43" s="1"/>
  <c r="O15" i="43"/>
  <c r="O31" i="43" s="1"/>
  <c r="N15" i="43"/>
  <c r="N31" i="43" s="1"/>
  <c r="M15" i="43"/>
  <c r="M31" i="43" s="1"/>
  <c r="L15" i="43"/>
  <c r="L31" i="43" s="1"/>
  <c r="K15" i="43"/>
  <c r="K31" i="43" s="1"/>
  <c r="J15" i="43"/>
  <c r="J31" i="43" s="1"/>
  <c r="I15" i="43"/>
  <c r="I31" i="43" s="1"/>
  <c r="H15" i="43"/>
  <c r="H31" i="43" s="1"/>
  <c r="G15" i="43"/>
  <c r="G31" i="43" s="1"/>
  <c r="F15" i="43"/>
  <c r="F31" i="43" s="1"/>
  <c r="E15" i="43"/>
  <c r="E31" i="43" s="1"/>
  <c r="D15" i="43"/>
  <c r="D31" i="43" s="1"/>
  <c r="C15" i="43"/>
  <c r="C31" i="43" s="1"/>
  <c r="B15" i="43"/>
  <c r="B31" i="43" s="1"/>
  <c r="A15" i="43"/>
  <c r="A31" i="43" s="1"/>
  <c r="C12" i="43"/>
  <c r="O91" i="44" l="1"/>
  <c r="N92" i="44"/>
  <c r="M4" i="5"/>
  <c r="AD72" i="35"/>
  <c r="Q65" i="44"/>
  <c r="P66" i="44"/>
  <c r="P5" i="5" s="1"/>
  <c r="E5" i="43"/>
  <c r="E5" i="7" s="1"/>
  <c r="I5" i="43"/>
  <c r="I5" i="7" s="1"/>
  <c r="E3" i="43"/>
  <c r="E3" i="7" s="1"/>
  <c r="I3" i="43"/>
  <c r="I3" i="7" s="1"/>
  <c r="M3" i="43"/>
  <c r="M3" i="7" s="1"/>
  <c r="Q3" i="43"/>
  <c r="Q3" i="7" s="1"/>
  <c r="U3" i="43"/>
  <c r="U3" i="7" s="1"/>
  <c r="Y3" i="43"/>
  <c r="Y3" i="7" s="1"/>
  <c r="AC3" i="43"/>
  <c r="AC3" i="7" s="1"/>
  <c r="AG3" i="43"/>
  <c r="AG3" i="7" s="1"/>
  <c r="I2" i="43"/>
  <c r="I2" i="7" s="1"/>
  <c r="M2" i="43"/>
  <c r="M2" i="7" s="1"/>
  <c r="Q2" i="43"/>
  <c r="Q2" i="7" s="1"/>
  <c r="U2" i="43"/>
  <c r="U2" i="7" s="1"/>
  <c r="Y2" i="43"/>
  <c r="Y2" i="7" s="1"/>
  <c r="AC2" i="43"/>
  <c r="AC2" i="7" s="1"/>
  <c r="AG2" i="43"/>
  <c r="AG2" i="7" s="1"/>
  <c r="D2" i="43"/>
  <c r="D2" i="7" s="1"/>
  <c r="B5" i="43"/>
  <c r="B5" i="7" s="1"/>
  <c r="F5" i="43"/>
  <c r="F5" i="7" s="1"/>
  <c r="B3" i="43"/>
  <c r="B3" i="7" s="1"/>
  <c r="F3" i="43"/>
  <c r="F3" i="7" s="1"/>
  <c r="J3" i="43"/>
  <c r="J3" i="7" s="1"/>
  <c r="N3" i="43"/>
  <c r="N3" i="7" s="1"/>
  <c r="R3" i="43"/>
  <c r="R3" i="7" s="1"/>
  <c r="V3" i="43"/>
  <c r="V3" i="7" s="1"/>
  <c r="Z3" i="43"/>
  <c r="Z3" i="7" s="1"/>
  <c r="AD3" i="43"/>
  <c r="AD3" i="7" s="1"/>
  <c r="AH3" i="43"/>
  <c r="AH3" i="7" s="1"/>
  <c r="F2" i="43"/>
  <c r="F2" i="7" s="1"/>
  <c r="J2" i="43"/>
  <c r="J2" i="7" s="1"/>
  <c r="N2" i="43"/>
  <c r="N2" i="7" s="1"/>
  <c r="R2" i="43"/>
  <c r="R2" i="7" s="1"/>
  <c r="V2" i="43"/>
  <c r="V2" i="7" s="1"/>
  <c r="Z2" i="43"/>
  <c r="Z2" i="7" s="1"/>
  <c r="AD2" i="43"/>
  <c r="AD2" i="7" s="1"/>
  <c r="AH2" i="43"/>
  <c r="AH2" i="7" s="1"/>
  <c r="C2" i="43"/>
  <c r="C2" i="7" s="1"/>
  <c r="C5" i="43"/>
  <c r="C5" i="7" s="1"/>
  <c r="G5" i="43"/>
  <c r="G5" i="7" s="1"/>
  <c r="C3" i="43"/>
  <c r="C3" i="7" s="1"/>
  <c r="G3" i="43"/>
  <c r="G3" i="7" s="1"/>
  <c r="K3" i="43"/>
  <c r="K3" i="7" s="1"/>
  <c r="O3" i="43"/>
  <c r="O3" i="7" s="1"/>
  <c r="S3" i="43"/>
  <c r="S3" i="7" s="1"/>
  <c r="W3" i="43"/>
  <c r="W3" i="7" s="1"/>
  <c r="AA3" i="43"/>
  <c r="AA3" i="7" s="1"/>
  <c r="AE3" i="43"/>
  <c r="AE3" i="7" s="1"/>
  <c r="AI3" i="43"/>
  <c r="AI3" i="7" s="1"/>
  <c r="G2" i="43"/>
  <c r="G2" i="7" s="1"/>
  <c r="K2" i="43"/>
  <c r="K2" i="7" s="1"/>
  <c r="O2" i="43"/>
  <c r="O2" i="7" s="1"/>
  <c r="S2" i="43"/>
  <c r="S2" i="7" s="1"/>
  <c r="W2" i="43"/>
  <c r="W2" i="7" s="1"/>
  <c r="AA2" i="43"/>
  <c r="AA2" i="7" s="1"/>
  <c r="AE2" i="43"/>
  <c r="AE2" i="7" s="1"/>
  <c r="AI2" i="43"/>
  <c r="AI2" i="7" s="1"/>
  <c r="B2" i="43"/>
  <c r="B2" i="7" s="1"/>
  <c r="D5" i="43"/>
  <c r="D5" i="7" s="1"/>
  <c r="H5" i="43"/>
  <c r="H5" i="7" s="1"/>
  <c r="D3" i="43"/>
  <c r="D3" i="7" s="1"/>
  <c r="H3" i="43"/>
  <c r="H3" i="7" s="1"/>
  <c r="L3" i="43"/>
  <c r="L3" i="7" s="1"/>
  <c r="P3" i="43"/>
  <c r="P3" i="7" s="1"/>
  <c r="T3" i="43"/>
  <c r="T3" i="7" s="1"/>
  <c r="X3" i="43"/>
  <c r="X3" i="7" s="1"/>
  <c r="AB3" i="43"/>
  <c r="AB3" i="7" s="1"/>
  <c r="AF3" i="43"/>
  <c r="AF3" i="7" s="1"/>
  <c r="H2" i="43"/>
  <c r="H2" i="7" s="1"/>
  <c r="L2" i="43"/>
  <c r="L2" i="7" s="1"/>
  <c r="P2" i="43"/>
  <c r="P2" i="7" s="1"/>
  <c r="T2" i="43"/>
  <c r="T2" i="7" s="1"/>
  <c r="X2" i="43"/>
  <c r="X2" i="7" s="1"/>
  <c r="AB2" i="43"/>
  <c r="AB2" i="7" s="1"/>
  <c r="AF2" i="43"/>
  <c r="AF2" i="7" s="1"/>
  <c r="E2" i="43"/>
  <c r="E2" i="7" s="1"/>
  <c r="B44" i="43"/>
  <c r="D44" i="43" s="1"/>
  <c r="B48" i="43" s="1"/>
  <c r="AA36" i="43"/>
  <c r="AE72" i="35" l="1"/>
  <c r="N4" i="5"/>
  <c r="R65" i="44"/>
  <c r="Q66" i="44"/>
  <c r="Q5" i="5" s="1"/>
  <c r="P91" i="44"/>
  <c r="O92" i="44"/>
  <c r="AB36" i="43"/>
  <c r="J5" i="43"/>
  <c r="J5" i="7" s="1"/>
  <c r="C41" i="32"/>
  <c r="D41" i="32" s="1"/>
  <c r="E41" i="32" s="1"/>
  <c r="F41" i="32" s="1"/>
  <c r="G41" i="32" s="1"/>
  <c r="H41" i="32" s="1"/>
  <c r="I41" i="32" s="1"/>
  <c r="J41" i="32" s="1"/>
  <c r="K41" i="32" s="1"/>
  <c r="L41" i="32" s="1"/>
  <c r="M41" i="32" s="1"/>
  <c r="N41" i="32" s="1"/>
  <c r="O41" i="32" s="1"/>
  <c r="P41" i="32" s="1"/>
  <c r="Q41" i="32" s="1"/>
  <c r="R41" i="32" s="1"/>
  <c r="S41" i="32" s="1"/>
  <c r="T41" i="32" s="1"/>
  <c r="U41" i="32" s="1"/>
  <c r="V41" i="32" s="1"/>
  <c r="W41" i="32" s="1"/>
  <c r="X41" i="32" s="1"/>
  <c r="Y41" i="32" s="1"/>
  <c r="Z41" i="32" s="1"/>
  <c r="AA41" i="32" s="1"/>
  <c r="AB41" i="32" s="1"/>
  <c r="AC41" i="32" s="1"/>
  <c r="AD41" i="32" s="1"/>
  <c r="AE41" i="32" s="1"/>
  <c r="AF41" i="32" s="1"/>
  <c r="AG41" i="32" s="1"/>
  <c r="AH41" i="32" s="1"/>
  <c r="AI41" i="32" s="1"/>
  <c r="AJ41" i="32" s="1"/>
  <c r="AK41" i="32" s="1"/>
  <c r="AL41" i="32" s="1"/>
  <c r="AM41" i="32" s="1"/>
  <c r="AN41" i="32" s="1"/>
  <c r="AO41" i="32" s="1"/>
  <c r="AP41" i="32" s="1"/>
  <c r="AQ41" i="32" s="1"/>
  <c r="AR41" i="32" s="1"/>
  <c r="AS41" i="32" s="1"/>
  <c r="AT41" i="32" s="1"/>
  <c r="AU41" i="32" s="1"/>
  <c r="AV41" i="32" s="1"/>
  <c r="AW41" i="32" s="1"/>
  <c r="AX41" i="32" s="1"/>
  <c r="AY41" i="32" s="1"/>
  <c r="AZ41" i="32" s="1"/>
  <c r="BA41" i="32" s="1"/>
  <c r="BB41" i="32" s="1"/>
  <c r="B44" i="32"/>
  <c r="C44" i="32"/>
  <c r="D44" i="32"/>
  <c r="E44" i="32"/>
  <c r="F44" i="32"/>
  <c r="G44" i="32"/>
  <c r="H44" i="32"/>
  <c r="I44" i="32"/>
  <c r="J44" i="32"/>
  <c r="K44" i="32"/>
  <c r="L44" i="32"/>
  <c r="M44" i="32"/>
  <c r="N44" i="32"/>
  <c r="O44" i="32"/>
  <c r="P44" i="32"/>
  <c r="Q44" i="32"/>
  <c r="R44" i="32"/>
  <c r="S44" i="32"/>
  <c r="T44" i="32"/>
  <c r="U44" i="32"/>
  <c r="V44" i="32"/>
  <c r="W44" i="32"/>
  <c r="X44" i="32"/>
  <c r="Y44" i="32"/>
  <c r="Z44" i="32"/>
  <c r="AA44" i="32"/>
  <c r="AB44" i="32"/>
  <c r="AC44" i="32"/>
  <c r="AD44" i="32"/>
  <c r="AE44" i="32"/>
  <c r="AF44" i="32"/>
  <c r="AG44" i="32"/>
  <c r="AH44" i="32"/>
  <c r="AI44" i="32"/>
  <c r="AJ44" i="32"/>
  <c r="AK44" i="32"/>
  <c r="AL44" i="32"/>
  <c r="AM44" i="32"/>
  <c r="AN44" i="32"/>
  <c r="AO44" i="32"/>
  <c r="AP44" i="32"/>
  <c r="AQ44" i="32"/>
  <c r="AR44" i="32"/>
  <c r="AS44" i="32"/>
  <c r="AT44" i="32"/>
  <c r="AU44" i="32"/>
  <c r="AV44" i="32"/>
  <c r="AW44" i="32"/>
  <c r="AX44" i="32"/>
  <c r="AY44" i="32"/>
  <c r="AZ44" i="32"/>
  <c r="BA44" i="32"/>
  <c r="BB44" i="32"/>
  <c r="B45" i="32"/>
  <c r="C45" i="32"/>
  <c r="D45" i="32"/>
  <c r="E45" i="32"/>
  <c r="F45" i="32"/>
  <c r="G45" i="32"/>
  <c r="H45" i="32"/>
  <c r="I45" i="32"/>
  <c r="J45" i="32"/>
  <c r="K45" i="32"/>
  <c r="L45" i="32"/>
  <c r="M45" i="32"/>
  <c r="N45" i="32"/>
  <c r="O45" i="32"/>
  <c r="P45" i="32"/>
  <c r="Q45" i="32"/>
  <c r="R45" i="32"/>
  <c r="S45" i="32"/>
  <c r="T45" i="32"/>
  <c r="U45" i="32"/>
  <c r="T48" i="32" s="1"/>
  <c r="V45" i="32"/>
  <c r="W45" i="32"/>
  <c r="X45" i="32"/>
  <c r="Y45" i="32"/>
  <c r="Z45" i="32"/>
  <c r="AA45" i="32"/>
  <c r="AB45" i="32"/>
  <c r="AC45" i="32"/>
  <c r="AD45" i="32"/>
  <c r="AE45" i="32"/>
  <c r="AF45" i="32"/>
  <c r="AG45" i="32"/>
  <c r="AH45" i="32"/>
  <c r="AI45" i="32"/>
  <c r="AJ45" i="32"/>
  <c r="AK45" i="32"/>
  <c r="AL45" i="32"/>
  <c r="AM45" i="32"/>
  <c r="AN45" i="32"/>
  <c r="AO45" i="32"/>
  <c r="AP45" i="32"/>
  <c r="AQ45" i="32"/>
  <c r="AR45" i="32"/>
  <c r="AS45" i="32"/>
  <c r="AT45" i="32"/>
  <c r="AU45" i="32"/>
  <c r="AV45" i="32"/>
  <c r="AW45" i="32"/>
  <c r="AX45" i="32"/>
  <c r="AY45" i="32"/>
  <c r="AZ45" i="32"/>
  <c r="BA45" i="32"/>
  <c r="BB45" i="32"/>
  <c r="T47" i="32"/>
  <c r="S65" i="44" l="1"/>
  <c r="R66" i="44"/>
  <c r="R5" i="5" s="1"/>
  <c r="B48" i="32"/>
  <c r="O4" i="5"/>
  <c r="AF72" i="35"/>
  <c r="Q91" i="44"/>
  <c r="P92" i="44"/>
  <c r="AC36" i="43"/>
  <c r="K5" i="43"/>
  <c r="K5" i="7" s="1"/>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B7" i="10"/>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B7" i="12"/>
  <c r="P4" i="5" l="1"/>
  <c r="AG72" i="35"/>
  <c r="R91" i="44"/>
  <c r="Q92" i="44"/>
  <c r="T65" i="44"/>
  <c r="S66" i="44"/>
  <c r="S5" i="5" s="1"/>
  <c r="AD36" i="43"/>
  <c r="L5" i="43"/>
  <c r="L5" i="7" s="1"/>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B7" i="13"/>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B7" i="8"/>
  <c r="S91" i="44" l="1"/>
  <c r="R92" i="44"/>
  <c r="Q4" i="5"/>
  <c r="AH72" i="35"/>
  <c r="U65" i="44"/>
  <c r="T66" i="44"/>
  <c r="T5" i="5" s="1"/>
  <c r="AE36" i="43"/>
  <c r="M5" i="43"/>
  <c r="M5" i="7" s="1"/>
  <c r="A63" i="35"/>
  <c r="A54" i="35"/>
  <c r="A71" i="35" s="1"/>
  <c r="B54" i="35"/>
  <c r="B71" i="35" s="1"/>
  <c r="A57" i="35"/>
  <c r="A74" i="35" s="1"/>
  <c r="A58" i="35"/>
  <c r="A75" i="35" s="1"/>
  <c r="AI72" i="35" l="1"/>
  <c r="R4" i="5"/>
  <c r="V65" i="44"/>
  <c r="U66" i="44"/>
  <c r="U5" i="5" s="1"/>
  <c r="T91" i="44"/>
  <c r="S92" i="44"/>
  <c r="AF36" i="43"/>
  <c r="N5" i="43"/>
  <c r="N5" i="7" s="1"/>
  <c r="A66" i="35"/>
  <c r="W65" i="44" l="1"/>
  <c r="V66" i="44"/>
  <c r="V5" i="5" s="1"/>
  <c r="S4" i="5"/>
  <c r="AJ72" i="35"/>
  <c r="U91" i="44"/>
  <c r="T92" i="44"/>
  <c r="AG36" i="43"/>
  <c r="O5" i="43"/>
  <c r="O5" i="7" s="1"/>
  <c r="T4" i="5" l="1"/>
  <c r="AK72" i="35"/>
  <c r="V91" i="44"/>
  <c r="U92" i="44"/>
  <c r="X65" i="44"/>
  <c r="W66" i="44"/>
  <c r="W5" i="5" s="1"/>
  <c r="AH36" i="43"/>
  <c r="P5" i="43"/>
  <c r="P5" i="7" s="1"/>
  <c r="A28" i="35"/>
  <c r="U4" i="5" l="1"/>
  <c r="AL72" i="35"/>
  <c r="W91" i="44"/>
  <c r="V92" i="44"/>
  <c r="Y65" i="44"/>
  <c r="X66" i="44"/>
  <c r="X5" i="5" s="1"/>
  <c r="AI36" i="43"/>
  <c r="Q5" i="43"/>
  <c r="Q5" i="7" s="1"/>
  <c r="AM72" i="35" l="1"/>
  <c r="V4" i="5"/>
  <c r="X91" i="44"/>
  <c r="W92" i="44"/>
  <c r="Z65" i="44"/>
  <c r="Y66" i="44"/>
  <c r="Y5" i="5" s="1"/>
  <c r="AJ36" i="43"/>
  <c r="R5" i="43"/>
  <c r="R5" i="7" s="1"/>
  <c r="B7" i="11"/>
  <c r="C7" i="11" s="1"/>
  <c r="D7" i="11" s="1"/>
  <c r="E7" i="11" s="1"/>
  <c r="F7" i="11" s="1"/>
  <c r="G7" i="11" s="1"/>
  <c r="H7" i="11" s="1"/>
  <c r="I7" i="11" s="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B7" i="9"/>
  <c r="Y91" i="44" l="1"/>
  <c r="X92" i="44"/>
  <c r="W4" i="5"/>
  <c r="AN72" i="35"/>
  <c r="AA65" i="44"/>
  <c r="Z66" i="44"/>
  <c r="Z5" i="5" s="1"/>
  <c r="AK36" i="43"/>
  <c r="S5" i="43"/>
  <c r="S5" i="7" s="1"/>
  <c r="C19" i="35"/>
  <c r="D19" i="35"/>
  <c r="E19" i="35"/>
  <c r="F19" i="35"/>
  <c r="G19" i="35"/>
  <c r="H19" i="35"/>
  <c r="I19" i="35"/>
  <c r="J19" i="35"/>
  <c r="K19" i="35"/>
  <c r="L19" i="35"/>
  <c r="M19" i="35"/>
  <c r="N19" i="35"/>
  <c r="O19" i="35"/>
  <c r="P19" i="35"/>
  <c r="Q19" i="35"/>
  <c r="R19" i="35"/>
  <c r="S19" i="35"/>
  <c r="T19" i="35"/>
  <c r="U19" i="35"/>
  <c r="V19" i="35"/>
  <c r="W19" i="35"/>
  <c r="X19" i="35"/>
  <c r="Y19" i="35"/>
  <c r="Z19" i="35"/>
  <c r="AA19" i="35"/>
  <c r="AB19" i="35"/>
  <c r="AC19" i="35"/>
  <c r="AD19" i="35"/>
  <c r="AE19" i="35"/>
  <c r="AF19" i="35"/>
  <c r="AG19" i="35"/>
  <c r="AH19" i="35"/>
  <c r="AI19" i="35"/>
  <c r="AJ19" i="35"/>
  <c r="AK19" i="35"/>
  <c r="AL19" i="35"/>
  <c r="AM19" i="35"/>
  <c r="AN19" i="35"/>
  <c r="AO19" i="35"/>
  <c r="AP19" i="35"/>
  <c r="AQ19" i="35"/>
  <c r="AR19" i="35"/>
  <c r="AS19" i="35"/>
  <c r="AT19" i="35"/>
  <c r="AU19" i="35"/>
  <c r="AV19" i="35"/>
  <c r="AW19" i="35"/>
  <c r="AX19" i="35"/>
  <c r="AY19" i="35"/>
  <c r="AZ19" i="35"/>
  <c r="BA19" i="35"/>
  <c r="C20" i="35"/>
  <c r="D20" i="35"/>
  <c r="E20" i="35"/>
  <c r="F20" i="35"/>
  <c r="G20" i="35"/>
  <c r="H20" i="35"/>
  <c r="I20" i="35"/>
  <c r="J20" i="35"/>
  <c r="K20" i="35"/>
  <c r="L20" i="35"/>
  <c r="M20" i="35"/>
  <c r="N20" i="35"/>
  <c r="O20" i="35"/>
  <c r="P20" i="35"/>
  <c r="Q20" i="35"/>
  <c r="R20" i="35"/>
  <c r="S20" i="35"/>
  <c r="T20" i="35"/>
  <c r="U20" i="35"/>
  <c r="V20" i="35"/>
  <c r="W20" i="35"/>
  <c r="X20" i="35"/>
  <c r="Y20" i="35"/>
  <c r="Z20" i="35"/>
  <c r="AA20" i="35"/>
  <c r="AB20" i="35"/>
  <c r="AC20" i="35"/>
  <c r="AD20" i="35"/>
  <c r="AE20" i="35"/>
  <c r="AF20" i="35"/>
  <c r="AG20" i="35"/>
  <c r="AH20" i="35"/>
  <c r="AI20" i="35"/>
  <c r="AJ20" i="35"/>
  <c r="AK20" i="35"/>
  <c r="AL20" i="35"/>
  <c r="AM20" i="35"/>
  <c r="AN20" i="35"/>
  <c r="AO20" i="35"/>
  <c r="AP20" i="35"/>
  <c r="AQ20" i="35"/>
  <c r="AR20" i="35"/>
  <c r="AS20" i="35"/>
  <c r="AT20" i="35"/>
  <c r="AU20" i="35"/>
  <c r="AV20" i="35"/>
  <c r="AW20" i="35"/>
  <c r="AX20" i="35"/>
  <c r="AY20" i="35"/>
  <c r="AZ20" i="35"/>
  <c r="BA20" i="35"/>
  <c r="C21" i="35"/>
  <c r="D21" i="35"/>
  <c r="E21" i="35"/>
  <c r="F21" i="35"/>
  <c r="G21" i="35"/>
  <c r="H21" i="35"/>
  <c r="I21" i="35"/>
  <c r="J21" i="35"/>
  <c r="K21" i="35"/>
  <c r="L21" i="35"/>
  <c r="M21" i="35"/>
  <c r="N21" i="35"/>
  <c r="O21" i="35"/>
  <c r="P21" i="35"/>
  <c r="Q21" i="35"/>
  <c r="R21" i="35"/>
  <c r="S21" i="35"/>
  <c r="T21" i="35"/>
  <c r="U21" i="35"/>
  <c r="V21" i="35"/>
  <c r="W21" i="35"/>
  <c r="X21" i="35"/>
  <c r="Y21" i="35"/>
  <c r="Z21" i="35"/>
  <c r="AA21" i="35"/>
  <c r="AB21" i="35"/>
  <c r="AC21" i="35"/>
  <c r="AD21" i="35"/>
  <c r="AE21" i="35"/>
  <c r="AF21" i="35"/>
  <c r="AG21" i="35"/>
  <c r="AH21" i="35"/>
  <c r="AI21" i="35"/>
  <c r="AJ21" i="35"/>
  <c r="AK21" i="35"/>
  <c r="AL21" i="35"/>
  <c r="AM21" i="35"/>
  <c r="AN21" i="35"/>
  <c r="AO21" i="35"/>
  <c r="AP21" i="35"/>
  <c r="AQ21" i="35"/>
  <c r="AR21" i="35"/>
  <c r="AS21" i="35"/>
  <c r="AT21" i="35"/>
  <c r="AU21" i="35"/>
  <c r="AV21" i="35"/>
  <c r="AW21" i="35"/>
  <c r="AX21" i="35"/>
  <c r="AY21" i="35"/>
  <c r="AZ21" i="35"/>
  <c r="BA21" i="35"/>
  <c r="C22" i="35"/>
  <c r="D22" i="35"/>
  <c r="E22" i="35"/>
  <c r="F22" i="35"/>
  <c r="G22" i="35"/>
  <c r="H22" i="35"/>
  <c r="I22" i="35"/>
  <c r="J22" i="35"/>
  <c r="K22" i="35"/>
  <c r="L22" i="35"/>
  <c r="M22" i="35"/>
  <c r="N22" i="35"/>
  <c r="O22" i="35"/>
  <c r="P22" i="35"/>
  <c r="Q22" i="35"/>
  <c r="R22" i="35"/>
  <c r="S22" i="35"/>
  <c r="T22" i="35"/>
  <c r="U22" i="35"/>
  <c r="V22" i="35"/>
  <c r="W22" i="35"/>
  <c r="X22" i="35"/>
  <c r="Y22" i="35"/>
  <c r="Z22" i="35"/>
  <c r="AA22" i="35"/>
  <c r="AB22" i="35"/>
  <c r="AC22" i="35"/>
  <c r="AD22" i="35"/>
  <c r="AE22" i="35"/>
  <c r="AF22" i="35"/>
  <c r="AG22" i="35"/>
  <c r="AH22" i="35"/>
  <c r="AI22" i="35"/>
  <c r="AJ22" i="35"/>
  <c r="AK22" i="35"/>
  <c r="AL22" i="35"/>
  <c r="AM22" i="35"/>
  <c r="AN22" i="35"/>
  <c r="AO22" i="35"/>
  <c r="AP22" i="35"/>
  <c r="AQ22" i="35"/>
  <c r="AR22" i="35"/>
  <c r="AS22" i="35"/>
  <c r="AT22" i="35"/>
  <c r="AU22" i="35"/>
  <c r="AV22" i="35"/>
  <c r="AW22" i="35"/>
  <c r="AX22" i="35"/>
  <c r="AY22" i="35"/>
  <c r="AZ22" i="35"/>
  <c r="BA22" i="35"/>
  <c r="B22" i="35"/>
  <c r="B20" i="35"/>
  <c r="B21" i="35"/>
  <c r="B19" i="35"/>
  <c r="X4" i="5" l="1"/>
  <c r="AO72" i="35"/>
  <c r="AB65" i="44"/>
  <c r="AA66" i="44"/>
  <c r="AA5" i="5" s="1"/>
  <c r="Z91" i="44"/>
  <c r="Y92" i="44"/>
  <c r="AL36" i="43"/>
  <c r="T5" i="43"/>
  <c r="T5" i="7" s="1"/>
  <c r="C61" i="34"/>
  <c r="C62" i="34" s="1"/>
  <c r="G62" i="34" s="1"/>
  <c r="AC65" i="44" l="1"/>
  <c r="AB66" i="44"/>
  <c r="AB5" i="5" s="1"/>
  <c r="Y4" i="5"/>
  <c r="AP72" i="35"/>
  <c r="AA91" i="44"/>
  <c r="Z92" i="44"/>
  <c r="AM36" i="43"/>
  <c r="U5" i="43"/>
  <c r="U5" i="7" s="1"/>
  <c r="G61" i="34"/>
  <c r="O64" i="34"/>
  <c r="AQ72" i="35" l="1"/>
  <c r="Z4" i="5"/>
  <c r="AB91" i="44"/>
  <c r="AA92" i="44"/>
  <c r="AD65" i="44"/>
  <c r="AC66" i="44"/>
  <c r="AC5" i="5" s="1"/>
  <c r="AN36" i="43"/>
  <c r="V5" i="43"/>
  <c r="V5" i="7" s="1"/>
  <c r="AA4" i="5" l="1"/>
  <c r="AR72" i="35"/>
  <c r="AC91" i="44"/>
  <c r="AB92" i="44"/>
  <c r="AE65" i="44"/>
  <c r="AD66" i="44"/>
  <c r="AD5" i="5" s="1"/>
  <c r="AO36" i="43"/>
  <c r="W5" i="43"/>
  <c r="W5" i="7" s="1"/>
  <c r="D34" i="35"/>
  <c r="I69" i="34"/>
  <c r="B3" i="39"/>
  <c r="C3" i="39"/>
  <c r="D3" i="39"/>
  <c r="N16" i="39" s="1"/>
  <c r="N22" i="39" s="1"/>
  <c r="E3" i="39"/>
  <c r="O16" i="39" s="1"/>
  <c r="O22" i="39" s="1"/>
  <c r="F3" i="39"/>
  <c r="P16" i="39" s="1"/>
  <c r="P22" i="39" s="1"/>
  <c r="G3" i="39"/>
  <c r="Q16" i="39" s="1"/>
  <c r="Q22" i="39" s="1"/>
  <c r="H3" i="39"/>
  <c r="R16" i="39" s="1"/>
  <c r="R22" i="39" s="1"/>
  <c r="I3" i="39"/>
  <c r="S16" i="39" s="1"/>
  <c r="S22" i="39" s="1"/>
  <c r="J3" i="39"/>
  <c r="T16" i="39" s="1"/>
  <c r="T22" i="39" s="1"/>
  <c r="K3" i="39"/>
  <c r="U16" i="39" s="1"/>
  <c r="U22" i="39" s="1"/>
  <c r="L3" i="39"/>
  <c r="V16" i="39" s="1"/>
  <c r="V22" i="39" s="1"/>
  <c r="M3" i="39"/>
  <c r="W16" i="39" s="1"/>
  <c r="W22" i="39" s="1"/>
  <c r="N3" i="39"/>
  <c r="X16" i="39" s="1"/>
  <c r="X22" i="39" s="1"/>
  <c r="O3" i="39"/>
  <c r="Y16" i="39" s="1"/>
  <c r="Y22" i="39" s="1"/>
  <c r="P3" i="39"/>
  <c r="Z16" i="39" s="1"/>
  <c r="Z22" i="39" s="1"/>
  <c r="Q3" i="39"/>
  <c r="AA16" i="39" s="1"/>
  <c r="AA22" i="39" s="1"/>
  <c r="R3" i="39"/>
  <c r="AB16" i="39" s="1"/>
  <c r="AB22" i="39" s="1"/>
  <c r="S3" i="39"/>
  <c r="AC16" i="39" s="1"/>
  <c r="AC22" i="39" s="1"/>
  <c r="T3" i="39"/>
  <c r="AD16" i="39" s="1"/>
  <c r="AD22" i="39" s="1"/>
  <c r="U3" i="39"/>
  <c r="AE16" i="39" s="1"/>
  <c r="AE22" i="39" s="1"/>
  <c r="V3" i="39"/>
  <c r="AF16" i="39" s="1"/>
  <c r="AF22" i="39" s="1"/>
  <c r="W3" i="39"/>
  <c r="AG16" i="39" s="1"/>
  <c r="AG22" i="39" s="1"/>
  <c r="X3" i="39"/>
  <c r="AH16" i="39" s="1"/>
  <c r="AH22" i="39" s="1"/>
  <c r="Y3" i="39"/>
  <c r="AI16" i="39" s="1"/>
  <c r="AI22" i="39" s="1"/>
  <c r="Z3" i="39"/>
  <c r="AJ16" i="39" s="1"/>
  <c r="AJ22" i="39" s="1"/>
  <c r="AA3" i="39"/>
  <c r="AK16" i="39" s="1"/>
  <c r="AB3" i="39"/>
  <c r="AL16" i="39" s="1"/>
  <c r="AC3" i="39"/>
  <c r="AM16" i="39" s="1"/>
  <c r="AD3" i="39"/>
  <c r="AN16" i="39" s="1"/>
  <c r="AE3" i="39"/>
  <c r="AO16" i="39" s="1"/>
  <c r="AF3" i="39"/>
  <c r="AP16" i="39" s="1"/>
  <c r="AG3" i="39"/>
  <c r="AQ16" i="39" s="1"/>
  <c r="AH3" i="39"/>
  <c r="AR16" i="39" s="1"/>
  <c r="AI3" i="39"/>
  <c r="AS16" i="39" s="1"/>
  <c r="AJ3" i="39"/>
  <c r="AT16" i="39" s="1"/>
  <c r="AK3" i="39"/>
  <c r="AU16" i="39" s="1"/>
  <c r="AL3" i="39"/>
  <c r="AV16" i="39" s="1"/>
  <c r="B4" i="39"/>
  <c r="B17" i="39" s="1"/>
  <c r="B23" i="39" s="1"/>
  <c r="B31" i="39" s="1"/>
  <c r="C4" i="39"/>
  <c r="D4" i="39"/>
  <c r="N17" i="39" s="1"/>
  <c r="N23" i="39" s="1"/>
  <c r="N31" i="39" s="1"/>
  <c r="E4" i="39"/>
  <c r="O17" i="39" s="1"/>
  <c r="O23" i="39" s="1"/>
  <c r="O31" i="39" s="1"/>
  <c r="F4" i="39"/>
  <c r="P17" i="39" s="1"/>
  <c r="P23" i="39" s="1"/>
  <c r="P31" i="39" s="1"/>
  <c r="G4" i="39"/>
  <c r="Q17" i="39" s="1"/>
  <c r="Q23" i="39" s="1"/>
  <c r="Q31" i="39" s="1"/>
  <c r="H4" i="39"/>
  <c r="R17" i="39" s="1"/>
  <c r="R23" i="39" s="1"/>
  <c r="R31" i="39" s="1"/>
  <c r="I4" i="39"/>
  <c r="S17" i="39" s="1"/>
  <c r="S23" i="39" s="1"/>
  <c r="S31" i="39" s="1"/>
  <c r="J4" i="39"/>
  <c r="T17" i="39" s="1"/>
  <c r="T23" i="39" s="1"/>
  <c r="T31" i="39" s="1"/>
  <c r="K4" i="39"/>
  <c r="U17" i="39" s="1"/>
  <c r="U23" i="39" s="1"/>
  <c r="U31" i="39" s="1"/>
  <c r="L4" i="39"/>
  <c r="V17" i="39" s="1"/>
  <c r="V23" i="39" s="1"/>
  <c r="V31" i="39" s="1"/>
  <c r="M4" i="39"/>
  <c r="W17" i="39" s="1"/>
  <c r="W23" i="39" s="1"/>
  <c r="W31" i="39" s="1"/>
  <c r="N4" i="39"/>
  <c r="X17" i="39" s="1"/>
  <c r="X23" i="39" s="1"/>
  <c r="X31" i="39" s="1"/>
  <c r="O4" i="39"/>
  <c r="Y17" i="39" s="1"/>
  <c r="Y23" i="39" s="1"/>
  <c r="Y31" i="39" s="1"/>
  <c r="P4" i="39"/>
  <c r="Z17" i="39" s="1"/>
  <c r="Z23" i="39" s="1"/>
  <c r="Z31" i="39" s="1"/>
  <c r="Q4" i="39"/>
  <c r="AA17" i="39" s="1"/>
  <c r="AA23" i="39" s="1"/>
  <c r="AA31" i="39" s="1"/>
  <c r="R4" i="39"/>
  <c r="AB17" i="39" s="1"/>
  <c r="AB23" i="39" s="1"/>
  <c r="AB31" i="39" s="1"/>
  <c r="S4" i="39"/>
  <c r="AC17" i="39" s="1"/>
  <c r="AC23" i="39" s="1"/>
  <c r="AC31" i="39" s="1"/>
  <c r="T4" i="39"/>
  <c r="AD17" i="39" s="1"/>
  <c r="AD23" i="39" s="1"/>
  <c r="AD31" i="39" s="1"/>
  <c r="U4" i="39"/>
  <c r="AE17" i="39" s="1"/>
  <c r="AE23" i="39" s="1"/>
  <c r="AE31" i="39" s="1"/>
  <c r="V4" i="39"/>
  <c r="AF17" i="39" s="1"/>
  <c r="AF23" i="39" s="1"/>
  <c r="AF31" i="39" s="1"/>
  <c r="W4" i="39"/>
  <c r="AG17" i="39" s="1"/>
  <c r="AG23" i="39" s="1"/>
  <c r="AG31" i="39" s="1"/>
  <c r="X4" i="39"/>
  <c r="AH17" i="39" s="1"/>
  <c r="AH23" i="39" s="1"/>
  <c r="AH31" i="39" s="1"/>
  <c r="Y4" i="39"/>
  <c r="AI17" i="39" s="1"/>
  <c r="AI23" i="39" s="1"/>
  <c r="AI31" i="39" s="1"/>
  <c r="Z4" i="39"/>
  <c r="AJ17" i="39" s="1"/>
  <c r="AJ23" i="39" s="1"/>
  <c r="AJ31" i="39" s="1"/>
  <c r="AA4" i="39"/>
  <c r="AK17" i="39" s="1"/>
  <c r="AB4" i="39"/>
  <c r="AL17" i="39" s="1"/>
  <c r="AC4" i="39"/>
  <c r="AM17" i="39" s="1"/>
  <c r="AD4" i="39"/>
  <c r="AN17" i="39" s="1"/>
  <c r="AE4" i="39"/>
  <c r="AO17" i="39" s="1"/>
  <c r="AF4" i="39"/>
  <c r="AP17" i="39" s="1"/>
  <c r="AG4" i="39"/>
  <c r="AQ17" i="39" s="1"/>
  <c r="AH4" i="39"/>
  <c r="AR17" i="39" s="1"/>
  <c r="AI4" i="39"/>
  <c r="AS17" i="39" s="1"/>
  <c r="AJ4" i="39"/>
  <c r="AT17" i="39" s="1"/>
  <c r="AK4" i="39"/>
  <c r="AU17" i="39" s="1"/>
  <c r="AL4" i="39"/>
  <c r="AV17" i="39" s="1"/>
  <c r="F7" i="39"/>
  <c r="B18" i="39" s="1"/>
  <c r="B24" i="39" s="1"/>
  <c r="B32" i="39" s="1"/>
  <c r="G7" i="39"/>
  <c r="Q18" i="39" s="1"/>
  <c r="Q24" i="39" s="1"/>
  <c r="Q32" i="39" s="1"/>
  <c r="H7" i="39"/>
  <c r="R18" i="39" s="1"/>
  <c r="R24" i="39" s="1"/>
  <c r="R32" i="39" s="1"/>
  <c r="I7" i="39"/>
  <c r="S18" i="39" s="1"/>
  <c r="S24" i="39" s="1"/>
  <c r="S32" i="39" s="1"/>
  <c r="J7" i="39"/>
  <c r="T18" i="39" s="1"/>
  <c r="T24" i="39" s="1"/>
  <c r="T32" i="39" s="1"/>
  <c r="K7" i="39"/>
  <c r="U18" i="39" s="1"/>
  <c r="U24" i="39" s="1"/>
  <c r="U32" i="39" s="1"/>
  <c r="L7" i="39"/>
  <c r="V18" i="39" s="1"/>
  <c r="V24" i="39" s="1"/>
  <c r="V32" i="39" s="1"/>
  <c r="M7" i="39"/>
  <c r="W18" i="39" s="1"/>
  <c r="W24" i="39" s="1"/>
  <c r="W32" i="39" s="1"/>
  <c r="N7" i="39"/>
  <c r="X18" i="39" s="1"/>
  <c r="X24" i="39" s="1"/>
  <c r="X32" i="39" s="1"/>
  <c r="O7" i="39"/>
  <c r="Y18" i="39" s="1"/>
  <c r="Y24" i="39" s="1"/>
  <c r="Y32" i="39" s="1"/>
  <c r="P7" i="39"/>
  <c r="Z18" i="39" s="1"/>
  <c r="Z24" i="39" s="1"/>
  <c r="Z32" i="39" s="1"/>
  <c r="Q7" i="39"/>
  <c r="AA18" i="39" s="1"/>
  <c r="AA24" i="39" s="1"/>
  <c r="AA32" i="39" s="1"/>
  <c r="R7" i="39"/>
  <c r="AB18" i="39" s="1"/>
  <c r="AB24" i="39" s="1"/>
  <c r="AB32" i="39" s="1"/>
  <c r="S7" i="39"/>
  <c r="AC18" i="39" s="1"/>
  <c r="AC24" i="39" s="1"/>
  <c r="AC32" i="39" s="1"/>
  <c r="T7" i="39"/>
  <c r="AD18" i="39" s="1"/>
  <c r="AD24" i="39" s="1"/>
  <c r="AD32" i="39" s="1"/>
  <c r="U7" i="39"/>
  <c r="AE18" i="39" s="1"/>
  <c r="AE24" i="39" s="1"/>
  <c r="AE32" i="39" s="1"/>
  <c r="V7" i="39"/>
  <c r="AF18" i="39" s="1"/>
  <c r="AF24" i="39" s="1"/>
  <c r="AF32" i="39" s="1"/>
  <c r="W7" i="39"/>
  <c r="AG18" i="39" s="1"/>
  <c r="AG24" i="39" s="1"/>
  <c r="AG32" i="39" s="1"/>
  <c r="X7" i="39"/>
  <c r="AH18" i="39" s="1"/>
  <c r="AH24" i="39" s="1"/>
  <c r="AH32" i="39" s="1"/>
  <c r="Y7" i="39"/>
  <c r="AI18" i="39" s="1"/>
  <c r="AI24" i="39" s="1"/>
  <c r="AI32" i="39" s="1"/>
  <c r="Z7" i="39"/>
  <c r="AJ18" i="39" s="1"/>
  <c r="AJ24" i="39" s="1"/>
  <c r="AJ32" i="39" s="1"/>
  <c r="AA7" i="39"/>
  <c r="AK18" i="39" s="1"/>
  <c r="AB7" i="39"/>
  <c r="AL18" i="39" s="1"/>
  <c r="AC7" i="39"/>
  <c r="AM18" i="39" s="1"/>
  <c r="AD7" i="39"/>
  <c r="AN18" i="39" s="1"/>
  <c r="AE7" i="39"/>
  <c r="AO18" i="39" s="1"/>
  <c r="AF7" i="39"/>
  <c r="AP18" i="39" s="1"/>
  <c r="AG7" i="39"/>
  <c r="AQ18" i="39" s="1"/>
  <c r="AH7" i="39"/>
  <c r="AR18" i="39" s="1"/>
  <c r="AI7" i="39"/>
  <c r="AS18" i="39" s="1"/>
  <c r="AJ7" i="39"/>
  <c r="AT18" i="39" s="1"/>
  <c r="AK7" i="39"/>
  <c r="AU18" i="39" s="1"/>
  <c r="AL7" i="39"/>
  <c r="AV18" i="39" s="1"/>
  <c r="B2" i="39"/>
  <c r="C2" i="39"/>
  <c r="D2" i="39"/>
  <c r="N15" i="39" s="1"/>
  <c r="N21" i="39" s="1"/>
  <c r="E2" i="39"/>
  <c r="O15" i="39" s="1"/>
  <c r="O21" i="39" s="1"/>
  <c r="F2" i="39"/>
  <c r="P15" i="39" s="1"/>
  <c r="P21" i="39" s="1"/>
  <c r="G2" i="39"/>
  <c r="Q15" i="39" s="1"/>
  <c r="Q21" i="39" s="1"/>
  <c r="H2" i="39"/>
  <c r="R15" i="39" s="1"/>
  <c r="R21" i="39" s="1"/>
  <c r="I2" i="39"/>
  <c r="S15" i="39" s="1"/>
  <c r="S21" i="39" s="1"/>
  <c r="J2" i="39"/>
  <c r="T15" i="39" s="1"/>
  <c r="T21" i="39" s="1"/>
  <c r="K2" i="39"/>
  <c r="U15" i="39" s="1"/>
  <c r="U21" i="39" s="1"/>
  <c r="L2" i="39"/>
  <c r="V15" i="39" s="1"/>
  <c r="V21" i="39" s="1"/>
  <c r="M2" i="39"/>
  <c r="W15" i="39" s="1"/>
  <c r="W21" i="39" s="1"/>
  <c r="N2" i="39"/>
  <c r="X15" i="39" s="1"/>
  <c r="X21" i="39" s="1"/>
  <c r="O2" i="39"/>
  <c r="Y15" i="39" s="1"/>
  <c r="Y21" i="39" s="1"/>
  <c r="P2" i="39"/>
  <c r="Z15" i="39" s="1"/>
  <c r="Z21" i="39" s="1"/>
  <c r="Q2" i="39"/>
  <c r="AA15" i="39" s="1"/>
  <c r="AA21" i="39" s="1"/>
  <c r="R2" i="39"/>
  <c r="AB15" i="39" s="1"/>
  <c r="AB21" i="39" s="1"/>
  <c r="S2" i="39"/>
  <c r="AC15" i="39" s="1"/>
  <c r="AC21" i="39" s="1"/>
  <c r="T2" i="39"/>
  <c r="AD15" i="39" s="1"/>
  <c r="AD21" i="39" s="1"/>
  <c r="U2" i="39"/>
  <c r="AE15" i="39" s="1"/>
  <c r="AE21" i="39" s="1"/>
  <c r="V2" i="39"/>
  <c r="AF15" i="39" s="1"/>
  <c r="AF21" i="39" s="1"/>
  <c r="W2" i="39"/>
  <c r="AG15" i="39" s="1"/>
  <c r="AG21" i="39" s="1"/>
  <c r="X2" i="39"/>
  <c r="AH15" i="39" s="1"/>
  <c r="AH21" i="39" s="1"/>
  <c r="Y2" i="39"/>
  <c r="AI15" i="39" s="1"/>
  <c r="AI21" i="39" s="1"/>
  <c r="Z2" i="39"/>
  <c r="AJ15" i="39" s="1"/>
  <c r="AJ21" i="39" s="1"/>
  <c r="AA2" i="39"/>
  <c r="AK15" i="39" s="1"/>
  <c r="AB2" i="39"/>
  <c r="AL15" i="39" s="1"/>
  <c r="AC2" i="39"/>
  <c r="AM15" i="39" s="1"/>
  <c r="AD2" i="39"/>
  <c r="AN15" i="39" s="1"/>
  <c r="AE2" i="39"/>
  <c r="AO15" i="39" s="1"/>
  <c r="AF2" i="39"/>
  <c r="AP15" i="39" s="1"/>
  <c r="AG2" i="39"/>
  <c r="AQ15" i="39" s="1"/>
  <c r="AH2" i="39"/>
  <c r="AR15" i="39" s="1"/>
  <c r="AI2" i="39"/>
  <c r="AS15" i="39" s="1"/>
  <c r="AJ2" i="39"/>
  <c r="AT15" i="39" s="1"/>
  <c r="AK2" i="39"/>
  <c r="AU15" i="39" s="1"/>
  <c r="AL2" i="39"/>
  <c r="AV15" i="39" s="1"/>
  <c r="R31" i="35"/>
  <c r="R55" i="35" s="1"/>
  <c r="B66" i="34"/>
  <c r="B64" i="34"/>
  <c r="C66" i="34"/>
  <c r="C64" i="34"/>
  <c r="D66" i="34"/>
  <c r="D64" i="34"/>
  <c r="E66" i="34"/>
  <c r="E64" i="34"/>
  <c r="F66" i="34"/>
  <c r="F64" i="34"/>
  <c r="G66" i="34"/>
  <c r="G64" i="34"/>
  <c r="H66" i="34"/>
  <c r="H64" i="34"/>
  <c r="I66" i="34"/>
  <c r="I64" i="34"/>
  <c r="J66" i="34"/>
  <c r="J75" i="34" s="1"/>
  <c r="J64" i="34"/>
  <c r="K66" i="34"/>
  <c r="K64" i="34"/>
  <c r="L66" i="34"/>
  <c r="L64" i="34"/>
  <c r="M66" i="34"/>
  <c r="M64" i="34"/>
  <c r="N41" i="34"/>
  <c r="N66" i="34" s="1"/>
  <c r="N64" i="34"/>
  <c r="P64" i="34"/>
  <c r="Q66" i="34"/>
  <c r="Q64" i="34"/>
  <c r="Q73" i="34" s="1"/>
  <c r="R66" i="34"/>
  <c r="R64" i="34"/>
  <c r="H30" i="35"/>
  <c r="H54" i="35" s="1"/>
  <c r="H71" i="35" s="1"/>
  <c r="I30" i="35"/>
  <c r="I54" i="35" s="1"/>
  <c r="I71" i="35" s="1"/>
  <c r="J30" i="35"/>
  <c r="J54" i="35" s="1"/>
  <c r="J71" i="35" s="1"/>
  <c r="K30" i="35"/>
  <c r="K54" i="35" s="1"/>
  <c r="K71" i="35" s="1"/>
  <c r="L30" i="35"/>
  <c r="L54" i="35" s="1"/>
  <c r="L71" i="35" s="1"/>
  <c r="M30" i="35"/>
  <c r="M54" i="35" s="1"/>
  <c r="M71" i="35" s="1"/>
  <c r="N30" i="35"/>
  <c r="N54" i="35" s="1"/>
  <c r="N71" i="35" s="1"/>
  <c r="O30" i="35"/>
  <c r="O54" i="35" s="1"/>
  <c r="O71" i="35" s="1"/>
  <c r="P30" i="35"/>
  <c r="P54" i="35" s="1"/>
  <c r="P71" i="35" s="1"/>
  <c r="Q30" i="35"/>
  <c r="Q54" i="35" s="1"/>
  <c r="Q71" i="35" s="1"/>
  <c r="R30" i="35"/>
  <c r="R54" i="35" s="1"/>
  <c r="R71" i="35" s="1"/>
  <c r="S30" i="35"/>
  <c r="S54" i="35" s="1"/>
  <c r="S71" i="35" s="1"/>
  <c r="T30" i="35"/>
  <c r="T54" i="35" s="1"/>
  <c r="U30" i="35"/>
  <c r="U54" i="35" s="1"/>
  <c r="V30" i="35"/>
  <c r="V54" i="35" s="1"/>
  <c r="W30" i="35"/>
  <c r="W54" i="35" s="1"/>
  <c r="X30" i="35"/>
  <c r="X54" i="35" s="1"/>
  <c r="Y30" i="35"/>
  <c r="Y54" i="35" s="1"/>
  <c r="Z30" i="35"/>
  <c r="Z54" i="35" s="1"/>
  <c r="AA30" i="35"/>
  <c r="AA54" i="35" s="1"/>
  <c r="AB30" i="35"/>
  <c r="AB54" i="35" s="1"/>
  <c r="AC30" i="35"/>
  <c r="AC54" i="35" s="1"/>
  <c r="AD30" i="35"/>
  <c r="AD54" i="35" s="1"/>
  <c r="AD71" i="35" s="1"/>
  <c r="AE30" i="35"/>
  <c r="AE54" i="35" s="1"/>
  <c r="AE71" i="35" s="1"/>
  <c r="AF30" i="35"/>
  <c r="AF54" i="35" s="1"/>
  <c r="AF71" i="35" s="1"/>
  <c r="AG30" i="35"/>
  <c r="AG54" i="35" s="1"/>
  <c r="AG71" i="35" s="1"/>
  <c r="AH30" i="35"/>
  <c r="AH54" i="35" s="1"/>
  <c r="AH71" i="35" s="1"/>
  <c r="AI30" i="35"/>
  <c r="AI54" i="35" s="1"/>
  <c r="AI71" i="35" s="1"/>
  <c r="AJ30" i="35"/>
  <c r="AJ54" i="35" s="1"/>
  <c r="AJ71" i="35" s="1"/>
  <c r="AK30" i="35"/>
  <c r="AK54" i="35" s="1"/>
  <c r="AK71" i="35" s="1"/>
  <c r="AL30" i="35"/>
  <c r="AL54" i="35" s="1"/>
  <c r="AL71" i="35" s="1"/>
  <c r="AM30" i="35"/>
  <c r="AM54" i="35" s="1"/>
  <c r="AM71" i="35" s="1"/>
  <c r="AN30" i="35"/>
  <c r="AN54" i="35" s="1"/>
  <c r="AN71" i="35" s="1"/>
  <c r="AO30" i="35"/>
  <c r="AO54" i="35" s="1"/>
  <c r="AO71" i="35" s="1"/>
  <c r="AP30" i="35"/>
  <c r="AP54" i="35" s="1"/>
  <c r="AP71" i="35" s="1"/>
  <c r="AQ30" i="35"/>
  <c r="AQ54" i="35" s="1"/>
  <c r="AQ71" i="35" s="1"/>
  <c r="AR30" i="35"/>
  <c r="AR54" i="35" s="1"/>
  <c r="AR71" i="35" s="1"/>
  <c r="AS30" i="35"/>
  <c r="AS54" i="35" s="1"/>
  <c r="AS71" i="35" s="1"/>
  <c r="AT30" i="35"/>
  <c r="AT54" i="35" s="1"/>
  <c r="AT71" i="35" s="1"/>
  <c r="AU30" i="35"/>
  <c r="AU54" i="35" s="1"/>
  <c r="AU71" i="35" s="1"/>
  <c r="AV30" i="35"/>
  <c r="AV54" i="35" s="1"/>
  <c r="AV71" i="35" s="1"/>
  <c r="AW30" i="35"/>
  <c r="AW54" i="35" s="1"/>
  <c r="AW71" i="35" s="1"/>
  <c r="AX30" i="35"/>
  <c r="AX54" i="35" s="1"/>
  <c r="AX71" i="35" s="1"/>
  <c r="AY30" i="35"/>
  <c r="AY54" i="35" s="1"/>
  <c r="AY71" i="35" s="1"/>
  <c r="AZ30" i="35"/>
  <c r="AZ54" i="35" s="1"/>
  <c r="AZ71" i="35" s="1"/>
  <c r="BA30" i="35"/>
  <c r="BA54" i="35" s="1"/>
  <c r="BA71" i="35" s="1"/>
  <c r="G30" i="35"/>
  <c r="G54" i="35" s="1"/>
  <c r="G71" i="35" s="1"/>
  <c r="T66" i="34"/>
  <c r="U66" i="34"/>
  <c r="V66" i="34"/>
  <c r="W66" i="34"/>
  <c r="X66" i="34"/>
  <c r="Y66" i="34"/>
  <c r="Z66" i="34"/>
  <c r="AA66" i="34"/>
  <c r="AB66" i="34"/>
  <c r="AC66" i="34"/>
  <c r="AD66" i="34"/>
  <c r="AE66" i="34"/>
  <c r="AF66" i="34"/>
  <c r="AG66" i="34"/>
  <c r="AH66" i="34"/>
  <c r="AI66" i="34"/>
  <c r="AJ66" i="34"/>
  <c r="AK66" i="34"/>
  <c r="AL66" i="34"/>
  <c r="AM66" i="34"/>
  <c r="AN66" i="34"/>
  <c r="AO66" i="34"/>
  <c r="AP66" i="34"/>
  <c r="AQ66" i="34"/>
  <c r="AR66" i="34"/>
  <c r="AS66" i="34"/>
  <c r="AT66" i="34"/>
  <c r="AU66" i="34"/>
  <c r="AV66" i="34"/>
  <c r="AW66" i="34"/>
  <c r="AX66" i="34"/>
  <c r="AY66" i="34"/>
  <c r="AZ66" i="34"/>
  <c r="BA66" i="34"/>
  <c r="T64" i="34"/>
  <c r="U64" i="34"/>
  <c r="V64" i="34"/>
  <c r="W64" i="34"/>
  <c r="X64" i="34"/>
  <c r="Y64" i="34"/>
  <c r="Z64" i="34"/>
  <c r="AA64" i="34"/>
  <c r="AB64" i="34"/>
  <c r="AC64" i="34"/>
  <c r="AD64" i="34"/>
  <c r="AE64" i="34"/>
  <c r="AF64" i="34"/>
  <c r="AG64" i="34"/>
  <c r="AH64" i="34"/>
  <c r="AI64" i="34"/>
  <c r="AJ64" i="34"/>
  <c r="AK64" i="34"/>
  <c r="AK65" i="34" s="1"/>
  <c r="AL64" i="34"/>
  <c r="AM64" i="34"/>
  <c r="AN64" i="34"/>
  <c r="AO64" i="34"/>
  <c r="AP64" i="34"/>
  <c r="AQ64" i="34"/>
  <c r="AR64" i="34"/>
  <c r="AS64" i="34"/>
  <c r="AS65" i="34" s="1"/>
  <c r="AT64" i="34"/>
  <c r="AU64" i="34"/>
  <c r="AV64" i="34"/>
  <c r="AW64" i="34"/>
  <c r="AX64" i="34"/>
  <c r="AY64" i="34"/>
  <c r="AZ64" i="34"/>
  <c r="BA64" i="34"/>
  <c r="AE65" i="34"/>
  <c r="S66" i="34"/>
  <c r="S64" i="34"/>
  <c r="B1" i="39"/>
  <c r="C1" i="39"/>
  <c r="D1" i="39"/>
  <c r="B20" i="39" s="1"/>
  <c r="B28" i="39" s="1"/>
  <c r="E1" i="39"/>
  <c r="C20" i="39" s="1"/>
  <c r="C28" i="39" s="1"/>
  <c r="F1" i="39"/>
  <c r="D20" i="39" s="1"/>
  <c r="D28" i="39" s="1"/>
  <c r="G1" i="39"/>
  <c r="E20" i="39" s="1"/>
  <c r="E28" i="39" s="1"/>
  <c r="H1" i="39"/>
  <c r="F20" i="39" s="1"/>
  <c r="F28" i="39" s="1"/>
  <c r="I1" i="39"/>
  <c r="G20" i="39" s="1"/>
  <c r="G28" i="39" s="1"/>
  <c r="J1" i="39"/>
  <c r="H20" i="39" s="1"/>
  <c r="H28" i="39" s="1"/>
  <c r="K1" i="39"/>
  <c r="I20" i="39" s="1"/>
  <c r="I28" i="39" s="1"/>
  <c r="L1" i="39"/>
  <c r="J20" i="39" s="1"/>
  <c r="J28" i="39" s="1"/>
  <c r="M1" i="39"/>
  <c r="K20" i="39" s="1"/>
  <c r="K28" i="39" s="1"/>
  <c r="N1" i="39"/>
  <c r="L20" i="39" s="1"/>
  <c r="L28" i="39" s="1"/>
  <c r="O1" i="39"/>
  <c r="M20" i="39" s="1"/>
  <c r="M28" i="39" s="1"/>
  <c r="P1" i="39"/>
  <c r="N20" i="39" s="1"/>
  <c r="N28" i="39" s="1"/>
  <c r="Q1" i="39"/>
  <c r="O20" i="39" s="1"/>
  <c r="O28" i="39" s="1"/>
  <c r="R1" i="39"/>
  <c r="P20" i="39" s="1"/>
  <c r="P28" i="39" s="1"/>
  <c r="S1" i="39"/>
  <c r="Q20" i="39" s="1"/>
  <c r="Q28" i="39" s="1"/>
  <c r="T1" i="39"/>
  <c r="R20" i="39" s="1"/>
  <c r="R28" i="39" s="1"/>
  <c r="U1" i="39"/>
  <c r="S20" i="39" s="1"/>
  <c r="S28" i="39" s="1"/>
  <c r="V1" i="39"/>
  <c r="T20" i="39" s="1"/>
  <c r="T28" i="39" s="1"/>
  <c r="W1" i="39"/>
  <c r="U20" i="39" s="1"/>
  <c r="U28" i="39" s="1"/>
  <c r="X1" i="39"/>
  <c r="V20" i="39" s="1"/>
  <c r="V28" i="39" s="1"/>
  <c r="Y1" i="39"/>
  <c r="W20" i="39" s="1"/>
  <c r="W28" i="39" s="1"/>
  <c r="Z1" i="39"/>
  <c r="X20" i="39" s="1"/>
  <c r="X28" i="39" s="1"/>
  <c r="AA1" i="39"/>
  <c r="Y20" i="39" s="1"/>
  <c r="Y28" i="39" s="1"/>
  <c r="AB1" i="39"/>
  <c r="Z20" i="39" s="1"/>
  <c r="Z28" i="39" s="1"/>
  <c r="AC1" i="39"/>
  <c r="AA20" i="39" s="1"/>
  <c r="AA28" i="39" s="1"/>
  <c r="AD1" i="39"/>
  <c r="AB20" i="39" s="1"/>
  <c r="AB28" i="39" s="1"/>
  <c r="AE1" i="39"/>
  <c r="AC20" i="39" s="1"/>
  <c r="AC28" i="39" s="1"/>
  <c r="AF1" i="39"/>
  <c r="AD20" i="39" s="1"/>
  <c r="AD28" i="39" s="1"/>
  <c r="AG1" i="39"/>
  <c r="AE20" i="39" s="1"/>
  <c r="AE28" i="39" s="1"/>
  <c r="AH1" i="39"/>
  <c r="AF20" i="39" s="1"/>
  <c r="AF28" i="39" s="1"/>
  <c r="AI1" i="39"/>
  <c r="AG20" i="39" s="1"/>
  <c r="AG28" i="39" s="1"/>
  <c r="AJ1" i="39"/>
  <c r="AH20" i="39" s="1"/>
  <c r="AH28" i="39" s="1"/>
  <c r="AK1" i="39"/>
  <c r="AI20" i="39" s="1"/>
  <c r="AI28" i="39" s="1"/>
  <c r="AL1" i="39"/>
  <c r="AJ20" i="39" s="1"/>
  <c r="AJ28" i="39" s="1"/>
  <c r="A1" i="39"/>
  <c r="A2" i="39"/>
  <c r="A3" i="39"/>
  <c r="A4" i="39"/>
  <c r="A5"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6"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7" i="39"/>
  <c r="B7" i="39"/>
  <c r="C7" i="39"/>
  <c r="D7" i="39"/>
  <c r="E7" i="39"/>
  <c r="A8"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9" i="39"/>
  <c r="B9" i="39"/>
  <c r="C9" i="39"/>
  <c r="D9" i="39"/>
  <c r="E9" i="39"/>
  <c r="F9" i="39"/>
  <c r="G9" i="39"/>
  <c r="H9" i="39"/>
  <c r="I9" i="39"/>
  <c r="J9" i="39"/>
  <c r="K9" i="39"/>
  <c r="L9" i="39"/>
  <c r="M9" i="39"/>
  <c r="N9" i="39"/>
  <c r="O9" i="39"/>
  <c r="P9" i="39"/>
  <c r="Q9" i="39"/>
  <c r="R9" i="39"/>
  <c r="S9" i="39"/>
  <c r="T9" i="39"/>
  <c r="U9" i="39"/>
  <c r="V9" i="39"/>
  <c r="W9" i="39"/>
  <c r="X9" i="39"/>
  <c r="Y9" i="39"/>
  <c r="Z9" i="39"/>
  <c r="AA9" i="39"/>
  <c r="AB9" i="39"/>
  <c r="AC9" i="39"/>
  <c r="AD9" i="39"/>
  <c r="AE9" i="39"/>
  <c r="AF9" i="39"/>
  <c r="AG9" i="39"/>
  <c r="AH9" i="39"/>
  <c r="AI9" i="39"/>
  <c r="AJ9" i="39"/>
  <c r="AK9" i="39"/>
  <c r="AL9" i="39"/>
  <c r="A10" i="39"/>
  <c r="B10" i="39"/>
  <c r="C10" i="39"/>
  <c r="D10" i="39"/>
  <c r="E10" i="39"/>
  <c r="F10" i="39"/>
  <c r="G10" i="39"/>
  <c r="H10" i="39"/>
  <c r="I10" i="39"/>
  <c r="J10" i="39"/>
  <c r="K10" i="39"/>
  <c r="L10" i="39"/>
  <c r="M10" i="39"/>
  <c r="N10" i="39"/>
  <c r="O10" i="39"/>
  <c r="P10" i="39"/>
  <c r="Q10" i="39"/>
  <c r="R10" i="39"/>
  <c r="S10" i="39"/>
  <c r="T10" i="39"/>
  <c r="U10" i="39"/>
  <c r="V10" i="39"/>
  <c r="W10" i="39"/>
  <c r="X10" i="39"/>
  <c r="Y10" i="39"/>
  <c r="Z10" i="39"/>
  <c r="AA10" i="39"/>
  <c r="AB10" i="39"/>
  <c r="AC10" i="39"/>
  <c r="AD10" i="39"/>
  <c r="AE10" i="39"/>
  <c r="AF10" i="39"/>
  <c r="AG10" i="39"/>
  <c r="AH10" i="39"/>
  <c r="AI10" i="39"/>
  <c r="AJ10" i="39"/>
  <c r="AK10" i="39"/>
  <c r="AL10" i="39"/>
  <c r="C30" i="35"/>
  <c r="C54" i="35" s="1"/>
  <c r="C71" i="35" s="1"/>
  <c r="C72" i="34"/>
  <c r="D72" i="34"/>
  <c r="E72" i="34" s="1"/>
  <c r="F30" i="35"/>
  <c r="F54" i="35" s="1"/>
  <c r="F71" i="35" s="1"/>
  <c r="C32" i="35"/>
  <c r="C56" i="35" s="1"/>
  <c r="C73" i="35" s="1"/>
  <c r="E34" i="35"/>
  <c r="AN34" i="35"/>
  <c r="F33" i="35"/>
  <c r="F57" i="35" s="1"/>
  <c r="F74" i="35" s="1"/>
  <c r="AE34" i="35"/>
  <c r="K34" i="35"/>
  <c r="AL33" i="35"/>
  <c r="N33" i="35"/>
  <c r="N57" i="35" s="1"/>
  <c r="N74" i="35" s="1"/>
  <c r="AO32" i="35"/>
  <c r="U32" i="35"/>
  <c r="AR31" i="35"/>
  <c r="AB31" i="35"/>
  <c r="H31" i="35"/>
  <c r="H55" i="35" s="1"/>
  <c r="H72" i="35" s="1"/>
  <c r="AD34" i="35"/>
  <c r="AS33" i="35"/>
  <c r="AC33" i="35"/>
  <c r="AC40" i="35" s="1"/>
  <c r="I33" i="35"/>
  <c r="I57" i="35" s="1"/>
  <c r="I74" i="35" s="1"/>
  <c r="AF32" i="35"/>
  <c r="L32" i="35"/>
  <c r="L56" i="35" s="1"/>
  <c r="L73" i="35" s="1"/>
  <c r="AQ31" i="35"/>
  <c r="W31" i="35"/>
  <c r="F31" i="35"/>
  <c r="F55" i="35" s="1"/>
  <c r="F72" i="35" s="1"/>
  <c r="AK34" i="35"/>
  <c r="Q34" i="35"/>
  <c r="AN33" i="35"/>
  <c r="T33" i="35"/>
  <c r="AM32" i="35"/>
  <c r="W32" i="35"/>
  <c r="AT31" i="35"/>
  <c r="Z31" i="35"/>
  <c r="AJ34" i="35"/>
  <c r="AQ33" i="35"/>
  <c r="K33" i="35"/>
  <c r="K57" i="35" s="1"/>
  <c r="K74" i="35" s="1"/>
  <c r="AP32" i="35"/>
  <c r="Z32" i="35"/>
  <c r="BA31" i="35"/>
  <c r="AK31" i="35"/>
  <c r="U31" i="35"/>
  <c r="G72" i="34"/>
  <c r="H72" i="34"/>
  <c r="I72" i="34"/>
  <c r="J72" i="34"/>
  <c r="K72" i="34"/>
  <c r="L72" i="34"/>
  <c r="M72" i="34"/>
  <c r="N72" i="34"/>
  <c r="O72" i="34"/>
  <c r="P72" i="34"/>
  <c r="Q72" i="34"/>
  <c r="R72" i="34"/>
  <c r="S72" i="34"/>
  <c r="T72" i="34"/>
  <c r="U72" i="34"/>
  <c r="V72" i="34"/>
  <c r="W72" i="34"/>
  <c r="X72" i="34"/>
  <c r="Y72" i="34"/>
  <c r="Z72" i="34"/>
  <c r="AA72" i="34"/>
  <c r="AB72" i="34"/>
  <c r="AC72" i="34"/>
  <c r="AD72" i="34"/>
  <c r="AE72" i="34"/>
  <c r="AF72" i="34"/>
  <c r="AG72" i="34"/>
  <c r="AH72" i="34"/>
  <c r="AI72" i="34"/>
  <c r="AJ72" i="34"/>
  <c r="AK72" i="34"/>
  <c r="AL72" i="34"/>
  <c r="AM72" i="34"/>
  <c r="AN72" i="34"/>
  <c r="AO72" i="34"/>
  <c r="AP72" i="34"/>
  <c r="AQ72" i="34"/>
  <c r="AR72" i="34"/>
  <c r="AS72" i="34"/>
  <c r="AT72" i="34"/>
  <c r="AU72" i="34"/>
  <c r="AV72" i="34"/>
  <c r="AW72" i="34"/>
  <c r="AX72" i="34"/>
  <c r="AY72" i="34"/>
  <c r="AZ72" i="34"/>
  <c r="BA72" i="34"/>
  <c r="F72" i="34"/>
  <c r="AB4" i="5" l="1"/>
  <c r="AS72" i="35"/>
  <c r="O41" i="34"/>
  <c r="S55" i="35"/>
  <c r="R72" i="35"/>
  <c r="S72" i="35" s="1"/>
  <c r="AD91" i="44"/>
  <c r="AC92" i="44"/>
  <c r="AF65" i="44"/>
  <c r="AE66" i="44"/>
  <c r="AE5" i="5" s="1"/>
  <c r="AP36" i="43"/>
  <c r="X5" i="43"/>
  <c r="X5" i="7" s="1"/>
  <c r="AC71" i="35"/>
  <c r="Y71" i="35"/>
  <c r="U71" i="35"/>
  <c r="AB71" i="35"/>
  <c r="X71" i="35"/>
  <c r="AA71" i="35"/>
  <c r="W71" i="35"/>
  <c r="Z71" i="35"/>
  <c r="V71" i="35"/>
  <c r="T71" i="35"/>
  <c r="K58" i="35"/>
  <c r="K75" i="35" s="1"/>
  <c r="K41" i="35"/>
  <c r="E58" i="35"/>
  <c r="E75" i="35" s="1"/>
  <c r="E41" i="35"/>
  <c r="D58" i="35"/>
  <c r="D75" i="35" s="1"/>
  <c r="D41" i="35"/>
  <c r="Q58" i="35"/>
  <c r="Q75" i="35" s="1"/>
  <c r="Q41" i="35"/>
  <c r="L3" i="5"/>
  <c r="AC57" i="35"/>
  <c r="AC74" i="35" s="1"/>
  <c r="AD40" i="35"/>
  <c r="C75" i="34"/>
  <c r="I18" i="39"/>
  <c r="I24" i="39" s="1"/>
  <c r="I32" i="39" s="1"/>
  <c r="P18" i="39"/>
  <c r="P24" i="39" s="1"/>
  <c r="P32" i="39" s="1"/>
  <c r="E18" i="39"/>
  <c r="E24" i="39" s="1"/>
  <c r="E32" i="39" s="1"/>
  <c r="B15" i="39"/>
  <c r="B21" i="39" s="1"/>
  <c r="B16" i="39"/>
  <c r="M18" i="39"/>
  <c r="M24" i="39" s="1"/>
  <c r="M32" i="39" s="1"/>
  <c r="D30" i="35"/>
  <c r="D54" i="35" s="1"/>
  <c r="D71" i="35" s="1"/>
  <c r="Y31" i="35"/>
  <c r="AO31" i="35"/>
  <c r="J32" i="35"/>
  <c r="J56" i="35" s="1"/>
  <c r="J73" i="35" s="1"/>
  <c r="AD32" i="35"/>
  <c r="AT32" i="35"/>
  <c r="S33" i="35"/>
  <c r="AY33" i="35"/>
  <c r="AV34" i="35"/>
  <c r="AH31" i="35"/>
  <c r="G32" i="35"/>
  <c r="G56" i="35" s="1"/>
  <c r="G73" i="35" s="1"/>
  <c r="AA32" i="35"/>
  <c r="AU32" i="35"/>
  <c r="AB33" i="35"/>
  <c r="AV33" i="35"/>
  <c r="U34" i="35"/>
  <c r="AS34" i="35"/>
  <c r="AX34" i="35"/>
  <c r="AE31" i="35"/>
  <c r="AU31" i="35"/>
  <c r="P32" i="35"/>
  <c r="P56" i="35" s="1"/>
  <c r="P73" i="35" s="1"/>
  <c r="AJ32" i="35"/>
  <c r="M33" i="35"/>
  <c r="M57" i="35" s="1"/>
  <c r="M74" i="35" s="1"/>
  <c r="AG33" i="35"/>
  <c r="BA33" i="35"/>
  <c r="AL34" i="35"/>
  <c r="L31" i="35"/>
  <c r="L55" i="35" s="1"/>
  <c r="L72" i="35" s="1"/>
  <c r="AF31" i="35"/>
  <c r="AZ31" i="35"/>
  <c r="Y32" i="35"/>
  <c r="AW32" i="35"/>
  <c r="Z33" i="35"/>
  <c r="AP33" i="35"/>
  <c r="O34" i="35"/>
  <c r="AI34" i="35"/>
  <c r="H34" i="35"/>
  <c r="AZ34" i="35"/>
  <c r="B31" i="35"/>
  <c r="B55" i="35" s="1"/>
  <c r="B72" i="35" s="1"/>
  <c r="C34" i="35"/>
  <c r="R34" i="35"/>
  <c r="M31" i="35"/>
  <c r="M55" i="35" s="1"/>
  <c r="M72" i="35" s="1"/>
  <c r="N32" i="35"/>
  <c r="N56" i="35" s="1"/>
  <c r="N73" i="35" s="1"/>
  <c r="AX32" i="35"/>
  <c r="AA33" i="35"/>
  <c r="L34" i="35"/>
  <c r="F34" i="35"/>
  <c r="K32" i="35"/>
  <c r="K56" i="35" s="1"/>
  <c r="K73" i="35" s="1"/>
  <c r="AE32" i="35"/>
  <c r="H33" i="35"/>
  <c r="H57" i="35" s="1"/>
  <c r="H74" i="35" s="1"/>
  <c r="AF33" i="35"/>
  <c r="I34" i="35"/>
  <c r="Y34" i="35"/>
  <c r="AW34" i="35"/>
  <c r="K31" i="35"/>
  <c r="K55" i="35" s="1"/>
  <c r="K72" i="35" s="1"/>
  <c r="AI31" i="35"/>
  <c r="AY31" i="35"/>
  <c r="X32" i="35"/>
  <c r="AR32" i="35"/>
  <c r="Q33" i="35"/>
  <c r="Q57" i="35" s="1"/>
  <c r="Q74" i="35" s="1"/>
  <c r="AK33" i="35"/>
  <c r="N34" i="35"/>
  <c r="AT34" i="35"/>
  <c r="P31" i="35"/>
  <c r="P55" i="35" s="1"/>
  <c r="P72" i="35" s="1"/>
  <c r="AJ31" i="35"/>
  <c r="M32" i="35"/>
  <c r="M56" i="35" s="1"/>
  <c r="M73" i="35" s="1"/>
  <c r="AC32" i="35"/>
  <c r="AC39" i="35" s="1"/>
  <c r="BA32" i="35"/>
  <c r="AD33" i="35"/>
  <c r="AT33" i="35"/>
  <c r="S34" i="35"/>
  <c r="AQ34" i="35"/>
  <c r="X34" i="35"/>
  <c r="E32" i="35"/>
  <c r="E56" i="35" s="1"/>
  <c r="E73" i="35" s="1"/>
  <c r="D33" i="35"/>
  <c r="D57" i="35" s="1"/>
  <c r="D74" i="35" s="1"/>
  <c r="D31" i="35"/>
  <c r="D55" i="35" s="1"/>
  <c r="D72" i="35" s="1"/>
  <c r="R32" i="35"/>
  <c r="R56" i="35" s="1"/>
  <c r="AC31" i="35"/>
  <c r="AC38" i="35" s="1"/>
  <c r="AS31" i="35"/>
  <c r="AH32" i="35"/>
  <c r="AL31" i="35"/>
  <c r="Q31" i="35"/>
  <c r="Q55" i="35" s="1"/>
  <c r="Q72" i="35" s="1"/>
  <c r="AG31" i="35"/>
  <c r="AW31" i="35"/>
  <c r="V32" i="35"/>
  <c r="AL32" i="35"/>
  <c r="G33" i="35"/>
  <c r="G57" i="35" s="1"/>
  <c r="G74" i="35" s="1"/>
  <c r="AI33" i="35"/>
  <c r="AB34" i="35"/>
  <c r="N31" i="35"/>
  <c r="N55" i="35" s="1"/>
  <c r="N72" i="35" s="1"/>
  <c r="AP31" i="35"/>
  <c r="S32" i="35"/>
  <c r="AI32" i="35"/>
  <c r="L33" i="35"/>
  <c r="L57" i="35" s="1"/>
  <c r="L74" i="35" s="1"/>
  <c r="AJ33" i="35"/>
  <c r="M34" i="35"/>
  <c r="AC34" i="35"/>
  <c r="AC41" i="35" s="1"/>
  <c r="BA34" i="35"/>
  <c r="O31" i="35"/>
  <c r="O55" i="35" s="1"/>
  <c r="O72" i="35" s="1"/>
  <c r="AM31" i="35"/>
  <c r="H32" i="35"/>
  <c r="H56" i="35" s="1"/>
  <c r="H73" i="35" s="1"/>
  <c r="AB32" i="35"/>
  <c r="AZ32" i="35"/>
  <c r="Y33" i="35"/>
  <c r="AO33" i="35"/>
  <c r="V34" i="35"/>
  <c r="AR34" i="35"/>
  <c r="X31" i="35"/>
  <c r="AN31" i="35"/>
  <c r="Q32" i="35"/>
  <c r="Q56" i="35" s="1"/>
  <c r="Q73" i="35" s="1"/>
  <c r="AG32" i="35"/>
  <c r="J33" i="35"/>
  <c r="J57" i="35" s="1"/>
  <c r="J74" i="35" s="1"/>
  <c r="AH33" i="35"/>
  <c r="G34" i="35"/>
  <c r="W34" i="35"/>
  <c r="AU34" i="35"/>
  <c r="AF34" i="35"/>
  <c r="E33" i="35"/>
  <c r="E57" i="35" s="1"/>
  <c r="E74" i="35" s="1"/>
  <c r="C31" i="35"/>
  <c r="C55" i="35" s="1"/>
  <c r="C72" i="35" s="1"/>
  <c r="L18" i="39"/>
  <c r="L24" i="39" s="1"/>
  <c r="L32" i="39" s="1"/>
  <c r="H18" i="39"/>
  <c r="H24" i="39" s="1"/>
  <c r="H32" i="39" s="1"/>
  <c r="D18" i="39"/>
  <c r="D24" i="39" s="1"/>
  <c r="D32" i="39" s="1"/>
  <c r="O18" i="39"/>
  <c r="O24" i="39" s="1"/>
  <c r="O32" i="39" s="1"/>
  <c r="K18" i="39"/>
  <c r="K24" i="39" s="1"/>
  <c r="K32" i="39" s="1"/>
  <c r="G18" i="39"/>
  <c r="G24" i="39" s="1"/>
  <c r="G32" i="39" s="1"/>
  <c r="C18" i="39"/>
  <c r="C17" i="39"/>
  <c r="N18" i="39"/>
  <c r="N24" i="39" s="1"/>
  <c r="N32" i="39" s="1"/>
  <c r="J18" i="39"/>
  <c r="J24" i="39" s="1"/>
  <c r="J32" i="39" s="1"/>
  <c r="F18" i="39"/>
  <c r="F24" i="39" s="1"/>
  <c r="F32" i="39" s="1"/>
  <c r="AE74" i="34"/>
  <c r="AX73" i="34"/>
  <c r="AT73" i="34"/>
  <c r="AP73" i="34"/>
  <c r="AL73" i="34"/>
  <c r="AH73" i="34"/>
  <c r="AD73" i="34"/>
  <c r="S73" i="34"/>
  <c r="AG73" i="34"/>
  <c r="AI75" i="34"/>
  <c r="AE75" i="34"/>
  <c r="AA75" i="34"/>
  <c r="W75" i="34"/>
  <c r="R75" i="34"/>
  <c r="L73" i="34"/>
  <c r="C33" i="35"/>
  <c r="C57" i="35" s="1"/>
  <c r="C74" i="35" s="1"/>
  <c r="B34" i="35"/>
  <c r="D32" i="35"/>
  <c r="D56" i="35" s="1"/>
  <c r="D73" i="35" s="1"/>
  <c r="E31" i="35"/>
  <c r="E55" i="35" s="1"/>
  <c r="E72" i="35" s="1"/>
  <c r="P34" i="35"/>
  <c r="AA34" i="35"/>
  <c r="AX33" i="35"/>
  <c r="V33" i="35"/>
  <c r="AK32" i="35"/>
  <c r="AV31" i="35"/>
  <c r="T31" i="35"/>
  <c r="F32" i="35"/>
  <c r="F56" i="35" s="1"/>
  <c r="F73" i="35" s="1"/>
  <c r="AH34" i="35"/>
  <c r="AW33" i="35"/>
  <c r="U33" i="35"/>
  <c r="AV32" i="35"/>
  <c r="AA31" i="35"/>
  <c r="AO34" i="35"/>
  <c r="AZ33" i="35"/>
  <c r="P33" i="35"/>
  <c r="P57" i="35" s="1"/>
  <c r="P74" i="35" s="1"/>
  <c r="AQ32" i="35"/>
  <c r="O32" i="35"/>
  <c r="O56" i="35" s="1"/>
  <c r="O73" i="35" s="1"/>
  <c r="V31" i="35"/>
  <c r="J31" i="35"/>
  <c r="J55" i="35" s="1"/>
  <c r="J72" i="35" s="1"/>
  <c r="AM33" i="35"/>
  <c r="AE33" i="35"/>
  <c r="W33" i="35"/>
  <c r="AB73" i="34"/>
  <c r="X73" i="34"/>
  <c r="T73" i="34"/>
  <c r="AX75" i="34"/>
  <c r="AT75" i="34"/>
  <c r="AP75" i="34"/>
  <c r="AL75" i="34"/>
  <c r="J73" i="34"/>
  <c r="B79" i="34" s="1"/>
  <c r="H73" i="34"/>
  <c r="F73" i="34"/>
  <c r="D73" i="34"/>
  <c r="B73" i="34"/>
  <c r="O33" i="35"/>
  <c r="O57" i="35" s="1"/>
  <c r="O74" i="35" s="1"/>
  <c r="AU33" i="35"/>
  <c r="T34" i="35"/>
  <c r="AD31" i="35"/>
  <c r="AX31" i="35"/>
  <c r="AY32" i="35"/>
  <c r="X33" i="35"/>
  <c r="AR33" i="35"/>
  <c r="AG34" i="35"/>
  <c r="AP34" i="35"/>
  <c r="G31" i="35"/>
  <c r="G55" i="35" s="1"/>
  <c r="G72" i="35" s="1"/>
  <c r="S31" i="35"/>
  <c r="T32" i="35"/>
  <c r="AN32" i="35"/>
  <c r="J34" i="35"/>
  <c r="Z34" i="35"/>
  <c r="I32" i="35"/>
  <c r="I56" i="35" s="1"/>
  <c r="I73" i="35" s="1"/>
  <c r="AS32" i="35"/>
  <c r="AM34" i="35"/>
  <c r="AY34" i="35"/>
  <c r="I31" i="35"/>
  <c r="I55" i="35" s="1"/>
  <c r="I72" i="35" s="1"/>
  <c r="AE73" i="34"/>
  <c r="R33" i="35"/>
  <c r="R57" i="35" s="1"/>
  <c r="R74" i="35" s="1"/>
  <c r="F75" i="34"/>
  <c r="AK74" i="34"/>
  <c r="AY73" i="34"/>
  <c r="AU73" i="34"/>
  <c r="AQ73" i="34"/>
  <c r="AM73" i="34"/>
  <c r="AI73" i="34"/>
  <c r="AF73" i="34"/>
  <c r="AC73" i="34"/>
  <c r="Y73" i="34"/>
  <c r="U73" i="34"/>
  <c r="AY75" i="34"/>
  <c r="AU75" i="34"/>
  <c r="AQ75" i="34"/>
  <c r="AM75" i="34"/>
  <c r="AF75" i="34"/>
  <c r="AB75" i="34"/>
  <c r="X75" i="34"/>
  <c r="T75" i="34"/>
  <c r="M73" i="34"/>
  <c r="K75" i="34"/>
  <c r="D75" i="34"/>
  <c r="R65" i="34"/>
  <c r="R74" i="34" s="1"/>
  <c r="N73" i="34"/>
  <c r="M75" i="34"/>
  <c r="K65" i="34"/>
  <c r="K74" i="34" s="1"/>
  <c r="G65" i="34"/>
  <c r="G74" i="34" s="1"/>
  <c r="C65" i="34"/>
  <c r="C74" i="34" s="1"/>
  <c r="BA73" i="34"/>
  <c r="AW73" i="34"/>
  <c r="AS73" i="34"/>
  <c r="AO73" i="34"/>
  <c r="AK73" i="34"/>
  <c r="AA73" i="34"/>
  <c r="W73" i="34"/>
  <c r="BA75" i="34"/>
  <c r="AW75" i="34"/>
  <c r="AS75" i="34"/>
  <c r="AO75" i="34"/>
  <c r="AK75" i="34"/>
  <c r="AH75" i="34"/>
  <c r="AD75" i="34"/>
  <c r="Z75" i="34"/>
  <c r="V75" i="34"/>
  <c r="G73" i="34"/>
  <c r="Q75" i="34"/>
  <c r="H75" i="34"/>
  <c r="B75" i="34"/>
  <c r="L75" i="34"/>
  <c r="AS74" i="34"/>
  <c r="AZ73" i="34"/>
  <c r="AV73" i="34"/>
  <c r="AR73" i="34"/>
  <c r="AN73" i="34"/>
  <c r="AJ73" i="34"/>
  <c r="Z73" i="34"/>
  <c r="V73" i="34"/>
  <c r="AZ75" i="34"/>
  <c r="AV75" i="34"/>
  <c r="AR75" i="34"/>
  <c r="AN75" i="34"/>
  <c r="AJ75" i="34"/>
  <c r="AG75" i="34"/>
  <c r="AC75" i="34"/>
  <c r="Y75" i="34"/>
  <c r="U75" i="34"/>
  <c r="O73" i="34"/>
  <c r="E73" i="34"/>
  <c r="R73" i="34"/>
  <c r="P73" i="34"/>
  <c r="K73" i="34"/>
  <c r="I73" i="34"/>
  <c r="C73" i="34"/>
  <c r="AG65" i="34"/>
  <c r="AG74" i="34" s="1"/>
  <c r="AQ65" i="34"/>
  <c r="AQ74" i="34" s="1"/>
  <c r="AI65" i="34"/>
  <c r="AI74" i="34" s="1"/>
  <c r="AD65" i="34"/>
  <c r="AD74" i="34" s="1"/>
  <c r="BA65" i="34"/>
  <c r="BA74" i="34" s="1"/>
  <c r="AN65" i="34"/>
  <c r="AN74" i="34" s="1"/>
  <c r="Z65" i="34"/>
  <c r="Z74" i="34" s="1"/>
  <c r="AU65" i="34"/>
  <c r="AU74" i="34" s="1"/>
  <c r="AM65" i="34"/>
  <c r="AM74" i="34" s="1"/>
  <c r="X65" i="34"/>
  <c r="X74" i="34" s="1"/>
  <c r="G75" i="34"/>
  <c r="F65" i="34"/>
  <c r="F74" i="34" s="1"/>
  <c r="D65" i="34"/>
  <c r="D74" i="34" s="1"/>
  <c r="B65" i="34"/>
  <c r="B74" i="34" s="1"/>
  <c r="J65" i="34"/>
  <c r="J74" i="34" s="1"/>
  <c r="I65" i="34"/>
  <c r="I74" i="34" s="1"/>
  <c r="M65" i="34"/>
  <c r="M74" i="34" s="1"/>
  <c r="H65" i="34"/>
  <c r="H74" i="34" s="1"/>
  <c r="E65" i="34"/>
  <c r="E74" i="34" s="1"/>
  <c r="AV65" i="34"/>
  <c r="AV74" i="34" s="1"/>
  <c r="U65" i="34"/>
  <c r="U74" i="34" s="1"/>
  <c r="N65" i="34"/>
  <c r="N74" i="34" s="1"/>
  <c r="S65" i="34"/>
  <c r="S74" i="34" s="1"/>
  <c r="AX65" i="34"/>
  <c r="AX74" i="34" s="1"/>
  <c r="AP65" i="34"/>
  <c r="AP74" i="34" s="1"/>
  <c r="AJ65" i="34"/>
  <c r="AJ74" i="34" s="1"/>
  <c r="AB65" i="34"/>
  <c r="AB74" i="34" s="1"/>
  <c r="Y65" i="34"/>
  <c r="Y74" i="34" s="1"/>
  <c r="W65" i="34"/>
  <c r="W74" i="34" s="1"/>
  <c r="T65" i="34"/>
  <c r="T74" i="34" s="1"/>
  <c r="Q65" i="34"/>
  <c r="Q74" i="34" s="1"/>
  <c r="L65" i="34"/>
  <c r="L74" i="34" s="1"/>
  <c r="AZ65" i="34"/>
  <c r="AZ74" i="34" s="1"/>
  <c r="AR65" i="34"/>
  <c r="AR74" i="34" s="1"/>
  <c r="AW65" i="34"/>
  <c r="AW74" i="34" s="1"/>
  <c r="AL65" i="34"/>
  <c r="AL74" i="34" s="1"/>
  <c r="AA65" i="34"/>
  <c r="AA74" i="34" s="1"/>
  <c r="V65" i="34"/>
  <c r="V74" i="34" s="1"/>
  <c r="N75" i="34"/>
  <c r="I75" i="34"/>
  <c r="E75" i="34"/>
  <c r="S75" i="34"/>
  <c r="AY65" i="34"/>
  <c r="AY74" i="34" s="1"/>
  <c r="AT65" i="34"/>
  <c r="AT74" i="34" s="1"/>
  <c r="AH65" i="34"/>
  <c r="AH74" i="34" s="1"/>
  <c r="AO65" i="34"/>
  <c r="AO74" i="34" s="1"/>
  <c r="AF65" i="34"/>
  <c r="AF74" i="34" s="1"/>
  <c r="AC65" i="34"/>
  <c r="AC74" i="34" s="1"/>
  <c r="AG65" i="44" l="1"/>
  <c r="AF66" i="44"/>
  <c r="AF5" i="5" s="1"/>
  <c r="S56" i="35"/>
  <c r="S73" i="35" s="1"/>
  <c r="R73" i="35"/>
  <c r="AC4" i="5"/>
  <c r="AT72" i="35"/>
  <c r="O66" i="34"/>
  <c r="P41" i="34"/>
  <c r="P66" i="34" s="1"/>
  <c r="AE91" i="44"/>
  <c r="AD92" i="44"/>
  <c r="B29" i="39"/>
  <c r="C29" i="39" s="1"/>
  <c r="B4" i="6" s="1"/>
  <c r="C23" i="39"/>
  <c r="C31" i="39" s="1"/>
  <c r="C24" i="39"/>
  <c r="AQ36" i="43"/>
  <c r="Y5" i="43"/>
  <c r="Y5" i="7" s="1"/>
  <c r="R2" i="6"/>
  <c r="AE2" i="6"/>
  <c r="C16" i="39"/>
  <c r="D16" i="39" s="1"/>
  <c r="B22" i="39"/>
  <c r="B30" i="39" s="1"/>
  <c r="R3" i="6"/>
  <c r="AH3" i="6"/>
  <c r="AB2" i="6"/>
  <c r="O3" i="6"/>
  <c r="Q2" i="6"/>
  <c r="Y2" i="6"/>
  <c r="Y3" i="6"/>
  <c r="AA2" i="6"/>
  <c r="AB3" i="6"/>
  <c r="Z2" i="6"/>
  <c r="AG3" i="6"/>
  <c r="N3" i="6"/>
  <c r="V3" i="6"/>
  <c r="AD3" i="6"/>
  <c r="P2" i="6"/>
  <c r="X2" i="6"/>
  <c r="AF2" i="6"/>
  <c r="AC3" i="6"/>
  <c r="S3" i="6"/>
  <c r="AA3" i="6"/>
  <c r="AI3" i="6"/>
  <c r="U2" i="6"/>
  <c r="AC2" i="6"/>
  <c r="M3" i="6"/>
  <c r="W2" i="6"/>
  <c r="AI2" i="6"/>
  <c r="P3" i="6"/>
  <c r="X3" i="6"/>
  <c r="AF3" i="6"/>
  <c r="V2" i="6"/>
  <c r="AD2" i="6"/>
  <c r="Q3" i="6"/>
  <c r="S2" i="6"/>
  <c r="Z3" i="6"/>
  <c r="T2" i="6"/>
  <c r="U3" i="6"/>
  <c r="W3" i="6"/>
  <c r="AE3" i="6"/>
  <c r="AG2" i="6"/>
  <c r="T3" i="6"/>
  <c r="AH2" i="6"/>
  <c r="O66" i="35"/>
  <c r="N66" i="35" s="1"/>
  <c r="M66" i="35" s="1"/>
  <c r="L66" i="35" s="1"/>
  <c r="K66" i="35" s="1"/>
  <c r="J66" i="35" s="1"/>
  <c r="I66" i="35" s="1"/>
  <c r="H66" i="35" s="1"/>
  <c r="G66" i="35" s="1"/>
  <c r="F66" i="35" s="1"/>
  <c r="E66" i="35" s="1"/>
  <c r="D66" i="35" s="1"/>
  <c r="C66" i="35" s="1"/>
  <c r="B66" i="35" s="1"/>
  <c r="L2" i="5"/>
  <c r="AC58" i="35"/>
  <c r="AC75" i="35" s="1"/>
  <c r="AD41" i="35"/>
  <c r="R58" i="35"/>
  <c r="R75" i="35" s="1"/>
  <c r="R41" i="35"/>
  <c r="S41" i="35" s="1"/>
  <c r="H58" i="35"/>
  <c r="H75" i="35" s="1"/>
  <c r="H41" i="35"/>
  <c r="M3" i="5"/>
  <c r="AD57" i="35"/>
  <c r="AD74" i="35" s="1"/>
  <c r="AE40" i="35"/>
  <c r="M58" i="35"/>
  <c r="M75" i="35" s="1"/>
  <c r="M41" i="35"/>
  <c r="I58" i="35"/>
  <c r="I75" i="35" s="1"/>
  <c r="I41" i="35"/>
  <c r="C58" i="35"/>
  <c r="C75" i="35" s="1"/>
  <c r="C41" i="35"/>
  <c r="J58" i="35"/>
  <c r="J75" i="35" s="1"/>
  <c r="J41" i="35"/>
  <c r="B58" i="35"/>
  <c r="B75" i="35" s="1"/>
  <c r="B41" i="35"/>
  <c r="AD39" i="35"/>
  <c r="F58" i="35"/>
  <c r="F75" i="35" s="1"/>
  <c r="F41" i="35"/>
  <c r="N39" i="35"/>
  <c r="O39" i="35" s="1"/>
  <c r="P39" i="35" s="1"/>
  <c r="Q39" i="35" s="1"/>
  <c r="R39" i="35" s="1"/>
  <c r="S39" i="35" s="1"/>
  <c r="O58" i="35"/>
  <c r="O75" i="35" s="1"/>
  <c r="O41" i="35"/>
  <c r="P58" i="35"/>
  <c r="P75" i="35" s="1"/>
  <c r="P41" i="35"/>
  <c r="G58" i="35"/>
  <c r="G75" i="35" s="1"/>
  <c r="G41" i="35"/>
  <c r="E63" i="35"/>
  <c r="I63" i="35"/>
  <c r="M63" i="35"/>
  <c r="B63" i="35"/>
  <c r="F63" i="35"/>
  <c r="J63" i="35"/>
  <c r="C63" i="35"/>
  <c r="G63" i="35"/>
  <c r="K63" i="35"/>
  <c r="N63" i="35"/>
  <c r="H63" i="35"/>
  <c r="L63" i="35"/>
  <c r="D63" i="35"/>
  <c r="N58" i="35"/>
  <c r="N75" i="35" s="1"/>
  <c r="N41" i="35"/>
  <c r="L58" i="35"/>
  <c r="L75" i="35" s="1"/>
  <c r="L41" i="35"/>
  <c r="C15" i="39"/>
  <c r="C21" i="39" s="1"/>
  <c r="B38" i="35"/>
  <c r="C38" i="35" s="1"/>
  <c r="D38" i="35" s="1"/>
  <c r="E38" i="35" s="1"/>
  <c r="F38" i="35" s="1"/>
  <c r="G38" i="35" s="1"/>
  <c r="H38" i="35" s="1"/>
  <c r="I38" i="35" s="1"/>
  <c r="J38" i="35" s="1"/>
  <c r="K38" i="35" s="1"/>
  <c r="L38" i="35" s="1"/>
  <c r="M38" i="35" s="1"/>
  <c r="N38" i="35" s="1"/>
  <c r="O38" i="35" s="1"/>
  <c r="P38" i="35" s="1"/>
  <c r="Q38" i="35" s="1"/>
  <c r="R38" i="35" s="1"/>
  <c r="S38" i="35" s="1"/>
  <c r="T38" i="35" s="1"/>
  <c r="U38" i="35" s="1"/>
  <c r="V38" i="35" s="1"/>
  <c r="W38" i="35" s="1"/>
  <c r="X38" i="35" s="1"/>
  <c r="Y38" i="35" s="1"/>
  <c r="Z38" i="35" s="1"/>
  <c r="AA38" i="35" s="1"/>
  <c r="AB38" i="35" s="1"/>
  <c r="E30" i="35"/>
  <c r="E54" i="35" s="1"/>
  <c r="E71" i="35" s="1"/>
  <c r="BA38" i="35"/>
  <c r="AD38" i="35" s="1"/>
  <c r="AE38" i="35" s="1"/>
  <c r="AF38" i="35" s="1"/>
  <c r="AG38" i="35" s="1"/>
  <c r="AH38" i="35" s="1"/>
  <c r="AI38" i="35" s="1"/>
  <c r="AJ38" i="35" s="1"/>
  <c r="AK38" i="35" s="1"/>
  <c r="AL38" i="35" s="1"/>
  <c r="AM38" i="35" s="1"/>
  <c r="AN38" i="35" s="1"/>
  <c r="AO38" i="35" s="1"/>
  <c r="AP38" i="35" s="1"/>
  <c r="AQ38" i="35" s="1"/>
  <c r="AR38" i="35" s="1"/>
  <c r="AS38" i="35" s="1"/>
  <c r="AT38" i="35" s="1"/>
  <c r="AU38" i="35" s="1"/>
  <c r="AV38" i="35" s="1"/>
  <c r="AW38" i="35" s="1"/>
  <c r="AX38" i="35" s="1"/>
  <c r="AY38" i="35" s="1"/>
  <c r="AZ38" i="35" s="1"/>
  <c r="D17" i="39"/>
  <c r="O75" i="34" l="1"/>
  <c r="O65" i="34"/>
  <c r="O74" i="34" s="1"/>
  <c r="AU72" i="35"/>
  <c r="AD4" i="5"/>
  <c r="P75" i="34"/>
  <c r="P65" i="34"/>
  <c r="P74" i="34" s="1"/>
  <c r="AF91" i="44"/>
  <c r="AE92" i="44"/>
  <c r="AH65" i="44"/>
  <c r="AG66" i="44"/>
  <c r="AG5" i="5" s="1"/>
  <c r="B38" i="39"/>
  <c r="C32" i="39"/>
  <c r="B2" i="6"/>
  <c r="D22" i="39"/>
  <c r="D23" i="39"/>
  <c r="D31" i="39" s="1"/>
  <c r="C22" i="39"/>
  <c r="B36" i="39" s="1"/>
  <c r="AR36" i="43"/>
  <c r="Z5" i="43"/>
  <c r="Z5" i="7" s="1"/>
  <c r="L2" i="6"/>
  <c r="J2" i="6"/>
  <c r="H2" i="6"/>
  <c r="I2" i="6"/>
  <c r="N2" i="6"/>
  <c r="D2" i="6"/>
  <c r="K2" i="6"/>
  <c r="M2" i="6"/>
  <c r="G2" i="6"/>
  <c r="C2" i="6"/>
  <c r="O2" i="6"/>
  <c r="F2" i="6"/>
  <c r="E2" i="6"/>
  <c r="M39" i="35"/>
  <c r="L39" i="35" s="1"/>
  <c r="K39" i="35" s="1"/>
  <c r="J39" i="35" s="1"/>
  <c r="I39" i="35" s="1"/>
  <c r="H39" i="35" s="1"/>
  <c r="G39" i="35" s="1"/>
  <c r="F39" i="35" s="1"/>
  <c r="E39" i="35" s="1"/>
  <c r="D39" i="35" s="1"/>
  <c r="C39" i="35" s="1"/>
  <c r="B39" i="35" s="1"/>
  <c r="T39" i="35"/>
  <c r="AF40" i="35"/>
  <c r="N3" i="5"/>
  <c r="AE57" i="35"/>
  <c r="AE74" i="35" s="1"/>
  <c r="M2" i="5"/>
  <c r="AD58" i="35"/>
  <c r="AD75" i="35" s="1"/>
  <c r="AE41" i="35"/>
  <c r="B2" i="5"/>
  <c r="S58" i="35"/>
  <c r="S75" i="35" s="1"/>
  <c r="T41" i="35"/>
  <c r="AE39" i="35"/>
  <c r="B3" i="6"/>
  <c r="B37" i="39"/>
  <c r="D15" i="39"/>
  <c r="E17" i="39"/>
  <c r="E16" i="39"/>
  <c r="AE4" i="5" l="1"/>
  <c r="AV72" i="35"/>
  <c r="B80" i="34"/>
  <c r="AG91" i="44"/>
  <c r="AF92" i="44"/>
  <c r="AI65" i="44"/>
  <c r="AH66" i="44"/>
  <c r="AH5" i="5" s="1"/>
  <c r="B81" i="34"/>
  <c r="C30" i="39"/>
  <c r="B5" i="6" s="1"/>
  <c r="D30" i="39"/>
  <c r="C5" i="6" s="1"/>
  <c r="C3" i="6"/>
  <c r="E23" i="39"/>
  <c r="E31" i="39" s="1"/>
  <c r="D21" i="39"/>
  <c r="E22" i="39"/>
  <c r="AS36" i="43"/>
  <c r="AA5" i="43"/>
  <c r="AA5" i="7" s="1"/>
  <c r="AG40" i="35"/>
  <c r="O3" i="5"/>
  <c r="AF57" i="35"/>
  <c r="AF74" i="35" s="1"/>
  <c r="AF39" i="35"/>
  <c r="U41" i="35"/>
  <c r="C2" i="5"/>
  <c r="T58" i="35"/>
  <c r="T75" i="35" s="1"/>
  <c r="AF41" i="35"/>
  <c r="N2" i="5"/>
  <c r="AE58" i="35"/>
  <c r="AE75" i="35" s="1"/>
  <c r="U39" i="35"/>
  <c r="B35" i="39"/>
  <c r="E15" i="39"/>
  <c r="F16" i="39"/>
  <c r="F17" i="39"/>
  <c r="AH91" i="44" l="1"/>
  <c r="AG92" i="44"/>
  <c r="AJ65" i="44"/>
  <c r="AJ66" i="44" s="1"/>
  <c r="AJ5" i="5" s="1"/>
  <c r="AI66" i="44"/>
  <c r="AI5" i="5" s="1"/>
  <c r="AF4" i="5"/>
  <c r="AW72" i="35"/>
  <c r="D3" i="6"/>
  <c r="E30" i="39"/>
  <c r="D5" i="6" s="1"/>
  <c r="D29" i="39"/>
  <c r="C4" i="6" s="1"/>
  <c r="F23" i="39"/>
  <c r="F31" i="39" s="1"/>
  <c r="F22" i="39"/>
  <c r="E21" i="39"/>
  <c r="AT36" i="43"/>
  <c r="AB5" i="43"/>
  <c r="AB5" i="7" s="1"/>
  <c r="AG39" i="35"/>
  <c r="AH40" i="35"/>
  <c r="P3" i="5"/>
  <c r="AG57" i="35"/>
  <c r="AG74" i="35" s="1"/>
  <c r="V39" i="35"/>
  <c r="AG41" i="35"/>
  <c r="O2" i="5"/>
  <c r="AF58" i="35"/>
  <c r="AF75" i="35" s="1"/>
  <c r="V41" i="35"/>
  <c r="D2" i="5"/>
  <c r="U58" i="35"/>
  <c r="U75" i="35" s="1"/>
  <c r="F15" i="39"/>
  <c r="G17" i="39"/>
  <c r="G16" i="39"/>
  <c r="AG4" i="5" l="1"/>
  <c r="AX72" i="35"/>
  <c r="AI91" i="44"/>
  <c r="AI92" i="44" s="1"/>
  <c r="AH92" i="44"/>
  <c r="E3" i="6"/>
  <c r="E29" i="39"/>
  <c r="D4" i="6" s="1"/>
  <c r="F30" i="39"/>
  <c r="E5" i="6" s="1"/>
  <c r="G23" i="39"/>
  <c r="G31" i="39" s="1"/>
  <c r="F21" i="39"/>
  <c r="G22" i="39"/>
  <c r="AU36" i="43"/>
  <c r="AC5" i="43"/>
  <c r="AC5" i="7" s="1"/>
  <c r="AH39" i="35"/>
  <c r="W41" i="35"/>
  <c r="E2" i="5"/>
  <c r="V58" i="35"/>
  <c r="V75" i="35" s="1"/>
  <c r="AH41" i="35"/>
  <c r="P2" i="5"/>
  <c r="AG58" i="35"/>
  <c r="AG75" i="35" s="1"/>
  <c r="W39" i="35"/>
  <c r="AI40" i="35"/>
  <c r="Q3" i="5"/>
  <c r="AH57" i="35"/>
  <c r="AH74" i="35" s="1"/>
  <c r="G15" i="39"/>
  <c r="H17" i="39"/>
  <c r="H16" i="39"/>
  <c r="AY72" i="35" l="1"/>
  <c r="AH4" i="5"/>
  <c r="AI4" i="5"/>
  <c r="AZ72" i="35"/>
  <c r="F29" i="39"/>
  <c r="E4" i="6" s="1"/>
  <c r="G30" i="39"/>
  <c r="F5" i="6" s="1"/>
  <c r="F3" i="6"/>
  <c r="H22" i="39"/>
  <c r="H23" i="39"/>
  <c r="H31" i="39" s="1"/>
  <c r="G21" i="39"/>
  <c r="AV36" i="43"/>
  <c r="AD5" i="43"/>
  <c r="AD5" i="7" s="1"/>
  <c r="AI39" i="35"/>
  <c r="AJ40" i="35"/>
  <c r="R3" i="5"/>
  <c r="AI57" i="35"/>
  <c r="AI74" i="35" s="1"/>
  <c r="X39" i="35"/>
  <c r="AI41" i="35"/>
  <c r="Q2" i="5"/>
  <c r="AH58" i="35"/>
  <c r="AH75" i="35" s="1"/>
  <c r="X41" i="35"/>
  <c r="F2" i="5"/>
  <c r="W58" i="35"/>
  <c r="W75" i="35" s="1"/>
  <c r="H15" i="39"/>
  <c r="I16" i="39"/>
  <c r="I17" i="39"/>
  <c r="H30" i="39" l="1"/>
  <c r="G5" i="6" s="1"/>
  <c r="G29" i="39"/>
  <c r="F4" i="6" s="1"/>
  <c r="G3" i="6"/>
  <c r="I23" i="39"/>
  <c r="I31" i="39" s="1"/>
  <c r="I22" i="39"/>
  <c r="I30" i="39" s="1"/>
  <c r="J30" i="39" s="1"/>
  <c r="K30" i="39" s="1"/>
  <c r="L30" i="39" s="1"/>
  <c r="M30" i="39" s="1"/>
  <c r="N30" i="39" s="1"/>
  <c r="O30" i="39" s="1"/>
  <c r="P30" i="39" s="1"/>
  <c r="Q30" i="39" s="1"/>
  <c r="R30" i="39" s="1"/>
  <c r="S30" i="39" s="1"/>
  <c r="T30" i="39" s="1"/>
  <c r="U30" i="39" s="1"/>
  <c r="V30" i="39" s="1"/>
  <c r="W30" i="39" s="1"/>
  <c r="X30" i="39" s="1"/>
  <c r="Y30" i="39" s="1"/>
  <c r="Z30" i="39" s="1"/>
  <c r="AA30" i="39" s="1"/>
  <c r="AB30" i="39" s="1"/>
  <c r="AC30" i="39" s="1"/>
  <c r="AD30" i="39" s="1"/>
  <c r="AE30" i="39" s="1"/>
  <c r="AF30" i="39" s="1"/>
  <c r="AG30" i="39" s="1"/>
  <c r="AH30" i="39" s="1"/>
  <c r="AI30" i="39" s="1"/>
  <c r="AJ30" i="39" s="1"/>
  <c r="H21" i="39"/>
  <c r="AW36" i="43"/>
  <c r="AE5" i="43"/>
  <c r="AE5" i="7" s="1"/>
  <c r="Y41" i="35"/>
  <c r="G2" i="5"/>
  <c r="X58" i="35"/>
  <c r="X75" i="35" s="1"/>
  <c r="AJ41" i="35"/>
  <c r="R2" i="5"/>
  <c r="AI58" i="35"/>
  <c r="AI75" i="35" s="1"/>
  <c r="Y39" i="35"/>
  <c r="AK40" i="35"/>
  <c r="S3" i="5"/>
  <c r="AJ57" i="35"/>
  <c r="AJ74" i="35" s="1"/>
  <c r="AJ39" i="35"/>
  <c r="I15" i="39"/>
  <c r="J17" i="39"/>
  <c r="J16" i="39"/>
  <c r="J22" i="39" s="1"/>
  <c r="H29" i="39" l="1"/>
  <c r="G4" i="6" s="1"/>
  <c r="H3" i="6"/>
  <c r="J23" i="39"/>
  <c r="J31" i="39" s="1"/>
  <c r="H5" i="6"/>
  <c r="I21" i="39"/>
  <c r="I29" i="39" s="1"/>
  <c r="J29" i="39" s="1"/>
  <c r="K29" i="39" s="1"/>
  <c r="L29" i="39" s="1"/>
  <c r="M29" i="39" s="1"/>
  <c r="N29" i="39" s="1"/>
  <c r="O29" i="39" s="1"/>
  <c r="P29" i="39" s="1"/>
  <c r="Q29" i="39" s="1"/>
  <c r="R29" i="39" s="1"/>
  <c r="S29" i="39" s="1"/>
  <c r="T29" i="39" s="1"/>
  <c r="U29" i="39" s="1"/>
  <c r="V29" i="39" s="1"/>
  <c r="W29" i="39" s="1"/>
  <c r="X29" i="39" s="1"/>
  <c r="Y29" i="39" s="1"/>
  <c r="Z29" i="39" s="1"/>
  <c r="AA29" i="39" s="1"/>
  <c r="AB29" i="39" s="1"/>
  <c r="AC29" i="39" s="1"/>
  <c r="AD29" i="39" s="1"/>
  <c r="AE29" i="39" s="1"/>
  <c r="AF29" i="39" s="1"/>
  <c r="AG29" i="39" s="1"/>
  <c r="AH29" i="39" s="1"/>
  <c r="AI29" i="39" s="1"/>
  <c r="AJ29" i="39" s="1"/>
  <c r="AX36" i="43"/>
  <c r="AF5" i="43"/>
  <c r="AF5" i="7" s="1"/>
  <c r="AK39" i="35"/>
  <c r="AL40" i="35"/>
  <c r="T3" i="5"/>
  <c r="AK57" i="35"/>
  <c r="AK74" i="35" s="1"/>
  <c r="Z39" i="35"/>
  <c r="AK41" i="35"/>
  <c r="S2" i="5"/>
  <c r="AJ58" i="35"/>
  <c r="AJ75" i="35" s="1"/>
  <c r="Z41" i="35"/>
  <c r="H2" i="5"/>
  <c r="Y58" i="35"/>
  <c r="Y75" i="35" s="1"/>
  <c r="J15" i="39"/>
  <c r="J21" i="39" s="1"/>
  <c r="K16" i="39"/>
  <c r="K22" i="39" s="1"/>
  <c r="K17" i="39"/>
  <c r="H4" i="6" l="1"/>
  <c r="I4" i="6"/>
  <c r="I3" i="6"/>
  <c r="I5" i="6"/>
  <c r="K23" i="39"/>
  <c r="AY36" i="43"/>
  <c r="AG5" i="43"/>
  <c r="AG5" i="7" s="1"/>
  <c r="AL39" i="35"/>
  <c r="AA41" i="35"/>
  <c r="I2" i="5"/>
  <c r="Z58" i="35"/>
  <c r="Z75" i="35" s="1"/>
  <c r="AL41" i="35"/>
  <c r="T2" i="5"/>
  <c r="AK58" i="35"/>
  <c r="AK75" i="35" s="1"/>
  <c r="AA39" i="35"/>
  <c r="AM40" i="35"/>
  <c r="U3" i="5"/>
  <c r="AL57" i="35"/>
  <c r="AL74" i="35" s="1"/>
  <c r="K15" i="39"/>
  <c r="K21" i="39" s="1"/>
  <c r="L17" i="39"/>
  <c r="L16" i="39"/>
  <c r="L22" i="39" s="1"/>
  <c r="J3" i="6" l="1"/>
  <c r="K31" i="39"/>
  <c r="J4" i="6"/>
  <c r="J5" i="6"/>
  <c r="L23" i="39"/>
  <c r="L31" i="39" s="1"/>
  <c r="AZ36" i="43"/>
  <c r="AI5" i="43" s="1"/>
  <c r="AI5" i="7" s="1"/>
  <c r="AH5" i="43"/>
  <c r="AH5" i="7" s="1"/>
  <c r="AM39" i="35"/>
  <c r="AN40" i="35"/>
  <c r="V3" i="5"/>
  <c r="AM57" i="35"/>
  <c r="AM74" i="35" s="1"/>
  <c r="AB39" i="35"/>
  <c r="AM41" i="35"/>
  <c r="U2" i="5"/>
  <c r="AL58" i="35"/>
  <c r="AL75" i="35" s="1"/>
  <c r="AB41" i="35"/>
  <c r="J2" i="5"/>
  <c r="AA58" i="35"/>
  <c r="AA75" i="35" s="1"/>
  <c r="L15" i="39"/>
  <c r="L21" i="39" s="1"/>
  <c r="M16" i="39"/>
  <c r="M22" i="39" s="1"/>
  <c r="M17" i="39"/>
  <c r="M23" i="39" s="1"/>
  <c r="M31" i="39" s="1"/>
  <c r="K4" i="6" l="1"/>
  <c r="K3" i="6"/>
  <c r="K5" i="6"/>
  <c r="L4" i="6"/>
  <c r="AJ4" i="5"/>
  <c r="AN39" i="35"/>
  <c r="K2" i="5"/>
  <c r="AB58" i="35"/>
  <c r="AB75" i="35" s="1"/>
  <c r="AN41" i="35"/>
  <c r="V2" i="5"/>
  <c r="AM58" i="35"/>
  <c r="AM75" i="35" s="1"/>
  <c r="AO40" i="35"/>
  <c r="W3" i="5"/>
  <c r="AN57" i="35"/>
  <c r="AN74" i="35" s="1"/>
  <c r="M15" i="39"/>
  <c r="M21" i="39" s="1"/>
  <c r="B33" i="35"/>
  <c r="B32" i="35"/>
  <c r="B56" i="35" s="1"/>
  <c r="B73" i="35" s="1"/>
  <c r="L5" i="6" l="1"/>
  <c r="M4" i="6"/>
  <c r="L3" i="6"/>
  <c r="AO39" i="35"/>
  <c r="B57" i="35"/>
  <c r="B74" i="35" s="1"/>
  <c r="B40" i="35"/>
  <c r="C40" i="35" s="1"/>
  <c r="D40" i="35" s="1"/>
  <c r="E40" i="35" s="1"/>
  <c r="F40" i="35" s="1"/>
  <c r="G40" i="35" s="1"/>
  <c r="H40" i="35" s="1"/>
  <c r="I40" i="35" s="1"/>
  <c r="J40" i="35" s="1"/>
  <c r="K40" i="35" s="1"/>
  <c r="L40" i="35" s="1"/>
  <c r="M40" i="35" s="1"/>
  <c r="N40" i="35" s="1"/>
  <c r="O40" i="35" s="1"/>
  <c r="P40" i="35" s="1"/>
  <c r="Q40" i="35" s="1"/>
  <c r="R40" i="35" s="1"/>
  <c r="S40" i="35" s="1"/>
  <c r="AP40" i="35"/>
  <c r="X3" i="5"/>
  <c r="AO57" i="35"/>
  <c r="AO74" i="35" s="1"/>
  <c r="AO41" i="35"/>
  <c r="W2" i="5"/>
  <c r="AN58" i="35"/>
  <c r="AN75" i="35" s="1"/>
  <c r="M5" i="6" l="1"/>
  <c r="N4" i="6"/>
  <c r="AQ40" i="35"/>
  <c r="Y3" i="5"/>
  <c r="AP57" i="35"/>
  <c r="AP74" i="35" s="1"/>
  <c r="AP41" i="35"/>
  <c r="X2" i="5"/>
  <c r="AO58" i="35"/>
  <c r="AO75" i="35" s="1"/>
  <c r="T40" i="35"/>
  <c r="B3" i="5"/>
  <c r="S57" i="35"/>
  <c r="S74" i="35" s="1"/>
  <c r="AP39" i="35"/>
  <c r="N5" i="6" l="1"/>
  <c r="O4" i="6"/>
  <c r="AQ41" i="35"/>
  <c r="Y2" i="5"/>
  <c r="AP58" i="35"/>
  <c r="AP75" i="35" s="1"/>
  <c r="AR40" i="35"/>
  <c r="Z3" i="5"/>
  <c r="AQ57" i="35"/>
  <c r="AQ74" i="35" s="1"/>
  <c r="AQ39" i="35"/>
  <c r="U40" i="35"/>
  <c r="C3" i="5"/>
  <c r="T57" i="35"/>
  <c r="T74" i="35" s="1"/>
  <c r="O5" i="6" l="1"/>
  <c r="P4" i="6"/>
  <c r="AR39" i="35"/>
  <c r="AS40" i="35"/>
  <c r="AA3" i="5"/>
  <c r="AR57" i="35"/>
  <c r="AR74" i="35" s="1"/>
  <c r="AR41" i="35"/>
  <c r="Z2" i="5"/>
  <c r="AQ58" i="35"/>
  <c r="AQ75" i="35" s="1"/>
  <c r="V40" i="35"/>
  <c r="D3" i="5"/>
  <c r="U57" i="35"/>
  <c r="U74" i="35" s="1"/>
  <c r="P5" i="6" l="1"/>
  <c r="Q4" i="6"/>
  <c r="AS39" i="35"/>
  <c r="W40" i="35"/>
  <c r="E3" i="5"/>
  <c r="V57" i="35"/>
  <c r="V74" i="35" s="1"/>
  <c r="AS41" i="35"/>
  <c r="AA2" i="5"/>
  <c r="AR58" i="35"/>
  <c r="AR75" i="35" s="1"/>
  <c r="AT40" i="35"/>
  <c r="AB3" i="5"/>
  <c r="AS57" i="35"/>
  <c r="AS74" i="35" s="1"/>
  <c r="Q5" i="6" l="1"/>
  <c r="R4" i="6"/>
  <c r="AT39" i="35"/>
  <c r="AU40" i="35"/>
  <c r="AC3" i="5"/>
  <c r="AT57" i="35"/>
  <c r="AT74" i="35" s="1"/>
  <c r="AT41" i="35"/>
  <c r="AB2" i="5"/>
  <c r="AS58" i="35"/>
  <c r="AS75" i="35" s="1"/>
  <c r="X40" i="35"/>
  <c r="F3" i="5"/>
  <c r="W57" i="35"/>
  <c r="W74" i="35" s="1"/>
  <c r="R5" i="6" l="1"/>
  <c r="S4" i="6"/>
  <c r="AU39" i="35"/>
  <c r="Y40" i="35"/>
  <c r="G3" i="5"/>
  <c r="X57" i="35"/>
  <c r="X74" i="35" s="1"/>
  <c r="AU41" i="35"/>
  <c r="AC2" i="5"/>
  <c r="AT58" i="35"/>
  <c r="AT75" i="35" s="1"/>
  <c r="AV40" i="35"/>
  <c r="AD3" i="5"/>
  <c r="AU57" i="35"/>
  <c r="AU74" i="35" s="1"/>
  <c r="S5" i="6" l="1"/>
  <c r="T4" i="6"/>
  <c r="AW40" i="35"/>
  <c r="AE3" i="5"/>
  <c r="AV57" i="35"/>
  <c r="AV74" i="35" s="1"/>
  <c r="AV41" i="35"/>
  <c r="AD2" i="5"/>
  <c r="AU58" i="35"/>
  <c r="AU75" i="35" s="1"/>
  <c r="Z40" i="35"/>
  <c r="H3" i="5"/>
  <c r="Y57" i="35"/>
  <c r="Y74" i="35" s="1"/>
  <c r="AV39" i="35"/>
  <c r="T5" i="6" l="1"/>
  <c r="U4" i="6"/>
  <c r="AA40" i="35"/>
  <c r="I3" i="5"/>
  <c r="Z57" i="35"/>
  <c r="Z74" i="35" s="1"/>
  <c r="AW41" i="35"/>
  <c r="AE2" i="5"/>
  <c r="AV58" i="35"/>
  <c r="AV75" i="35" s="1"/>
  <c r="AX40" i="35"/>
  <c r="AF3" i="5"/>
  <c r="AW57" i="35"/>
  <c r="AW74" i="35" s="1"/>
  <c r="AW39" i="35"/>
  <c r="U5" i="6" l="1"/>
  <c r="V4" i="6"/>
  <c r="AB40" i="35"/>
  <c r="J3" i="5"/>
  <c r="AA57" i="35"/>
  <c r="AA74" i="35" s="1"/>
  <c r="AX39" i="35"/>
  <c r="AY40" i="35"/>
  <c r="AG3" i="5"/>
  <c r="AX57" i="35"/>
  <c r="AX74" i="35" s="1"/>
  <c r="AX41" i="35"/>
  <c r="AF2" i="5"/>
  <c r="AW58" i="35"/>
  <c r="AW75" i="35" s="1"/>
  <c r="V5" i="6" l="1"/>
  <c r="W4" i="6"/>
  <c r="AY39" i="35"/>
  <c r="K3" i="5"/>
  <c r="AB57" i="35"/>
  <c r="AB74" i="35" s="1"/>
  <c r="AY41" i="35"/>
  <c r="AG2" i="5"/>
  <c r="AX58" i="35"/>
  <c r="AX75" i="35" s="1"/>
  <c r="AZ40" i="35"/>
  <c r="AH3" i="5"/>
  <c r="AY57" i="35"/>
  <c r="AY74" i="35" s="1"/>
  <c r="W5" i="6" l="1"/>
  <c r="X4" i="6"/>
  <c r="BA40" i="35"/>
  <c r="AI3" i="5"/>
  <c r="AZ57" i="35"/>
  <c r="AZ74" i="35" s="1"/>
  <c r="AZ41" i="35"/>
  <c r="AH2" i="5"/>
  <c r="AY58" i="35"/>
  <c r="AY75" i="35" s="1"/>
  <c r="AZ39" i="35"/>
  <c r="X5" i="6" l="1"/>
  <c r="Y4" i="6"/>
  <c r="BA39" i="35"/>
  <c r="BA41" i="35"/>
  <c r="AI2" i="5"/>
  <c r="AZ58" i="35"/>
  <c r="AZ75" i="35" s="1"/>
  <c r="AJ3" i="5"/>
  <c r="BA57" i="35"/>
  <c r="BA74" i="35" s="1"/>
  <c r="Y5" i="6" l="1"/>
  <c r="Z4" i="6"/>
  <c r="AJ2" i="5"/>
  <c r="BA58" i="35"/>
  <c r="BA75" i="35" s="1"/>
  <c r="Z5" i="6" l="1"/>
  <c r="AA4" i="6"/>
  <c r="AA5" i="6" l="1"/>
  <c r="AB4" i="6"/>
  <c r="AB5" i="6" l="1"/>
  <c r="AC4" i="6"/>
  <c r="AC5" i="6" l="1"/>
  <c r="AD4" i="6"/>
  <c r="AD5" i="6" l="1"/>
  <c r="AE4" i="6"/>
  <c r="AE5" i="6" l="1"/>
  <c r="AF4" i="6"/>
  <c r="AF5" i="6" l="1"/>
  <c r="AG4" i="6"/>
  <c r="AG5" i="6" l="1"/>
  <c r="AH4" i="6"/>
  <c r="AI5" i="6" l="1"/>
  <c r="AH5" i="6"/>
  <c r="AI4" i="6"/>
  <c r="C65" i="44"/>
  <c r="D65" i="44" l="1"/>
  <c r="C66" i="44"/>
  <c r="C5" i="5" s="1"/>
  <c r="E65" i="44" l="1"/>
  <c r="D66" i="44"/>
  <c r="D5" i="5" s="1"/>
  <c r="F65" i="44" l="1"/>
  <c r="E66" i="44"/>
  <c r="E5" i="5" s="1"/>
  <c r="G65" i="44" l="1"/>
  <c r="F66" i="44"/>
  <c r="F5" i="5" s="1"/>
  <c r="H65" i="44" l="1"/>
  <c r="G66" i="44"/>
  <c r="G5" i="5" s="1"/>
  <c r="I65" i="44" l="1"/>
  <c r="H66" i="44"/>
  <c r="H5" i="5" s="1"/>
  <c r="J65" i="44" l="1"/>
  <c r="J66" i="44" s="1"/>
  <c r="J5" i="5" s="1"/>
  <c r="I66" i="44"/>
  <c r="I5" i="5" s="1"/>
</calcChain>
</file>

<file path=xl/sharedStrings.xml><?xml version="1.0" encoding="utf-8"?>
<sst xmlns="http://schemas.openxmlformats.org/spreadsheetml/2006/main" count="869" uniqueCount="448">
  <si>
    <t>BNVFE BAU New Vehicle Fuel Economy</t>
  </si>
  <si>
    <t>Sources:</t>
  </si>
  <si>
    <t>Notes</t>
  </si>
  <si>
    <t>This variable gives fuel economy in units of cargo distance per BTU.</t>
  </si>
  <si>
    <t>battery electric vehicle</t>
  </si>
  <si>
    <t>natural gas vehicle</t>
  </si>
  <si>
    <t>gasoline vehicle</t>
  </si>
  <si>
    <t>diesel vehicle</t>
  </si>
  <si>
    <t>plugin hybrid vehicle</t>
  </si>
  <si>
    <t>nonroad vehicle</t>
  </si>
  <si>
    <t>aircraft</t>
  </si>
  <si>
    <t>HDVs</t>
  </si>
  <si>
    <t>Rail</t>
  </si>
  <si>
    <t>freight motorbikes</t>
  </si>
  <si>
    <t>passenger LDVs</t>
  </si>
  <si>
    <t>BTU per Gallon Liquid Fuels</t>
  </si>
  <si>
    <t>gasoline</t>
  </si>
  <si>
    <t>diesel</t>
  </si>
  <si>
    <t>Source:</t>
  </si>
  <si>
    <t>LDVs</t>
  </si>
  <si>
    <t>Reference Gasoline LDV</t>
  </si>
  <si>
    <t>PHEV25</t>
  </si>
  <si>
    <t>BEV</t>
  </si>
  <si>
    <t xml:space="preserve"> </t>
  </si>
  <si>
    <t>Autos</t>
  </si>
  <si>
    <t>Truck</t>
  </si>
  <si>
    <t>% autos</t>
  </si>
  <si>
    <t>% light truck</t>
  </si>
  <si>
    <t>truck</t>
  </si>
  <si>
    <t>GREET 2.0</t>
  </si>
  <si>
    <t>all E3 mileage given in GGE, gallons of gasoline equivalent.</t>
  </si>
  <si>
    <t>Btu/gallon</t>
  </si>
  <si>
    <t>Reference CNG HDV</t>
  </si>
  <si>
    <t>Hybrid Diesel HDV</t>
  </si>
  <si>
    <t>Hyrogen FCV HDV</t>
  </si>
  <si>
    <t>Hybrid LNG</t>
  </si>
  <si>
    <t>SP HDV Diesel</t>
  </si>
  <si>
    <t>SP HDV CNG</t>
  </si>
  <si>
    <t>SP HDV Hydrogen FCV</t>
  </si>
  <si>
    <t>SP HDV Battery Electric</t>
  </si>
  <si>
    <t>CNG MDV</t>
  </si>
  <si>
    <t>Diesel Hybrid MDV</t>
  </si>
  <si>
    <t>Battery Electric MDV</t>
  </si>
  <si>
    <t>passenger and freight LDVs and HDVs and motorbikes</t>
  </si>
  <si>
    <t>Hydrogen Fuel Cell</t>
  </si>
  <si>
    <t>Gasoline Bus</t>
  </si>
  <si>
    <t>Diesel Bus</t>
  </si>
  <si>
    <t>CNG Bus</t>
  </si>
  <si>
    <t>LNG Bus</t>
  </si>
  <si>
    <t>Diesel Hybrid Bus</t>
  </si>
  <si>
    <t>BEV Bus</t>
  </si>
  <si>
    <t>Reference MDV-Gasoline</t>
  </si>
  <si>
    <t>Reference MDV-Diesel</t>
  </si>
  <si>
    <t>Reference Diesel HDV</t>
  </si>
  <si>
    <t>Detailed LDV vehicle efficiency in E3 model</t>
  </si>
  <si>
    <t>LDV auto</t>
  </si>
  <si>
    <t>Baseline Gasoline LDV</t>
  </si>
  <si>
    <t>Pipeline Gas Fuel Cell</t>
  </si>
  <si>
    <t>CNG</t>
  </si>
  <si>
    <t>PHEV50</t>
  </si>
  <si>
    <t>PHEV40</t>
  </si>
  <si>
    <t>SP Gasoline LDV</t>
  </si>
  <si>
    <t>SP PHEV25</t>
  </si>
  <si>
    <t>LDV truck</t>
  </si>
  <si>
    <t>miles per GGE</t>
  </si>
  <si>
    <t>Motorcycle</t>
  </si>
  <si>
    <t>avg through 2050</t>
  </si>
  <si>
    <t>auto</t>
  </si>
  <si>
    <t>ppl per vehicle</t>
  </si>
  <si>
    <t>LDV auto smoothed - filled as shown in orange</t>
  </si>
  <si>
    <t>LDV truck smoothing and filling</t>
  </si>
  <si>
    <t>LDV truck original</t>
  </si>
  <si>
    <t>Baseline MDV-Gasoline</t>
  </si>
  <si>
    <t>Baseline MDV-Diesel</t>
  </si>
  <si>
    <t>LNG MDV</t>
  </si>
  <si>
    <t>Hydrogen FC MDV</t>
  </si>
  <si>
    <t>SP MDV Gasoline</t>
  </si>
  <si>
    <t>SP MDV Diesel</t>
  </si>
  <si>
    <t>SP MDV CNG</t>
  </si>
  <si>
    <t>SP MDV Hydrogen FCV</t>
  </si>
  <si>
    <t>SP MDV Battery Electric</t>
  </si>
  <si>
    <t>Miles per GGE</t>
  </si>
  <si>
    <t>Vehicle types selected to only cover those in BAU and SP.  I.e. hybrid not selected.</t>
  </si>
  <si>
    <t>tons cargo per load</t>
  </si>
  <si>
    <t>cargo miles per BTU</t>
  </si>
  <si>
    <t>Baseline Diesel HDV</t>
  </si>
  <si>
    <t>Reference LNG HDV</t>
  </si>
  <si>
    <t>Tech Placeholder 2</t>
  </si>
  <si>
    <t>Tech Placeholder 3</t>
  </si>
  <si>
    <t>Tech Placeholder 4</t>
  </si>
  <si>
    <t>original Battery electric</t>
  </si>
  <si>
    <t>showing jump in original data before smoothing</t>
  </si>
  <si>
    <t>smoothed</t>
  </si>
  <si>
    <t>Showing smoothed and augmented data below</t>
  </si>
  <si>
    <t>in psg miles per BTU</t>
  </si>
  <si>
    <t>See AVLO</t>
  </si>
  <si>
    <t>rail</t>
  </si>
  <si>
    <t>ships</t>
  </si>
  <si>
    <t>motorbikes</t>
  </si>
  <si>
    <t>Freight</t>
  </si>
  <si>
    <t>Passenger</t>
  </si>
  <si>
    <t>avg for SYFAFE - LDV</t>
  </si>
  <si>
    <t>"LDV psg calculations" tab</t>
  </si>
  <si>
    <t>Average</t>
  </si>
  <si>
    <t>Historical car share</t>
  </si>
  <si>
    <t>Imputed share of trucks</t>
  </si>
  <si>
    <t>Average loading HDV freight</t>
  </si>
  <si>
    <t xml:space="preserve">These are calculated in SYFAFE.  They are held contant over the time series. </t>
  </si>
  <si>
    <t>Freight nonroad vehicle</t>
  </si>
  <si>
    <t>Aircraft</t>
  </si>
  <si>
    <t xml:space="preserve">Passenger </t>
  </si>
  <si>
    <t>Ship</t>
  </si>
  <si>
    <t xml:space="preserve">Such erratic trends can introduce unintended stock turnover effects, as happens in testing use of "raw" unadjusted files. </t>
  </si>
  <si>
    <t xml:space="preserve">Regularize and linearize while maintain broad trends.  </t>
  </si>
  <si>
    <t>Significant jumps and even reversals in trends as shown at graph at right.</t>
  </si>
  <si>
    <t>Look to take into account that the EPS 1.4.3. (structure at time of model creation) requires LDV psg and LDV frt</t>
  </si>
  <si>
    <t>Replace the MDV gasoline values before 2011 with the 2011 value, to avoid the sharp drop in fuel efficiency (followed by slow climb back to that level)</t>
  </si>
  <si>
    <t>Replace the MDV diesel values before 2012 with the 2012 value, to avoid the sharp drop in fuel efficiency (followed by slow climb back to that level)</t>
  </si>
  <si>
    <t>"In use techs"</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</si>
  <si>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</si>
  <si>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</si>
  <si>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</si>
  <si>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</si>
  <si>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</si>
  <si>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</si>
  <si>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Onroad vehicles</t>
  </si>
  <si>
    <t xml:space="preserve">See the spreadsheet SYFAFE.xlsx for details of non-road travel mode efficiencies.  These are held constant for years going forward. </t>
  </si>
  <si>
    <t>We primarily use inputs from the E3 California Pathways model, which includes vehicle efficiency as a model input.</t>
  </si>
  <si>
    <t>We assume that efficiency improvements halt after current standards in regulation reach their limit in time, i.e. 2025 for LDV ad 2028 for MDV/HDV.</t>
  </si>
  <si>
    <t>Each of the onroad vehicle modes includes a tab with full time series of data and a second which carries out the calculation of BNVFE for that mode and cargo type.</t>
  </si>
  <si>
    <t>It is assumed that PHEV is a mix of BEV and LDV reference fuel efficiency, with 55%/45% electric/reference fuel drive, as documented elsewhere.</t>
  </si>
  <si>
    <t>This vehicle type is not used in the California model.</t>
  </si>
  <si>
    <t>Where there are large jumps in a single year or over a short time period,</t>
  </si>
  <si>
    <t xml:space="preserve"> these have been distributed over multipe years to mimic the smoother adjustments more typically observed.</t>
  </si>
  <si>
    <t>Nonroad vehicles</t>
  </si>
  <si>
    <t>At the time of intial model specification, vehicle fuel efficiency standard policies require these to follow the same policy implementation schedule.</t>
  </si>
  <si>
    <t>To handle this, the BAU scenario freezes MDV and HDV vehicle efficiency at the levels achieved in 2025.</t>
  </si>
  <si>
    <t xml:space="preserve">"LDV-frt-unadjusted" shows LDV freight values before the adjustment to account for policy schedules. </t>
  </si>
  <si>
    <t xml:space="preserve">efficiency levels in 2030.  The values before this step is carried out are shown on separate worksheets, with "unadjusted" </t>
  </si>
  <si>
    <t>in the tab name, i.e. the tab</t>
  </si>
  <si>
    <t xml:space="preserve">Regularized efficiency </t>
  </si>
  <si>
    <t xml:space="preserve">For historical vehicle retirements, combine historical "raw, unadjusted values" with smoothed future values </t>
  </si>
  <si>
    <t xml:space="preserve">Diesel </t>
  </si>
  <si>
    <t>Gasoline</t>
  </si>
  <si>
    <t>Combined historical and future, before adjustments calculated in rows 74-75</t>
  </si>
  <si>
    <t>Four candidate technologies emerge in BAU and Scoping Plan scenarios</t>
  </si>
  <si>
    <t>2027 level</t>
  </si>
  <si>
    <t>Implications of 1.5% potential increase beyond current standards</t>
  </si>
  <si>
    <t>% increase from 2025</t>
  </si>
  <si>
    <t>Total improvement (i.e. standard level of strignency) taking into account the policy schedule calculated for and determined by LDV psg vehicles.</t>
  </si>
  <si>
    <t>2025-2030 fraction of standard implemented</t>
  </si>
  <si>
    <t>Key data for Cal EPS</t>
  </si>
  <si>
    <t>Calculate level viewed as possible in 2030</t>
  </si>
  <si>
    <t>Calculate total potential to 2050</t>
  </si>
  <si>
    <t>Imputed policy stringency to 2050</t>
  </si>
  <si>
    <t>Adjusted Diesel holding constant at 2025</t>
  </si>
  <si>
    <t>Conversions</t>
  </si>
  <si>
    <t>Raw E3 California Pathways data</t>
  </si>
  <si>
    <t>SFAFE note</t>
  </si>
  <si>
    <t>Takes 2017 as average</t>
  </si>
  <si>
    <t xml:space="preserve">Note regarding implementation of vehicle fuel efficiency standards.  These trends do not forecast any improvement from 2025-2027.  Therefore, no adjustment needed. </t>
  </si>
  <si>
    <t>This creates a challenge as US and California policy involves different schedules for LDV vs freight trucks.</t>
  </si>
  <si>
    <t>MDV (i.e. LDV freight in EPS terminology) and HDV freight vehicle standards current extend to 2027 whereas LDV psg standards are defined through 2025.</t>
  </si>
  <si>
    <t>The "Planned policies" scenario, which is set so that both LDV and HDV vehicles reach the desired, target fuel</t>
  </si>
  <si>
    <t>(There were no increases shown for HDV psg even before this adjustment, so that vehicle-cargo type does not require adjustment.)</t>
  </si>
  <si>
    <t xml:space="preserve">Smoothing </t>
  </si>
  <si>
    <t>Observations on trends in preparation for managing EPS implementation of vehicle fuel efficiency standards policy (need to follow policy implementation for LDV psg)</t>
  </si>
  <si>
    <t>MDV Diesel reaches max in 2018, cell U20</t>
  </si>
  <si>
    <t>MDV Gasoline continues increasing until 2027 (and then increases very slightly thereafter)</t>
  </si>
  <si>
    <t>Project further innovation - increasing from Diesel max (taking it as 2027 value)</t>
  </si>
  <si>
    <t>% improvement for LDV psg</t>
  </si>
  <si>
    <t>Level reached increasing from 2025 value for SP Diesel</t>
  </si>
  <si>
    <t>Investigate</t>
  </si>
  <si>
    <t>Would cell G39 level be possible, increasing at 1.5% annually from 2018 level?</t>
  </si>
  <si>
    <t>2026-2030</t>
  </si>
  <si>
    <t>or</t>
  </si>
  <si>
    <t>Level reached increasing from 2023 value for SP Gasoline</t>
  </si>
  <si>
    <t>Would cell G51 level be possible, increasing at 1.5% annually from 2018 level?</t>
  </si>
  <si>
    <t>This is a requirement for application to LDV gasoline.  However, LDV diesel can be precisely tuned to desired schedule, because there are no LDV psg diesel vehicles in the model.</t>
  </si>
  <si>
    <t>annually</t>
  </si>
  <si>
    <t>Now figure out what policy intensity level is needed to reach that level of improvement given the LDV psg schedule for implementation (i.e. 24.8% increase)</t>
  </si>
  <si>
    <t>absolute</t>
  </si>
  <si>
    <t>percentage</t>
  </si>
  <si>
    <t>Calculate 2050 improvement for LDV frt diesel</t>
  </si>
  <si>
    <t>level of improvement over start year (% increase in fuel efficiency)</t>
  </si>
  <si>
    <t>fraction of final fopity</t>
  </si>
  <si>
    <t>LDV psg gasoline vehicle standards implementation schedule.</t>
  </si>
  <si>
    <t>2030 - Improvement in MPGGE with 1.5% rate</t>
  </si>
  <si>
    <t>As a fraction of 2025 fuel economy.</t>
  </si>
  <si>
    <t xml:space="preserve">Yes, this efficiency level certainly appears possible.  </t>
  </si>
  <si>
    <t xml:space="preserve">Set the final value in 2030 when standards are implemented as the 2018 value (maximum over the time series) increased by 1.5% annually over five years. </t>
  </si>
  <si>
    <t>Further adjust by setting the 2018 level (max level) as 2025 value, and set a linear trajectory to it.</t>
  </si>
  <si>
    <t xml:space="preserve">2026-2030 fraction of total improvement in fuel efficiency </t>
  </si>
  <si>
    <t>LDV frt - gasoline vehicle must adjust to the LDV psg - gasoline implementation schedule.</t>
  </si>
  <si>
    <t>Appears to require stretching beyond a reasonable assumption, since 12.1 is significantly greater than 13.4</t>
  </si>
  <si>
    <t>Find a compromise position, such as holding the level constant from 2021-2025</t>
  </si>
  <si>
    <t xml:space="preserve">In this case, </t>
  </si>
  <si>
    <t>Level reached increasing from 2021 value for SP Gasoline</t>
  </si>
  <si>
    <t>Appears to be a good balance of (1) minimizing understatement of expected vehicle fuel efficiency before 2025 and (2) minimizing overstatement of the potential effects of fuel economy standards 2026-2030.</t>
  </si>
  <si>
    <t xml:space="preserve">Result </t>
  </si>
  <si>
    <t xml:space="preserve">Holding 2021 value constant through 2025, resulting in the 2025 value shown in B83cell </t>
  </si>
  <si>
    <t>vehicle tailpipe standards to ratchet up at the same pace.</t>
  </si>
  <si>
    <t>Adjustments related to this are carried out on the "LDV frt adjustment" tab</t>
  </si>
  <si>
    <t>in Cargo distance per btu (loading value of 1)</t>
  </si>
  <si>
    <t>For retirements efficiency variable (BHNFEAL.xls)</t>
  </si>
  <si>
    <t>reorganized for our CSV file ordering</t>
  </si>
  <si>
    <t>Source data in</t>
  </si>
  <si>
    <t>Perc Reduction in Fuel Use for Electricity</t>
  </si>
  <si>
    <t>LDVs and motorbikes</t>
  </si>
  <si>
    <t>For sources and calculations, see the variable BTFURfE.</t>
  </si>
  <si>
    <t>Aircraft shares by cargo type</t>
  </si>
  <si>
    <t>share of active aircraft that are passenger aircraft</t>
  </si>
  <si>
    <t>share of active aircraft that are cargo aircraft</t>
  </si>
  <si>
    <t>Ratios of New Vehicle Fuel Economy to Fleet Average Fuel Economy</t>
  </si>
  <si>
    <t>freight HDVs</t>
  </si>
  <si>
    <t>Perc of Electricity Use for Plug-In Hybrid Vehicles</t>
  </si>
  <si>
    <t>electricity share</t>
  </si>
  <si>
    <t>For source, see the variable BPoEFUbVT.</t>
  </si>
  <si>
    <t>Vehicle Loadings (in people or freight tons / vehicle)</t>
  </si>
  <si>
    <t>For sources and calculations, see the variable AVLo.</t>
  </si>
  <si>
    <t>freight LDVs</t>
  </si>
  <si>
    <t>passenger HDVs</t>
  </si>
  <si>
    <t>EIA</t>
  </si>
  <si>
    <t>Energy Explained: Units and Calculators</t>
  </si>
  <si>
    <t>https://www.eia.gov/energyexplained/index.cfm/index.cfm?page=about_energy_units</t>
  </si>
  <si>
    <t xml:space="preserve">Table 1-40:  U.S. Passenger-Miles (Millions) </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</si>
  <si>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</si>
  <si>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</si>
  <si>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</si>
  <si>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</si>
  <si>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</si>
  <si>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</si>
  <si>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</si>
  <si>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</si>
  <si>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</si>
  <si>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</si>
  <si>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</si>
  <si>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</si>
  <si>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</si>
  <si>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</si>
  <si>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</si>
  <si>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</si>
  <si>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</si>
  <si>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</si>
  <si>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</si>
  <si>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</si>
  <si>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</si>
  <si>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</si>
  <si>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</si>
  <si>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</si>
  <si>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</si>
  <si>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</si>
  <si>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</si>
  <si>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</si>
  <si>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</si>
  <si>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</si>
  <si>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</si>
  <si>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</si>
  <si>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</si>
  <si>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</si>
  <si>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</si>
  <si>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</si>
  <si>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</si>
  <si>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</si>
  <si>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</si>
  <si>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</si>
  <si>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</si>
  <si>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</si>
  <si>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</si>
  <si>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</si>
  <si>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</si>
  <si>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</si>
  <si>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</si>
  <si>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</si>
  <si>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</si>
  <si>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</si>
  <si>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</si>
  <si>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</si>
  <si>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</si>
  <si>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</si>
  <si>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</si>
  <si>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</si>
  <si>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</si>
  <si>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</si>
  <si>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</si>
  <si>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</si>
  <si>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</si>
  <si>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</si>
  <si>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</si>
  <si>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</si>
  <si>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</si>
  <si>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</si>
  <si>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</si>
  <si>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</si>
  <si>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</si>
  <si>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</si>
  <si>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</si>
  <si>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</si>
  <si>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</si>
  <si>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</si>
  <si>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</si>
  <si>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</si>
  <si>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</si>
  <si>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ref2018.d121317a</t>
  </si>
  <si>
    <t>Report</t>
  </si>
  <si>
    <t>Annual Energy Outlook 2018</t>
  </si>
  <si>
    <t>Scenario</t>
  </si>
  <si>
    <t>ref2018</t>
  </si>
  <si>
    <t>Reference case</t>
  </si>
  <si>
    <t>Datekey</t>
  </si>
  <si>
    <t>d121317a</t>
  </si>
  <si>
    <t>Release Date</t>
  </si>
  <si>
    <t xml:space="preserve"> February 2018</t>
  </si>
  <si>
    <t>TEU000</t>
  </si>
  <si>
    <t>36. Transportation Sector Energy Use by Mode and Type</t>
  </si>
  <si>
    <t>(trillion Btu)</t>
  </si>
  <si>
    <t/>
  </si>
  <si>
    <t>2017-</t>
  </si>
  <si>
    <t xml:space="preserve"> Mode and Type</t>
  </si>
  <si>
    <t>Energy Use by Mode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</si>
  <si>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</si>
  <si>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</si>
  <si>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</si>
  <si>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</si>
  <si>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</si>
  <si>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</si>
  <si>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</si>
  <si>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</si>
  <si>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</si>
  <si>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</si>
  <si>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</si>
  <si>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</si>
  <si>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</si>
  <si>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</si>
  <si>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</si>
  <si>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</si>
  <si>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</si>
  <si>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</si>
  <si>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</si>
  <si>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</si>
  <si>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</si>
  <si>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</si>
  <si>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</si>
  <si>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</si>
  <si>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</si>
  <si>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</si>
  <si>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</si>
  <si>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</si>
  <si>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</si>
  <si>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</si>
  <si>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</si>
  <si>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</si>
  <si>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</si>
  <si>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</si>
  <si>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</si>
  <si>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</si>
  <si>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</si>
  <si>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</si>
  <si>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</si>
  <si>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</si>
  <si>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</si>
  <si>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</si>
  <si>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</si>
  <si>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</si>
  <si>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</si>
  <si>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</si>
  <si>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</si>
  <si>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</si>
  <si>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</si>
  <si>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</si>
  <si>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</si>
  <si>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</si>
  <si>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</si>
  <si>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</si>
  <si>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</si>
  <si>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</si>
  <si>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</si>
  <si>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</si>
  <si>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</si>
  <si>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</si>
  <si>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</si>
  <si>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</si>
  <si>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</si>
  <si>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</si>
  <si>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</si>
  <si>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</si>
  <si>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</si>
  <si>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</si>
  <si>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</si>
  <si>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</si>
  <si>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</si>
  <si>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</si>
  <si>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</si>
  <si>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</si>
  <si>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</si>
  <si>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</si>
  <si>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</si>
  <si>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</si>
  <si>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</si>
  <si>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</si>
  <si>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</si>
  <si>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</si>
  <si>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</si>
  <si>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</si>
  <si>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</si>
  <si>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</si>
  <si>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</si>
  <si>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</si>
  <si>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</si>
  <si>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</si>
  <si>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</si>
  <si>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</si>
  <si>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 -</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</si>
  <si>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</si>
  <si>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</si>
  <si>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</si>
  <si>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</si>
  <si>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</si>
  <si>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</si>
  <si>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</si>
  <si>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</si>
  <si>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</si>
  <si>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</si>
  <si>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</si>
  <si>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</si>
  <si>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</si>
  <si>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</si>
  <si>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</si>
  <si>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</si>
  <si>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</si>
  <si>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Btu = British thermal unit.</t>
  </si>
  <si>
    <t xml:space="preserve">   Note:  Includes estimated consumption for petroleum and other liquids.  Totals may not equal sum of components due to independent rounding.</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</si>
  <si>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</si>
  <si>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</si>
  <si>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</si>
  <si>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</si>
  <si>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</si>
  <si>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</si>
  <si>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</si>
  <si>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Freight motorbikes are not considered avaialble.</t>
  </si>
  <si>
    <t>All fuel types set to zero</t>
  </si>
  <si>
    <t>https://www.eia.gov/outlooks/aeo/tables_ref.cfm</t>
  </si>
  <si>
    <t>Bureau of Transportation Statistics</t>
  </si>
  <si>
    <t>National Transportation Statistics</t>
  </si>
  <si>
    <t>https://www.rita.dot.gov/bts/sites/rita.dot.gov.bts/files/publications/national_transportation_statistics/index.html</t>
  </si>
  <si>
    <t>Table 1-40</t>
  </si>
  <si>
    <t>Table 36</t>
  </si>
  <si>
    <t>Motorcycles (borrowing approach from US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</si>
</sst>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_)"/>
    <numFmt numFmtId="165" formatCode="#,##0_)"/>
    <numFmt numFmtId="166" formatCode="0.000"/>
    <numFmt numFmtId="167" formatCode="0.000000"/>
    <numFmt numFmtId="168" formatCode="0.000E+00"/>
    <numFmt numFmtId="169" formatCode="0.0000E+00"/>
    <numFmt numFmtId="170" formatCode="&quot;(R)&quot;\ #,##0;&quot;(R) -&quot;#,##0;&quot;(R) &quot;\ 0"/>
    <numFmt numFmtId="171" formatCode="0.0%"/>
  </numFmts>
  <fonts count="6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b/>
      <sz val="18"/>
      <color indexed="56"/>
      <name val="Cambria"/>
      <family val="1"/>
    </font>
    <font>
      <sz val="10"/>
      <color theme="1"/>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u/>
      <sz val="10"/>
      <color theme="10"/>
      <name val="Calibri"/>
      <family val="2"/>
    </font>
    <font>
      <i/>
      <sz val="11"/>
      <color theme="1"/>
      <name val="Calibri"/>
      <family val="2"/>
      <scheme val="minor"/>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0"/>
      <color indexed="8"/>
      <name val="Arial"/>
      <family val="2"/>
    </font>
    <font>
      <sz val="8"/>
      <name val="Arial"/>
      <family val="2"/>
    </font>
    <font>
      <sz val="9"/>
      <name val="Calibri"/>
      <family val="2"/>
    </font>
  </fonts>
  <fills count="38">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9" tint="0.59999389629810485"/>
        <bgColor indexed="64"/>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theme="9" tint="0.399975585192419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39997558519241921"/>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hair">
        <color indexed="64"/>
      </left>
      <right style="hair">
        <color indexed="64"/>
      </right>
      <top style="hair">
        <color indexed="64"/>
      </top>
      <bottom style="hair">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25">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5" fillId="0" borderId="0" applyNumberFormat="0" applyProtection="0">
      <alignment horizontal="left"/>
    </xf>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3" fillId="0" borderId="4" applyNumberFormat="0" applyFont="0" applyProtection="0">
      <alignment wrapText="1"/>
    </xf>
    <xf numFmtId="0" fontId="9" fillId="22" borderId="6" applyNumberFormat="0" applyAlignment="0" applyProtection="0"/>
    <xf numFmtId="0" fontId="10" fillId="23" borderId="7" applyNumberFormat="0" applyAlignment="0" applyProtection="0"/>
    <xf numFmtId="0" fontId="11" fillId="0" borderId="0">
      <alignment horizontal="center" vertical="center" wrapText="1"/>
    </xf>
    <xf numFmtId="43" fontId="12"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2" fillId="0" borderId="0" applyFont="0" applyFill="0" applyBorder="0" applyAlignment="0" applyProtection="0"/>
    <xf numFmtId="164" fontId="14" fillId="0" borderId="8" applyNumberFormat="0" applyFill="0">
      <alignment horizontal="right"/>
    </xf>
    <xf numFmtId="164" fontId="15" fillId="0" borderId="8" applyNumberFormat="0" applyFill="0">
      <alignment horizontal="right"/>
    </xf>
    <xf numFmtId="165" fontId="16" fillId="0" borderId="8">
      <alignment horizontal="right" vertical="center"/>
    </xf>
    <xf numFmtId="49" fontId="17" fillId="0" borderId="8">
      <alignment horizontal="left" vertical="center"/>
    </xf>
    <xf numFmtId="164" fontId="14" fillId="0" borderId="8" applyNumberFormat="0" applyFill="0">
      <alignment horizontal="right"/>
    </xf>
    <xf numFmtId="0" fontId="18"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19" fillId="6" borderId="0" applyNumberFormat="0" applyBorder="0" applyAlignment="0" applyProtection="0"/>
    <xf numFmtId="0" fontId="4" fillId="0" borderId="5"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8">
      <alignment horizontal="left"/>
    </xf>
    <xf numFmtId="0" fontId="24" fillId="0" borderId="8">
      <alignment horizontal="left"/>
    </xf>
    <xf numFmtId="0" fontId="25" fillId="0" borderId="12">
      <alignment horizontal="right" vertical="center"/>
    </xf>
    <xf numFmtId="0" fontId="26" fillId="0" borderId="8">
      <alignment horizontal="left" vertical="center"/>
    </xf>
    <xf numFmtId="0" fontId="14" fillId="0" borderId="8">
      <alignment horizontal="left" vertical="center"/>
    </xf>
    <xf numFmtId="0" fontId="23" fillId="0" borderId="8">
      <alignment horizontal="left"/>
    </xf>
    <xf numFmtId="0" fontId="23" fillId="24" borderId="0">
      <alignment horizontal="centerContinuous" wrapText="1"/>
    </xf>
    <xf numFmtId="49" fontId="23" fillId="24" borderId="13">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6" applyNumberFormat="0" applyAlignment="0" applyProtection="0"/>
    <xf numFmtId="0" fontId="29" fillId="0" borderId="14" applyNumberFormat="0" applyFill="0" applyAlignment="0" applyProtection="0"/>
    <xf numFmtId="0" fontId="30" fillId="25" borderId="0" applyNumberFormat="0" applyBorder="0" applyAlignment="0" applyProtection="0"/>
    <xf numFmtId="0" fontId="1" fillId="0" borderId="0"/>
    <xf numFmtId="0" fontId="1" fillId="0" borderId="0"/>
    <xf numFmtId="0" fontId="12" fillId="0" borderId="0"/>
    <xf numFmtId="0" fontId="3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2" fillId="0" borderId="0"/>
    <xf numFmtId="0" fontId="1" fillId="2" borderId="1" applyNumberFormat="0" applyFont="0" applyAlignment="0" applyProtection="0"/>
    <xf numFmtId="0" fontId="12" fillId="26" borderId="15" applyNumberFormat="0" applyFont="0" applyAlignment="0" applyProtection="0"/>
    <xf numFmtId="0" fontId="32"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3" fontId="16"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7" fillId="0" borderId="0">
      <alignment horizontal="right"/>
    </xf>
    <xf numFmtId="0" fontId="34" fillId="0" borderId="0">
      <alignment horizontal="right"/>
    </xf>
    <xf numFmtId="0" fontId="33" fillId="0" borderId="0">
      <alignment horizontal="left"/>
    </xf>
    <xf numFmtId="0" fontId="35" fillId="0" borderId="0">
      <alignment horizontal="left"/>
    </xf>
    <xf numFmtId="49" fontId="16" fillId="0" borderId="0">
      <alignment horizontal="left" vertical="center"/>
    </xf>
    <xf numFmtId="49" fontId="17" fillId="0" borderId="8">
      <alignment horizontal="left"/>
    </xf>
    <xf numFmtId="164" fontId="16" fillId="0" borderId="0" applyNumberFormat="0">
      <alignment horizontal="right"/>
    </xf>
    <xf numFmtId="0" fontId="25" fillId="27" borderId="0">
      <alignment horizontal="centerContinuous" vertical="center" wrapText="1"/>
    </xf>
    <xf numFmtId="0" fontId="25" fillId="0" borderId="17">
      <alignment horizontal="left" vertical="center"/>
    </xf>
    <xf numFmtId="0" fontId="5" fillId="0" borderId="0" applyNumberFormat="0" applyProtection="0">
      <alignment horizontal="left"/>
    </xf>
    <xf numFmtId="0" fontId="36" fillId="0" borderId="0" applyNumberFormat="0" applyFill="0" applyBorder="0" applyAlignment="0" applyProtection="0"/>
    <xf numFmtId="0" fontId="23" fillId="0" borderId="0">
      <alignment horizontal="left"/>
    </xf>
    <xf numFmtId="0" fontId="13" fillId="0" borderId="0">
      <alignment horizontal="left"/>
    </xf>
    <xf numFmtId="0" fontId="14" fillId="0" borderId="0">
      <alignment horizontal="left"/>
    </xf>
    <xf numFmtId="0" fontId="37" fillId="0" borderId="0">
      <alignment horizontal="left" vertical="top"/>
    </xf>
    <xf numFmtId="0" fontId="13" fillId="0" borderId="0">
      <alignment horizontal="left"/>
    </xf>
    <xf numFmtId="0" fontId="14" fillId="0" borderId="0">
      <alignment horizontal="left"/>
    </xf>
    <xf numFmtId="0" fontId="38" fillId="0" borderId="18" applyNumberFormat="0" applyFill="0" applyAlignment="0" applyProtection="0"/>
    <xf numFmtId="0" fontId="39" fillId="0" borderId="0" applyNumberFormat="0" applyFill="0" applyBorder="0" applyAlignment="0" applyProtection="0"/>
    <xf numFmtId="49" fontId="16" fillId="0" borderId="8">
      <alignment horizontal="left"/>
    </xf>
    <xf numFmtId="0" fontId="25" fillId="0" borderId="12">
      <alignment horizontal="left"/>
    </xf>
    <xf numFmtId="0" fontId="23" fillId="0" borderId="0">
      <alignment horizontal="left" vertical="center"/>
    </xf>
    <xf numFmtId="49" fontId="33" fillId="0" borderId="8">
      <alignment horizontal="left"/>
    </xf>
    <xf numFmtId="0" fontId="12" fillId="0" borderId="19"/>
    <xf numFmtId="0" fontId="40" fillId="0" borderId="0" applyNumberFormat="0" applyFill="0" applyBorder="0" applyAlignment="0" applyProtection="0"/>
    <xf numFmtId="0" fontId="9" fillId="22" borderId="6" applyNumberFormat="0" applyAlignment="0" applyProtection="0"/>
    <xf numFmtId="0" fontId="28" fillId="9" borderId="6" applyNumberFormat="0" applyAlignment="0" applyProtection="0"/>
    <xf numFmtId="0" fontId="12" fillId="26" borderId="15" applyNumberFormat="0" applyFont="0" applyAlignment="0" applyProtection="0"/>
    <xf numFmtId="0" fontId="32" fillId="22" borderId="16" applyNumberFormat="0" applyAlignment="0" applyProtection="0"/>
    <xf numFmtId="0" fontId="38" fillId="0" borderId="18" applyNumberFormat="0" applyFill="0" applyAlignment="0" applyProtection="0"/>
    <xf numFmtId="0" fontId="38" fillId="0" borderId="18" applyNumberFormat="0" applyFill="0" applyAlignment="0" applyProtection="0"/>
    <xf numFmtId="0" fontId="32" fillId="22" borderId="16" applyNumberFormat="0" applyAlignment="0" applyProtection="0"/>
    <xf numFmtId="0" fontId="38" fillId="0" borderId="18" applyNumberFormat="0" applyFill="0" applyAlignment="0" applyProtection="0"/>
    <xf numFmtId="0" fontId="32" fillId="22" borderId="16" applyNumberFormat="0" applyAlignment="0" applyProtection="0"/>
    <xf numFmtId="0" fontId="12" fillId="26" borderId="15" applyNumberFormat="0" applyFont="0" applyAlignment="0" applyProtection="0"/>
    <xf numFmtId="0" fontId="28" fillId="9" borderId="6" applyNumberFormat="0" applyAlignment="0" applyProtection="0"/>
    <xf numFmtId="0" fontId="9" fillId="22" borderId="6" applyNumberFormat="0" applyAlignment="0" applyProtection="0"/>
    <xf numFmtId="0" fontId="9" fillId="22" borderId="6" applyNumberFormat="0" applyAlignment="0" applyProtection="0"/>
    <xf numFmtId="0" fontId="28" fillId="9" borderId="6" applyNumberFormat="0" applyAlignment="0" applyProtection="0"/>
    <xf numFmtId="0" fontId="12" fillId="26" borderId="15" applyNumberFormat="0" applyFont="0" applyAlignment="0" applyProtection="0"/>
    <xf numFmtId="0" fontId="41" fillId="0" borderId="0"/>
    <xf numFmtId="9" fontId="41" fillId="0" borderId="0" applyFont="0" applyFill="0" applyBorder="0" applyAlignment="0" applyProtection="0"/>
    <xf numFmtId="9" fontId="12" fillId="0" borderId="0" applyFont="0" applyFill="0" applyBorder="0" applyAlignment="0" applyProtection="0"/>
    <xf numFmtId="0" fontId="6" fillId="30" borderId="0" applyNumberFormat="0" applyBorder="0" applyAlignment="0" applyProtection="0"/>
    <xf numFmtId="0" fontId="6" fillId="9"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2" borderId="0" applyNumberFormat="0" applyBorder="0" applyAlignment="0" applyProtection="0"/>
    <xf numFmtId="0" fontId="6" fillId="9" borderId="0" applyNumberFormat="0" applyBorder="0" applyAlignment="0" applyProtection="0"/>
    <xf numFmtId="0" fontId="7" fillId="16" borderId="0" applyNumberFormat="0" applyBorder="0" applyAlignment="0" applyProtection="0"/>
    <xf numFmtId="0" fontId="7" fillId="25" borderId="0" applyNumberFormat="0" applyBorder="0" applyAlignment="0" applyProtection="0"/>
    <xf numFmtId="0" fontId="7" fillId="22" borderId="0" applyNumberFormat="0" applyBorder="0" applyAlignment="0" applyProtection="0"/>
    <xf numFmtId="0" fontId="7" fillId="9" borderId="0" applyNumberFormat="0" applyBorder="0" applyAlignment="0" applyProtection="0"/>
    <xf numFmtId="0" fontId="7" fillId="16"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42" fillId="5" borderId="0" applyNumberFormat="0" applyBorder="0" applyAlignment="0" applyProtection="0"/>
    <xf numFmtId="0" fontId="9" fillId="30" borderId="6" applyNumberFormat="0" applyAlignment="0" applyProtection="0"/>
    <xf numFmtId="0" fontId="43" fillId="0" borderId="20" applyNumberFormat="0" applyFill="0" applyAlignment="0" applyProtection="0"/>
    <xf numFmtId="0" fontId="44" fillId="0" borderId="10" applyNumberFormat="0" applyFill="0" applyAlignment="0" applyProtection="0"/>
    <xf numFmtId="0" fontId="45" fillId="0" borderId="21" applyNumberFormat="0" applyFill="0" applyAlignment="0" applyProtection="0"/>
    <xf numFmtId="0" fontId="45" fillId="0" borderId="0" applyNumberFormat="0" applyFill="0" applyBorder="0" applyAlignment="0" applyProtection="0"/>
    <xf numFmtId="0" fontId="46" fillId="0" borderId="0"/>
    <xf numFmtId="0" fontId="12" fillId="0" borderId="0"/>
    <xf numFmtId="0" fontId="41" fillId="0" borderId="0"/>
    <xf numFmtId="0" fontId="6" fillId="26" borderId="15" applyNumberFormat="0" applyFont="0" applyAlignment="0" applyProtection="0"/>
    <xf numFmtId="0" fontId="32" fillId="30" borderId="16" applyNumberFormat="0" applyAlignment="0" applyProtection="0"/>
    <xf numFmtId="9" fontId="12" fillId="0" borderId="0" applyFont="0" applyFill="0" applyBorder="0" applyAlignment="0" applyProtection="0"/>
    <xf numFmtId="9" fontId="41" fillId="0" borderId="0" applyFont="0" applyFill="0" applyBorder="0" applyAlignment="0" applyProtection="0"/>
    <xf numFmtId="0" fontId="47" fillId="0" borderId="0" applyNumberFormat="0" applyFill="0" applyBorder="0" applyAlignment="0" applyProtection="0"/>
    <xf numFmtId="0" fontId="38" fillId="0" borderId="22" applyNumberFormat="0" applyFill="0" applyAlignment="0" applyProtection="0"/>
    <xf numFmtId="0" fontId="48" fillId="0" borderId="0" applyNumberFormat="0" applyFill="0" applyBorder="0" applyAlignment="0" applyProtection="0">
      <alignment vertical="top"/>
      <protection locked="0"/>
    </xf>
    <xf numFmtId="43" fontId="41" fillId="0" borderId="0" applyFont="0" applyFill="0" applyBorder="0" applyAlignment="0" applyProtection="0"/>
    <xf numFmtId="0" fontId="9" fillId="30" borderId="6" applyNumberFormat="0" applyAlignment="0" applyProtection="0"/>
    <xf numFmtId="0" fontId="6" fillId="26" borderId="15" applyNumberFormat="0" applyFont="0" applyAlignment="0" applyProtection="0"/>
    <xf numFmtId="0" fontId="32" fillId="30" borderId="16" applyNumberFormat="0" applyAlignment="0" applyProtection="0"/>
    <xf numFmtId="0" fontId="38" fillId="0" borderId="22" applyNumberFormat="0" applyFill="0" applyAlignment="0" applyProtection="0"/>
    <xf numFmtId="0" fontId="9" fillId="30" borderId="6" applyNumberFormat="0" applyAlignment="0" applyProtection="0"/>
    <xf numFmtId="0" fontId="6" fillId="26" borderId="15" applyNumberFormat="0" applyFont="0" applyAlignment="0" applyProtection="0"/>
    <xf numFmtId="0" fontId="32" fillId="30" borderId="16" applyNumberFormat="0" applyAlignment="0" applyProtection="0"/>
    <xf numFmtId="0" fontId="38" fillId="0" borderId="22" applyNumberFormat="0" applyFill="0" applyAlignment="0" applyProtection="0"/>
    <xf numFmtId="0" fontId="9" fillId="22" borderId="6" applyNumberFormat="0" applyAlignment="0" applyProtection="0"/>
    <xf numFmtId="0" fontId="28" fillId="9" borderId="6" applyNumberFormat="0" applyAlignment="0" applyProtection="0"/>
    <xf numFmtId="0" fontId="12" fillId="26" borderId="15" applyNumberFormat="0" applyFont="0" applyAlignment="0" applyProtection="0"/>
    <xf numFmtId="0" fontId="32" fillId="22" borderId="16" applyNumberFormat="0" applyAlignment="0" applyProtection="0"/>
    <xf numFmtId="0" fontId="21" fillId="0" borderId="10" applyNumberFormat="0" applyFill="0" applyAlignment="0" applyProtection="0"/>
    <xf numFmtId="0" fontId="20" fillId="0" borderId="9" applyNumberFormat="0" applyFill="0" applyAlignment="0" applyProtection="0"/>
    <xf numFmtId="0" fontId="43" fillId="0" borderId="20" applyNumberFormat="0" applyFill="0" applyAlignment="0" applyProtection="0"/>
    <xf numFmtId="0" fontId="44" fillId="0" borderId="10" applyNumberFormat="0" applyFill="0" applyAlignment="0" applyProtection="0"/>
    <xf numFmtId="0" fontId="1" fillId="0" borderId="0"/>
    <xf numFmtId="43" fontId="1" fillId="0" borderId="0" applyFont="0" applyFill="0" applyBorder="0" applyAlignment="0" applyProtection="0"/>
    <xf numFmtId="0" fontId="1" fillId="0" borderId="0"/>
  </cellStyleXfs>
  <cellXfs count="100">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0" fillId="0" borderId="0" xfId="0" applyFill="1"/>
    <xf numFmtId="166" fontId="0" fillId="0" borderId="0" xfId="0" applyNumberFormat="1"/>
    <xf numFmtId="3" fontId="12" fillId="29" borderId="0" xfId="37" applyNumberFormat="1" applyFont="1" applyFill="1" applyBorder="1" applyAlignment="1"/>
    <xf numFmtId="0" fontId="0" fillId="28" borderId="0" xfId="0" applyFill="1"/>
    <xf numFmtId="3" fontId="12" fillId="0" borderId="0" xfId="37" applyNumberFormat="1" applyFont="1" applyFill="1" applyBorder="1" applyAlignment="1"/>
    <xf numFmtId="0" fontId="2" fillId="0" borderId="0" xfId="0" applyFont="1" applyFill="1"/>
    <xf numFmtId="0" fontId="0" fillId="0" borderId="0" xfId="0" applyFont="1"/>
    <xf numFmtId="0" fontId="0" fillId="33" borderId="0" xfId="0" applyFill="1"/>
    <xf numFmtId="1" fontId="0" fillId="0" borderId="0" xfId="0" applyNumberFormat="1"/>
    <xf numFmtId="0" fontId="0" fillId="34" borderId="0" xfId="0" applyFill="1"/>
    <xf numFmtId="0" fontId="0" fillId="33" borderId="0" xfId="0" applyFill="1" applyAlignment="1">
      <alignment wrapText="1"/>
    </xf>
    <xf numFmtId="167" fontId="0" fillId="0" borderId="0" xfId="0" applyNumberFormat="1" applyFill="1"/>
    <xf numFmtId="0" fontId="0" fillId="29" borderId="0" xfId="0" applyFill="1"/>
    <xf numFmtId="168" fontId="0" fillId="0" borderId="0" xfId="0" applyNumberFormat="1"/>
    <xf numFmtId="0" fontId="2" fillId="0" borderId="0" xfId="0" applyNumberFormat="1" applyFont="1"/>
    <xf numFmtId="169" fontId="0" fillId="0" borderId="0" xfId="0" applyNumberFormat="1"/>
    <xf numFmtId="11" fontId="0" fillId="0" borderId="0" xfId="0" applyNumberFormat="1" applyFill="1"/>
    <xf numFmtId="0" fontId="0" fillId="35" borderId="0" xfId="0" applyFill="1"/>
    <xf numFmtId="0" fontId="0" fillId="36" borderId="0" xfId="0" applyFill="1"/>
    <xf numFmtId="0" fontId="2" fillId="36" borderId="0" xfId="0" applyFont="1" applyFill="1"/>
    <xf numFmtId="11" fontId="0" fillId="34" borderId="0" xfId="0" applyNumberFormat="1" applyFill="1"/>
    <xf numFmtId="0" fontId="0" fillId="0" borderId="0" xfId="0" applyAlignment="1"/>
    <xf numFmtId="0" fontId="0" fillId="0" borderId="0" xfId="0" applyAlignment="1">
      <alignment wrapText="1"/>
    </xf>
    <xf numFmtId="11" fontId="0" fillId="29" borderId="0" xfId="0" applyNumberFormat="1" applyFill="1"/>
    <xf numFmtId="0" fontId="2" fillId="36" borderId="0" xfId="0" applyFont="1" applyFill="1" applyAlignment="1">
      <alignment wrapText="1"/>
    </xf>
    <xf numFmtId="0" fontId="0" fillId="37" borderId="0" xfId="0" applyFill="1"/>
    <xf numFmtId="0" fontId="0" fillId="36" borderId="0" xfId="0" applyFill="1" applyAlignment="1">
      <alignment wrapText="1"/>
    </xf>
    <xf numFmtId="1" fontId="0" fillId="0" borderId="0" xfId="0" applyNumberFormat="1" applyFill="1"/>
    <xf numFmtId="0" fontId="0" fillId="36" borderId="0" xfId="0" applyFill="1" applyAlignment="1"/>
    <xf numFmtId="0" fontId="0" fillId="36" borderId="0" xfId="0" applyFill="1" applyAlignment="1">
      <alignment horizontal="right"/>
    </xf>
    <xf numFmtId="3" fontId="0" fillId="0" borderId="0" xfId="0" applyNumberFormat="1"/>
    <xf numFmtId="0" fontId="49" fillId="0" borderId="0" xfId="0" applyFont="1"/>
    <xf numFmtId="0" fontId="51" fillId="0" borderId="0" xfId="78" applyFont="1" applyFill="1"/>
    <xf numFmtId="0" fontId="52" fillId="0" borderId="24" xfId="78" applyFont="1" applyFill="1" applyBorder="1" applyAlignment="1">
      <alignment horizontal="center"/>
    </xf>
    <xf numFmtId="0" fontId="52" fillId="0" borderId="24" xfId="64" applyNumberFormat="1" applyFont="1" applyFill="1" applyBorder="1" applyAlignment="1">
      <alignment horizontal="center"/>
    </xf>
    <xf numFmtId="1" fontId="52" fillId="0" borderId="24" xfId="78" applyNumberFormat="1" applyFont="1" applyFill="1" applyBorder="1" applyAlignment="1">
      <alignment horizontal="center"/>
    </xf>
    <xf numFmtId="0" fontId="12" fillId="0" borderId="0" xfId="78" applyFont="1" applyFill="1" applyAlignment="1">
      <alignment horizontal="center"/>
    </xf>
    <xf numFmtId="3" fontId="52" fillId="0" borderId="0" xfId="50" applyNumberFormat="1" applyFont="1" applyFill="1" applyBorder="1" applyAlignment="1">
      <alignment horizontal="left"/>
    </xf>
    <xf numFmtId="3" fontId="52" fillId="0" borderId="0" xfId="50" applyNumberFormat="1" applyFont="1" applyFill="1" applyBorder="1" applyAlignment="1">
      <alignment horizontal="right"/>
    </xf>
    <xf numFmtId="170" fontId="52" fillId="0" borderId="0" xfId="78" applyNumberFormat="1" applyFont="1" applyFill="1" applyBorder="1" applyAlignment="1">
      <alignment horizontal="right"/>
    </xf>
    <xf numFmtId="3" fontId="53" fillId="0" borderId="0" xfId="78" applyNumberFormat="1" applyFont="1" applyFill="1" applyAlignment="1">
      <alignment horizontal="right"/>
    </xf>
    <xf numFmtId="0" fontId="12" fillId="0" borderId="0" xfId="78" applyFont="1" applyFill="1"/>
    <xf numFmtId="3" fontId="53" fillId="0" borderId="0" xfId="50" applyNumberFormat="1" applyFont="1" applyFill="1" applyBorder="1" applyAlignment="1">
      <alignment horizontal="left" indent="1"/>
    </xf>
    <xf numFmtId="3" fontId="53" fillId="0" borderId="0" xfId="50" applyNumberFormat="1" applyFont="1" applyFill="1" applyBorder="1" applyAlignment="1">
      <alignment horizontal="right"/>
    </xf>
    <xf numFmtId="3" fontId="53" fillId="0" borderId="0" xfId="78" applyNumberFormat="1" applyFont="1" applyFill="1" applyBorder="1" applyAlignment="1">
      <alignment horizontal="right"/>
    </xf>
    <xf numFmtId="0" fontId="52" fillId="0" borderId="0" xfId="78" applyFont="1" applyFill="1" applyBorder="1"/>
    <xf numFmtId="3" fontId="52" fillId="0" borderId="0" xfId="78" applyNumberFormat="1" applyFont="1" applyFill="1" applyBorder="1" applyAlignment="1">
      <alignment horizontal="right"/>
    </xf>
    <xf numFmtId="3" fontId="53" fillId="0" borderId="0" xfId="50" applyNumberFormat="1" applyFont="1" applyFill="1" applyBorder="1" applyAlignment="1">
      <alignment horizontal="left" vertical="top" indent="1"/>
    </xf>
    <xf numFmtId="0" fontId="53" fillId="0" borderId="0" xfId="78" applyFont="1" applyFill="1" applyAlignment="1">
      <alignment horizontal="right"/>
    </xf>
    <xf numFmtId="3" fontId="55" fillId="0" borderId="0" xfId="42" applyNumberFormat="1" applyFont="1" applyFill="1" applyBorder="1" applyAlignment="1" applyProtection="1">
      <alignment horizontal="right"/>
    </xf>
    <xf numFmtId="3" fontId="55" fillId="0" borderId="0" xfId="43" applyNumberFormat="1" applyFont="1" applyFill="1" applyBorder="1" applyAlignment="1" applyProtection="1">
      <alignment horizontal="right"/>
    </xf>
    <xf numFmtId="0" fontId="53" fillId="0" borderId="0" xfId="78" applyFont="1" applyFill="1" applyBorder="1" applyAlignment="1">
      <alignment horizontal="left" indent="1"/>
    </xf>
    <xf numFmtId="0" fontId="52" fillId="0" borderId="0" xfId="78" applyFont="1" applyFill="1" applyBorder="1" applyAlignment="1">
      <alignment horizontal="left"/>
    </xf>
    <xf numFmtId="0" fontId="12" fillId="0" borderId="0" xfId="78" applyFont="1" applyFill="1" applyBorder="1"/>
    <xf numFmtId="37" fontId="53" fillId="0" borderId="0" xfId="78" applyNumberFormat="1" applyFont="1" applyFill="1" applyBorder="1" applyAlignment="1">
      <alignment horizontal="right"/>
    </xf>
    <xf numFmtId="3" fontId="53" fillId="0" borderId="23" xfId="50" applyNumberFormat="1" applyFont="1" applyFill="1" applyBorder="1" applyAlignment="1">
      <alignment horizontal="right"/>
    </xf>
    <xf numFmtId="3" fontId="53" fillId="0" borderId="23" xfId="78" applyNumberFormat="1" applyFont="1" applyFill="1" applyBorder="1" applyAlignment="1">
      <alignment horizontal="right"/>
    </xf>
    <xf numFmtId="0" fontId="58" fillId="0" borderId="0" xfId="78" applyFont="1" applyFill="1"/>
    <xf numFmtId="0" fontId="58" fillId="0" borderId="0" xfId="133" applyFont="1" applyFill="1" applyAlignment="1">
      <alignment horizontal="left"/>
    </xf>
    <xf numFmtId="0" fontId="3" fillId="0" borderId="0" xfId="6" applyFont="1"/>
    <xf numFmtId="0" fontId="4" fillId="0" borderId="5" xfId="5" applyFont="1" applyFill="1" applyBorder="1" applyAlignment="1">
      <alignment wrapText="1"/>
    </xf>
    <xf numFmtId="0" fontId="62" fillId="0" borderId="0" xfId="0" applyFont="1"/>
    <xf numFmtId="0" fontId="63" fillId="0" borderId="0" xfId="0" applyFont="1"/>
    <xf numFmtId="0" fontId="5" fillId="0" borderId="0" xfId="7" applyFont="1" applyFill="1" applyBorder="1" applyAlignment="1">
      <alignment horizontal="left"/>
    </xf>
    <xf numFmtId="0" fontId="0" fillId="0" borderId="0" xfId="0" applyAlignment="1" applyProtection="1">
      <alignment horizontal="left"/>
    </xf>
    <xf numFmtId="0" fontId="4" fillId="0" borderId="3" xfId="3" applyFont="1" applyFill="1" applyBorder="1" applyAlignment="1">
      <alignment wrapText="1"/>
    </xf>
    <xf numFmtId="0" fontId="0" fillId="0" borderId="4" xfId="4" applyFont="1" applyFill="1" applyBorder="1" applyAlignment="1">
      <alignment wrapText="1"/>
    </xf>
    <xf numFmtId="3" fontId="0" fillId="0" borderId="4" xfId="4" applyNumberFormat="1" applyFont="1" applyFill="1" applyAlignment="1">
      <alignment horizontal="right" wrapText="1"/>
    </xf>
    <xf numFmtId="171" fontId="0" fillId="0" borderId="4" xfId="4" applyNumberFormat="1" applyFont="1" applyFill="1" applyAlignment="1">
      <alignment horizontal="right" wrapText="1"/>
    </xf>
    <xf numFmtId="3" fontId="4" fillId="0" borderId="3" xfId="3" applyNumberFormat="1" applyFill="1" applyAlignment="1">
      <alignment horizontal="right" wrapText="1"/>
    </xf>
    <xf numFmtId="171" fontId="4" fillId="0" borderId="3" xfId="3" applyNumberFormat="1" applyFill="1" applyAlignment="1">
      <alignment horizontal="right" wrapText="1"/>
    </xf>
    <xf numFmtId="0" fontId="64" fillId="0" borderId="0" xfId="0" applyFont="1"/>
    <xf numFmtId="11" fontId="0" fillId="0" borderId="0" xfId="0" applyNumberFormat="1" applyFont="1"/>
    <xf numFmtId="0" fontId="0" fillId="0" borderId="0" xfId="0" applyAlignment="1">
      <alignment horizontal="left" vertical="top"/>
    </xf>
    <xf numFmtId="0" fontId="3" fillId="0" borderId="2" xfId="2" applyFont="1" applyFill="1" applyBorder="1" applyAlignment="1">
      <alignment wrapText="1"/>
    </xf>
    <xf numFmtId="0" fontId="59" fillId="0" borderId="0" xfId="133" applyFont="1" applyFill="1" applyAlignment="1">
      <alignment wrapText="1"/>
    </xf>
    <xf numFmtId="0" fontId="50" fillId="0" borderId="23" xfId="78" applyFont="1" applyFill="1" applyBorder="1" applyAlignment="1">
      <alignment horizontal="left" wrapText="1"/>
    </xf>
    <xf numFmtId="0" fontId="57" fillId="0" borderId="25" xfId="131" applyFont="1" applyFill="1" applyBorder="1" applyAlignment="1">
      <alignment wrapText="1"/>
    </xf>
    <xf numFmtId="3" fontId="58" fillId="0" borderId="0" xfId="50" applyNumberFormat="1" applyFont="1" applyFill="1" applyBorder="1" applyAlignment="1">
      <alignment horizontal="center" wrapText="1"/>
    </xf>
    <xf numFmtId="0" fontId="59" fillId="0" borderId="0" xfId="133" applyNumberFormat="1" applyFont="1" applyFill="1" applyAlignment="1">
      <alignment wrapText="1"/>
    </xf>
    <xf numFmtId="0" fontId="59" fillId="0" borderId="0" xfId="132" applyFont="1" applyFill="1" applyAlignment="1">
      <alignment horizontal="left" wrapText="1"/>
    </xf>
    <xf numFmtId="0" fontId="57" fillId="0" borderId="0" xfId="131" applyFont="1" applyFill="1" applyAlignment="1">
      <alignment wrapText="1"/>
    </xf>
    <xf numFmtId="0" fontId="58" fillId="0" borderId="0" xfId="78" applyFont="1" applyFill="1" applyAlignment="1"/>
    <xf numFmtId="0" fontId="57" fillId="0" borderId="0" xfId="133" applyNumberFormat="1" applyFont="1" applyFill="1" applyAlignment="1">
      <alignment wrapText="1"/>
    </xf>
    <xf numFmtId="0" fontId="58" fillId="0" borderId="0" xfId="133" applyNumberFormat="1" applyFont="1" applyFill="1" applyAlignment="1">
      <alignment wrapText="1"/>
    </xf>
    <xf numFmtId="0" fontId="58" fillId="0" borderId="0" xfId="133" applyNumberFormat="1" applyFont="1" applyFill="1" applyAlignment="1">
      <alignment horizontal="left" wrapText="1"/>
    </xf>
    <xf numFmtId="0" fontId="12" fillId="0" borderId="0" xfId="78" applyFont="1" applyFill="1" applyAlignment="1">
      <alignment wrapText="1"/>
    </xf>
    <xf numFmtId="0" fontId="61" fillId="0" borderId="0" xfId="78" applyFont="1" applyFill="1" applyAlignment="1">
      <alignment wrapText="1"/>
    </xf>
    <xf numFmtId="0" fontId="58" fillId="0" borderId="0" xfId="78" applyFont="1" applyFill="1" applyAlignment="1">
      <alignment wrapText="1"/>
    </xf>
    <xf numFmtId="49" fontId="58" fillId="0" borderId="0" xfId="78" applyNumberFormat="1" applyFont="1" applyFill="1" applyAlignment="1">
      <alignment wrapText="1"/>
    </xf>
    <xf numFmtId="49" fontId="61" fillId="0" borderId="0" xfId="78" applyNumberFormat="1" applyFont="1" applyFill="1" applyAlignment="1">
      <alignment wrapText="1"/>
    </xf>
    <xf numFmtId="0" fontId="58" fillId="0" borderId="0" xfId="78" applyNumberFormat="1" applyFont="1" applyFill="1" applyAlignment="1">
      <alignment wrapText="1"/>
    </xf>
    <xf numFmtId="49" fontId="57" fillId="0" borderId="0" xfId="78" applyNumberFormat="1" applyFont="1" applyFill="1" applyAlignment="1">
      <alignment wrapText="1"/>
    </xf>
    <xf numFmtId="0" fontId="58" fillId="0" borderId="0" xfId="78" applyFont="1" applyFill="1" applyBorder="1" applyAlignment="1">
      <alignment wrapText="1"/>
    </xf>
  </cellXfs>
  <cellStyles count="225">
    <cellStyle name="20% - Accent1 2" xfId="8" xr:uid="{00000000-0005-0000-0000-000000000000}"/>
    <cellStyle name="20% - Accent1 2 2" xfId="173" xr:uid="{00000000-0005-0000-0000-000001000000}"/>
    <cellStyle name="20% - Accent2 2" xfId="9" xr:uid="{00000000-0005-0000-0000-000002000000}"/>
    <cellStyle name="20% - Accent2 2 2" xfId="174" xr:uid="{00000000-0005-0000-0000-000003000000}"/>
    <cellStyle name="20% - Accent3 2" xfId="10" xr:uid="{00000000-0005-0000-0000-000004000000}"/>
    <cellStyle name="20% - Accent3 2 2" xfId="175" xr:uid="{00000000-0005-0000-0000-000005000000}"/>
    <cellStyle name="20% - Accent4 2" xfId="11" xr:uid="{00000000-0005-0000-0000-000006000000}"/>
    <cellStyle name="20% - Accent4 2 2" xfId="176" xr:uid="{00000000-0005-0000-0000-000007000000}"/>
    <cellStyle name="20% - Accent5 2" xfId="12" xr:uid="{00000000-0005-0000-0000-000008000000}"/>
    <cellStyle name="20% - Accent6 2" xfId="13" xr:uid="{00000000-0005-0000-0000-000009000000}"/>
    <cellStyle name="40% - Accent1 2" xfId="14" xr:uid="{00000000-0005-0000-0000-00000A000000}"/>
    <cellStyle name="40% - Accent1 2 2" xfId="177" xr:uid="{00000000-0005-0000-0000-00000B000000}"/>
    <cellStyle name="40% - Accent2 2" xfId="15" xr:uid="{00000000-0005-0000-0000-00000C000000}"/>
    <cellStyle name="40% - Accent3 2" xfId="16" xr:uid="{00000000-0005-0000-0000-00000D000000}"/>
    <cellStyle name="40% - Accent3 2 2" xfId="178" xr:uid="{00000000-0005-0000-0000-00000E000000}"/>
    <cellStyle name="40% - Accent4 2" xfId="17" xr:uid="{00000000-0005-0000-0000-00000F000000}"/>
    <cellStyle name="40% - Accent4 2 2" xfId="179" xr:uid="{00000000-0005-0000-0000-000010000000}"/>
    <cellStyle name="40% - Accent5 2" xfId="18" xr:uid="{00000000-0005-0000-0000-000011000000}"/>
    <cellStyle name="40% - Accent6 2" xfId="19" xr:uid="{00000000-0005-0000-0000-000012000000}"/>
    <cellStyle name="40% - Accent6 2 2" xfId="180" xr:uid="{00000000-0005-0000-0000-000013000000}"/>
    <cellStyle name="60% - Accent1 2" xfId="20" xr:uid="{00000000-0005-0000-0000-000014000000}"/>
    <cellStyle name="60% - Accent1 2 2" xfId="181" xr:uid="{00000000-0005-0000-0000-000015000000}"/>
    <cellStyle name="60% - Accent2 2" xfId="21" xr:uid="{00000000-0005-0000-0000-000016000000}"/>
    <cellStyle name="60% - Accent3 2" xfId="22" xr:uid="{00000000-0005-0000-0000-000017000000}"/>
    <cellStyle name="60% - Accent3 2 2" xfId="182" xr:uid="{00000000-0005-0000-0000-000018000000}"/>
    <cellStyle name="60% - Accent4 2" xfId="23" xr:uid="{00000000-0005-0000-0000-000019000000}"/>
    <cellStyle name="60% - Accent4 2 2" xfId="183" xr:uid="{00000000-0005-0000-0000-00001A000000}"/>
    <cellStyle name="60% - Accent5 2" xfId="24" xr:uid="{00000000-0005-0000-0000-00001B000000}"/>
    <cellStyle name="60% - Accent6 2" xfId="25" xr:uid="{00000000-0005-0000-0000-00001C000000}"/>
    <cellStyle name="60% - Accent6 2 2" xfId="184" xr:uid="{00000000-0005-0000-0000-00001D000000}"/>
    <cellStyle name="Accent1 2" xfId="26" xr:uid="{00000000-0005-0000-0000-00001E000000}"/>
    <cellStyle name="Accent1 2 2" xfId="185" xr:uid="{00000000-0005-0000-0000-00001F000000}"/>
    <cellStyle name="Accent2 2" xfId="27" xr:uid="{00000000-0005-0000-0000-000020000000}"/>
    <cellStyle name="Accent2 2 2" xfId="186" xr:uid="{00000000-0005-0000-0000-000021000000}"/>
    <cellStyle name="Accent3 2" xfId="28" xr:uid="{00000000-0005-0000-0000-000022000000}"/>
    <cellStyle name="Accent3 2 2" xfId="187" xr:uid="{00000000-0005-0000-0000-000023000000}"/>
    <cellStyle name="Accent4 2" xfId="29" xr:uid="{00000000-0005-0000-0000-000024000000}"/>
    <cellStyle name="Accent4 2 2" xfId="188" xr:uid="{00000000-0005-0000-0000-000025000000}"/>
    <cellStyle name="Accent5 2" xfId="30" xr:uid="{00000000-0005-0000-0000-000026000000}"/>
    <cellStyle name="Accent6 2" xfId="31" xr:uid="{00000000-0005-0000-0000-000027000000}"/>
    <cellStyle name="Bad 2" xfId="32" xr:uid="{00000000-0005-0000-0000-000028000000}"/>
    <cellStyle name="Bad 2 2" xfId="189" xr:uid="{00000000-0005-0000-0000-000029000000}"/>
    <cellStyle name="Body: normal cell" xfId="4" xr:uid="{00000000-0005-0000-0000-00002A000000}"/>
    <cellStyle name="Body: normal cell 2" xfId="33" xr:uid="{00000000-0005-0000-0000-00002B000000}"/>
    <cellStyle name="Calculation 2" xfId="34" xr:uid="{00000000-0005-0000-0000-00002C000000}"/>
    <cellStyle name="Calculation 2 2" xfId="190" xr:uid="{00000000-0005-0000-0000-00002D000000}"/>
    <cellStyle name="Calculation 2 3" xfId="206" xr:uid="{00000000-0005-0000-0000-00002E000000}"/>
    <cellStyle name="Calculation 2 4" xfId="210" xr:uid="{00000000-0005-0000-0000-00002F000000}"/>
    <cellStyle name="Calculation 3" xfId="166" xr:uid="{00000000-0005-0000-0000-000030000000}"/>
    <cellStyle name="Calculation 4" xfId="167" xr:uid="{00000000-0005-0000-0000-000031000000}"/>
    <cellStyle name="Calculation 5" xfId="214" xr:uid="{00000000-0005-0000-0000-000032000000}"/>
    <cellStyle name="Calculation 6" xfId="155" xr:uid="{00000000-0005-0000-0000-000033000000}"/>
    <cellStyle name="Check Cell 2" xfId="35" xr:uid="{00000000-0005-0000-0000-000034000000}"/>
    <cellStyle name="Column heading" xfId="36" xr:uid="{00000000-0005-0000-0000-000035000000}"/>
    <cellStyle name="Comma 2" xfId="37" xr:uid="{00000000-0005-0000-0000-000036000000}"/>
    <cellStyle name="Comma 2 2" xfId="38" xr:uid="{00000000-0005-0000-0000-000037000000}"/>
    <cellStyle name="Comma 3" xfId="39" xr:uid="{00000000-0005-0000-0000-000038000000}"/>
    <cellStyle name="Comma 3 2" xfId="205" xr:uid="{00000000-0005-0000-0000-000039000000}"/>
    <cellStyle name="Comma 4" xfId="40" xr:uid="{00000000-0005-0000-0000-00003A000000}"/>
    <cellStyle name="Comma 4 2" xfId="223" xr:uid="{00000000-0005-0000-0000-00003B000000}"/>
    <cellStyle name="Comma 5" xfId="41" xr:uid="{00000000-0005-0000-0000-00003C000000}"/>
    <cellStyle name="Comma 6" xfId="42" xr:uid="{00000000-0005-0000-0000-00003D000000}"/>
    <cellStyle name="Comma 7" xfId="43" xr:uid="{00000000-0005-0000-0000-00003E000000}"/>
    <cellStyle name="Comma 8" xfId="44" xr:uid="{00000000-0005-0000-0000-00003F000000}"/>
    <cellStyle name="Corner heading" xfId="45" xr:uid="{00000000-0005-0000-0000-000040000000}"/>
    <cellStyle name="Currency 2" xfId="46" xr:uid="{00000000-0005-0000-0000-000041000000}"/>
    <cellStyle name="Currency 3" xfId="47" xr:uid="{00000000-0005-0000-0000-000042000000}"/>
    <cellStyle name="Currency 3 2" xfId="48" xr:uid="{00000000-0005-0000-0000-000043000000}"/>
    <cellStyle name="Data" xfId="49" xr:uid="{00000000-0005-0000-0000-000044000000}"/>
    <cellStyle name="Data 2" xfId="50" xr:uid="{00000000-0005-0000-0000-000045000000}"/>
    <cellStyle name="Data no deci" xfId="51" xr:uid="{00000000-0005-0000-0000-000046000000}"/>
    <cellStyle name="Data Superscript" xfId="52" xr:uid="{00000000-0005-0000-0000-000047000000}"/>
    <cellStyle name="Data_1-1A-Regular" xfId="53" xr:uid="{00000000-0005-0000-0000-000048000000}"/>
    <cellStyle name="Explanatory Text 2" xfId="54" xr:uid="{00000000-0005-0000-0000-000049000000}"/>
    <cellStyle name="Font: Calibri, 9pt regular" xfId="6" xr:uid="{00000000-0005-0000-0000-00004A000000}"/>
    <cellStyle name="Font: Calibri, 9pt regular 2" xfId="55" xr:uid="{00000000-0005-0000-0000-00004B000000}"/>
    <cellStyle name="Footnotes: top row" xfId="2" xr:uid="{00000000-0005-0000-0000-00004C000000}"/>
    <cellStyle name="Footnotes: top row 2" xfId="56" xr:uid="{00000000-0005-0000-0000-00004D000000}"/>
    <cellStyle name="Good 2" xfId="57" xr:uid="{00000000-0005-0000-0000-00004E000000}"/>
    <cellStyle name="Header: bottom row" xfId="5" xr:uid="{00000000-0005-0000-0000-00004F000000}"/>
    <cellStyle name="Header: bottom row 2" xfId="58" xr:uid="{00000000-0005-0000-0000-000050000000}"/>
    <cellStyle name="Heading 1 2" xfId="59" xr:uid="{00000000-0005-0000-0000-000051000000}"/>
    <cellStyle name="Heading 1 2 2" xfId="191" xr:uid="{00000000-0005-0000-0000-000052000000}"/>
    <cellStyle name="Heading 1 2 2 2" xfId="220" xr:uid="{00000000-0005-0000-0000-000053000000}"/>
    <cellStyle name="Heading 1 2 3" xfId="219" xr:uid="{00000000-0005-0000-0000-000054000000}"/>
    <cellStyle name="Heading 2 2" xfId="60" xr:uid="{00000000-0005-0000-0000-000055000000}"/>
    <cellStyle name="Heading 2 2 2" xfId="192" xr:uid="{00000000-0005-0000-0000-000056000000}"/>
    <cellStyle name="Heading 2 2 2 2" xfId="221" xr:uid="{00000000-0005-0000-0000-000057000000}"/>
    <cellStyle name="Heading 2 2 3" xfId="218" xr:uid="{00000000-0005-0000-0000-000058000000}"/>
    <cellStyle name="Heading 3 2" xfId="61" xr:uid="{00000000-0005-0000-0000-000059000000}"/>
    <cellStyle name="Heading 3 2 2" xfId="193" xr:uid="{00000000-0005-0000-0000-00005A000000}"/>
    <cellStyle name="Heading 4 2" xfId="62" xr:uid="{00000000-0005-0000-0000-00005B000000}"/>
    <cellStyle name="Heading 4 2 2" xfId="194" xr:uid="{00000000-0005-0000-0000-00005C000000}"/>
    <cellStyle name="Hed Side" xfId="63" xr:uid="{00000000-0005-0000-0000-00005D000000}"/>
    <cellStyle name="Hed Side 2" xfId="64" xr:uid="{00000000-0005-0000-0000-00005E000000}"/>
    <cellStyle name="Hed Side bold" xfId="65" xr:uid="{00000000-0005-0000-0000-00005F000000}"/>
    <cellStyle name="Hed Side Indent" xfId="66" xr:uid="{00000000-0005-0000-0000-000060000000}"/>
    <cellStyle name="Hed Side Regular" xfId="67" xr:uid="{00000000-0005-0000-0000-000061000000}"/>
    <cellStyle name="Hed Side_1-1A-Regular" xfId="68" xr:uid="{00000000-0005-0000-0000-000062000000}"/>
    <cellStyle name="Hed Top" xfId="69" xr:uid="{00000000-0005-0000-0000-000063000000}"/>
    <cellStyle name="Hed Top - SECTION" xfId="70" xr:uid="{00000000-0005-0000-0000-000064000000}"/>
    <cellStyle name="Hed Top_3-new4" xfId="71" xr:uid="{00000000-0005-0000-0000-000065000000}"/>
    <cellStyle name="Hyperlink 2" xfId="72" xr:uid="{00000000-0005-0000-0000-000066000000}"/>
    <cellStyle name="Hyperlink 2 2" xfId="204" xr:uid="{00000000-0005-0000-0000-000067000000}"/>
    <cellStyle name="Input 2" xfId="73" xr:uid="{00000000-0005-0000-0000-000068000000}"/>
    <cellStyle name="Input 3" xfId="165" xr:uid="{00000000-0005-0000-0000-000069000000}"/>
    <cellStyle name="Input 4" xfId="168" xr:uid="{00000000-0005-0000-0000-00006A000000}"/>
    <cellStyle name="Input 5" xfId="215" xr:uid="{00000000-0005-0000-0000-00006B000000}"/>
    <cellStyle name="Input 6" xfId="156" xr:uid="{00000000-0005-0000-0000-00006C000000}"/>
    <cellStyle name="Linked Cell 2" xfId="74" xr:uid="{00000000-0005-0000-0000-00006D000000}"/>
    <cellStyle name="Neutral 2" xfId="75" xr:uid="{00000000-0005-0000-0000-00006E000000}"/>
    <cellStyle name="Normal" xfId="0" builtinId="0"/>
    <cellStyle name="Normal 10" xfId="76" xr:uid="{00000000-0005-0000-0000-000070000000}"/>
    <cellStyle name="Normal 11" xfId="77" xr:uid="{00000000-0005-0000-0000-000071000000}"/>
    <cellStyle name="Normal 12" xfId="153" xr:uid="{00000000-0005-0000-0000-000072000000}"/>
    <cellStyle name="Normal 2" xfId="1" xr:uid="{00000000-0005-0000-0000-000073000000}"/>
    <cellStyle name="Normal 2 2" xfId="78" xr:uid="{00000000-0005-0000-0000-000074000000}"/>
    <cellStyle name="Normal 2 3" xfId="79" xr:uid="{00000000-0005-0000-0000-000075000000}"/>
    <cellStyle name="Normal 2 3 2" xfId="224" xr:uid="{00000000-0005-0000-0000-000076000000}"/>
    <cellStyle name="Normal 3" xfId="80" xr:uid="{00000000-0005-0000-0000-000077000000}"/>
    <cellStyle name="Normal 3 2" xfId="81" xr:uid="{00000000-0005-0000-0000-000078000000}"/>
    <cellStyle name="Normal 3 2 2" xfId="82" xr:uid="{00000000-0005-0000-0000-000079000000}"/>
    <cellStyle name="Normal 3 2 2 2" xfId="83" xr:uid="{00000000-0005-0000-0000-00007A000000}"/>
    <cellStyle name="Normal 3 2 3" xfId="84" xr:uid="{00000000-0005-0000-0000-00007B000000}"/>
    <cellStyle name="Normal 3 3" xfId="85" xr:uid="{00000000-0005-0000-0000-00007C000000}"/>
    <cellStyle name="Normal 3 3 2" xfId="86" xr:uid="{00000000-0005-0000-0000-00007D000000}"/>
    <cellStyle name="Normal 3 3 2 2" xfId="87" xr:uid="{00000000-0005-0000-0000-00007E000000}"/>
    <cellStyle name="Normal 3 3 3" xfId="88" xr:uid="{00000000-0005-0000-0000-00007F000000}"/>
    <cellStyle name="Normal 3 4" xfId="89" xr:uid="{00000000-0005-0000-0000-000080000000}"/>
    <cellStyle name="Normal 3 4 2" xfId="90" xr:uid="{00000000-0005-0000-0000-000081000000}"/>
    <cellStyle name="Normal 3 5" xfId="91" xr:uid="{00000000-0005-0000-0000-000082000000}"/>
    <cellStyle name="Normal 3 6" xfId="92" xr:uid="{00000000-0005-0000-0000-000083000000}"/>
    <cellStyle name="Normal 3 7" xfId="93" xr:uid="{00000000-0005-0000-0000-000084000000}"/>
    <cellStyle name="Normal 3 8" xfId="195" xr:uid="{00000000-0005-0000-0000-000085000000}"/>
    <cellStyle name="Normal 4" xfId="94" xr:uid="{00000000-0005-0000-0000-000086000000}"/>
    <cellStyle name="Normal 4 2" xfId="95" xr:uid="{00000000-0005-0000-0000-000087000000}"/>
    <cellStyle name="Normal 4 2 2" xfId="96" xr:uid="{00000000-0005-0000-0000-000088000000}"/>
    <cellStyle name="Normal 4 2 2 2" xfId="97" xr:uid="{00000000-0005-0000-0000-000089000000}"/>
    <cellStyle name="Normal 4 2 3" xfId="98" xr:uid="{00000000-0005-0000-0000-00008A000000}"/>
    <cellStyle name="Normal 4 3" xfId="99" xr:uid="{00000000-0005-0000-0000-00008B000000}"/>
    <cellStyle name="Normal 4 3 2" xfId="100" xr:uid="{00000000-0005-0000-0000-00008C000000}"/>
    <cellStyle name="Normal 4 3 2 2" xfId="101" xr:uid="{00000000-0005-0000-0000-00008D000000}"/>
    <cellStyle name="Normal 4 3 3" xfId="102" xr:uid="{00000000-0005-0000-0000-00008E000000}"/>
    <cellStyle name="Normal 4 4" xfId="103" xr:uid="{00000000-0005-0000-0000-00008F000000}"/>
    <cellStyle name="Normal 4 4 2" xfId="104" xr:uid="{00000000-0005-0000-0000-000090000000}"/>
    <cellStyle name="Normal 4 5" xfId="105" xr:uid="{00000000-0005-0000-0000-000091000000}"/>
    <cellStyle name="Normal 4 6" xfId="106" xr:uid="{00000000-0005-0000-0000-000092000000}"/>
    <cellStyle name="Normal 4 7" xfId="107" xr:uid="{00000000-0005-0000-0000-000093000000}"/>
    <cellStyle name="Normal 4 8" xfId="196" xr:uid="{00000000-0005-0000-0000-000094000000}"/>
    <cellStyle name="Normal 5" xfId="108" xr:uid="{00000000-0005-0000-0000-000095000000}"/>
    <cellStyle name="Normal 5 2" xfId="109" xr:uid="{00000000-0005-0000-0000-000096000000}"/>
    <cellStyle name="Normal 5 3" xfId="110" xr:uid="{00000000-0005-0000-0000-000097000000}"/>
    <cellStyle name="Normal 5 4" xfId="170" xr:uid="{00000000-0005-0000-0000-000098000000}"/>
    <cellStyle name="Normal 6" xfId="111" xr:uid="{00000000-0005-0000-0000-000099000000}"/>
    <cellStyle name="Normal 6 2" xfId="112" xr:uid="{00000000-0005-0000-0000-00009A000000}"/>
    <cellStyle name="Normal 6 3" xfId="222" xr:uid="{00000000-0005-0000-0000-00009B000000}"/>
    <cellStyle name="Normal 7" xfId="113" xr:uid="{00000000-0005-0000-0000-00009C000000}"/>
    <cellStyle name="Normal 7 2" xfId="114" xr:uid="{00000000-0005-0000-0000-00009D000000}"/>
    <cellStyle name="Normal 7 3" xfId="197" xr:uid="{00000000-0005-0000-0000-00009E000000}"/>
    <cellStyle name="Normal 8" xfId="115" xr:uid="{00000000-0005-0000-0000-00009F000000}"/>
    <cellStyle name="Normal 9" xfId="116" xr:uid="{00000000-0005-0000-0000-0000A0000000}"/>
    <cellStyle name="Note 2" xfId="117" xr:uid="{00000000-0005-0000-0000-0000A1000000}"/>
    <cellStyle name="Note 2 2" xfId="118" xr:uid="{00000000-0005-0000-0000-0000A2000000}"/>
    <cellStyle name="Note 2 2 2" xfId="198" xr:uid="{00000000-0005-0000-0000-0000A3000000}"/>
    <cellStyle name="Note 2 3" xfId="207" xr:uid="{00000000-0005-0000-0000-0000A4000000}"/>
    <cellStyle name="Note 2 4" xfId="211" xr:uid="{00000000-0005-0000-0000-0000A5000000}"/>
    <cellStyle name="Note 3" xfId="164" xr:uid="{00000000-0005-0000-0000-0000A6000000}"/>
    <cellStyle name="Note 4" xfId="169" xr:uid="{00000000-0005-0000-0000-0000A7000000}"/>
    <cellStyle name="Note 5" xfId="216" xr:uid="{00000000-0005-0000-0000-0000A8000000}"/>
    <cellStyle name="Note 6" xfId="157" xr:uid="{00000000-0005-0000-0000-0000A9000000}"/>
    <cellStyle name="Output 2" xfId="119" xr:uid="{00000000-0005-0000-0000-0000AA000000}"/>
    <cellStyle name="Output 2 2" xfId="199" xr:uid="{00000000-0005-0000-0000-0000AB000000}"/>
    <cellStyle name="Output 2 3" xfId="208" xr:uid="{00000000-0005-0000-0000-0000AC000000}"/>
    <cellStyle name="Output 2 4" xfId="212" xr:uid="{00000000-0005-0000-0000-0000AD000000}"/>
    <cellStyle name="Output 3" xfId="163" xr:uid="{00000000-0005-0000-0000-0000AE000000}"/>
    <cellStyle name="Output 4" xfId="161" xr:uid="{00000000-0005-0000-0000-0000AF000000}"/>
    <cellStyle name="Output 5" xfId="217" xr:uid="{00000000-0005-0000-0000-0000B0000000}"/>
    <cellStyle name="Output 6" xfId="158" xr:uid="{00000000-0005-0000-0000-0000B1000000}"/>
    <cellStyle name="Parent row" xfId="3" xr:uid="{00000000-0005-0000-0000-0000B2000000}"/>
    <cellStyle name="Parent row 2" xfId="120" xr:uid="{00000000-0005-0000-0000-0000B3000000}"/>
    <cellStyle name="Percent 2" xfId="121" xr:uid="{00000000-0005-0000-0000-0000B4000000}"/>
    <cellStyle name="Percent 2 2" xfId="122" xr:uid="{00000000-0005-0000-0000-0000B5000000}"/>
    <cellStyle name="Percent 2 2 2" xfId="200" xr:uid="{00000000-0005-0000-0000-0000B6000000}"/>
    <cellStyle name="Percent 2 3" xfId="172" xr:uid="{00000000-0005-0000-0000-0000B7000000}"/>
    <cellStyle name="Percent 3" xfId="123" xr:uid="{00000000-0005-0000-0000-0000B8000000}"/>
    <cellStyle name="Percent 3 2" xfId="124" xr:uid="{00000000-0005-0000-0000-0000B9000000}"/>
    <cellStyle name="Percent 3 3" xfId="201" xr:uid="{00000000-0005-0000-0000-0000BA000000}"/>
    <cellStyle name="Percent 4" xfId="125" xr:uid="{00000000-0005-0000-0000-0000BB000000}"/>
    <cellStyle name="Percent 4 2" xfId="171" xr:uid="{00000000-0005-0000-0000-0000BC000000}"/>
    <cellStyle name="Reference" xfId="126" xr:uid="{00000000-0005-0000-0000-0000BD000000}"/>
    <cellStyle name="Row heading" xfId="127" xr:uid="{00000000-0005-0000-0000-0000BE000000}"/>
    <cellStyle name="Source Hed" xfId="128" xr:uid="{00000000-0005-0000-0000-0000BF000000}"/>
    <cellStyle name="Source Letter" xfId="129" xr:uid="{00000000-0005-0000-0000-0000C0000000}"/>
    <cellStyle name="Source Superscript" xfId="130" xr:uid="{00000000-0005-0000-0000-0000C1000000}"/>
    <cellStyle name="Source Superscript 2" xfId="131" xr:uid="{00000000-0005-0000-0000-0000C2000000}"/>
    <cellStyle name="Source Text" xfId="132" xr:uid="{00000000-0005-0000-0000-0000C3000000}"/>
    <cellStyle name="Source Text 2" xfId="133" xr:uid="{00000000-0005-0000-0000-0000C4000000}"/>
    <cellStyle name="State" xfId="134" xr:uid="{00000000-0005-0000-0000-0000C5000000}"/>
    <cellStyle name="Superscript" xfId="135" xr:uid="{00000000-0005-0000-0000-0000C6000000}"/>
    <cellStyle name="Table Data" xfId="136" xr:uid="{00000000-0005-0000-0000-0000C7000000}"/>
    <cellStyle name="Table Head Top" xfId="137" xr:uid="{00000000-0005-0000-0000-0000C8000000}"/>
    <cellStyle name="Table Hed Side" xfId="138" xr:uid="{00000000-0005-0000-0000-0000C9000000}"/>
    <cellStyle name="Table title" xfId="7" xr:uid="{00000000-0005-0000-0000-0000CA000000}"/>
    <cellStyle name="Table title 2" xfId="139" xr:uid="{00000000-0005-0000-0000-0000CB000000}"/>
    <cellStyle name="Title 2" xfId="140" xr:uid="{00000000-0005-0000-0000-0000CC000000}"/>
    <cellStyle name="Title 2 2" xfId="202" xr:uid="{00000000-0005-0000-0000-0000CD000000}"/>
    <cellStyle name="Title 3" xfId="154" xr:uid="{00000000-0005-0000-0000-0000CE000000}"/>
    <cellStyle name="Title Text" xfId="141" xr:uid="{00000000-0005-0000-0000-0000CF000000}"/>
    <cellStyle name="Title Text 1" xfId="142" xr:uid="{00000000-0005-0000-0000-0000D0000000}"/>
    <cellStyle name="Title Text 2" xfId="143" xr:uid="{00000000-0005-0000-0000-0000D1000000}"/>
    <cellStyle name="Title-1" xfId="144" xr:uid="{00000000-0005-0000-0000-0000D2000000}"/>
    <cellStyle name="Title-2" xfId="145" xr:uid="{00000000-0005-0000-0000-0000D3000000}"/>
    <cellStyle name="Title-3" xfId="146" xr:uid="{00000000-0005-0000-0000-0000D4000000}"/>
    <cellStyle name="Total 2" xfId="147" xr:uid="{00000000-0005-0000-0000-0000D5000000}"/>
    <cellStyle name="Total 2 2" xfId="203" xr:uid="{00000000-0005-0000-0000-0000D6000000}"/>
    <cellStyle name="Total 2 3" xfId="209" xr:uid="{00000000-0005-0000-0000-0000D7000000}"/>
    <cellStyle name="Total 2 4" xfId="213" xr:uid="{00000000-0005-0000-0000-0000D8000000}"/>
    <cellStyle name="Total 3" xfId="162" xr:uid="{00000000-0005-0000-0000-0000D9000000}"/>
    <cellStyle name="Total 4" xfId="160" xr:uid="{00000000-0005-0000-0000-0000DA000000}"/>
    <cellStyle name="Total 5" xfId="159" xr:uid="{00000000-0005-0000-0000-0000DB000000}"/>
    <cellStyle name="Warning Text 2" xfId="148" xr:uid="{00000000-0005-0000-0000-0000DC000000}"/>
    <cellStyle name="Wrap" xfId="149" xr:uid="{00000000-0005-0000-0000-0000DD000000}"/>
    <cellStyle name="Wrap Bold" xfId="150" xr:uid="{00000000-0005-0000-0000-0000DE000000}"/>
    <cellStyle name="Wrap Title" xfId="151" xr:uid="{00000000-0005-0000-0000-0000DF000000}"/>
    <cellStyle name="Wrap_NTS99-~11" xfId="152" xr:uid="{00000000-0005-0000-0000-0000E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'HDV frt'!$A$32</c:f>
              <c:strCache>
                <c:ptCount val="1"/>
                <c:pt idx="0">
                  <c:v>SP HDV Diesel</c:v>
                </c:pt>
              </c:strCache>
            </c:strRef>
          </c:tx>
          <c:marker>
            <c:symbol val="none"/>
          </c:marker>
          <c:cat>
            <c:numRef>
              <c:f>'HDV frt'!$B$31:$AZ$31</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'HDV frt'!$B$32:$AZ$32</c:f>
              <c:numCache>
                <c:formatCode>General</c:formatCode>
                <c:ptCount val="51"/>
                <c:pt idx="0">
                  <c:v>4.703002809</c:v>
                </c:pt>
                <c:pt idx="1">
                  <c:v>4.7127025280000003</c:v>
                </c:pt>
                <c:pt idx="2">
                  <c:v>4.7224022469999998</c:v>
                </c:pt>
                <c:pt idx="3">
                  <c:v>4.7321019660000001</c:v>
                </c:pt>
                <c:pt idx="4">
                  <c:v>4.7418016850000004</c:v>
                </c:pt>
                <c:pt idx="5">
                  <c:v>4.7515014039999999</c:v>
                </c:pt>
                <c:pt idx="6">
                  <c:v>4.7612011240000003</c:v>
                </c:pt>
                <c:pt idx="7">
                  <c:v>4.7709008429999997</c:v>
                </c:pt>
                <c:pt idx="8">
                  <c:v>4.7806005620000001</c:v>
                </c:pt>
                <c:pt idx="9">
                  <c:v>4.7903002810000004</c:v>
                </c:pt>
                <c:pt idx="10">
                  <c:v>4.8</c:v>
                </c:pt>
                <c:pt idx="11">
                  <c:v>5.25</c:v>
                </c:pt>
                <c:pt idx="12">
                  <c:v>5.28</c:v>
                </c:pt>
                <c:pt idx="13">
                  <c:v>5.22</c:v>
                </c:pt>
                <c:pt idx="14">
                  <c:v>5.86</c:v>
                </c:pt>
                <c:pt idx="15">
                  <c:v>5.87</c:v>
                </c:pt>
                <c:pt idx="16">
                  <c:v>7.3359752690000004</c:v>
                </c:pt>
                <c:pt idx="17">
                  <c:v>7.5595959109999997</c:v>
                </c:pt>
                <c:pt idx="18">
                  <c:v>7.5803930739999998</c:v>
                </c:pt>
                <c:pt idx="19">
                  <c:v>7.6011815809999996</c:v>
                </c:pt>
                <c:pt idx="20">
                  <c:v>7.6264939180000004</c:v>
                </c:pt>
                <c:pt idx="21">
                  <c:v>7.6407733320000002</c:v>
                </c:pt>
                <c:pt idx="22">
                  <c:v>7.6548904210000002</c:v>
                </c:pt>
                <c:pt idx="23">
                  <c:v>7.6480440600000001</c:v>
                </c:pt>
                <c:pt idx="24">
                  <c:v>8.08</c:v>
                </c:pt>
                <c:pt idx="25">
                  <c:v>8.08</c:v>
                </c:pt>
                <c:pt idx="26">
                  <c:v>8.09</c:v>
                </c:pt>
                <c:pt idx="27">
                  <c:v>8.1</c:v>
                </c:pt>
                <c:pt idx="28">
                  <c:v>8.11</c:v>
                </c:pt>
                <c:pt idx="29">
                  <c:v>8.11</c:v>
                </c:pt>
                <c:pt idx="30">
                  <c:v>8.1199999999999992</c:v>
                </c:pt>
                <c:pt idx="31">
                  <c:v>8.1199999999999992</c:v>
                </c:pt>
                <c:pt idx="32">
                  <c:v>8.1300000000000008</c:v>
                </c:pt>
                <c:pt idx="33">
                  <c:v>8.1300000000000008</c:v>
                </c:pt>
                <c:pt idx="34">
                  <c:v>8.14</c:v>
                </c:pt>
                <c:pt idx="35">
                  <c:v>8.14</c:v>
                </c:pt>
                <c:pt idx="36">
                  <c:v>8.11</c:v>
                </c:pt>
                <c:pt idx="37">
                  <c:v>8.11</c:v>
                </c:pt>
                <c:pt idx="38">
                  <c:v>8.1199999999999992</c:v>
                </c:pt>
                <c:pt idx="39">
                  <c:v>8.1199999999999992</c:v>
                </c:pt>
                <c:pt idx="40">
                  <c:v>8.1199999999999992</c:v>
                </c:pt>
                <c:pt idx="41">
                  <c:v>8.1199999999999992</c:v>
                </c:pt>
                <c:pt idx="42">
                  <c:v>8.1199999999999992</c:v>
                </c:pt>
                <c:pt idx="43">
                  <c:v>8.1199999999999992</c:v>
                </c:pt>
                <c:pt idx="44">
                  <c:v>8.1199999999999992</c:v>
                </c:pt>
                <c:pt idx="45">
                  <c:v>8.1199999999999992</c:v>
                </c:pt>
                <c:pt idx="46">
                  <c:v>8.1199999999999992</c:v>
                </c:pt>
                <c:pt idx="47">
                  <c:v>8.1199999999999992</c:v>
                </c:pt>
                <c:pt idx="48">
                  <c:v>8.1199999999999992</c:v>
                </c:pt>
                <c:pt idx="49">
                  <c:v>8.1199999999999992</c:v>
                </c:pt>
                <c:pt idx="50">
                  <c:v>8.1199999999999992</c:v>
                </c:pt>
              </c:numCache>
            </c:numRef>
          </c:val>
          <c:smooth val="0"/>
          <c:extLst>
            <c:ext xmlns:c16="http://schemas.microsoft.com/office/drawing/2014/chart" uri="{C3380CC4-5D6E-409C-BE32-E72D297353CC}">
              <c16:uniqueId val="{00000000-9DAB-4763-9366-3603ADF40306}"/>
            </c:ext>
          </c:extLst>
        </c:ser>
        <c:ser>
          <c:idx val="2"/>
          <c:order val="1"/>
          <c:tx>
            <c:strRef>
              <c:f>'HDV frt'!$A$33</c:f>
              <c:strCache>
                <c:ptCount val="1"/>
                <c:pt idx="0">
                  <c:v>SP HDV CNG</c:v>
                </c:pt>
              </c:strCache>
            </c:strRef>
          </c:tx>
          <c:marker>
            <c:symbol val="none"/>
          </c:marker>
          <c:cat>
            <c:numRef>
              <c:f>'HDV frt'!$B$31:$AZ$31</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'HDV frt'!$B$33:$AZ$33</c:f>
              <c:numCache>
                <c:formatCode>General</c:formatCode>
                <c:ptCount val="51"/>
                <c:pt idx="0">
                  <c:v>2.9714582109999998</c:v>
                </c:pt>
                <c:pt idx="1">
                  <c:v>2.9714582109999998</c:v>
                </c:pt>
                <c:pt idx="2">
                  <c:v>2.9714582109999998</c:v>
                </c:pt>
                <c:pt idx="3">
                  <c:v>2.9714582109999998</c:v>
                </c:pt>
                <c:pt idx="4">
                  <c:v>2.9714582109999998</c:v>
                </c:pt>
                <c:pt idx="5">
                  <c:v>2.9714582109999998</c:v>
                </c:pt>
                <c:pt idx="6">
                  <c:v>2.9714582109999998</c:v>
                </c:pt>
                <c:pt idx="7">
                  <c:v>2.9714582109999998</c:v>
                </c:pt>
                <c:pt idx="8">
                  <c:v>2.9714582109999998</c:v>
                </c:pt>
                <c:pt idx="9">
                  <c:v>2.9714582109999998</c:v>
                </c:pt>
                <c:pt idx="10">
                  <c:v>2.9714582109999998</c:v>
                </c:pt>
                <c:pt idx="11">
                  <c:v>2.985760988</c:v>
                </c:pt>
                <c:pt idx="12">
                  <c:v>2.9894135149999999</c:v>
                </c:pt>
                <c:pt idx="13">
                  <c:v>2.989448527</c:v>
                </c:pt>
                <c:pt idx="14">
                  <c:v>3.4040034870000002</c:v>
                </c:pt>
                <c:pt idx="15">
                  <c:v>3.4040034879999999</c:v>
                </c:pt>
                <c:pt idx="16">
                  <c:v>3.4040034870000002</c:v>
                </c:pt>
                <c:pt idx="17">
                  <c:v>3.5033279369999999</c:v>
                </c:pt>
                <c:pt idx="18">
                  <c:v>3.5033279359999998</c:v>
                </c:pt>
                <c:pt idx="19">
                  <c:v>3.5033279359999998</c:v>
                </c:pt>
                <c:pt idx="20">
                  <c:v>3.5033279359999998</c:v>
                </c:pt>
                <c:pt idx="21">
                  <c:v>3.5033279359999998</c:v>
                </c:pt>
                <c:pt idx="22">
                  <c:v>3.5033279369999999</c:v>
                </c:pt>
                <c:pt idx="23">
                  <c:v>3.5033279369999999</c:v>
                </c:pt>
                <c:pt idx="24">
                  <c:v>3.5033279359999998</c:v>
                </c:pt>
                <c:pt idx="25">
                  <c:v>5.55</c:v>
                </c:pt>
                <c:pt idx="26">
                  <c:v>5.57</c:v>
                </c:pt>
                <c:pt idx="27">
                  <c:v>5.6</c:v>
                </c:pt>
                <c:pt idx="28">
                  <c:v>5.61</c:v>
                </c:pt>
                <c:pt idx="29">
                  <c:v>5.62</c:v>
                </c:pt>
                <c:pt idx="30">
                  <c:v>5.65</c:v>
                </c:pt>
                <c:pt idx="31">
                  <c:v>5.66</c:v>
                </c:pt>
                <c:pt idx="32">
                  <c:v>5.71</c:v>
                </c:pt>
                <c:pt idx="33">
                  <c:v>5.73</c:v>
                </c:pt>
                <c:pt idx="34">
                  <c:v>5.77</c:v>
                </c:pt>
                <c:pt idx="35">
                  <c:v>5.8</c:v>
                </c:pt>
                <c:pt idx="36">
                  <c:v>5.8</c:v>
                </c:pt>
                <c:pt idx="37">
                  <c:v>5.8</c:v>
                </c:pt>
                <c:pt idx="38">
                  <c:v>5.8</c:v>
                </c:pt>
                <c:pt idx="39">
                  <c:v>5.8</c:v>
                </c:pt>
                <c:pt idx="40">
                  <c:v>5.8</c:v>
                </c:pt>
                <c:pt idx="41">
                  <c:v>5.8</c:v>
                </c:pt>
                <c:pt idx="42">
                  <c:v>5.81</c:v>
                </c:pt>
                <c:pt idx="43">
                  <c:v>5.8</c:v>
                </c:pt>
                <c:pt idx="44">
                  <c:v>5.79</c:v>
                </c:pt>
                <c:pt idx="45">
                  <c:v>5.8</c:v>
                </c:pt>
                <c:pt idx="46">
                  <c:v>5.79</c:v>
                </c:pt>
                <c:pt idx="47">
                  <c:v>5.8</c:v>
                </c:pt>
                <c:pt idx="48">
                  <c:v>5.8</c:v>
                </c:pt>
                <c:pt idx="49">
                  <c:v>5.8</c:v>
                </c:pt>
                <c:pt idx="50">
                  <c:v>5.8</c:v>
                </c:pt>
              </c:numCache>
            </c:numRef>
          </c:val>
          <c:smooth val="0"/>
          <c:extLst>
            <c:ext xmlns:c16="http://schemas.microsoft.com/office/drawing/2014/chart" uri="{C3380CC4-5D6E-409C-BE32-E72D297353CC}">
              <c16:uniqueId val="{00000001-9DAB-4763-9366-3603ADF40306}"/>
            </c:ext>
          </c:extLst>
        </c:ser>
        <c:ser>
          <c:idx val="3"/>
          <c:order val="2"/>
          <c:tx>
            <c:strRef>
              <c:f>'HDV frt'!$A$34</c:f>
              <c:strCache>
                <c:ptCount val="1"/>
                <c:pt idx="0">
                  <c:v>SP HDV Battery Electric</c:v>
                </c:pt>
              </c:strCache>
            </c:strRef>
          </c:tx>
          <c:marker>
            <c:symbol val="none"/>
          </c:marker>
          <c:cat>
            <c:numRef>
              <c:f>'HDV frt'!$B$31:$AZ$31</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'HDV frt'!$B$34:$AZ$34</c:f>
              <c:numCache>
                <c:formatCode>General</c:formatCode>
                <c:ptCount val="51"/>
                <c:pt idx="0">
                  <c:v>10.86</c:v>
                </c:pt>
                <c:pt idx="1">
                  <c:v>10.86</c:v>
                </c:pt>
                <c:pt idx="2">
                  <c:v>10.86</c:v>
                </c:pt>
                <c:pt idx="3">
                  <c:v>10.86</c:v>
                </c:pt>
                <c:pt idx="4">
                  <c:v>10.86</c:v>
                </c:pt>
                <c:pt idx="5">
                  <c:v>10.86</c:v>
                </c:pt>
                <c:pt idx="6">
                  <c:v>10.86</c:v>
                </c:pt>
                <c:pt idx="7">
                  <c:v>10.86</c:v>
                </c:pt>
                <c:pt idx="8">
                  <c:v>10.86</c:v>
                </c:pt>
                <c:pt idx="9">
                  <c:v>10.86</c:v>
                </c:pt>
                <c:pt idx="10">
                  <c:v>10.86</c:v>
                </c:pt>
                <c:pt idx="11">
                  <c:v>10.86</c:v>
                </c:pt>
                <c:pt idx="12">
                  <c:v>10.86</c:v>
                </c:pt>
                <c:pt idx="13">
                  <c:v>10.86</c:v>
                </c:pt>
                <c:pt idx="14">
                  <c:v>10.86</c:v>
                </c:pt>
                <c:pt idx="15">
                  <c:v>10.86</c:v>
                </c:pt>
                <c:pt idx="16">
                  <c:v>10.86</c:v>
                </c:pt>
                <c:pt idx="17">
                  <c:v>11.266</c:v>
                </c:pt>
                <c:pt idx="18">
                  <c:v>11.672000000000001</c:v>
                </c:pt>
                <c:pt idx="19">
                  <c:v>12.078000000000001</c:v>
                </c:pt>
                <c:pt idx="20">
                  <c:v>12.484000000000002</c:v>
                </c:pt>
                <c:pt idx="21">
                  <c:v>12.89</c:v>
                </c:pt>
                <c:pt idx="22">
                  <c:v>12.91</c:v>
                </c:pt>
                <c:pt idx="23">
                  <c:v>12.92</c:v>
                </c:pt>
                <c:pt idx="24">
                  <c:v>14.03</c:v>
                </c:pt>
                <c:pt idx="25">
                  <c:v>14.05</c:v>
                </c:pt>
                <c:pt idx="26">
                  <c:v>14.06</c:v>
                </c:pt>
                <c:pt idx="27">
                  <c:v>14.08</c:v>
                </c:pt>
                <c:pt idx="28">
                  <c:v>14.1</c:v>
                </c:pt>
                <c:pt idx="29">
                  <c:v>14.12</c:v>
                </c:pt>
                <c:pt idx="30">
                  <c:v>13.87</c:v>
                </c:pt>
                <c:pt idx="31">
                  <c:v>13.89</c:v>
                </c:pt>
                <c:pt idx="32">
                  <c:v>13.94</c:v>
                </c:pt>
                <c:pt idx="33">
                  <c:v>13.96</c:v>
                </c:pt>
                <c:pt idx="34">
                  <c:v>13.99</c:v>
                </c:pt>
                <c:pt idx="35">
                  <c:v>14.01</c:v>
                </c:pt>
                <c:pt idx="36">
                  <c:v>13.99</c:v>
                </c:pt>
                <c:pt idx="37">
                  <c:v>14</c:v>
                </c:pt>
                <c:pt idx="38">
                  <c:v>14</c:v>
                </c:pt>
                <c:pt idx="39">
                  <c:v>14</c:v>
                </c:pt>
                <c:pt idx="40">
                  <c:v>14</c:v>
                </c:pt>
                <c:pt idx="41">
                  <c:v>14</c:v>
                </c:pt>
                <c:pt idx="42">
                  <c:v>14.01</c:v>
                </c:pt>
                <c:pt idx="43">
                  <c:v>14</c:v>
                </c:pt>
                <c:pt idx="44">
                  <c:v>13.99</c:v>
                </c:pt>
                <c:pt idx="45">
                  <c:v>13.99</c:v>
                </c:pt>
                <c:pt idx="46">
                  <c:v>13.99</c:v>
                </c:pt>
                <c:pt idx="47">
                  <c:v>13.99</c:v>
                </c:pt>
                <c:pt idx="48">
                  <c:v>14</c:v>
                </c:pt>
                <c:pt idx="49">
                  <c:v>14</c:v>
                </c:pt>
                <c:pt idx="50">
                  <c:v>13.99</c:v>
                </c:pt>
              </c:numCache>
            </c:numRef>
          </c:val>
          <c:smooth val="0"/>
          <c:extLst>
            <c:ext xmlns:c16="http://schemas.microsoft.com/office/drawing/2014/chart" uri="{C3380CC4-5D6E-409C-BE32-E72D297353CC}">
              <c16:uniqueId val="{00000002-9DAB-4763-9366-3603ADF40306}"/>
            </c:ext>
          </c:extLst>
        </c:ser>
        <c:dLbls>
          <c:showLegendKey val="0"/>
          <c:showVal val="0"/>
          <c:showCatName val="0"/>
          <c:showSerName val="0"/>
          <c:showPercent val="0"/>
          <c:showBubbleSize val="0"/>
        </c:dLbls>
        <c:smooth val="0"/>
        <c:axId val="156751744"/>
        <c:axId val="156753280"/>
      </c:lineChart>
      <c:catAx>
        <c:axId val="156751744"/>
        <c:scaling>
          <c:orientation val="minMax"/>
        </c:scaling>
        <c:delete val="0"/>
        <c:axPos val="b"/>
        <c:numFmt formatCode="General" sourceLinked="1"/>
        <c:majorTickMark val="out"/>
        <c:minorTickMark val="none"/>
        <c:tickLblPos val="nextTo"/>
        <c:crossAx val="156753280"/>
        <c:crosses val="autoZero"/>
        <c:auto val="1"/>
        <c:lblAlgn val="ctr"/>
        <c:lblOffset val="100"/>
        <c:noMultiLvlLbl val="0"/>
      </c:catAx>
      <c:valAx>
        <c:axId val="156753280"/>
        <c:scaling>
          <c:orientation val="minMax"/>
        </c:scaling>
        <c:delete val="0"/>
        <c:axPos val="l"/>
        <c:majorGridlines/>
        <c:numFmt formatCode="General" sourceLinked="1"/>
        <c:majorTickMark val="out"/>
        <c:minorTickMark val="none"/>
        <c:tickLblPos val="nextTo"/>
        <c:crossAx val="156751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323850</xdr:colOff>
      <xdr:row>48</xdr:row>
      <xdr:rowOff>155575</xdr:rowOff>
    </xdr:from>
    <xdr:to>
      <xdr:col>18</xdr:col>
      <xdr:colOff>19050</xdr:colOff>
      <xdr:row>63</xdr:row>
      <xdr:rowOff>136525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9"/>
  <sheetViews>
    <sheetView tabSelected="1" workbookViewId="0"/>
  </sheetViews>
  <sheetFormatPr defaultRowHeight="15"/>
  <cols>
    <col min="1" max="1" width="13.42578125" customWidth="1"/>
    <col min="2" max="2" width="107.42578125" customWidth="1"/>
    <col min="3" max="3" width="16.5703125" customWidth="1"/>
  </cols>
  <sheetData>
    <row r="1" spans="1:2">
      <c r="A1" s="1" t="s">
        <v>0</v>
      </c>
    </row>
    <row r="3" spans="1:2">
      <c r="A3" s="1" t="s">
        <v>1</v>
      </c>
      <c r="B3" s="2" t="s">
        <v>125</v>
      </c>
    </row>
    <row r="4" spans="1:2">
      <c r="A4" s="1"/>
      <c r="B4" s="27" t="s">
        <v>119</v>
      </c>
    </row>
    <row r="5" spans="1:2">
      <c r="A5" s="1"/>
      <c r="B5" s="27" t="s">
        <v>120</v>
      </c>
    </row>
    <row r="6" spans="1:2">
      <c r="A6" s="1"/>
      <c r="B6" s="27" t="s">
        <v>121</v>
      </c>
    </row>
    <row r="7" spans="1:2">
      <c r="A7" s="1"/>
      <c r="B7" s="27" t="s">
        <v>122</v>
      </c>
    </row>
    <row r="8" spans="1:2">
      <c r="A8" s="1"/>
      <c r="B8" s="27" t="s">
        <v>123</v>
      </c>
    </row>
    <row r="9" spans="1:2">
      <c r="A9" s="1"/>
      <c r="B9" s="5" t="s">
        <v>124</v>
      </c>
    </row>
    <row r="10" spans="1:2">
      <c r="A10" s="1"/>
      <c r="B10" s="11"/>
    </row>
    <row r="11" spans="1:2">
      <c r="A11" s="1"/>
      <c r="B11" s="25" t="s">
        <v>447</v>
      </c>
    </row>
    <row r="12" spans="1:2">
      <c r="A12" s="1"/>
      <c r="B12" t="s">
        <v>222</v>
      </c>
    </row>
    <row r="13" spans="1:2">
      <c r="A13" s="1"/>
      <c r="B13" s="5">
        <v>2018</v>
      </c>
    </row>
    <row r="14" spans="1:2">
      <c r="A14" s="1"/>
      <c r="B14" t="s">
        <v>305</v>
      </c>
    </row>
    <row r="15" spans="1:2">
      <c r="A15" s="1"/>
      <c r="B15" t="s">
        <v>441</v>
      </c>
    </row>
    <row r="16" spans="1:2">
      <c r="A16" s="1"/>
      <c r="B16" s="79" t="s">
        <v>446</v>
      </c>
    </row>
    <row r="17" spans="1:2">
      <c r="A17" s="1"/>
      <c r="B17" s="79"/>
    </row>
    <row r="18" spans="1:2">
      <c r="A18" s="1"/>
      <c r="B18" s="6" t="s">
        <v>442</v>
      </c>
    </row>
    <row r="19" spans="1:2">
      <c r="A19" s="1"/>
      <c r="B19" s="5">
        <v>2017</v>
      </c>
    </row>
    <row r="20" spans="1:2">
      <c r="A20" s="1"/>
      <c r="B20" t="s">
        <v>443</v>
      </c>
    </row>
    <row r="21" spans="1:2">
      <c r="A21" s="1"/>
      <c r="B21" t="s">
        <v>444</v>
      </c>
    </row>
    <row r="22" spans="1:2">
      <c r="B22" t="s">
        <v>445</v>
      </c>
    </row>
    <row r="23" spans="1:2">
      <c r="A23" s="1" t="s">
        <v>2</v>
      </c>
    </row>
    <row r="24" spans="1:2">
      <c r="A24" t="s">
        <v>3</v>
      </c>
    </row>
    <row r="26" spans="1:2">
      <c r="A26" t="s">
        <v>135</v>
      </c>
    </row>
    <row r="27" spans="1:2">
      <c r="A27" t="s">
        <v>161</v>
      </c>
    </row>
    <row r="28" spans="1:2">
      <c r="A28" t="s">
        <v>162</v>
      </c>
    </row>
    <row r="29" spans="1:2">
      <c r="A29" t="s">
        <v>136</v>
      </c>
    </row>
    <row r="30" spans="1:2">
      <c r="A30" t="s">
        <v>164</v>
      </c>
    </row>
    <row r="32" spans="1:2">
      <c r="A32" t="s">
        <v>163</v>
      </c>
    </row>
    <row r="33" spans="1:1">
      <c r="A33" t="s">
        <v>138</v>
      </c>
    </row>
    <row r="34" spans="1:1">
      <c r="A34" t="s">
        <v>139</v>
      </c>
    </row>
    <row r="35" spans="1:1">
      <c r="A35" t="s">
        <v>137</v>
      </c>
    </row>
    <row r="37" spans="1:1">
      <c r="A37" s="1" t="s">
        <v>43</v>
      </c>
    </row>
    <row r="38" spans="1:1">
      <c r="A38" s="12" t="s">
        <v>127</v>
      </c>
    </row>
    <row r="39" spans="1:1">
      <c r="A39" s="12" t="s">
        <v>129</v>
      </c>
    </row>
    <row r="40" spans="1:1">
      <c r="A40" t="s">
        <v>130</v>
      </c>
    </row>
    <row r="41" spans="1:1">
      <c r="A41" t="s">
        <v>132</v>
      </c>
    </row>
    <row r="42" spans="1:1">
      <c r="A42" s="12" t="s">
        <v>128</v>
      </c>
    </row>
    <row r="43" spans="1:1">
      <c r="A43" t="s">
        <v>133</v>
      </c>
    </row>
    <row r="45" spans="1:1">
      <c r="A45" s="1" t="s">
        <v>134</v>
      </c>
    </row>
    <row r="46" spans="1:1">
      <c r="A46" t="s">
        <v>126</v>
      </c>
    </row>
    <row r="48" spans="1:1">
      <c r="A48" s="1" t="s">
        <v>13</v>
      </c>
    </row>
    <row r="49" spans="1:4">
      <c r="A49" t="s">
        <v>131</v>
      </c>
    </row>
    <row r="51" spans="1:4">
      <c r="A51" s="2" t="s">
        <v>15</v>
      </c>
      <c r="B51" s="3"/>
      <c r="C51" s="2" t="s">
        <v>18</v>
      </c>
    </row>
    <row r="52" spans="1:4">
      <c r="A52" t="s">
        <v>16</v>
      </c>
      <c r="B52" s="10">
        <v>117852.00605527176</v>
      </c>
      <c r="C52" t="s">
        <v>29</v>
      </c>
    </row>
    <row r="53" spans="1:4">
      <c r="A53" t="s">
        <v>17</v>
      </c>
      <c r="B53">
        <v>137452</v>
      </c>
      <c r="D53" s="5"/>
    </row>
    <row r="56" spans="1:4">
      <c r="A56" t="s">
        <v>186</v>
      </c>
    </row>
    <row r="57" spans="1:4">
      <c r="B57" t="s">
        <v>184</v>
      </c>
      <c r="C57" t="s">
        <v>185</v>
      </c>
    </row>
    <row r="58" spans="1:4">
      <c r="A58">
        <v>2030</v>
      </c>
      <c r="B58">
        <v>0.24842043426249769</v>
      </c>
      <c r="C58">
        <v>0.36223427031453798</v>
      </c>
    </row>
    <row r="59" spans="1:4">
      <c r="A59">
        <v>2050</v>
      </c>
      <c r="B59">
        <v>0.68580047394960009</v>
      </c>
      <c r="C59">
        <v>100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Z63"/>
  <sheetViews>
    <sheetView workbookViewId="0">
      <selection activeCell="AA44" sqref="AA44"/>
    </sheetView>
  </sheetViews>
  <sheetFormatPr defaultRowHeight="15"/>
  <cols>
    <col min="1" max="1" width="27.42578125" customWidth="1"/>
    <col min="2" max="2" width="16" customWidth="1"/>
  </cols>
  <sheetData>
    <row r="1" spans="1:48">
      <c r="A1" t="str">
        <f>'HDV psg time series'!A1</f>
        <v xml:space="preserve"> </v>
      </c>
      <c r="B1">
        <f>'HDV psg time series'!P1</f>
        <v>2014</v>
      </c>
      <c r="C1">
        <f>'HDV psg time series'!Q1</f>
        <v>2015</v>
      </c>
      <c r="D1">
        <f>'HDV psg time series'!R1</f>
        <v>2016</v>
      </c>
      <c r="E1">
        <f>'HDV psg time series'!S1</f>
        <v>2017</v>
      </c>
      <c r="F1">
        <f>'HDV psg time series'!T1</f>
        <v>2018</v>
      </c>
      <c r="G1">
        <f>'HDV psg time series'!U1</f>
        <v>2019</v>
      </c>
      <c r="H1">
        <f>'HDV psg time series'!V1</f>
        <v>2020</v>
      </c>
      <c r="I1">
        <f>'HDV psg time series'!W1</f>
        <v>2021</v>
      </c>
      <c r="J1">
        <f>'HDV psg time series'!X1</f>
        <v>2022</v>
      </c>
      <c r="K1">
        <f>'HDV psg time series'!Y1</f>
        <v>2023</v>
      </c>
      <c r="L1">
        <f>'HDV psg time series'!Z1</f>
        <v>2024</v>
      </c>
      <c r="M1">
        <f>'HDV psg time series'!AA1</f>
        <v>2025</v>
      </c>
      <c r="N1">
        <f>'HDV psg time series'!AB1</f>
        <v>2026</v>
      </c>
      <c r="O1">
        <f>'HDV psg time series'!AC1</f>
        <v>2027</v>
      </c>
      <c r="P1">
        <f>'HDV psg time series'!AD1</f>
        <v>2028</v>
      </c>
      <c r="Q1">
        <f>'HDV psg time series'!AE1</f>
        <v>2029</v>
      </c>
      <c r="R1">
        <f>'HDV psg time series'!AF1</f>
        <v>2030</v>
      </c>
      <c r="S1">
        <f>'HDV psg time series'!AG1</f>
        <v>2031</v>
      </c>
      <c r="T1">
        <f>'HDV psg time series'!AH1</f>
        <v>2032</v>
      </c>
      <c r="U1">
        <f>'HDV psg time series'!AI1</f>
        <v>2033</v>
      </c>
      <c r="V1">
        <f>'HDV psg time series'!AJ1</f>
        <v>2034</v>
      </c>
      <c r="W1">
        <f>'HDV psg time series'!AK1</f>
        <v>2035</v>
      </c>
      <c r="X1">
        <f>'HDV psg time series'!AL1</f>
        <v>2036</v>
      </c>
      <c r="Y1">
        <f>'HDV psg time series'!AM1</f>
        <v>2037</v>
      </c>
      <c r="Z1">
        <f>'HDV psg time series'!AN1</f>
        <v>2038</v>
      </c>
      <c r="AA1">
        <f>'HDV psg time series'!AO1</f>
        <v>2039</v>
      </c>
      <c r="AB1">
        <f>'HDV psg time series'!AP1</f>
        <v>2040</v>
      </c>
      <c r="AC1">
        <f>'HDV psg time series'!AQ1</f>
        <v>2041</v>
      </c>
      <c r="AD1">
        <f>'HDV psg time series'!AR1</f>
        <v>2042</v>
      </c>
      <c r="AE1">
        <f>'HDV psg time series'!AS1</f>
        <v>2043</v>
      </c>
      <c r="AF1">
        <f>'HDV psg time series'!AT1</f>
        <v>2044</v>
      </c>
      <c r="AG1">
        <f>'HDV psg time series'!AU1</f>
        <v>2045</v>
      </c>
      <c r="AH1">
        <f>'HDV psg time series'!AV1</f>
        <v>2046</v>
      </c>
      <c r="AI1">
        <f>'HDV psg time series'!AW1</f>
        <v>2047</v>
      </c>
      <c r="AJ1">
        <f>'HDV psg time series'!AX1</f>
        <v>2048</v>
      </c>
      <c r="AK1">
        <f>'HDV psg time series'!AY1</f>
        <v>2049</v>
      </c>
      <c r="AL1">
        <f>'HDV psg time series'!AZ1</f>
        <v>2050</v>
      </c>
    </row>
    <row r="2" spans="1:48">
      <c r="A2" t="str">
        <f>'HDV psg time series'!A2</f>
        <v>Gasoline Bus</v>
      </c>
      <c r="B2">
        <f>'HDV psg time series'!P2</f>
        <v>5.704285542</v>
      </c>
      <c r="C2">
        <f>'HDV psg time series'!Q2</f>
        <v>6.7157807790000001</v>
      </c>
      <c r="D2">
        <f>'HDV psg time series'!R2</f>
        <v>6.7188921720000003</v>
      </c>
      <c r="E2">
        <f>'HDV psg time series'!S2</f>
        <v>6.9888336600000001</v>
      </c>
      <c r="F2">
        <f>'HDV psg time series'!T2</f>
        <v>6.9871639339999998</v>
      </c>
      <c r="G2">
        <f>'HDV psg time series'!U2</f>
        <v>6.9825914190000002</v>
      </c>
      <c r="H2">
        <f>'HDV psg time series'!V2</f>
        <v>6.981102366</v>
      </c>
      <c r="I2">
        <f>'HDV psg time series'!W2</f>
        <v>6.973835158</v>
      </c>
      <c r="J2">
        <f>'HDV psg time series'!X2</f>
        <v>6.9721546410000004</v>
      </c>
      <c r="K2">
        <f>'HDV psg time series'!Y2</f>
        <v>6.9706554289999998</v>
      </c>
      <c r="L2">
        <f>'HDV psg time series'!Z2</f>
        <v>6.9589604359999999</v>
      </c>
      <c r="M2">
        <f>'HDV psg time series'!AA2</f>
        <v>6.9571971149999996</v>
      </c>
      <c r="N2">
        <f>'HDV psg time series'!AB2</f>
        <v>6.9550359640000003</v>
      </c>
      <c r="O2">
        <f>'HDV psg time series'!AC2</f>
        <v>6.9463051589999996</v>
      </c>
      <c r="P2">
        <f>'HDV psg time series'!AD2</f>
        <v>6.9445338879999996</v>
      </c>
      <c r="Q2">
        <f>'HDV psg time series'!AE2</f>
        <v>6.9427916449999998</v>
      </c>
      <c r="R2">
        <f>'HDV psg time series'!AF2</f>
        <v>6.9410689269999999</v>
      </c>
      <c r="S2">
        <f>'HDV psg time series'!AG2</f>
        <v>6.9393168909999998</v>
      </c>
      <c r="T2">
        <f>'HDV psg time series'!AH2</f>
        <v>6.9375795350000002</v>
      </c>
      <c r="U2">
        <f>'HDV psg time series'!AI2</f>
        <v>6.9359136760000002</v>
      </c>
      <c r="V2">
        <f>'HDV psg time series'!AJ2</f>
        <v>6.9342649070000002</v>
      </c>
      <c r="W2">
        <f>'HDV psg time series'!AK2</f>
        <v>6.9324823240000004</v>
      </c>
      <c r="X2">
        <f>'HDV psg time series'!AL2</f>
        <v>6.9309049949999997</v>
      </c>
      <c r="Y2">
        <f>'HDV psg time series'!AM2</f>
        <v>6.9293277929999997</v>
      </c>
      <c r="Z2">
        <f>'HDV psg time series'!AN2</f>
        <v>6.9277533360000003</v>
      </c>
      <c r="AA2">
        <f>'HDV psg time series'!AO2</f>
        <v>6.9261890700000004</v>
      </c>
      <c r="AB2">
        <f>'HDV psg time series'!AP2</f>
        <v>6.9246178360000004</v>
      </c>
      <c r="AC2">
        <f>'HDV psg time series'!AQ2</f>
        <v>6.9230441169999999</v>
      </c>
      <c r="AD2">
        <f>'HDV psg time series'!AR2</f>
        <v>6.9214980260000001</v>
      </c>
      <c r="AE2">
        <f>'HDV psg time series'!AS2</f>
        <v>6.9199532079999999</v>
      </c>
      <c r="AF2">
        <f>'HDV psg time series'!AT2</f>
        <v>6.9184182520000004</v>
      </c>
      <c r="AG2">
        <f>'HDV psg time series'!AU2</f>
        <v>6.9168862200000003</v>
      </c>
      <c r="AH2">
        <f>'HDV psg time series'!AV2</f>
        <v>6.9153628469999999</v>
      </c>
      <c r="AI2">
        <f>'HDV psg time series'!AW2</f>
        <v>6.9138530920000001</v>
      </c>
      <c r="AJ2">
        <f>'HDV psg time series'!AX2</f>
        <v>6.9123379619999996</v>
      </c>
      <c r="AK2">
        <f>'HDV psg time series'!AY2</f>
        <v>6.9108145829999996</v>
      </c>
      <c r="AL2">
        <f>'HDV psg time series'!AZ2</f>
        <v>6.9092735269999999</v>
      </c>
    </row>
    <row r="3" spans="1:48">
      <c r="A3" t="str">
        <f>'HDV psg time series'!A3</f>
        <v>Diesel Bus</v>
      </c>
      <c r="B3">
        <f>'HDV psg time series'!P3</f>
        <v>5.916360987</v>
      </c>
      <c r="C3">
        <f>'HDV psg time series'!Q3</f>
        <v>8.4844987580000009</v>
      </c>
      <c r="D3">
        <f>'HDV psg time series'!R3</f>
        <v>8.4844987580000009</v>
      </c>
      <c r="E3">
        <f>'HDV psg time series'!S3</f>
        <v>8.4844987580000009</v>
      </c>
      <c r="F3">
        <f>'HDV psg time series'!T3</f>
        <v>8.4844987580000009</v>
      </c>
      <c r="G3">
        <f>'HDV psg time series'!U3</f>
        <v>8.4844987580000009</v>
      </c>
      <c r="H3">
        <f>'HDV psg time series'!V3</f>
        <v>8.4844987580000009</v>
      </c>
      <c r="I3">
        <f>'HDV psg time series'!W3</f>
        <v>8.4844987580000009</v>
      </c>
      <c r="J3">
        <f>'HDV psg time series'!X3</f>
        <v>8.4844987580000009</v>
      </c>
      <c r="K3">
        <f>'HDV psg time series'!Y3</f>
        <v>8.4844987580000009</v>
      </c>
      <c r="L3">
        <f>'HDV psg time series'!Z3</f>
        <v>8.4844987580000009</v>
      </c>
      <c r="M3">
        <f>'HDV psg time series'!AA3</f>
        <v>8.4844987580000009</v>
      </c>
      <c r="N3">
        <f>'HDV psg time series'!AB3</f>
        <v>8.4844987580000009</v>
      </c>
      <c r="O3">
        <f>'HDV psg time series'!AC3</f>
        <v>8.4844987580000009</v>
      </c>
      <c r="P3">
        <f>'HDV psg time series'!AD3</f>
        <v>8.4844987580000009</v>
      </c>
      <c r="Q3">
        <f>'HDV psg time series'!AE3</f>
        <v>8.4844987580000009</v>
      </c>
      <c r="R3">
        <f>'HDV psg time series'!AF3</f>
        <v>8.4844987580000009</v>
      </c>
      <c r="S3">
        <f>'HDV psg time series'!AG3</f>
        <v>8.4844987580000009</v>
      </c>
      <c r="T3">
        <f>'HDV psg time series'!AH3</f>
        <v>8.4844987580000009</v>
      </c>
      <c r="U3">
        <f>'HDV psg time series'!AI3</f>
        <v>8.4844987580000009</v>
      </c>
      <c r="V3">
        <f>'HDV psg time series'!AJ3</f>
        <v>8.4844987580000009</v>
      </c>
      <c r="W3">
        <f>'HDV psg time series'!AK3</f>
        <v>8.4844987580000009</v>
      </c>
      <c r="X3">
        <f>'HDV psg time series'!AL3</f>
        <v>8.4844987580000009</v>
      </c>
      <c r="Y3">
        <f>'HDV psg time series'!AM3</f>
        <v>8.4844987580000009</v>
      </c>
      <c r="Z3">
        <f>'HDV psg time series'!AN3</f>
        <v>8.4844987580000009</v>
      </c>
      <c r="AA3">
        <f>'HDV psg time series'!AO3</f>
        <v>8.4844987580000009</v>
      </c>
      <c r="AB3">
        <f>'HDV psg time series'!AP3</f>
        <v>8.4844987580000009</v>
      </c>
      <c r="AC3">
        <f>'HDV psg time series'!AQ3</f>
        <v>8.4844987580000009</v>
      </c>
      <c r="AD3">
        <f>'HDV psg time series'!AR3</f>
        <v>8.4844987580000009</v>
      </c>
      <c r="AE3">
        <f>'HDV psg time series'!AS3</f>
        <v>8.4844987580000009</v>
      </c>
      <c r="AF3">
        <f>'HDV psg time series'!AT3</f>
        <v>8.4844987580000009</v>
      </c>
      <c r="AG3">
        <f>'HDV psg time series'!AU3</f>
        <v>8.4844987580000009</v>
      </c>
      <c r="AH3">
        <f>'HDV psg time series'!AV3</f>
        <v>8.4844987580000009</v>
      </c>
      <c r="AI3">
        <f>'HDV psg time series'!AW3</f>
        <v>8.4844987580000009</v>
      </c>
      <c r="AJ3">
        <f>'HDV psg time series'!AX3</f>
        <v>8.4844987580000009</v>
      </c>
      <c r="AK3">
        <f>'HDV psg time series'!AY3</f>
        <v>8.484</v>
      </c>
      <c r="AL3">
        <f>'HDV psg time series'!AZ3</f>
        <v>8.484</v>
      </c>
    </row>
    <row r="4" spans="1:48">
      <c r="A4" t="str">
        <f>'HDV psg time series'!A4</f>
        <v>CNG Bus</v>
      </c>
      <c r="B4">
        <f>'HDV psg time series'!P4</f>
        <v>4.3648019360000001</v>
      </c>
      <c r="C4">
        <f>'HDV psg time series'!Q4</f>
        <v>6.0836681170000002</v>
      </c>
      <c r="D4">
        <f>'HDV psg time series'!R4</f>
        <v>6.0838507220000002</v>
      </c>
      <c r="E4">
        <f>'HDV psg time series'!S4</f>
        <v>6.3273237160000004</v>
      </c>
      <c r="F4">
        <f>'HDV psg time series'!T4</f>
        <v>6.3272935490000002</v>
      </c>
      <c r="G4">
        <f>'HDV psg time series'!U4</f>
        <v>6.3269657009999998</v>
      </c>
      <c r="H4">
        <f>'HDV psg time series'!V4</f>
        <v>6.3269498500000001</v>
      </c>
      <c r="I4">
        <f>'HDV psg time series'!W4</f>
        <v>6.3262329839999998</v>
      </c>
      <c r="J4">
        <f>'HDV psg time series'!X4</f>
        <v>6.326186882</v>
      </c>
      <c r="K4">
        <f>'HDV psg time series'!Y4</f>
        <v>6.3261560660000002</v>
      </c>
      <c r="L4">
        <f>'HDV psg time series'!Z4</f>
        <v>6.3249817139999998</v>
      </c>
      <c r="M4">
        <f>'HDV psg time series'!AA4</f>
        <v>6.3249279009999997</v>
      </c>
      <c r="N4">
        <f>'HDV psg time series'!AB4</f>
        <v>6.3248395909999999</v>
      </c>
      <c r="O4">
        <f>'HDV psg time series'!AC4</f>
        <v>6.3240661820000001</v>
      </c>
      <c r="P4">
        <f>'HDV psg time series'!AD4</f>
        <v>6.3239995369999997</v>
      </c>
      <c r="Q4">
        <f>'HDV psg time series'!AE4</f>
        <v>6.3239288570000003</v>
      </c>
      <c r="R4">
        <f>'HDV psg time series'!AF4</f>
        <v>6.3238533219999997</v>
      </c>
      <c r="S4">
        <f>'HDV psg time series'!AG4</f>
        <v>6.3237725459999998</v>
      </c>
      <c r="T4">
        <f>'HDV psg time series'!AH4</f>
        <v>6.3236879970000004</v>
      </c>
      <c r="U4">
        <f>'HDV psg time series'!AI4</f>
        <v>6.3236063260000002</v>
      </c>
      <c r="V4">
        <f>'HDV psg time series'!AJ4</f>
        <v>6.3235216750000003</v>
      </c>
      <c r="W4">
        <f>'HDV psg time series'!AK4</f>
        <v>6.3234214949999998</v>
      </c>
      <c r="X4">
        <f>'HDV psg time series'!AL4</f>
        <v>6.3233402090000004</v>
      </c>
      <c r="Y4">
        <f>'HDV psg time series'!AM4</f>
        <v>6.3232558110000001</v>
      </c>
      <c r="Z4">
        <f>'HDV psg time series'!AN4</f>
        <v>6.3231685850000003</v>
      </c>
      <c r="AA4">
        <f>'HDV psg time series'!AO4</f>
        <v>6.3230790880000001</v>
      </c>
      <c r="AB4">
        <f>'HDV psg time series'!AP4</f>
        <v>6.322987178</v>
      </c>
      <c r="AC4">
        <f>'HDV psg time series'!AQ4</f>
        <v>6.3228919430000001</v>
      </c>
      <c r="AD4">
        <f>'HDV psg time series'!AR4</f>
        <v>6.3227949710000004</v>
      </c>
      <c r="AE4">
        <f>'HDV psg time series'!AS4</f>
        <v>6.3226955909999996</v>
      </c>
      <c r="AF4">
        <f>'HDV psg time series'!AT4</f>
        <v>6.3225940129999998</v>
      </c>
      <c r="AG4">
        <f>'HDV psg time series'!AU4</f>
        <v>6.3224899670000001</v>
      </c>
      <c r="AH4">
        <f>'HDV psg time series'!AV4</f>
        <v>6.3223828400000004</v>
      </c>
      <c r="AI4">
        <f>'HDV psg time series'!AW4</f>
        <v>6.3222730739999999</v>
      </c>
      <c r="AJ4">
        <f>'HDV psg time series'!AX4</f>
        <v>6.322160105</v>
      </c>
      <c r="AK4">
        <f>'HDV psg time series'!AY4</f>
        <v>6.3220435300000002</v>
      </c>
      <c r="AL4">
        <f>'HDV psg time series'!AZ4</f>
        <v>6.3219229329999997</v>
      </c>
    </row>
    <row r="5" spans="1:48">
      <c r="A5" t="str">
        <f>'HDV psg time series'!A5</f>
        <v>LNG Bus</v>
      </c>
      <c r="B5">
        <f>'HDV psg time series'!P5</f>
        <v>0</v>
      </c>
      <c r="C5">
        <f>'HDV psg time series'!Q5</f>
        <v>0</v>
      </c>
      <c r="D5">
        <f>'HDV psg time series'!R5</f>
        <v>0</v>
      </c>
      <c r="E5">
        <f>'HDV psg time series'!S5</f>
        <v>0</v>
      </c>
      <c r="F5">
        <f>'HDV psg time series'!T5</f>
        <v>0</v>
      </c>
      <c r="G5">
        <f>'HDV psg time series'!U5</f>
        <v>0</v>
      </c>
      <c r="H5">
        <f>'HDV psg time series'!V5</f>
        <v>0</v>
      </c>
      <c r="I5">
        <f>'HDV psg time series'!W5</f>
        <v>0</v>
      </c>
      <c r="J5">
        <f>'HDV psg time series'!X5</f>
        <v>0</v>
      </c>
      <c r="K5">
        <f>'HDV psg time series'!Y5</f>
        <v>0</v>
      </c>
      <c r="L5">
        <f>'HDV psg time series'!Z5</f>
        <v>0</v>
      </c>
      <c r="M5">
        <f>'HDV psg time series'!AA5</f>
        <v>0</v>
      </c>
      <c r="N5">
        <f>'HDV psg time series'!AB5</f>
        <v>0</v>
      </c>
      <c r="O5">
        <f>'HDV psg time series'!AC5</f>
        <v>0</v>
      </c>
      <c r="P5">
        <f>'HDV psg time series'!AD5</f>
        <v>0</v>
      </c>
      <c r="Q5">
        <f>'HDV psg time series'!AE5</f>
        <v>0</v>
      </c>
      <c r="R5">
        <f>'HDV psg time series'!AF5</f>
        <v>0</v>
      </c>
      <c r="S5">
        <f>'HDV psg time series'!AG5</f>
        <v>0</v>
      </c>
      <c r="T5">
        <f>'HDV psg time series'!AH5</f>
        <v>0</v>
      </c>
      <c r="U5">
        <f>'HDV psg time series'!AI5</f>
        <v>0</v>
      </c>
      <c r="V5">
        <f>'HDV psg time series'!AJ5</f>
        <v>0</v>
      </c>
      <c r="W5">
        <f>'HDV psg time series'!AK5</f>
        <v>0</v>
      </c>
      <c r="X5">
        <f>'HDV psg time series'!AL5</f>
        <v>0</v>
      </c>
      <c r="Y5">
        <f>'HDV psg time series'!AM5</f>
        <v>0</v>
      </c>
      <c r="Z5">
        <f>'HDV psg time series'!AN5</f>
        <v>0</v>
      </c>
      <c r="AA5">
        <f>'HDV psg time series'!AO5</f>
        <v>0</v>
      </c>
      <c r="AB5">
        <f>'HDV psg time series'!AP5</f>
        <v>0</v>
      </c>
      <c r="AC5">
        <f>'HDV psg time series'!AQ5</f>
        <v>0</v>
      </c>
      <c r="AD5">
        <f>'HDV psg time series'!AR5</f>
        <v>0</v>
      </c>
      <c r="AE5">
        <f>'HDV psg time series'!AS5</f>
        <v>0</v>
      </c>
      <c r="AF5">
        <f>'HDV psg time series'!AT5</f>
        <v>0</v>
      </c>
      <c r="AG5">
        <f>'HDV psg time series'!AU5</f>
        <v>0</v>
      </c>
      <c r="AH5">
        <f>'HDV psg time series'!AV5</f>
        <v>0</v>
      </c>
      <c r="AI5">
        <f>'HDV psg time series'!AW5</f>
        <v>0</v>
      </c>
      <c r="AJ5">
        <f>'HDV psg time series'!AX5</f>
        <v>0</v>
      </c>
      <c r="AK5">
        <f>'HDV psg time series'!AY5</f>
        <v>0</v>
      </c>
      <c r="AL5">
        <f>'HDV psg time series'!AZ5</f>
        <v>0</v>
      </c>
    </row>
    <row r="6" spans="1:48">
      <c r="A6" t="str">
        <f>'HDV psg time series'!A6</f>
        <v>Diesel Hybrid Bus</v>
      </c>
      <c r="B6">
        <f>'HDV psg time series'!P6</f>
        <v>0</v>
      </c>
      <c r="C6">
        <f>'HDV psg time series'!Q6</f>
        <v>0</v>
      </c>
      <c r="D6">
        <f>'HDV psg time series'!R6</f>
        <v>0</v>
      </c>
      <c r="E6">
        <f>'HDV psg time series'!S6</f>
        <v>0</v>
      </c>
      <c r="F6">
        <f>'HDV psg time series'!T6</f>
        <v>0</v>
      </c>
      <c r="G6">
        <f>'HDV psg time series'!U6</f>
        <v>0</v>
      </c>
      <c r="H6">
        <f>'HDV psg time series'!V6</f>
        <v>0</v>
      </c>
      <c r="I6">
        <f>'HDV psg time series'!W6</f>
        <v>0</v>
      </c>
      <c r="J6">
        <f>'HDV psg time series'!X6</f>
        <v>0</v>
      </c>
      <c r="K6">
        <f>'HDV psg time series'!Y6</f>
        <v>0</v>
      </c>
      <c r="L6">
        <f>'HDV psg time series'!Z6</f>
        <v>0</v>
      </c>
      <c r="M6">
        <f>'HDV psg time series'!AA6</f>
        <v>0</v>
      </c>
      <c r="N6">
        <f>'HDV psg time series'!AB6</f>
        <v>0</v>
      </c>
      <c r="O6">
        <f>'HDV psg time series'!AC6</f>
        <v>0</v>
      </c>
      <c r="P6">
        <f>'HDV psg time series'!AD6</f>
        <v>0</v>
      </c>
      <c r="Q6">
        <f>'HDV psg time series'!AE6</f>
        <v>0</v>
      </c>
      <c r="R6">
        <f>'HDV psg time series'!AF6</f>
        <v>0</v>
      </c>
      <c r="S6">
        <f>'HDV psg time series'!AG6</f>
        <v>0</v>
      </c>
      <c r="T6">
        <f>'HDV psg time series'!AH6</f>
        <v>0</v>
      </c>
      <c r="U6">
        <f>'HDV psg time series'!AI6</f>
        <v>0</v>
      </c>
      <c r="V6">
        <f>'HDV psg time series'!AJ6</f>
        <v>0</v>
      </c>
      <c r="W6">
        <f>'HDV psg time series'!AK6</f>
        <v>0</v>
      </c>
      <c r="X6">
        <f>'HDV psg time series'!AL6</f>
        <v>0</v>
      </c>
      <c r="Y6">
        <f>'HDV psg time series'!AM6</f>
        <v>0</v>
      </c>
      <c r="Z6">
        <f>'HDV psg time series'!AN6</f>
        <v>0</v>
      </c>
      <c r="AA6">
        <f>'HDV psg time series'!AO6</f>
        <v>0</v>
      </c>
      <c r="AB6">
        <f>'HDV psg time series'!AP6</f>
        <v>0</v>
      </c>
      <c r="AC6">
        <f>'HDV psg time series'!AQ6</f>
        <v>0</v>
      </c>
      <c r="AD6">
        <f>'HDV psg time series'!AR6</f>
        <v>0</v>
      </c>
      <c r="AE6">
        <f>'HDV psg time series'!AS6</f>
        <v>0</v>
      </c>
      <c r="AF6">
        <f>'HDV psg time series'!AT6</f>
        <v>0</v>
      </c>
      <c r="AG6">
        <f>'HDV psg time series'!AU6</f>
        <v>0</v>
      </c>
      <c r="AH6">
        <f>'HDV psg time series'!AV6</f>
        <v>0</v>
      </c>
      <c r="AI6">
        <f>'HDV psg time series'!AW6</f>
        <v>0</v>
      </c>
      <c r="AJ6">
        <f>'HDV psg time series'!AX6</f>
        <v>0</v>
      </c>
      <c r="AK6">
        <f>'HDV psg time series'!AY6</f>
        <v>0</v>
      </c>
      <c r="AL6">
        <f>'HDV psg time series'!AZ6</f>
        <v>0</v>
      </c>
    </row>
    <row r="7" spans="1:48">
      <c r="A7" t="str">
        <f>'HDV psg time series'!A7</f>
        <v>BEV Bus</v>
      </c>
      <c r="B7">
        <f>'HDV psg time series'!P7</f>
        <v>0</v>
      </c>
      <c r="C7">
        <f>'HDV psg time series'!Q7</f>
        <v>0</v>
      </c>
      <c r="D7">
        <f>'HDV psg time series'!R7</f>
        <v>0</v>
      </c>
      <c r="E7">
        <f>'HDV psg time series'!S7</f>
        <v>0</v>
      </c>
      <c r="F7">
        <f>'HDV psg time series'!T7</f>
        <v>20.714061829999999</v>
      </c>
      <c r="G7">
        <f>'HDV psg time series'!U7</f>
        <v>20.571793329999998</v>
      </c>
      <c r="H7">
        <f>'HDV psg time series'!V7</f>
        <v>20.2124387</v>
      </c>
      <c r="I7">
        <f>'HDV psg time series'!W7</f>
        <v>19.20528521</v>
      </c>
      <c r="J7">
        <f>'HDV psg time series'!X7</f>
        <v>18.61145638</v>
      </c>
      <c r="K7">
        <f>'HDV psg time series'!Y7</f>
        <v>17.91552488</v>
      </c>
      <c r="L7">
        <f>'HDV psg time series'!Z7</f>
        <v>17.301635189999999</v>
      </c>
      <c r="M7">
        <f>'HDV psg time series'!AA7</f>
        <v>16.867911029999998</v>
      </c>
      <c r="N7">
        <f>'HDV psg time series'!AB7</f>
        <v>17.065341419999999</v>
      </c>
      <c r="O7">
        <f>'HDV psg time series'!AC7</f>
        <v>17.265066000000001</v>
      </c>
      <c r="P7">
        <f>'HDV psg time series'!AD7</f>
        <v>17.467107819999999</v>
      </c>
      <c r="Q7">
        <f>'HDV psg time series'!AE7</f>
        <v>17.671496099999999</v>
      </c>
      <c r="R7">
        <f>'HDV psg time series'!AF7</f>
        <v>17.878257290000001</v>
      </c>
      <c r="S7">
        <f>'HDV psg time series'!AG7</f>
        <v>18.087418</v>
      </c>
      <c r="T7">
        <f>'HDV psg time series'!AH7</f>
        <v>18.299008409999999</v>
      </c>
      <c r="U7">
        <f>'HDV psg time series'!AI7</f>
        <v>18.513051149999999</v>
      </c>
      <c r="V7">
        <f>'HDV psg time series'!AJ7</f>
        <v>18.729576099999999</v>
      </c>
      <c r="W7">
        <f>'HDV psg time series'!AK7</f>
        <v>18.94861298</v>
      </c>
      <c r="X7">
        <f>'HDV psg time series'!AL7</f>
        <v>19.190390579999999</v>
      </c>
      <c r="Y7">
        <f>'HDV psg time series'!AM7</f>
        <v>19.41486914</v>
      </c>
      <c r="Z7">
        <f>'HDV psg time series'!AN7</f>
        <v>19.641966020000002</v>
      </c>
      <c r="AA7">
        <f>'HDV psg time series'!AO7</f>
        <v>19.8717091</v>
      </c>
      <c r="AB7">
        <f>'HDV psg time series'!AP7</f>
        <v>20.10413187</v>
      </c>
      <c r="AC7">
        <f>'HDV psg time series'!AQ7</f>
        <v>20.339265600000001</v>
      </c>
      <c r="AD7">
        <f>'HDV psg time series'!AR7</f>
        <v>20.577143509999999</v>
      </c>
      <c r="AE7">
        <f>'HDV psg time series'!AS7</f>
        <v>20.81780066</v>
      </c>
      <c r="AF7">
        <f>'HDV psg time series'!AT7</f>
        <v>21.061273660000001</v>
      </c>
      <c r="AG7">
        <f>'HDV psg time series'!AU7</f>
        <v>21.30759656</v>
      </c>
      <c r="AH7">
        <f>'HDV psg time series'!AV7</f>
        <v>21.556805820000001</v>
      </c>
      <c r="AI7">
        <f>'HDV psg time series'!AW7</f>
        <v>21.808941050000001</v>
      </c>
      <c r="AJ7">
        <f>'HDV psg time series'!AX7</f>
        <v>22.06403753</v>
      </c>
      <c r="AK7">
        <f>'HDV psg time series'!AY7</f>
        <v>22.32213883</v>
      </c>
      <c r="AL7">
        <f>'HDV psg time series'!AZ7</f>
        <v>22.583290049999999</v>
      </c>
    </row>
    <row r="8" spans="1:48">
      <c r="A8" t="str">
        <f>'HDV psg time series'!A8</f>
        <v>Tech Placeholder 2</v>
      </c>
      <c r="B8">
        <f>'HDV psg time series'!P8</f>
        <v>0</v>
      </c>
      <c r="C8">
        <f>'HDV psg time series'!Q8</f>
        <v>0</v>
      </c>
      <c r="D8">
        <f>'HDV psg time series'!R8</f>
        <v>0</v>
      </c>
      <c r="E8">
        <f>'HDV psg time series'!S8</f>
        <v>0</v>
      </c>
      <c r="F8">
        <f>'HDV psg time series'!T8</f>
        <v>0</v>
      </c>
      <c r="G8">
        <f>'HDV psg time series'!U8</f>
        <v>0</v>
      </c>
      <c r="H8">
        <f>'HDV psg time series'!V8</f>
        <v>0</v>
      </c>
      <c r="I8">
        <f>'HDV psg time series'!W8</f>
        <v>0</v>
      </c>
      <c r="J8">
        <f>'HDV psg time series'!X8</f>
        <v>0</v>
      </c>
      <c r="K8">
        <f>'HDV psg time series'!Y8</f>
        <v>0</v>
      </c>
      <c r="L8">
        <f>'HDV psg time series'!Z8</f>
        <v>0</v>
      </c>
      <c r="M8">
        <f>'HDV psg time series'!AA8</f>
        <v>0</v>
      </c>
      <c r="N8">
        <f>'HDV psg time series'!AB8</f>
        <v>0</v>
      </c>
      <c r="O8">
        <f>'HDV psg time series'!AC8</f>
        <v>0</v>
      </c>
      <c r="P8">
        <f>'HDV psg time series'!AD8</f>
        <v>0</v>
      </c>
      <c r="Q8">
        <f>'HDV psg time series'!AE8</f>
        <v>0</v>
      </c>
      <c r="R8">
        <f>'HDV psg time series'!AF8</f>
        <v>0</v>
      </c>
      <c r="S8">
        <f>'HDV psg time series'!AG8</f>
        <v>0</v>
      </c>
      <c r="T8">
        <f>'HDV psg time series'!AH8</f>
        <v>0</v>
      </c>
      <c r="U8">
        <f>'HDV psg time series'!AI8</f>
        <v>0</v>
      </c>
      <c r="V8">
        <f>'HDV psg time series'!AJ8</f>
        <v>0</v>
      </c>
      <c r="W8">
        <f>'HDV psg time series'!AK8</f>
        <v>0</v>
      </c>
      <c r="X8">
        <f>'HDV psg time series'!AL8</f>
        <v>0</v>
      </c>
      <c r="Y8">
        <f>'HDV psg time series'!AM8</f>
        <v>0</v>
      </c>
      <c r="Z8">
        <f>'HDV psg time series'!AN8</f>
        <v>0</v>
      </c>
      <c r="AA8">
        <f>'HDV psg time series'!AO8</f>
        <v>0</v>
      </c>
      <c r="AB8">
        <f>'HDV psg time series'!AP8</f>
        <v>0</v>
      </c>
      <c r="AC8">
        <f>'HDV psg time series'!AQ8</f>
        <v>0</v>
      </c>
      <c r="AD8">
        <f>'HDV psg time series'!AR8</f>
        <v>0</v>
      </c>
      <c r="AE8">
        <f>'HDV psg time series'!AS8</f>
        <v>0</v>
      </c>
      <c r="AF8">
        <f>'HDV psg time series'!AT8</f>
        <v>0</v>
      </c>
      <c r="AG8">
        <f>'HDV psg time series'!AU8</f>
        <v>0</v>
      </c>
      <c r="AH8">
        <f>'HDV psg time series'!AV8</f>
        <v>0</v>
      </c>
      <c r="AI8">
        <f>'HDV psg time series'!AW8</f>
        <v>0</v>
      </c>
      <c r="AJ8">
        <f>'HDV psg time series'!AX8</f>
        <v>0</v>
      </c>
      <c r="AK8">
        <f>'HDV psg time series'!AY8</f>
        <v>0</v>
      </c>
      <c r="AL8">
        <f>'HDV psg time series'!AZ8</f>
        <v>0</v>
      </c>
    </row>
    <row r="9" spans="1:48">
      <c r="A9" t="str">
        <f>'HDV psg time series'!A9</f>
        <v>Tech Placeholder 3</v>
      </c>
      <c r="B9">
        <f>'HDV psg time series'!P9</f>
        <v>0</v>
      </c>
      <c r="C9">
        <f>'HDV psg time series'!Q9</f>
        <v>0</v>
      </c>
      <c r="D9">
        <f>'HDV psg time series'!R9</f>
        <v>0</v>
      </c>
      <c r="E9">
        <f>'HDV psg time series'!S9</f>
        <v>0</v>
      </c>
      <c r="F9">
        <f>'HDV psg time series'!T9</f>
        <v>0</v>
      </c>
      <c r="G9">
        <f>'HDV psg time series'!U9</f>
        <v>0</v>
      </c>
      <c r="H9">
        <f>'HDV psg time series'!V9</f>
        <v>0</v>
      </c>
      <c r="I9">
        <f>'HDV psg time series'!W9</f>
        <v>0</v>
      </c>
      <c r="J9">
        <f>'HDV psg time series'!X9</f>
        <v>0</v>
      </c>
      <c r="K9">
        <f>'HDV psg time series'!Y9</f>
        <v>0</v>
      </c>
      <c r="L9">
        <f>'HDV psg time series'!Z9</f>
        <v>0</v>
      </c>
      <c r="M9">
        <f>'HDV psg time series'!AA9</f>
        <v>0</v>
      </c>
      <c r="N9">
        <f>'HDV psg time series'!AB9</f>
        <v>0</v>
      </c>
      <c r="O9">
        <f>'HDV psg time series'!AC9</f>
        <v>0</v>
      </c>
      <c r="P9">
        <f>'HDV psg time series'!AD9</f>
        <v>0</v>
      </c>
      <c r="Q9">
        <f>'HDV psg time series'!AE9</f>
        <v>0</v>
      </c>
      <c r="R9">
        <f>'HDV psg time series'!AF9</f>
        <v>0</v>
      </c>
      <c r="S9">
        <f>'HDV psg time series'!AG9</f>
        <v>0</v>
      </c>
      <c r="T9">
        <f>'HDV psg time series'!AH9</f>
        <v>0</v>
      </c>
      <c r="U9">
        <f>'HDV psg time series'!AI9</f>
        <v>0</v>
      </c>
      <c r="V9">
        <f>'HDV psg time series'!AJ9</f>
        <v>0</v>
      </c>
      <c r="W9">
        <f>'HDV psg time series'!AK9</f>
        <v>0</v>
      </c>
      <c r="X9">
        <f>'HDV psg time series'!AL9</f>
        <v>0</v>
      </c>
      <c r="Y9">
        <f>'HDV psg time series'!AM9</f>
        <v>0</v>
      </c>
      <c r="Z9">
        <f>'HDV psg time series'!AN9</f>
        <v>0</v>
      </c>
      <c r="AA9">
        <f>'HDV psg time series'!AO9</f>
        <v>0</v>
      </c>
      <c r="AB9">
        <f>'HDV psg time series'!AP9</f>
        <v>0</v>
      </c>
      <c r="AC9">
        <f>'HDV psg time series'!AQ9</f>
        <v>0</v>
      </c>
      <c r="AD9">
        <f>'HDV psg time series'!AR9</f>
        <v>0</v>
      </c>
      <c r="AE9">
        <f>'HDV psg time series'!AS9</f>
        <v>0</v>
      </c>
      <c r="AF9">
        <f>'HDV psg time series'!AT9</f>
        <v>0</v>
      </c>
      <c r="AG9">
        <f>'HDV psg time series'!AU9</f>
        <v>0</v>
      </c>
      <c r="AH9">
        <f>'HDV psg time series'!AV9</f>
        <v>0</v>
      </c>
      <c r="AI9">
        <f>'HDV psg time series'!AW9</f>
        <v>0</v>
      </c>
      <c r="AJ9">
        <f>'HDV psg time series'!AX9</f>
        <v>0</v>
      </c>
      <c r="AK9">
        <f>'HDV psg time series'!AY9</f>
        <v>0</v>
      </c>
      <c r="AL9">
        <f>'HDV psg time series'!AZ9</f>
        <v>0</v>
      </c>
    </row>
    <row r="10" spans="1:48">
      <c r="A10" t="str">
        <f>'HDV psg time series'!A10</f>
        <v>Tech Placeholder 4</v>
      </c>
      <c r="B10">
        <f>'HDV psg time series'!P10</f>
        <v>0</v>
      </c>
      <c r="C10">
        <f>'HDV psg time series'!Q10</f>
        <v>0</v>
      </c>
      <c r="D10">
        <f>'HDV psg time series'!R10</f>
        <v>0</v>
      </c>
      <c r="E10">
        <f>'HDV psg time series'!S10</f>
        <v>0</v>
      </c>
      <c r="F10">
        <f>'HDV psg time series'!T10</f>
        <v>0</v>
      </c>
      <c r="G10">
        <f>'HDV psg time series'!U10</f>
        <v>0</v>
      </c>
      <c r="H10">
        <f>'HDV psg time series'!V10</f>
        <v>0</v>
      </c>
      <c r="I10">
        <f>'HDV psg time series'!W10</f>
        <v>0</v>
      </c>
      <c r="J10">
        <f>'HDV psg time series'!X10</f>
        <v>0</v>
      </c>
      <c r="K10">
        <f>'HDV psg time series'!Y10</f>
        <v>0</v>
      </c>
      <c r="L10">
        <f>'HDV psg time series'!Z10</f>
        <v>0</v>
      </c>
      <c r="M10">
        <f>'HDV psg time series'!AA10</f>
        <v>0</v>
      </c>
      <c r="N10">
        <f>'HDV psg time series'!AB10</f>
        <v>0</v>
      </c>
      <c r="O10">
        <f>'HDV psg time series'!AC10</f>
        <v>0</v>
      </c>
      <c r="P10">
        <f>'HDV psg time series'!AD10</f>
        <v>0</v>
      </c>
      <c r="Q10">
        <f>'HDV psg time series'!AE10</f>
        <v>0</v>
      </c>
      <c r="R10">
        <f>'HDV psg time series'!AF10</f>
        <v>0</v>
      </c>
      <c r="S10">
        <f>'HDV psg time series'!AG10</f>
        <v>0</v>
      </c>
      <c r="T10">
        <f>'HDV psg time series'!AH10</f>
        <v>0</v>
      </c>
      <c r="U10">
        <f>'HDV psg time series'!AI10</f>
        <v>0</v>
      </c>
      <c r="V10">
        <f>'HDV psg time series'!AJ10</f>
        <v>0</v>
      </c>
      <c r="W10">
        <f>'HDV psg time series'!AK10</f>
        <v>0</v>
      </c>
      <c r="X10">
        <f>'HDV psg time series'!AL10</f>
        <v>0</v>
      </c>
      <c r="Y10">
        <f>'HDV psg time series'!AM10</f>
        <v>0</v>
      </c>
      <c r="Z10">
        <f>'HDV psg time series'!AN10</f>
        <v>0</v>
      </c>
      <c r="AA10">
        <f>'HDV psg time series'!AO10</f>
        <v>0</v>
      </c>
      <c r="AB10">
        <f>'HDV psg time series'!AP10</f>
        <v>0</v>
      </c>
      <c r="AC10">
        <f>'HDV psg time series'!AQ10</f>
        <v>0</v>
      </c>
      <c r="AD10">
        <f>'HDV psg time series'!AR10</f>
        <v>0</v>
      </c>
      <c r="AE10">
        <f>'HDV psg time series'!AS10</f>
        <v>0</v>
      </c>
      <c r="AF10">
        <f>'HDV psg time series'!AT10</f>
        <v>0</v>
      </c>
      <c r="AG10">
        <f>'HDV psg time series'!AU10</f>
        <v>0</v>
      </c>
      <c r="AH10">
        <f>'HDV psg time series'!AV10</f>
        <v>0</v>
      </c>
      <c r="AI10">
        <f>'HDV psg time series'!AW10</f>
        <v>0</v>
      </c>
      <c r="AJ10">
        <f>'HDV psg time series'!AX10</f>
        <v>0</v>
      </c>
      <c r="AK10">
        <f>'HDV psg time series'!AY10</f>
        <v>0</v>
      </c>
      <c r="AL10">
        <f>'HDV psg time series'!AZ10</f>
        <v>0</v>
      </c>
    </row>
    <row r="12" spans="1:48">
      <c r="A12" t="s">
        <v>145</v>
      </c>
    </row>
    <row r="13" spans="1:48">
      <c r="A13" t="s">
        <v>93</v>
      </c>
    </row>
    <row r="15" spans="1:48">
      <c r="A15" t="s">
        <v>45</v>
      </c>
      <c r="B15">
        <f>B2</f>
        <v>5.704285542</v>
      </c>
      <c r="C15">
        <f>B15+($C$2-$B$2)/11</f>
        <v>5.7962396544545456</v>
      </c>
      <c r="D15">
        <f t="shared" ref="D15:M15" si="0">C15+($C$2-$B$2)/11</f>
        <v>5.8881937669090911</v>
      </c>
      <c r="E15">
        <f t="shared" si="0"/>
        <v>5.9801478793636367</v>
      </c>
      <c r="F15">
        <f t="shared" si="0"/>
        <v>6.0721019918181822</v>
      </c>
      <c r="G15">
        <f t="shared" si="0"/>
        <v>6.1640561042727278</v>
      </c>
      <c r="H15">
        <f t="shared" si="0"/>
        <v>6.2560102167272733</v>
      </c>
      <c r="I15">
        <f t="shared" si="0"/>
        <v>6.3479643291818189</v>
      </c>
      <c r="J15">
        <f t="shared" si="0"/>
        <v>6.4399184416363644</v>
      </c>
      <c r="K15">
        <f t="shared" si="0"/>
        <v>6.5318725540909099</v>
      </c>
      <c r="L15">
        <f t="shared" si="0"/>
        <v>6.6238266665454555</v>
      </c>
      <c r="M15">
        <f t="shared" si="0"/>
        <v>6.715780779000001</v>
      </c>
      <c r="N15">
        <f t="shared" ref="N15:W17" si="1">D2</f>
        <v>6.7188921720000003</v>
      </c>
      <c r="O15">
        <f t="shared" si="1"/>
        <v>6.9888336600000001</v>
      </c>
      <c r="P15">
        <f t="shared" si="1"/>
        <v>6.9871639339999998</v>
      </c>
      <c r="Q15">
        <f t="shared" si="1"/>
        <v>6.9825914190000002</v>
      </c>
      <c r="R15">
        <f t="shared" si="1"/>
        <v>6.981102366</v>
      </c>
      <c r="S15">
        <f t="shared" si="1"/>
        <v>6.973835158</v>
      </c>
      <c r="T15">
        <f t="shared" si="1"/>
        <v>6.9721546410000004</v>
      </c>
      <c r="U15">
        <f t="shared" si="1"/>
        <v>6.9706554289999998</v>
      </c>
      <c r="V15">
        <f t="shared" si="1"/>
        <v>6.9589604359999999</v>
      </c>
      <c r="W15">
        <f t="shared" si="1"/>
        <v>6.9571971149999996</v>
      </c>
      <c r="X15">
        <f t="shared" ref="X15:AG17" si="2">N2</f>
        <v>6.9550359640000003</v>
      </c>
      <c r="Y15">
        <f t="shared" si="2"/>
        <v>6.9463051589999996</v>
      </c>
      <c r="Z15">
        <f t="shared" si="2"/>
        <v>6.9445338879999996</v>
      </c>
      <c r="AA15">
        <f t="shared" si="2"/>
        <v>6.9427916449999998</v>
      </c>
      <c r="AB15">
        <f t="shared" si="2"/>
        <v>6.9410689269999999</v>
      </c>
      <c r="AC15">
        <f t="shared" si="2"/>
        <v>6.9393168909999998</v>
      </c>
      <c r="AD15">
        <f t="shared" si="2"/>
        <v>6.9375795350000002</v>
      </c>
      <c r="AE15">
        <f t="shared" si="2"/>
        <v>6.9359136760000002</v>
      </c>
      <c r="AF15">
        <f t="shared" si="2"/>
        <v>6.9342649070000002</v>
      </c>
      <c r="AG15">
        <f t="shared" si="2"/>
        <v>6.9324823240000004</v>
      </c>
      <c r="AH15">
        <f t="shared" ref="AH15:AQ17" si="3">X2</f>
        <v>6.9309049949999997</v>
      </c>
      <c r="AI15">
        <f t="shared" si="3"/>
        <v>6.9293277929999997</v>
      </c>
      <c r="AJ15">
        <f t="shared" si="3"/>
        <v>6.9277533360000003</v>
      </c>
      <c r="AK15">
        <f t="shared" si="3"/>
        <v>6.9261890700000004</v>
      </c>
      <c r="AL15">
        <f t="shared" si="3"/>
        <v>6.9246178360000004</v>
      </c>
      <c r="AM15">
        <f t="shared" si="3"/>
        <v>6.9230441169999999</v>
      </c>
      <c r="AN15">
        <f t="shared" si="3"/>
        <v>6.9214980260000001</v>
      </c>
      <c r="AO15">
        <f t="shared" si="3"/>
        <v>6.9199532079999999</v>
      </c>
      <c r="AP15">
        <f t="shared" si="3"/>
        <v>6.9184182520000004</v>
      </c>
      <c r="AQ15">
        <f t="shared" si="3"/>
        <v>6.9168862200000003</v>
      </c>
      <c r="AR15">
        <f t="shared" ref="AR15:AV17" si="4">AH2</f>
        <v>6.9153628469999999</v>
      </c>
      <c r="AS15">
        <f t="shared" si="4"/>
        <v>6.9138530920000001</v>
      </c>
      <c r="AT15">
        <f t="shared" si="4"/>
        <v>6.9123379619999996</v>
      </c>
      <c r="AU15">
        <f t="shared" si="4"/>
        <v>6.9108145829999996</v>
      </c>
      <c r="AV15">
        <f t="shared" si="4"/>
        <v>6.9092735269999999</v>
      </c>
    </row>
    <row r="16" spans="1:48">
      <c r="A16" t="s">
        <v>46</v>
      </c>
      <c r="B16">
        <f>B3</f>
        <v>5.916360987</v>
      </c>
      <c r="C16">
        <f>B16+($C$3-$B$3)/11</f>
        <v>6.1498280570909092</v>
      </c>
      <c r="D16">
        <f t="shared" ref="D16:M16" si="5">C16+($C$3-$B$3)/11</f>
        <v>6.3832951271818184</v>
      </c>
      <c r="E16">
        <f t="shared" si="5"/>
        <v>6.6167621972727275</v>
      </c>
      <c r="F16">
        <f t="shared" si="5"/>
        <v>6.8502292673636367</v>
      </c>
      <c r="G16">
        <f t="shared" si="5"/>
        <v>7.0836963374545459</v>
      </c>
      <c r="H16">
        <f t="shared" si="5"/>
        <v>7.317163407545455</v>
      </c>
      <c r="I16">
        <f t="shared" si="5"/>
        <v>7.5506304776363642</v>
      </c>
      <c r="J16">
        <f t="shared" si="5"/>
        <v>7.7840975477272734</v>
      </c>
      <c r="K16">
        <f t="shared" si="5"/>
        <v>8.0175646178181825</v>
      </c>
      <c r="L16">
        <f t="shared" si="5"/>
        <v>8.2510316879090908</v>
      </c>
      <c r="M16">
        <f t="shared" si="5"/>
        <v>8.4844987580000009</v>
      </c>
      <c r="N16">
        <f t="shared" si="1"/>
        <v>8.4844987580000009</v>
      </c>
      <c r="O16">
        <f t="shared" si="1"/>
        <v>8.4844987580000009</v>
      </c>
      <c r="P16">
        <f t="shared" si="1"/>
        <v>8.4844987580000009</v>
      </c>
      <c r="Q16">
        <f t="shared" si="1"/>
        <v>8.4844987580000009</v>
      </c>
      <c r="R16">
        <f t="shared" si="1"/>
        <v>8.4844987580000009</v>
      </c>
      <c r="S16">
        <f t="shared" si="1"/>
        <v>8.4844987580000009</v>
      </c>
      <c r="T16">
        <f t="shared" si="1"/>
        <v>8.4844987580000009</v>
      </c>
      <c r="U16">
        <f t="shared" si="1"/>
        <v>8.4844987580000009</v>
      </c>
      <c r="V16">
        <f t="shared" si="1"/>
        <v>8.4844987580000009</v>
      </c>
      <c r="W16">
        <f t="shared" si="1"/>
        <v>8.4844987580000009</v>
      </c>
      <c r="X16">
        <f t="shared" si="2"/>
        <v>8.4844987580000009</v>
      </c>
      <c r="Y16">
        <f t="shared" si="2"/>
        <v>8.4844987580000009</v>
      </c>
      <c r="Z16">
        <f t="shared" si="2"/>
        <v>8.4844987580000009</v>
      </c>
      <c r="AA16">
        <f t="shared" si="2"/>
        <v>8.4844987580000009</v>
      </c>
      <c r="AB16">
        <f t="shared" si="2"/>
        <v>8.4844987580000009</v>
      </c>
      <c r="AC16">
        <f t="shared" si="2"/>
        <v>8.4844987580000009</v>
      </c>
      <c r="AD16">
        <f t="shared" si="2"/>
        <v>8.4844987580000009</v>
      </c>
      <c r="AE16">
        <f t="shared" si="2"/>
        <v>8.4844987580000009</v>
      </c>
      <c r="AF16">
        <f t="shared" si="2"/>
        <v>8.4844987580000009</v>
      </c>
      <c r="AG16">
        <f t="shared" si="2"/>
        <v>8.4844987580000009</v>
      </c>
      <c r="AH16">
        <f t="shared" si="3"/>
        <v>8.4844987580000009</v>
      </c>
      <c r="AI16">
        <f t="shared" si="3"/>
        <v>8.4844987580000009</v>
      </c>
      <c r="AJ16">
        <f t="shared" si="3"/>
        <v>8.4844987580000009</v>
      </c>
      <c r="AK16">
        <f t="shared" si="3"/>
        <v>8.4844987580000009</v>
      </c>
      <c r="AL16">
        <f t="shared" si="3"/>
        <v>8.4844987580000009</v>
      </c>
      <c r="AM16">
        <f t="shared" si="3"/>
        <v>8.4844987580000009</v>
      </c>
      <c r="AN16">
        <f t="shared" si="3"/>
        <v>8.4844987580000009</v>
      </c>
      <c r="AO16">
        <f t="shared" si="3"/>
        <v>8.4844987580000009</v>
      </c>
      <c r="AP16">
        <f t="shared" si="3"/>
        <v>8.4844987580000009</v>
      </c>
      <c r="AQ16">
        <f t="shared" si="3"/>
        <v>8.4844987580000009</v>
      </c>
      <c r="AR16">
        <f t="shared" si="4"/>
        <v>8.4844987580000009</v>
      </c>
      <c r="AS16">
        <f t="shared" si="4"/>
        <v>8.4844987580000009</v>
      </c>
      <c r="AT16">
        <f t="shared" si="4"/>
        <v>8.4844987580000009</v>
      </c>
      <c r="AU16">
        <f t="shared" si="4"/>
        <v>8.484</v>
      </c>
      <c r="AV16">
        <f t="shared" si="4"/>
        <v>8.484</v>
      </c>
    </row>
    <row r="17" spans="1:48">
      <c r="A17" t="s">
        <v>47</v>
      </c>
      <c r="B17">
        <f>B4</f>
        <v>4.3648019360000001</v>
      </c>
      <c r="C17">
        <f>B17+($C$4-$B$4)/11</f>
        <v>4.5210624979090914</v>
      </c>
      <c r="D17">
        <f t="shared" ref="D17:M17" si="6">C17+($C$4-$B$4)/11</f>
        <v>4.6773230598181827</v>
      </c>
      <c r="E17">
        <f t="shared" si="6"/>
        <v>4.8335836217272741</v>
      </c>
      <c r="F17">
        <f t="shared" si="6"/>
        <v>4.9898441836363654</v>
      </c>
      <c r="G17">
        <f t="shared" si="6"/>
        <v>5.1461047455454567</v>
      </c>
      <c r="H17">
        <f t="shared" si="6"/>
        <v>5.302365307454548</v>
      </c>
      <c r="I17">
        <f t="shared" si="6"/>
        <v>5.4586258693636394</v>
      </c>
      <c r="J17">
        <f t="shared" si="6"/>
        <v>5.6148864312727307</v>
      </c>
      <c r="K17">
        <f t="shared" si="6"/>
        <v>5.771146993181822</v>
      </c>
      <c r="L17">
        <f t="shared" si="6"/>
        <v>5.9274075550909133</v>
      </c>
      <c r="M17">
        <f t="shared" si="6"/>
        <v>6.0836681170000046</v>
      </c>
      <c r="N17">
        <f t="shared" si="1"/>
        <v>6.0838507220000002</v>
      </c>
      <c r="O17">
        <f t="shared" si="1"/>
        <v>6.3273237160000004</v>
      </c>
      <c r="P17">
        <f t="shared" si="1"/>
        <v>6.3272935490000002</v>
      </c>
      <c r="Q17">
        <f t="shared" si="1"/>
        <v>6.3269657009999998</v>
      </c>
      <c r="R17">
        <f t="shared" si="1"/>
        <v>6.3269498500000001</v>
      </c>
      <c r="S17">
        <f t="shared" si="1"/>
        <v>6.3262329839999998</v>
      </c>
      <c r="T17">
        <f t="shared" si="1"/>
        <v>6.326186882</v>
      </c>
      <c r="U17">
        <f t="shared" si="1"/>
        <v>6.3261560660000002</v>
      </c>
      <c r="V17">
        <f t="shared" si="1"/>
        <v>6.3249817139999998</v>
      </c>
      <c r="W17">
        <f t="shared" si="1"/>
        <v>6.3249279009999997</v>
      </c>
      <c r="X17">
        <f t="shared" si="2"/>
        <v>6.3248395909999999</v>
      </c>
      <c r="Y17">
        <f t="shared" si="2"/>
        <v>6.3240661820000001</v>
      </c>
      <c r="Z17">
        <f t="shared" si="2"/>
        <v>6.3239995369999997</v>
      </c>
      <c r="AA17">
        <f t="shared" si="2"/>
        <v>6.3239288570000003</v>
      </c>
      <c r="AB17">
        <f t="shared" si="2"/>
        <v>6.3238533219999997</v>
      </c>
      <c r="AC17">
        <f t="shared" si="2"/>
        <v>6.3237725459999998</v>
      </c>
      <c r="AD17">
        <f t="shared" si="2"/>
        <v>6.3236879970000004</v>
      </c>
      <c r="AE17">
        <f t="shared" si="2"/>
        <v>6.3236063260000002</v>
      </c>
      <c r="AF17">
        <f t="shared" si="2"/>
        <v>6.3235216750000003</v>
      </c>
      <c r="AG17">
        <f t="shared" si="2"/>
        <v>6.3234214949999998</v>
      </c>
      <c r="AH17">
        <f t="shared" si="3"/>
        <v>6.3233402090000004</v>
      </c>
      <c r="AI17">
        <f t="shared" si="3"/>
        <v>6.3232558110000001</v>
      </c>
      <c r="AJ17">
        <f t="shared" si="3"/>
        <v>6.3231685850000003</v>
      </c>
      <c r="AK17">
        <f t="shared" si="3"/>
        <v>6.3230790880000001</v>
      </c>
      <c r="AL17">
        <f t="shared" si="3"/>
        <v>6.322987178</v>
      </c>
      <c r="AM17">
        <f t="shared" si="3"/>
        <v>6.3228919430000001</v>
      </c>
      <c r="AN17">
        <f t="shared" si="3"/>
        <v>6.3227949710000004</v>
      </c>
      <c r="AO17">
        <f t="shared" si="3"/>
        <v>6.3226955909999996</v>
      </c>
      <c r="AP17">
        <f t="shared" si="3"/>
        <v>6.3225940129999998</v>
      </c>
      <c r="AQ17">
        <f t="shared" si="3"/>
        <v>6.3224899670000001</v>
      </c>
      <c r="AR17">
        <f t="shared" si="4"/>
        <v>6.3223828400000004</v>
      </c>
      <c r="AS17">
        <f t="shared" si="4"/>
        <v>6.3222730739999999</v>
      </c>
      <c r="AT17">
        <f t="shared" si="4"/>
        <v>6.322160105</v>
      </c>
      <c r="AU17">
        <f t="shared" si="4"/>
        <v>6.3220435300000002</v>
      </c>
      <c r="AV17">
        <f t="shared" si="4"/>
        <v>6.3219229329999997</v>
      </c>
    </row>
    <row r="18" spans="1:48">
      <c r="A18" t="s">
        <v>50</v>
      </c>
      <c r="B18">
        <f>$F$7</f>
        <v>20.714061829999999</v>
      </c>
      <c r="C18">
        <f t="shared" ref="C18:O18" si="7">$F$7</f>
        <v>20.714061829999999</v>
      </c>
      <c r="D18">
        <f t="shared" si="7"/>
        <v>20.714061829999999</v>
      </c>
      <c r="E18">
        <f t="shared" si="7"/>
        <v>20.714061829999999</v>
      </c>
      <c r="F18">
        <f t="shared" si="7"/>
        <v>20.714061829999999</v>
      </c>
      <c r="G18">
        <f t="shared" si="7"/>
        <v>20.714061829999999</v>
      </c>
      <c r="H18">
        <f t="shared" si="7"/>
        <v>20.714061829999999</v>
      </c>
      <c r="I18">
        <f t="shared" si="7"/>
        <v>20.714061829999999</v>
      </c>
      <c r="J18">
        <f t="shared" si="7"/>
        <v>20.714061829999999</v>
      </c>
      <c r="K18">
        <f t="shared" si="7"/>
        <v>20.714061829999999</v>
      </c>
      <c r="L18">
        <f t="shared" si="7"/>
        <v>20.714061829999999</v>
      </c>
      <c r="M18">
        <f t="shared" si="7"/>
        <v>20.714061829999999</v>
      </c>
      <c r="N18">
        <f t="shared" si="7"/>
        <v>20.714061829999999</v>
      </c>
      <c r="O18">
        <f t="shared" si="7"/>
        <v>20.714061829999999</v>
      </c>
      <c r="P18">
        <f>$F$7</f>
        <v>20.714061829999999</v>
      </c>
      <c r="Q18">
        <f t="shared" ref="Q18:AV18" si="8">G7</f>
        <v>20.571793329999998</v>
      </c>
      <c r="R18">
        <f t="shared" si="8"/>
        <v>20.2124387</v>
      </c>
      <c r="S18">
        <f t="shared" si="8"/>
        <v>19.20528521</v>
      </c>
      <c r="T18">
        <f t="shared" si="8"/>
        <v>18.61145638</v>
      </c>
      <c r="U18">
        <f t="shared" si="8"/>
        <v>17.91552488</v>
      </c>
      <c r="V18">
        <f t="shared" si="8"/>
        <v>17.301635189999999</v>
      </c>
      <c r="W18">
        <f t="shared" si="8"/>
        <v>16.867911029999998</v>
      </c>
      <c r="X18">
        <f t="shared" si="8"/>
        <v>17.065341419999999</v>
      </c>
      <c r="Y18">
        <f t="shared" si="8"/>
        <v>17.265066000000001</v>
      </c>
      <c r="Z18">
        <f t="shared" si="8"/>
        <v>17.467107819999999</v>
      </c>
      <c r="AA18">
        <f t="shared" si="8"/>
        <v>17.671496099999999</v>
      </c>
      <c r="AB18">
        <f t="shared" si="8"/>
        <v>17.878257290000001</v>
      </c>
      <c r="AC18">
        <f t="shared" si="8"/>
        <v>18.087418</v>
      </c>
      <c r="AD18">
        <f t="shared" si="8"/>
        <v>18.299008409999999</v>
      </c>
      <c r="AE18">
        <f t="shared" si="8"/>
        <v>18.513051149999999</v>
      </c>
      <c r="AF18">
        <f t="shared" si="8"/>
        <v>18.729576099999999</v>
      </c>
      <c r="AG18">
        <f t="shared" si="8"/>
        <v>18.94861298</v>
      </c>
      <c r="AH18">
        <f t="shared" si="8"/>
        <v>19.190390579999999</v>
      </c>
      <c r="AI18">
        <f t="shared" si="8"/>
        <v>19.41486914</v>
      </c>
      <c r="AJ18">
        <f t="shared" si="8"/>
        <v>19.641966020000002</v>
      </c>
      <c r="AK18">
        <f t="shared" si="8"/>
        <v>19.8717091</v>
      </c>
      <c r="AL18">
        <f t="shared" si="8"/>
        <v>20.10413187</v>
      </c>
      <c r="AM18">
        <f t="shared" si="8"/>
        <v>20.339265600000001</v>
      </c>
      <c r="AN18">
        <f t="shared" si="8"/>
        <v>20.577143509999999</v>
      </c>
      <c r="AO18">
        <f t="shared" si="8"/>
        <v>20.81780066</v>
      </c>
      <c r="AP18">
        <f t="shared" si="8"/>
        <v>21.061273660000001</v>
      </c>
      <c r="AQ18">
        <f t="shared" si="8"/>
        <v>21.30759656</v>
      </c>
      <c r="AR18">
        <f t="shared" si="8"/>
        <v>21.556805820000001</v>
      </c>
      <c r="AS18">
        <f t="shared" si="8"/>
        <v>21.808941050000001</v>
      </c>
      <c r="AT18">
        <f t="shared" si="8"/>
        <v>22.06403753</v>
      </c>
      <c r="AU18">
        <f t="shared" si="8"/>
        <v>22.32213883</v>
      </c>
      <c r="AV18">
        <f t="shared" si="8"/>
        <v>22.583290049999999</v>
      </c>
    </row>
    <row r="20" spans="1:48">
      <c r="A20" t="s">
        <v>94</v>
      </c>
      <c r="B20">
        <f>D1</f>
        <v>2016</v>
      </c>
      <c r="C20">
        <f t="shared" ref="C20:AJ20" si="9">E1</f>
        <v>2017</v>
      </c>
      <c r="D20">
        <f t="shared" si="9"/>
        <v>2018</v>
      </c>
      <c r="E20">
        <f t="shared" si="9"/>
        <v>2019</v>
      </c>
      <c r="F20">
        <f t="shared" si="9"/>
        <v>2020</v>
      </c>
      <c r="G20">
        <f t="shared" si="9"/>
        <v>2021</v>
      </c>
      <c r="H20">
        <f t="shared" si="9"/>
        <v>2022</v>
      </c>
      <c r="I20">
        <f t="shared" si="9"/>
        <v>2023</v>
      </c>
      <c r="J20">
        <f t="shared" si="9"/>
        <v>2024</v>
      </c>
      <c r="K20">
        <f t="shared" si="9"/>
        <v>2025</v>
      </c>
      <c r="L20">
        <f t="shared" si="9"/>
        <v>2026</v>
      </c>
      <c r="M20">
        <f t="shared" si="9"/>
        <v>2027</v>
      </c>
      <c r="N20">
        <f t="shared" si="9"/>
        <v>2028</v>
      </c>
      <c r="O20">
        <f t="shared" si="9"/>
        <v>2029</v>
      </c>
      <c r="P20">
        <f t="shared" si="9"/>
        <v>2030</v>
      </c>
      <c r="Q20">
        <f t="shared" si="9"/>
        <v>2031</v>
      </c>
      <c r="R20">
        <f t="shared" si="9"/>
        <v>2032</v>
      </c>
      <c r="S20">
        <f t="shared" si="9"/>
        <v>2033</v>
      </c>
      <c r="T20">
        <f t="shared" si="9"/>
        <v>2034</v>
      </c>
      <c r="U20">
        <f t="shared" si="9"/>
        <v>2035</v>
      </c>
      <c r="V20">
        <f t="shared" si="9"/>
        <v>2036</v>
      </c>
      <c r="W20">
        <f t="shared" si="9"/>
        <v>2037</v>
      </c>
      <c r="X20">
        <f t="shared" si="9"/>
        <v>2038</v>
      </c>
      <c r="Y20">
        <f t="shared" si="9"/>
        <v>2039</v>
      </c>
      <c r="Z20">
        <f t="shared" si="9"/>
        <v>2040</v>
      </c>
      <c r="AA20">
        <f t="shared" si="9"/>
        <v>2041</v>
      </c>
      <c r="AB20">
        <f t="shared" si="9"/>
        <v>2042</v>
      </c>
      <c r="AC20">
        <f t="shared" si="9"/>
        <v>2043</v>
      </c>
      <c r="AD20">
        <f t="shared" si="9"/>
        <v>2044</v>
      </c>
      <c r="AE20">
        <f t="shared" si="9"/>
        <v>2045</v>
      </c>
      <c r="AF20">
        <f t="shared" si="9"/>
        <v>2046</v>
      </c>
      <c r="AG20">
        <f t="shared" si="9"/>
        <v>2047</v>
      </c>
      <c r="AH20">
        <f t="shared" si="9"/>
        <v>2048</v>
      </c>
      <c r="AI20">
        <f t="shared" si="9"/>
        <v>2049</v>
      </c>
      <c r="AJ20">
        <f t="shared" si="9"/>
        <v>2050</v>
      </c>
    </row>
    <row r="21" spans="1:48">
      <c r="A21" t="s">
        <v>45</v>
      </c>
      <c r="B21">
        <f>B15*'Vehicle Loading'!B6/About!$B$52</f>
        <v>5.3629535822850578E-4</v>
      </c>
      <c r="C21" s="4">
        <f>C15*'Vehicle Loading'!C6/About!$B$52</f>
        <v>5.449405361944925E-4</v>
      </c>
      <c r="D21" s="4">
        <f>D15*'Vehicle Loading'!D6/About!$B$52</f>
        <v>5.5358571416047923E-4</v>
      </c>
      <c r="E21" s="4">
        <f>E15*'Vehicle Loading'!E6/About!$B$52</f>
        <v>5.6223089212646584E-4</v>
      </c>
      <c r="F21" s="4">
        <f>F15*'Vehicle Loading'!F6/About!$B$52</f>
        <v>5.7087607009245257E-4</v>
      </c>
      <c r="G21" s="4">
        <f>G15*'Vehicle Loading'!G6/About!$B$52</f>
        <v>5.7952124805843918E-4</v>
      </c>
      <c r="H21" s="4">
        <f>H15*'Vehicle Loading'!H6/About!$B$52</f>
        <v>5.8816642602442591E-4</v>
      </c>
      <c r="I21" s="4">
        <f>I15*'Vehicle Loading'!I6/About!$B$52</f>
        <v>5.9681160399041252E-4</v>
      </c>
      <c r="J21" s="4">
        <f>J15*'Vehicle Loading'!J6/About!$B$52</f>
        <v>6.0545678195639925E-4</v>
      </c>
      <c r="K21" s="4">
        <f>K15*'Vehicle Loading'!K6/About!$B$52</f>
        <v>6.1410195992238586E-4</v>
      </c>
      <c r="L21" s="4">
        <f>L15*'Vehicle Loading'!L6/About!$B$52</f>
        <v>6.2274713788837259E-4</v>
      </c>
      <c r="M21" s="4">
        <f>M15*'Vehicle Loading'!M6/About!$B$52</f>
        <v>6.313923158543592E-4</v>
      </c>
      <c r="N21" s="4">
        <f>N15*'Vehicle Loading'!N6/About!$B$52</f>
        <v>6.3168483725975499E-4</v>
      </c>
      <c r="O21" s="4">
        <f>O15*'Vehicle Loading'!O6/About!$B$52</f>
        <v>6.5706371528782403E-4</v>
      </c>
      <c r="P21" s="4">
        <f>P15*'Vehicle Loading'!P6/About!$B$52</f>
        <v>6.5690673396269223E-4</v>
      </c>
      <c r="Q21" s="4">
        <f>Q15*'Vehicle Loading'!Q6/About!$B$52</f>
        <v>6.5647684339149371E-4</v>
      </c>
      <c r="R21" s="4">
        <f>R15*'Vehicle Loading'!R6/About!$B$52</f>
        <v>6.5633684825868051E-4</v>
      </c>
      <c r="S21" s="4">
        <f>S15*'Vehicle Loading'!S6/About!$B$52</f>
        <v>6.5565361284050498E-4</v>
      </c>
      <c r="T21" s="4">
        <f>T15*'Vehicle Loading'!T6/About!$B$52</f>
        <v>6.5549561698635488E-4</v>
      </c>
      <c r="U21" s="4">
        <f>U15*'Vehicle Loading'!U6/About!$B$52</f>
        <v>6.5535466674277387E-4</v>
      </c>
      <c r="V21" s="4">
        <f>V15*'Vehicle Loading'!V6/About!$B$52</f>
        <v>6.5425514772076234E-4</v>
      </c>
      <c r="W21" s="4">
        <f>W15*'Vehicle Loading'!W6/About!$B$52</f>
        <v>6.5408936694762176E-4</v>
      </c>
      <c r="X21" s="4">
        <f>X15*'Vehicle Loading'!X6/About!$B$52</f>
        <v>6.5388618370211332E-4</v>
      </c>
      <c r="Y21" s="4">
        <f>Y15*'Vehicle Loading'!Y6/About!$B$52</f>
        <v>6.5306534642799315E-4</v>
      </c>
      <c r="Z21" s="4">
        <f>Z15*'Vehicle Loading'!Z6/About!$B$52</f>
        <v>6.5289881822591233E-4</v>
      </c>
      <c r="AA21" s="4">
        <f>AA15*'Vehicle Loading'!AA6/About!$B$52</f>
        <v>6.5273501912663397E-4</v>
      </c>
      <c r="AB21" s="4">
        <f>AB15*'Vehicle Loading'!AB6/About!$B$52</f>
        <v>6.5257305569402983E-4</v>
      </c>
      <c r="AC21" s="4">
        <f>AC15*'Vehicle Loading'!AC6/About!$B$52</f>
        <v>6.5240833589391971E-4</v>
      </c>
      <c r="AD21" s="4">
        <f>AD15*'Vehicle Loading'!AD6/About!$B$52</f>
        <v>6.522449962519032E-4</v>
      </c>
      <c r="AE21" s="4">
        <f>AE15*'Vehicle Loading'!AE6/About!$B$52</f>
        <v>6.5208837848748993E-4</v>
      </c>
      <c r="AF21" s="4">
        <f>AF15*'Vehicle Loading'!AF6/About!$B$52</f>
        <v>6.519333674602578E-4</v>
      </c>
      <c r="AG21" s="4">
        <f>AG15*'Vehicle Loading'!AG6/About!$B$52</f>
        <v>6.5176577574670874E-4</v>
      </c>
      <c r="AH21" s="4">
        <f>AH15*'Vehicle Loading'!AH6/About!$B$52</f>
        <v>6.5161748123815518E-4</v>
      </c>
      <c r="AI21" s="4">
        <f>AI15*'Vehicle Loading'!AI6/About!$B$52</f>
        <v>6.5146919866966157E-4</v>
      </c>
      <c r="AJ21" s="4">
        <f>AJ15*'Vehicle Loading'!AJ6/About!$B$52</f>
        <v>6.5132117417568902E-4</v>
      </c>
    </row>
    <row r="22" spans="1:48">
      <c r="A22" t="s">
        <v>46</v>
      </c>
      <c r="B22">
        <f>B16*'Vehicle Loading'!B7/About!$B$52</f>
        <v>5.5921668420669153E-3</v>
      </c>
      <c r="C22" s="4">
        <f>C16*'Vehicle Loading'!C6/About!$B$52</f>
        <v>5.7818358085996475E-4</v>
      </c>
      <c r="D22" s="4">
        <f>D16*'Vehicle Loading'!D6/About!$B$52</f>
        <v>6.0013327202936299E-4</v>
      </c>
      <c r="E22" s="4">
        <f>E16*'Vehicle Loading'!E6/About!$B$52</f>
        <v>6.2208296319876124E-4</v>
      </c>
      <c r="F22" s="4">
        <f>F16*'Vehicle Loading'!F6/About!$B$52</f>
        <v>6.440326543681597E-4</v>
      </c>
      <c r="G22" s="4">
        <f>G16*'Vehicle Loading'!G6/About!$B$52</f>
        <v>6.6598234553755795E-4</v>
      </c>
      <c r="H22" s="4">
        <f>H16*'Vehicle Loading'!H6/About!$B$52</f>
        <v>6.879320367069562E-4</v>
      </c>
      <c r="I22" s="4">
        <f>I16*'Vehicle Loading'!I6/About!$B$52</f>
        <v>7.0988172787635456E-4</v>
      </c>
      <c r="J22" s="4">
        <f>J16*'Vehicle Loading'!J6/About!$B$52</f>
        <v>7.318314190457528E-4</v>
      </c>
      <c r="K22" s="4">
        <f>K16*'Vehicle Loading'!K6/About!$B$52</f>
        <v>7.5378111021515105E-4</v>
      </c>
      <c r="L22" s="4">
        <f>L16*'Vehicle Loading'!L6/About!$B$52</f>
        <v>7.7573080138454941E-4</v>
      </c>
      <c r="M22" s="4">
        <f>M16*'Vehicle Loading'!M6/About!$B$52</f>
        <v>7.9768049255394776E-4</v>
      </c>
      <c r="N22" s="4">
        <f>N16*'Vehicle Loading'!N6/About!$B$52</f>
        <v>7.9768049255394776E-4</v>
      </c>
      <c r="O22" s="4">
        <f>O16*'Vehicle Loading'!O6/About!$B$52</f>
        <v>7.9768049255394776E-4</v>
      </c>
      <c r="P22" s="4">
        <f>P16*'Vehicle Loading'!P6/About!$B$52</f>
        <v>7.9768049255394776E-4</v>
      </c>
      <c r="Q22" s="4">
        <f>Q16*'Vehicle Loading'!Q6/About!$B$52</f>
        <v>7.9768049255394776E-4</v>
      </c>
      <c r="R22" s="4">
        <f>R16*'Vehicle Loading'!R6/About!$B$52</f>
        <v>7.9768049255394776E-4</v>
      </c>
      <c r="S22" s="4">
        <f>S16*'Vehicle Loading'!S6/About!$B$52</f>
        <v>7.9768049255394776E-4</v>
      </c>
      <c r="T22" s="4">
        <f>T16*'Vehicle Loading'!T6/About!$B$52</f>
        <v>7.9768049255394776E-4</v>
      </c>
      <c r="U22" s="4">
        <f>U16*'Vehicle Loading'!U6/About!$B$52</f>
        <v>7.9768049255394776E-4</v>
      </c>
      <c r="V22" s="4">
        <f>V16*'Vehicle Loading'!V6/About!$B$52</f>
        <v>7.9768049255394776E-4</v>
      </c>
      <c r="W22" s="4">
        <f>W16*'Vehicle Loading'!W6/About!$B$52</f>
        <v>7.9768049255394776E-4</v>
      </c>
      <c r="X22" s="4">
        <f>X16*'Vehicle Loading'!X6/About!$B$52</f>
        <v>7.9768049255394776E-4</v>
      </c>
      <c r="Y22" s="4">
        <f>Y16*'Vehicle Loading'!Y6/About!$B$52</f>
        <v>7.9768049255394776E-4</v>
      </c>
      <c r="Z22" s="4">
        <f>Z16*'Vehicle Loading'!Z6/About!$B$52</f>
        <v>7.9768049255394776E-4</v>
      </c>
      <c r="AA22" s="4">
        <f>AA16*'Vehicle Loading'!AA6/About!$B$52</f>
        <v>7.9768049255394776E-4</v>
      </c>
      <c r="AB22" s="4">
        <f>AB16*'Vehicle Loading'!AB6/About!$B$52</f>
        <v>7.9768049255394776E-4</v>
      </c>
      <c r="AC22" s="4">
        <f>AC16*'Vehicle Loading'!AC6/About!$B$52</f>
        <v>7.9768049255394776E-4</v>
      </c>
      <c r="AD22" s="4">
        <f>AD16*'Vehicle Loading'!AD6/About!$B$52</f>
        <v>7.9768049255394776E-4</v>
      </c>
      <c r="AE22" s="4">
        <f>AE16*'Vehicle Loading'!AE6/About!$B$52</f>
        <v>7.9768049255394776E-4</v>
      </c>
      <c r="AF22" s="4">
        <f>AF16*'Vehicle Loading'!AF6/About!$B$52</f>
        <v>7.9768049255394776E-4</v>
      </c>
      <c r="AG22" s="4">
        <f>AG16*'Vehicle Loading'!AG6/About!$B$52</f>
        <v>7.9768049255394776E-4</v>
      </c>
      <c r="AH22" s="4">
        <f>AH16*'Vehicle Loading'!AH6/About!$B$52</f>
        <v>7.9768049255394776E-4</v>
      </c>
      <c r="AI22" s="4">
        <f>AI16*'Vehicle Loading'!AI6/About!$B$52</f>
        <v>7.9768049255394776E-4</v>
      </c>
      <c r="AJ22" s="4">
        <f>AJ16*'Vehicle Loading'!AJ6/About!$B$52</f>
        <v>7.9768049255394776E-4</v>
      </c>
    </row>
    <row r="23" spans="1:48">
      <c r="A23" t="s">
        <v>47</v>
      </c>
      <c r="B23">
        <f>B17*'Vehicle Loading'!B8/About!$B$52</f>
        <v>9.8331369384115986E-4</v>
      </c>
      <c r="C23">
        <f>C17*'Vehicle Loading'!C6/About!$B$52</f>
        <v>4.2505320149866004E-4</v>
      </c>
      <c r="D23">
        <f>D17*'Vehicle Loading'!D6/About!$B$52</f>
        <v>4.3974422869374005E-4</v>
      </c>
      <c r="E23">
        <f>E17*'Vehicle Loading'!E6/About!$B$52</f>
        <v>4.5443525588882011E-4</v>
      </c>
      <c r="F23">
        <f>F17*'Vehicle Loading'!F6/About!$B$52</f>
        <v>4.6912628308390007E-4</v>
      </c>
      <c r="G23">
        <f>G17*'Vehicle Loading'!G6/About!$B$52</f>
        <v>4.8381731027898013E-4</v>
      </c>
      <c r="H23">
        <f>H17*'Vehicle Loading'!H6/About!$B$52</f>
        <v>4.9850833747406014E-4</v>
      </c>
      <c r="I23">
        <f>I17*'Vehicle Loading'!I6/About!$B$52</f>
        <v>5.1319936466914014E-4</v>
      </c>
      <c r="J23">
        <f>J17*'Vehicle Loading'!J6/About!$B$52</f>
        <v>5.2789039186422015E-4</v>
      </c>
      <c r="K23">
        <f>K17*'Vehicle Loading'!K6/About!$B$52</f>
        <v>5.4258141905930016E-4</v>
      </c>
      <c r="L23">
        <f>L17*'Vehicle Loading'!L6/About!$B$52</f>
        <v>5.5727244625438017E-4</v>
      </c>
      <c r="M23">
        <f>M17*'Vehicle Loading'!M6/About!$B$52</f>
        <v>5.7196347344946018E-4</v>
      </c>
      <c r="N23">
        <f>N17*'Vehicle Loading'!N6/About!$B$52</f>
        <v>5.7198064128111343E-4</v>
      </c>
      <c r="O23">
        <f>O17*'Vehicle Loading'!O6/About!$B$52</f>
        <v>5.9487105158312229E-4</v>
      </c>
      <c r="P23">
        <f>P17*'Vehicle Loading'!P6/About!$B$52</f>
        <v>5.9486821539584637E-4</v>
      </c>
      <c r="Q23">
        <f>Q17*'Vehicle Loading'!Q6/About!$B$52</f>
        <v>5.9483739236650991E-4</v>
      </c>
      <c r="R23">
        <f>R17*'Vehicle Loading'!R6/About!$B$52</f>
        <v>5.9483590211542418E-4</v>
      </c>
      <c r="S23">
        <f>S17*'Vehicle Loading'!S6/About!$B$52</f>
        <v>5.9476850508464064E-4</v>
      </c>
      <c r="T23">
        <f>T17*'Vehicle Loading'!T6/About!$B$52</f>
        <v>5.9476417074891654E-4</v>
      </c>
      <c r="U23">
        <f>U17*'Vehicle Loading'!U6/About!$B$52</f>
        <v>5.9476127354511469E-4</v>
      </c>
      <c r="V23">
        <f>V17*'Vehicle Loading'!V6/About!$B$52</f>
        <v>5.94650865410408E-4</v>
      </c>
      <c r="W23">
        <f>W17*'Vehicle Loading'!W6/About!$B$52</f>
        <v>5.9464580611561998E-4</v>
      </c>
      <c r="X23">
        <f>X17*'Vehicle Loading'!X6/About!$B$52</f>
        <v>5.946375035433282E-4</v>
      </c>
      <c r="Y23">
        <f>Y17*'Vehicle Loading'!Y6/About!$B$52</f>
        <v>5.9456479055347902E-4</v>
      </c>
      <c r="Z23">
        <f>Z17*'Vehicle Loading'!Z6/About!$B$52</f>
        <v>5.9455852484256993E-4</v>
      </c>
      <c r="AA23">
        <f>AA17*'Vehicle Loading'!AA6/About!$B$52</f>
        <v>5.9455187977621761E-4</v>
      </c>
      <c r="AB23">
        <f>AB17*'Vehicle Loading'!AB6/About!$B$52</f>
        <v>5.9454477826112234E-4</v>
      </c>
      <c r="AC23">
        <f>AC17*'Vehicle Loading'!AC6/About!$B$52</f>
        <v>5.9453718400702383E-4</v>
      </c>
      <c r="AD23">
        <f>AD17*'Vehicle Loading'!AD6/About!$B$52</f>
        <v>5.9452923502973146E-4</v>
      </c>
      <c r="AE23">
        <f>AE17*'Vehicle Loading'!AE6/About!$B$52</f>
        <v>5.9452155663111705E-4</v>
      </c>
      <c r="AF23">
        <f>AF17*'Vehicle Loading'!AF6/About!$B$52</f>
        <v>5.9451359806417031E-4</v>
      </c>
      <c r="AG23">
        <f>AG17*'Vehicle Loading'!AG6/About!$B$52</f>
        <v>5.9450417951936014E-4</v>
      </c>
      <c r="AH23">
        <f>AH17*'Vehicle Loading'!AH6/About!$B$52</f>
        <v>5.9449653731698997E-4</v>
      </c>
      <c r="AI23">
        <f>AI17*'Vehicle Loading'!AI6/About!$B$52</f>
        <v>5.9448860253614663E-4</v>
      </c>
      <c r="AJ23">
        <f>AJ17*'Vehicle Loading'!AJ6/About!$B$52</f>
        <v>5.9448040187743616E-4</v>
      </c>
    </row>
    <row r="24" spans="1:48">
      <c r="A24" t="s">
        <v>50</v>
      </c>
      <c r="B24">
        <f>B18*'Vehicle Loading'!B9/About!$B$52</f>
        <v>5.1557245454243749E-4</v>
      </c>
      <c r="C24">
        <f>C18*'Vehicle Loading'!C6/About!$B$52</f>
        <v>1.9474577714762068E-3</v>
      </c>
      <c r="D24">
        <f>D18*'Vehicle Loading'!D6/About!$B$52</f>
        <v>1.9474577714762068E-3</v>
      </c>
      <c r="E24">
        <f>E18*'Vehicle Loading'!E6/About!$B$52</f>
        <v>1.9474577714762068E-3</v>
      </c>
      <c r="F24">
        <f>F18*'Vehicle Loading'!F6/About!$B$52</f>
        <v>1.9474577714762068E-3</v>
      </c>
      <c r="G24">
        <f>G18*'Vehicle Loading'!G6/About!$B$52</f>
        <v>1.9474577714762068E-3</v>
      </c>
      <c r="H24">
        <f>H18*'Vehicle Loading'!H6/About!$B$52</f>
        <v>1.9474577714762068E-3</v>
      </c>
      <c r="I24">
        <f>I18*'Vehicle Loading'!I6/About!$B$52</f>
        <v>1.9474577714762068E-3</v>
      </c>
      <c r="J24">
        <f>J18*'Vehicle Loading'!J6/About!$B$52</f>
        <v>1.9474577714762068E-3</v>
      </c>
      <c r="K24">
        <f>K18*'Vehicle Loading'!K6/About!$B$52</f>
        <v>1.9474577714762068E-3</v>
      </c>
      <c r="L24">
        <f>L18*'Vehicle Loading'!L6/About!$B$52</f>
        <v>1.9474577714762068E-3</v>
      </c>
      <c r="M24">
        <f>M18*'Vehicle Loading'!M6/About!$B$52</f>
        <v>1.9474577714762068E-3</v>
      </c>
      <c r="N24">
        <f>N18*'Vehicle Loading'!N6/About!$B$52</f>
        <v>1.9474577714762068E-3</v>
      </c>
      <c r="O24">
        <f>O18*'Vehicle Loading'!O6/About!$B$52</f>
        <v>1.9474577714762068E-3</v>
      </c>
      <c r="P24">
        <f>P18*'Vehicle Loading'!P6/About!$B$52</f>
        <v>1.9474577714762068E-3</v>
      </c>
      <c r="Q24">
        <f>Q18*'Vehicle Loading'!Q6/About!$B$52</f>
        <v>1.9340822250365416E-3</v>
      </c>
      <c r="R24">
        <f>R18*'Vehicle Loading'!R6/About!$B$52</f>
        <v>1.9002970614769785E-3</v>
      </c>
      <c r="S24">
        <f>S18*'Vehicle Loading'!S6/About!$B$52</f>
        <v>1.8056082984875188E-3</v>
      </c>
      <c r="T24">
        <f>T18*'Vehicle Loading'!T6/About!$B$52</f>
        <v>1.7497787572125557E-3</v>
      </c>
      <c r="U24">
        <f>U18*'Vehicle Loading'!U6/About!$B$52</f>
        <v>1.6843499089638154E-3</v>
      </c>
      <c r="V24">
        <f>V18*'Vehicle Loading'!V6/About!$B$52</f>
        <v>1.6266343214836161E-3</v>
      </c>
      <c r="W24">
        <f>W18*'Vehicle Loading'!W6/About!$B$52</f>
        <v>1.5858572159115124E-3</v>
      </c>
      <c r="X24">
        <f>X18*'Vehicle Loading'!X6/About!$B$52</f>
        <v>1.6044188746767785E-3</v>
      </c>
      <c r="Y24">
        <f>Y18*'Vehicle Loading'!Y6/About!$B$52</f>
        <v>1.6231962245113003E-3</v>
      </c>
      <c r="Z24">
        <f>Z18*'Vehicle Loading'!Z6/About!$B$52</f>
        <v>1.6421914324889232E-3</v>
      </c>
      <c r="AA24">
        <f>AA18*'Vehicle Loading'!AA6/About!$B$52</f>
        <v>1.6614072457635646E-3</v>
      </c>
      <c r="AB24">
        <f>AB18*'Vehicle Loading'!AB6/About!$B$52</f>
        <v>1.680846151064214E-3</v>
      </c>
      <c r="AC24">
        <f>AC18*'Vehicle Loading'!AC6/About!$B$52</f>
        <v>1.700510650162457E-3</v>
      </c>
      <c r="AD24">
        <f>AD18*'Vehicle Loading'!AD6/About!$B$52</f>
        <v>1.7204035804677799E-3</v>
      </c>
      <c r="AE24">
        <f>AE18*'Vehicle Loading'!AE6/About!$B$52</f>
        <v>1.7405270695672163E-3</v>
      </c>
      <c r="AF24">
        <f>AF18*'Vehicle Loading'!AF6/About!$B$52</f>
        <v>1.7608839266653876E-3</v>
      </c>
      <c r="AG24">
        <f>AG18*'Vehicle Loading'!AG6/About!$B$52</f>
        <v>1.7814769459243201E-3</v>
      </c>
      <c r="AH24">
        <f>AH18*'Vehicle Loading'!AH6/About!$B$52</f>
        <v>1.8042079616928898E-3</v>
      </c>
      <c r="AI24">
        <f>AI18*'Vehicle Loading'!AI6/About!$B$52</f>
        <v>1.8253125871299277E-3</v>
      </c>
      <c r="AJ24">
        <f>AJ18*'Vehicle Loading'!AJ6/About!$B$52</f>
        <v>1.8466633771132559E-3</v>
      </c>
    </row>
    <row r="26" spans="1:48">
      <c r="A26" s="25" t="s">
        <v>160</v>
      </c>
      <c r="B26" s="25"/>
      <c r="C26" s="25"/>
      <c r="D26" s="25"/>
      <c r="E26" s="25"/>
      <c r="F26" s="25"/>
      <c r="G26" s="25"/>
      <c r="H26" s="25"/>
      <c r="I26" s="25"/>
      <c r="J26" s="25"/>
      <c r="K26" s="25"/>
      <c r="L26" s="25"/>
      <c r="M26" s="25"/>
      <c r="N26" s="25"/>
      <c r="O26" s="25"/>
    </row>
    <row r="28" spans="1:48">
      <c r="A28" t="str">
        <f t="shared" ref="A28:AJ28" si="10">A20</f>
        <v>in psg miles per BTU</v>
      </c>
      <c r="B28">
        <f t="shared" si="10"/>
        <v>2016</v>
      </c>
      <c r="C28">
        <f t="shared" si="10"/>
        <v>2017</v>
      </c>
      <c r="D28">
        <f t="shared" si="10"/>
        <v>2018</v>
      </c>
      <c r="E28">
        <f t="shared" si="10"/>
        <v>2019</v>
      </c>
      <c r="F28">
        <f t="shared" si="10"/>
        <v>2020</v>
      </c>
      <c r="G28">
        <f t="shared" si="10"/>
        <v>2021</v>
      </c>
      <c r="H28">
        <f t="shared" si="10"/>
        <v>2022</v>
      </c>
      <c r="I28">
        <f t="shared" si="10"/>
        <v>2023</v>
      </c>
      <c r="J28">
        <f t="shared" si="10"/>
        <v>2024</v>
      </c>
      <c r="K28">
        <f t="shared" si="10"/>
        <v>2025</v>
      </c>
      <c r="L28">
        <f t="shared" si="10"/>
        <v>2026</v>
      </c>
      <c r="M28">
        <f t="shared" si="10"/>
        <v>2027</v>
      </c>
      <c r="N28">
        <f t="shared" si="10"/>
        <v>2028</v>
      </c>
      <c r="O28">
        <f t="shared" si="10"/>
        <v>2029</v>
      </c>
      <c r="P28">
        <f t="shared" si="10"/>
        <v>2030</v>
      </c>
      <c r="Q28">
        <f t="shared" si="10"/>
        <v>2031</v>
      </c>
      <c r="R28">
        <f t="shared" si="10"/>
        <v>2032</v>
      </c>
      <c r="S28">
        <f t="shared" si="10"/>
        <v>2033</v>
      </c>
      <c r="T28">
        <f t="shared" si="10"/>
        <v>2034</v>
      </c>
      <c r="U28">
        <f t="shared" si="10"/>
        <v>2035</v>
      </c>
      <c r="V28">
        <f t="shared" si="10"/>
        <v>2036</v>
      </c>
      <c r="W28">
        <f t="shared" si="10"/>
        <v>2037</v>
      </c>
      <c r="X28">
        <f t="shared" si="10"/>
        <v>2038</v>
      </c>
      <c r="Y28">
        <f t="shared" si="10"/>
        <v>2039</v>
      </c>
      <c r="Z28">
        <f t="shared" si="10"/>
        <v>2040</v>
      </c>
      <c r="AA28">
        <f t="shared" si="10"/>
        <v>2041</v>
      </c>
      <c r="AB28">
        <f t="shared" si="10"/>
        <v>2042</v>
      </c>
      <c r="AC28">
        <f t="shared" si="10"/>
        <v>2043</v>
      </c>
      <c r="AD28">
        <f t="shared" si="10"/>
        <v>2044</v>
      </c>
      <c r="AE28">
        <f t="shared" si="10"/>
        <v>2045</v>
      </c>
      <c r="AF28">
        <f t="shared" si="10"/>
        <v>2046</v>
      </c>
      <c r="AG28">
        <f t="shared" si="10"/>
        <v>2047</v>
      </c>
      <c r="AH28">
        <f t="shared" si="10"/>
        <v>2048</v>
      </c>
      <c r="AI28">
        <f t="shared" si="10"/>
        <v>2049</v>
      </c>
      <c r="AJ28">
        <f t="shared" si="10"/>
        <v>2050</v>
      </c>
    </row>
    <row r="29" spans="1:48">
      <c r="A29" t="str">
        <f t="shared" ref="A29:B32" si="11">A21</f>
        <v>Gasoline Bus</v>
      </c>
      <c r="B29">
        <f t="shared" si="11"/>
        <v>5.3629535822850578E-4</v>
      </c>
      <c r="C29">
        <f>B29</f>
        <v>5.3629535822850578E-4</v>
      </c>
      <c r="D29">
        <f t="shared" ref="D29:I32" si="12">D21</f>
        <v>5.5358571416047923E-4</v>
      </c>
      <c r="E29">
        <f t="shared" si="12"/>
        <v>5.6223089212646584E-4</v>
      </c>
      <c r="F29">
        <f t="shared" si="12"/>
        <v>5.7087607009245257E-4</v>
      </c>
      <c r="G29">
        <f t="shared" si="12"/>
        <v>5.7952124805843918E-4</v>
      </c>
      <c r="H29">
        <f t="shared" si="12"/>
        <v>5.8816642602442591E-4</v>
      </c>
      <c r="I29">
        <f t="shared" si="12"/>
        <v>5.9681160399041252E-4</v>
      </c>
      <c r="J29">
        <f>I29</f>
        <v>5.9681160399041252E-4</v>
      </c>
      <c r="K29">
        <f t="shared" ref="K29:AJ29" si="13">J29</f>
        <v>5.9681160399041252E-4</v>
      </c>
      <c r="L29">
        <f t="shared" si="13"/>
        <v>5.9681160399041252E-4</v>
      </c>
      <c r="M29">
        <f t="shared" si="13"/>
        <v>5.9681160399041252E-4</v>
      </c>
      <c r="N29">
        <f t="shared" si="13"/>
        <v>5.9681160399041252E-4</v>
      </c>
      <c r="O29">
        <f t="shared" si="13"/>
        <v>5.9681160399041252E-4</v>
      </c>
      <c r="P29">
        <f t="shared" si="13"/>
        <v>5.9681160399041252E-4</v>
      </c>
      <c r="Q29">
        <f t="shared" si="13"/>
        <v>5.9681160399041252E-4</v>
      </c>
      <c r="R29">
        <f t="shared" si="13"/>
        <v>5.9681160399041252E-4</v>
      </c>
      <c r="S29">
        <f t="shared" si="13"/>
        <v>5.9681160399041252E-4</v>
      </c>
      <c r="T29">
        <f t="shared" si="13"/>
        <v>5.9681160399041252E-4</v>
      </c>
      <c r="U29">
        <f t="shared" si="13"/>
        <v>5.9681160399041252E-4</v>
      </c>
      <c r="V29">
        <f t="shared" si="13"/>
        <v>5.9681160399041252E-4</v>
      </c>
      <c r="W29">
        <f t="shared" si="13"/>
        <v>5.9681160399041252E-4</v>
      </c>
      <c r="X29">
        <f t="shared" si="13"/>
        <v>5.9681160399041252E-4</v>
      </c>
      <c r="Y29">
        <f t="shared" si="13"/>
        <v>5.9681160399041252E-4</v>
      </c>
      <c r="Z29">
        <f t="shared" si="13"/>
        <v>5.9681160399041252E-4</v>
      </c>
      <c r="AA29">
        <f t="shared" si="13"/>
        <v>5.9681160399041252E-4</v>
      </c>
      <c r="AB29">
        <f t="shared" si="13"/>
        <v>5.9681160399041252E-4</v>
      </c>
      <c r="AC29">
        <f t="shared" si="13"/>
        <v>5.9681160399041252E-4</v>
      </c>
      <c r="AD29">
        <f t="shared" si="13"/>
        <v>5.9681160399041252E-4</v>
      </c>
      <c r="AE29">
        <f t="shared" si="13"/>
        <v>5.9681160399041252E-4</v>
      </c>
      <c r="AF29">
        <f t="shared" si="13"/>
        <v>5.9681160399041252E-4</v>
      </c>
      <c r="AG29">
        <f t="shared" si="13"/>
        <v>5.9681160399041252E-4</v>
      </c>
      <c r="AH29">
        <f t="shared" si="13"/>
        <v>5.9681160399041252E-4</v>
      </c>
      <c r="AI29">
        <f t="shared" si="13"/>
        <v>5.9681160399041252E-4</v>
      </c>
      <c r="AJ29">
        <f t="shared" si="13"/>
        <v>5.9681160399041252E-4</v>
      </c>
    </row>
    <row r="30" spans="1:48">
      <c r="A30" t="str">
        <f t="shared" si="11"/>
        <v>Diesel Bus</v>
      </c>
      <c r="B30">
        <f t="shared" si="11"/>
        <v>5.5921668420669153E-3</v>
      </c>
      <c r="C30">
        <f>C22</f>
        <v>5.7818358085996475E-4</v>
      </c>
      <c r="D30">
        <f t="shared" si="12"/>
        <v>6.0013327202936299E-4</v>
      </c>
      <c r="E30">
        <f t="shared" si="12"/>
        <v>6.2208296319876124E-4</v>
      </c>
      <c r="F30">
        <f t="shared" si="12"/>
        <v>6.440326543681597E-4</v>
      </c>
      <c r="G30">
        <f t="shared" si="12"/>
        <v>6.6598234553755795E-4</v>
      </c>
      <c r="H30">
        <f t="shared" si="12"/>
        <v>6.879320367069562E-4</v>
      </c>
      <c r="I30">
        <f t="shared" si="12"/>
        <v>7.0988172787635456E-4</v>
      </c>
      <c r="J30">
        <f>I30</f>
        <v>7.0988172787635456E-4</v>
      </c>
      <c r="K30">
        <f t="shared" ref="K30:AJ30" si="14">J30</f>
        <v>7.0988172787635456E-4</v>
      </c>
      <c r="L30">
        <f t="shared" si="14"/>
        <v>7.0988172787635456E-4</v>
      </c>
      <c r="M30">
        <f t="shared" si="14"/>
        <v>7.0988172787635456E-4</v>
      </c>
      <c r="N30">
        <f t="shared" si="14"/>
        <v>7.0988172787635456E-4</v>
      </c>
      <c r="O30">
        <f t="shared" si="14"/>
        <v>7.0988172787635456E-4</v>
      </c>
      <c r="P30">
        <f t="shared" si="14"/>
        <v>7.0988172787635456E-4</v>
      </c>
      <c r="Q30">
        <f t="shared" si="14"/>
        <v>7.0988172787635456E-4</v>
      </c>
      <c r="R30">
        <f t="shared" si="14"/>
        <v>7.0988172787635456E-4</v>
      </c>
      <c r="S30">
        <f t="shared" si="14"/>
        <v>7.0988172787635456E-4</v>
      </c>
      <c r="T30">
        <f t="shared" si="14"/>
        <v>7.0988172787635456E-4</v>
      </c>
      <c r="U30">
        <f t="shared" si="14"/>
        <v>7.0988172787635456E-4</v>
      </c>
      <c r="V30">
        <f t="shared" si="14"/>
        <v>7.0988172787635456E-4</v>
      </c>
      <c r="W30">
        <f t="shared" si="14"/>
        <v>7.0988172787635456E-4</v>
      </c>
      <c r="X30">
        <f t="shared" si="14"/>
        <v>7.0988172787635456E-4</v>
      </c>
      <c r="Y30">
        <f t="shared" si="14"/>
        <v>7.0988172787635456E-4</v>
      </c>
      <c r="Z30">
        <f t="shared" si="14"/>
        <v>7.0988172787635456E-4</v>
      </c>
      <c r="AA30">
        <f t="shared" si="14"/>
        <v>7.0988172787635456E-4</v>
      </c>
      <c r="AB30">
        <f t="shared" si="14"/>
        <v>7.0988172787635456E-4</v>
      </c>
      <c r="AC30">
        <f t="shared" si="14"/>
        <v>7.0988172787635456E-4</v>
      </c>
      <c r="AD30">
        <f t="shared" si="14"/>
        <v>7.0988172787635456E-4</v>
      </c>
      <c r="AE30">
        <f t="shared" si="14"/>
        <v>7.0988172787635456E-4</v>
      </c>
      <c r="AF30">
        <f t="shared" si="14"/>
        <v>7.0988172787635456E-4</v>
      </c>
      <c r="AG30">
        <f t="shared" si="14"/>
        <v>7.0988172787635456E-4</v>
      </c>
      <c r="AH30">
        <f t="shared" si="14"/>
        <v>7.0988172787635456E-4</v>
      </c>
      <c r="AI30">
        <f t="shared" si="14"/>
        <v>7.0988172787635456E-4</v>
      </c>
      <c r="AJ30">
        <f t="shared" si="14"/>
        <v>7.0988172787635456E-4</v>
      </c>
    </row>
    <row r="31" spans="1:48">
      <c r="A31" t="str">
        <f t="shared" si="11"/>
        <v>CNG Bus</v>
      </c>
      <c r="B31">
        <f t="shared" si="11"/>
        <v>9.8331369384115986E-4</v>
      </c>
      <c r="C31">
        <f>C23</f>
        <v>4.2505320149866004E-4</v>
      </c>
      <c r="D31">
        <f t="shared" si="12"/>
        <v>4.3974422869374005E-4</v>
      </c>
      <c r="E31">
        <f t="shared" si="12"/>
        <v>4.5443525588882011E-4</v>
      </c>
      <c r="F31">
        <f t="shared" si="12"/>
        <v>4.6912628308390007E-4</v>
      </c>
      <c r="G31">
        <f t="shared" si="12"/>
        <v>4.8381731027898013E-4</v>
      </c>
      <c r="H31">
        <f t="shared" si="12"/>
        <v>4.9850833747406014E-4</v>
      </c>
      <c r="I31">
        <f t="shared" si="12"/>
        <v>5.1319936466914014E-4</v>
      </c>
      <c r="J31">
        <f t="shared" ref="J31:AJ31" si="15">J23</f>
        <v>5.2789039186422015E-4</v>
      </c>
      <c r="K31">
        <f t="shared" si="15"/>
        <v>5.4258141905930016E-4</v>
      </c>
      <c r="L31">
        <f t="shared" si="15"/>
        <v>5.5727244625438017E-4</v>
      </c>
      <c r="M31">
        <f t="shared" si="15"/>
        <v>5.7196347344946018E-4</v>
      </c>
      <c r="N31">
        <f t="shared" si="15"/>
        <v>5.7198064128111343E-4</v>
      </c>
      <c r="O31">
        <f t="shared" si="15"/>
        <v>5.9487105158312229E-4</v>
      </c>
      <c r="P31">
        <f t="shared" si="15"/>
        <v>5.9486821539584637E-4</v>
      </c>
      <c r="Q31">
        <f t="shared" si="15"/>
        <v>5.9483739236650991E-4</v>
      </c>
      <c r="R31">
        <f t="shared" si="15"/>
        <v>5.9483590211542418E-4</v>
      </c>
      <c r="S31">
        <f t="shared" si="15"/>
        <v>5.9476850508464064E-4</v>
      </c>
      <c r="T31">
        <f t="shared" si="15"/>
        <v>5.9476417074891654E-4</v>
      </c>
      <c r="U31">
        <f t="shared" si="15"/>
        <v>5.9476127354511469E-4</v>
      </c>
      <c r="V31">
        <f t="shared" si="15"/>
        <v>5.94650865410408E-4</v>
      </c>
      <c r="W31">
        <f t="shared" si="15"/>
        <v>5.9464580611561998E-4</v>
      </c>
      <c r="X31">
        <f t="shared" si="15"/>
        <v>5.946375035433282E-4</v>
      </c>
      <c r="Y31">
        <f t="shared" si="15"/>
        <v>5.9456479055347902E-4</v>
      </c>
      <c r="Z31">
        <f t="shared" si="15"/>
        <v>5.9455852484256993E-4</v>
      </c>
      <c r="AA31">
        <f t="shared" si="15"/>
        <v>5.9455187977621761E-4</v>
      </c>
      <c r="AB31">
        <f t="shared" si="15"/>
        <v>5.9454477826112234E-4</v>
      </c>
      <c r="AC31">
        <f t="shared" si="15"/>
        <v>5.9453718400702383E-4</v>
      </c>
      <c r="AD31">
        <f t="shared" si="15"/>
        <v>5.9452923502973146E-4</v>
      </c>
      <c r="AE31">
        <f t="shared" si="15"/>
        <v>5.9452155663111705E-4</v>
      </c>
      <c r="AF31">
        <f t="shared" si="15"/>
        <v>5.9451359806417031E-4</v>
      </c>
      <c r="AG31">
        <f t="shared" si="15"/>
        <v>5.9450417951936014E-4</v>
      </c>
      <c r="AH31">
        <f t="shared" si="15"/>
        <v>5.9449653731698997E-4</v>
      </c>
      <c r="AI31">
        <f t="shared" si="15"/>
        <v>5.9448860253614663E-4</v>
      </c>
      <c r="AJ31">
        <f t="shared" si="15"/>
        <v>5.9448040187743616E-4</v>
      </c>
    </row>
    <row r="32" spans="1:48">
      <c r="A32" t="str">
        <f t="shared" si="11"/>
        <v>BEV Bus</v>
      </c>
      <c r="B32">
        <f t="shared" si="11"/>
        <v>5.1557245454243749E-4</v>
      </c>
      <c r="C32">
        <f>C24</f>
        <v>1.9474577714762068E-3</v>
      </c>
      <c r="D32">
        <f t="shared" si="12"/>
        <v>1.9474577714762068E-3</v>
      </c>
      <c r="E32">
        <f t="shared" si="12"/>
        <v>1.9474577714762068E-3</v>
      </c>
      <c r="F32">
        <f t="shared" si="12"/>
        <v>1.9474577714762068E-3</v>
      </c>
      <c r="G32">
        <f t="shared" si="12"/>
        <v>1.9474577714762068E-3</v>
      </c>
      <c r="H32">
        <f t="shared" si="12"/>
        <v>1.9474577714762068E-3</v>
      </c>
      <c r="I32">
        <f t="shared" si="12"/>
        <v>1.9474577714762068E-3</v>
      </c>
      <c r="J32">
        <f t="shared" ref="J32:AJ32" si="16">J24</f>
        <v>1.9474577714762068E-3</v>
      </c>
      <c r="K32">
        <f t="shared" si="16"/>
        <v>1.9474577714762068E-3</v>
      </c>
      <c r="L32">
        <f t="shared" si="16"/>
        <v>1.9474577714762068E-3</v>
      </c>
      <c r="M32">
        <f t="shared" si="16"/>
        <v>1.9474577714762068E-3</v>
      </c>
      <c r="N32">
        <f t="shared" si="16"/>
        <v>1.9474577714762068E-3</v>
      </c>
      <c r="O32">
        <f t="shared" si="16"/>
        <v>1.9474577714762068E-3</v>
      </c>
      <c r="P32">
        <f t="shared" si="16"/>
        <v>1.9474577714762068E-3</v>
      </c>
      <c r="Q32">
        <f t="shared" si="16"/>
        <v>1.9340822250365416E-3</v>
      </c>
      <c r="R32">
        <f t="shared" si="16"/>
        <v>1.9002970614769785E-3</v>
      </c>
      <c r="S32">
        <f t="shared" si="16"/>
        <v>1.8056082984875188E-3</v>
      </c>
      <c r="T32">
        <f t="shared" si="16"/>
        <v>1.7497787572125557E-3</v>
      </c>
      <c r="U32">
        <f t="shared" si="16"/>
        <v>1.6843499089638154E-3</v>
      </c>
      <c r="V32">
        <f t="shared" si="16"/>
        <v>1.6266343214836161E-3</v>
      </c>
      <c r="W32">
        <f t="shared" si="16"/>
        <v>1.5858572159115124E-3</v>
      </c>
      <c r="X32">
        <f t="shared" si="16"/>
        <v>1.6044188746767785E-3</v>
      </c>
      <c r="Y32">
        <f t="shared" si="16"/>
        <v>1.6231962245113003E-3</v>
      </c>
      <c r="Z32">
        <f t="shared" si="16"/>
        <v>1.6421914324889232E-3</v>
      </c>
      <c r="AA32">
        <f t="shared" si="16"/>
        <v>1.6614072457635646E-3</v>
      </c>
      <c r="AB32">
        <f t="shared" si="16"/>
        <v>1.680846151064214E-3</v>
      </c>
      <c r="AC32">
        <f t="shared" si="16"/>
        <v>1.700510650162457E-3</v>
      </c>
      <c r="AD32">
        <f t="shared" si="16"/>
        <v>1.7204035804677799E-3</v>
      </c>
      <c r="AE32">
        <f t="shared" si="16"/>
        <v>1.7405270695672163E-3</v>
      </c>
      <c r="AF32">
        <f t="shared" si="16"/>
        <v>1.7608839266653876E-3</v>
      </c>
      <c r="AG32">
        <f t="shared" si="16"/>
        <v>1.7814769459243201E-3</v>
      </c>
      <c r="AH32">
        <f t="shared" si="16"/>
        <v>1.8042079616928898E-3</v>
      </c>
      <c r="AI32">
        <f t="shared" si="16"/>
        <v>1.8253125871299277E-3</v>
      </c>
      <c r="AJ32">
        <f t="shared" si="16"/>
        <v>1.8466633771132559E-3</v>
      </c>
    </row>
    <row r="34" spans="1:52">
      <c r="A34" t="s">
        <v>158</v>
      </c>
      <c r="B34" t="s">
        <v>159</v>
      </c>
    </row>
    <row r="35" spans="1:52">
      <c r="A35" t="s">
        <v>45</v>
      </c>
      <c r="B35">
        <f>C21</f>
        <v>5.449405361944925E-4</v>
      </c>
    </row>
    <row r="36" spans="1:52">
      <c r="A36" t="s">
        <v>46</v>
      </c>
      <c r="B36">
        <f>C22</f>
        <v>5.7818358085996475E-4</v>
      </c>
    </row>
    <row r="37" spans="1:52">
      <c r="A37" t="s">
        <v>47</v>
      </c>
      <c r="B37">
        <f>C23</f>
        <v>4.2505320149866004E-4</v>
      </c>
    </row>
    <row r="38" spans="1:52">
      <c r="A38" t="s">
        <v>50</v>
      </c>
      <c r="B38">
        <f>C24</f>
        <v>1.9474577714762068E-3</v>
      </c>
    </row>
    <row r="40" spans="1:52">
      <c r="A40" t="s">
        <v>204</v>
      </c>
    </row>
    <row r="42" spans="1:52">
      <c r="A42" t="s">
        <v>118</v>
      </c>
    </row>
    <row r="43" spans="1:52">
      <c r="A43" t="s">
        <v>23</v>
      </c>
      <c r="B43">
        <v>2000</v>
      </c>
      <c r="C43">
        <v>2001</v>
      </c>
      <c r="D43">
        <v>2002</v>
      </c>
      <c r="E43">
        <v>2003</v>
      </c>
      <c r="F43">
        <v>2004</v>
      </c>
      <c r="G43">
        <v>2005</v>
      </c>
      <c r="H43">
        <v>2006</v>
      </c>
      <c r="I43">
        <v>2007</v>
      </c>
      <c r="J43">
        <v>2008</v>
      </c>
      <c r="K43">
        <v>2009</v>
      </c>
      <c r="L43">
        <v>2010</v>
      </c>
      <c r="M43">
        <v>2011</v>
      </c>
      <c r="N43">
        <v>2012</v>
      </c>
      <c r="O43">
        <v>2013</v>
      </c>
      <c r="P43">
        <v>2014</v>
      </c>
      <c r="Q43">
        <v>2015</v>
      </c>
      <c r="R43">
        <v>2016</v>
      </c>
      <c r="S43">
        <v>2017</v>
      </c>
      <c r="T43">
        <v>2018</v>
      </c>
      <c r="U43">
        <v>2019</v>
      </c>
      <c r="V43">
        <v>2020</v>
      </c>
      <c r="W43">
        <v>2021</v>
      </c>
      <c r="X43">
        <v>2022</v>
      </c>
      <c r="Y43">
        <v>2023</v>
      </c>
      <c r="Z43">
        <v>2024</v>
      </c>
      <c r="AA43">
        <v>2025</v>
      </c>
      <c r="AB43">
        <v>2026</v>
      </c>
      <c r="AC43">
        <v>2027</v>
      </c>
      <c r="AD43">
        <v>2028</v>
      </c>
      <c r="AE43">
        <v>2029</v>
      </c>
      <c r="AF43">
        <v>2030</v>
      </c>
      <c r="AG43">
        <v>2031</v>
      </c>
      <c r="AH43">
        <v>2032</v>
      </c>
      <c r="AI43">
        <v>2033</v>
      </c>
      <c r="AJ43">
        <v>2034</v>
      </c>
      <c r="AK43">
        <v>2035</v>
      </c>
      <c r="AL43">
        <v>2036</v>
      </c>
      <c r="AM43">
        <v>2037</v>
      </c>
      <c r="AN43">
        <v>2038</v>
      </c>
      <c r="AO43">
        <v>2039</v>
      </c>
      <c r="AP43">
        <v>2040</v>
      </c>
      <c r="AQ43">
        <v>2041</v>
      </c>
      <c r="AR43">
        <v>2042</v>
      </c>
      <c r="AS43">
        <v>2043</v>
      </c>
      <c r="AT43">
        <v>2044</v>
      </c>
      <c r="AU43">
        <v>2045</v>
      </c>
      <c r="AV43">
        <v>2046</v>
      </c>
      <c r="AW43">
        <v>2047</v>
      </c>
      <c r="AX43">
        <v>2048</v>
      </c>
      <c r="AY43">
        <v>2049</v>
      </c>
      <c r="AZ43">
        <v>2050</v>
      </c>
    </row>
    <row r="44" spans="1:52">
      <c r="A44" t="s">
        <v>45</v>
      </c>
      <c r="B44">
        <v>5.704285542</v>
      </c>
      <c r="C44">
        <v>5.704285542</v>
      </c>
      <c r="D44">
        <v>5.704285542</v>
      </c>
      <c r="E44">
        <v>5.704285542</v>
      </c>
      <c r="F44">
        <v>5.704285542</v>
      </c>
      <c r="G44">
        <v>5.704285542</v>
      </c>
      <c r="H44">
        <v>5.704285542</v>
      </c>
      <c r="I44">
        <v>5.704285542</v>
      </c>
      <c r="J44">
        <v>5.704285542</v>
      </c>
      <c r="K44">
        <v>5.704285542</v>
      </c>
      <c r="L44">
        <v>5.704285542</v>
      </c>
      <c r="M44">
        <v>5.704285542</v>
      </c>
      <c r="N44">
        <v>5.704285542</v>
      </c>
      <c r="O44">
        <v>5.704285542</v>
      </c>
      <c r="P44">
        <v>5.704285542</v>
      </c>
      <c r="Q44">
        <v>6.7157807790000001</v>
      </c>
      <c r="R44">
        <v>6.7188921720000003</v>
      </c>
      <c r="S44">
        <v>6.9888336600000001</v>
      </c>
      <c r="T44">
        <v>6.9871639339999998</v>
      </c>
      <c r="U44">
        <v>6.9825914190000002</v>
      </c>
      <c r="V44">
        <v>6.981102366</v>
      </c>
      <c r="W44">
        <v>6.973835158</v>
      </c>
      <c r="X44">
        <v>6.9721546410000004</v>
      </c>
      <c r="Y44">
        <v>6.9706554289999998</v>
      </c>
      <c r="Z44">
        <v>6.9589604359999999</v>
      </c>
      <c r="AA44">
        <v>6.9571971149999996</v>
      </c>
      <c r="AB44">
        <v>6.9550359640000003</v>
      </c>
      <c r="AC44">
        <v>6.9463051589999996</v>
      </c>
      <c r="AD44">
        <v>6.9445338879999996</v>
      </c>
      <c r="AE44">
        <v>6.9427916449999998</v>
      </c>
      <c r="AF44">
        <v>6.9410689269999999</v>
      </c>
      <c r="AG44">
        <v>6.9393168909999998</v>
      </c>
      <c r="AH44">
        <v>6.9375795350000002</v>
      </c>
      <c r="AI44">
        <v>6.9359136760000002</v>
      </c>
      <c r="AJ44">
        <v>6.9342649070000002</v>
      </c>
      <c r="AK44">
        <v>6.9324823240000004</v>
      </c>
      <c r="AL44">
        <v>6.9309049949999997</v>
      </c>
      <c r="AM44">
        <v>6.9293277929999997</v>
      </c>
      <c r="AN44">
        <v>6.9277533360000003</v>
      </c>
      <c r="AO44">
        <v>6.9261890700000004</v>
      </c>
      <c r="AP44">
        <v>6.9246178360000004</v>
      </c>
      <c r="AQ44">
        <v>6.9230441169999999</v>
      </c>
      <c r="AR44">
        <v>6.9214980260000001</v>
      </c>
      <c r="AS44">
        <v>6.9199532079999999</v>
      </c>
      <c r="AT44">
        <v>6.9184182520000004</v>
      </c>
      <c r="AU44">
        <v>6.9168862200000003</v>
      </c>
      <c r="AV44">
        <v>6.9153628469999999</v>
      </c>
      <c r="AW44">
        <v>6.9138530920000001</v>
      </c>
      <c r="AX44">
        <v>6.9123379619999996</v>
      </c>
      <c r="AY44">
        <v>6.9108145829999996</v>
      </c>
      <c r="AZ44">
        <v>6.9092735269999999</v>
      </c>
    </row>
    <row r="45" spans="1:52">
      <c r="A45" t="s">
        <v>46</v>
      </c>
      <c r="B45">
        <v>5.916360987</v>
      </c>
      <c r="C45">
        <v>5.916360987</v>
      </c>
      <c r="D45">
        <v>5.916360987</v>
      </c>
      <c r="E45">
        <v>5.916360987</v>
      </c>
      <c r="F45">
        <v>5.916360987</v>
      </c>
      <c r="G45">
        <v>5.916360987</v>
      </c>
      <c r="H45">
        <v>5.916360987</v>
      </c>
      <c r="I45">
        <v>5.916360987</v>
      </c>
      <c r="J45">
        <v>5.916360987</v>
      </c>
      <c r="K45">
        <v>5.916360987</v>
      </c>
      <c r="L45">
        <v>5.916360987</v>
      </c>
      <c r="M45">
        <v>5.916360987</v>
      </c>
      <c r="N45">
        <v>5.916360987</v>
      </c>
      <c r="O45">
        <v>5.916360987</v>
      </c>
      <c r="P45">
        <v>5.916360987</v>
      </c>
      <c r="Q45">
        <v>8.4844987580000009</v>
      </c>
      <c r="R45">
        <v>8.4844987580000009</v>
      </c>
      <c r="S45">
        <v>8.4844987580000009</v>
      </c>
      <c r="T45">
        <v>8.4844987580000009</v>
      </c>
      <c r="U45">
        <v>8.4844987580000009</v>
      </c>
      <c r="V45">
        <v>8.4844987580000009</v>
      </c>
      <c r="W45">
        <v>8.4844987580000009</v>
      </c>
      <c r="X45">
        <v>8.4844987580000009</v>
      </c>
      <c r="Y45">
        <v>8.4844987580000009</v>
      </c>
      <c r="Z45">
        <v>8.4844987580000009</v>
      </c>
      <c r="AA45">
        <v>8.4844987580000009</v>
      </c>
      <c r="AB45">
        <v>8.4844987580000009</v>
      </c>
      <c r="AC45">
        <v>8.4844987580000009</v>
      </c>
      <c r="AD45">
        <v>8.4844987580000009</v>
      </c>
      <c r="AE45">
        <v>8.4844987580000009</v>
      </c>
      <c r="AF45">
        <v>8.4844987580000009</v>
      </c>
      <c r="AG45">
        <v>8.4844987580000009</v>
      </c>
      <c r="AH45">
        <v>8.4844987580000009</v>
      </c>
      <c r="AI45">
        <v>8.4844987580000009</v>
      </c>
      <c r="AJ45">
        <v>8.4844987580000009</v>
      </c>
      <c r="AK45">
        <v>8.4844987580000009</v>
      </c>
      <c r="AL45">
        <v>8.4844987580000009</v>
      </c>
      <c r="AM45">
        <v>8.4844987580000009</v>
      </c>
      <c r="AN45">
        <v>8.4844987580000009</v>
      </c>
      <c r="AO45">
        <v>8.4844987580000009</v>
      </c>
      <c r="AP45">
        <v>8.4844987580000009</v>
      </c>
      <c r="AQ45">
        <v>8.4844987580000009</v>
      </c>
      <c r="AR45">
        <v>8.4844987580000009</v>
      </c>
      <c r="AS45">
        <v>8.4844987580000009</v>
      </c>
      <c r="AT45">
        <v>8.4844987580000009</v>
      </c>
      <c r="AU45">
        <v>8.4844987580000009</v>
      </c>
      <c r="AV45">
        <v>8.4844987580000009</v>
      </c>
      <c r="AW45">
        <v>8.4844987580000009</v>
      </c>
      <c r="AX45">
        <v>8.4844987580000009</v>
      </c>
      <c r="AY45">
        <v>8.484</v>
      </c>
      <c r="AZ45">
        <v>8.484</v>
      </c>
    </row>
    <row r="46" spans="1:52">
      <c r="A46" t="s">
        <v>47</v>
      </c>
      <c r="B46">
        <v>4.3648019360000001</v>
      </c>
      <c r="C46">
        <v>4.3648019360000001</v>
      </c>
      <c r="D46">
        <v>4.3648019360000001</v>
      </c>
      <c r="E46">
        <v>4.3648019360000001</v>
      </c>
      <c r="F46">
        <v>4.3648019360000001</v>
      </c>
      <c r="G46">
        <v>4.3648019360000001</v>
      </c>
      <c r="H46">
        <v>4.3648019360000001</v>
      </c>
      <c r="I46">
        <v>4.3648019360000001</v>
      </c>
      <c r="J46">
        <v>4.3648019360000001</v>
      </c>
      <c r="K46">
        <v>4.3648019360000001</v>
      </c>
      <c r="L46">
        <v>4.3648019360000001</v>
      </c>
      <c r="M46">
        <v>4.3648019360000001</v>
      </c>
      <c r="N46">
        <v>4.3648019360000001</v>
      </c>
      <c r="O46">
        <v>4.3648019360000001</v>
      </c>
      <c r="P46">
        <v>4.3648019360000001</v>
      </c>
      <c r="Q46">
        <v>6.0836681170000002</v>
      </c>
      <c r="R46">
        <v>6.0838507220000002</v>
      </c>
      <c r="S46">
        <v>6.3273237160000004</v>
      </c>
      <c r="T46">
        <v>6.3272935490000002</v>
      </c>
      <c r="U46">
        <v>6.3269657009999998</v>
      </c>
      <c r="V46">
        <v>6.3269498500000001</v>
      </c>
      <c r="W46">
        <v>6.3262329839999998</v>
      </c>
      <c r="X46">
        <v>6.326186882</v>
      </c>
      <c r="Y46">
        <v>6.3261560660000002</v>
      </c>
      <c r="Z46">
        <v>6.3249817139999998</v>
      </c>
      <c r="AA46">
        <v>6.3249279009999997</v>
      </c>
      <c r="AB46">
        <v>6.3248395909999999</v>
      </c>
      <c r="AC46">
        <v>6.3240661820000001</v>
      </c>
      <c r="AD46">
        <v>6.3239995369999997</v>
      </c>
      <c r="AE46">
        <v>6.3239288570000003</v>
      </c>
      <c r="AF46">
        <v>6.3238533219999997</v>
      </c>
      <c r="AG46">
        <v>6.3237725459999998</v>
      </c>
      <c r="AH46">
        <v>6.3236879970000004</v>
      </c>
      <c r="AI46">
        <v>6.3236063260000002</v>
      </c>
      <c r="AJ46">
        <v>6.3235216750000003</v>
      </c>
      <c r="AK46">
        <v>6.3234214949999998</v>
      </c>
      <c r="AL46">
        <v>6.3233402090000004</v>
      </c>
      <c r="AM46">
        <v>6.3232558110000001</v>
      </c>
      <c r="AN46">
        <v>6.3231685850000003</v>
      </c>
      <c r="AO46">
        <v>6.3230790880000001</v>
      </c>
      <c r="AP46">
        <v>6.322987178</v>
      </c>
      <c r="AQ46">
        <v>6.3228919430000001</v>
      </c>
      <c r="AR46">
        <v>6.3227949710000004</v>
      </c>
      <c r="AS46">
        <v>6.3226955909999996</v>
      </c>
      <c r="AT46">
        <v>6.3225940129999998</v>
      </c>
      <c r="AU46">
        <v>6.3224899670000001</v>
      </c>
      <c r="AV46">
        <v>6.3223828400000004</v>
      </c>
      <c r="AW46">
        <v>6.3222730739999999</v>
      </c>
      <c r="AX46">
        <v>6.322160105</v>
      </c>
      <c r="AY46">
        <v>6.3220435300000002</v>
      </c>
      <c r="AZ46">
        <v>6.3219229329999997</v>
      </c>
    </row>
    <row r="47" spans="1:52">
      <c r="A47" t="s">
        <v>48</v>
      </c>
      <c r="B47">
        <v>2.4678737019999999</v>
      </c>
      <c r="C47">
        <v>2.4678737019999999</v>
      </c>
      <c r="D47">
        <v>2.4678737019999999</v>
      </c>
      <c r="E47">
        <v>2.4678737019999999</v>
      </c>
      <c r="F47">
        <v>2.4678737019999999</v>
      </c>
      <c r="G47">
        <v>2.4678737019999999</v>
      </c>
      <c r="H47">
        <v>2.4678737019999999</v>
      </c>
      <c r="I47">
        <v>2.4678737019999999</v>
      </c>
      <c r="J47">
        <v>2.4678737019999999</v>
      </c>
      <c r="K47">
        <v>2.4678737019999999</v>
      </c>
      <c r="L47">
        <v>2.4678737019999999</v>
      </c>
      <c r="M47">
        <v>2.4678737019999999</v>
      </c>
      <c r="N47">
        <v>2.4678737019999999</v>
      </c>
      <c r="O47">
        <v>2.4678737019999999</v>
      </c>
      <c r="P47">
        <v>2.4678737019999999</v>
      </c>
      <c r="Q47">
        <v>2.4678737019999999</v>
      </c>
      <c r="R47">
        <v>2.4678737019999999</v>
      </c>
      <c r="S47">
        <v>2.4678737019999999</v>
      </c>
      <c r="T47">
        <v>2.4678737019999999</v>
      </c>
      <c r="U47">
        <v>2.4678737019999999</v>
      </c>
      <c r="V47">
        <v>2.4678737019999999</v>
      </c>
      <c r="W47">
        <v>2.4678737019999999</v>
      </c>
      <c r="X47">
        <v>2.4678737019999999</v>
      </c>
      <c r="Y47">
        <v>2.4678737019999999</v>
      </c>
      <c r="Z47">
        <v>2.4678737019999999</v>
      </c>
      <c r="AA47">
        <v>2.4678737019999999</v>
      </c>
      <c r="AB47">
        <v>2.4678737019999999</v>
      </c>
      <c r="AC47">
        <v>2.4678737019999999</v>
      </c>
      <c r="AD47">
        <v>2.4678737019999999</v>
      </c>
      <c r="AE47">
        <v>2.4678737019999999</v>
      </c>
      <c r="AF47">
        <v>2.4678737019999999</v>
      </c>
      <c r="AG47">
        <v>2.4678737019999999</v>
      </c>
      <c r="AH47">
        <v>2.4678737019999999</v>
      </c>
      <c r="AI47">
        <v>2.4678737019999999</v>
      </c>
      <c r="AJ47">
        <v>2.4678737019999999</v>
      </c>
      <c r="AK47">
        <v>2.4678737019999999</v>
      </c>
      <c r="AL47">
        <v>2.4678737019999999</v>
      </c>
      <c r="AM47">
        <v>2.4678737019999999</v>
      </c>
      <c r="AN47">
        <v>2.4678737019999999</v>
      </c>
      <c r="AO47">
        <v>2.4678737019999999</v>
      </c>
      <c r="AP47">
        <v>2.4678737019999999</v>
      </c>
      <c r="AQ47">
        <v>2.4678737019999999</v>
      </c>
      <c r="AR47">
        <v>2.4678737019999999</v>
      </c>
      <c r="AS47">
        <v>2.4678737019999999</v>
      </c>
      <c r="AT47">
        <v>2.4678737019999999</v>
      </c>
      <c r="AU47">
        <v>2.4678737019999999</v>
      </c>
      <c r="AV47">
        <v>2.4678737019999999</v>
      </c>
      <c r="AW47">
        <v>2.4678737019999999</v>
      </c>
      <c r="AX47">
        <v>2.4678737019999999</v>
      </c>
      <c r="AY47">
        <v>2.4678737019999999</v>
      </c>
      <c r="AZ47">
        <v>2.4678737019999999</v>
      </c>
    </row>
    <row r="48" spans="1:52">
      <c r="A48" t="s">
        <v>50</v>
      </c>
      <c r="B48">
        <v>20.714061829999999</v>
      </c>
      <c r="C48">
        <v>20.714061829999999</v>
      </c>
      <c r="D48">
        <v>20.714061829999999</v>
      </c>
      <c r="E48">
        <v>20.714061829999999</v>
      </c>
      <c r="F48">
        <v>20.714061829999999</v>
      </c>
      <c r="G48">
        <v>20.714061829999999</v>
      </c>
      <c r="H48">
        <v>20.714061829999999</v>
      </c>
      <c r="I48">
        <v>20.714061829999999</v>
      </c>
      <c r="J48">
        <v>20.714061829999999</v>
      </c>
      <c r="K48">
        <v>20.714061829999999</v>
      </c>
      <c r="L48">
        <v>20.714061829999999</v>
      </c>
      <c r="M48">
        <v>20.714061829999999</v>
      </c>
      <c r="N48">
        <v>20.714061829999999</v>
      </c>
      <c r="O48">
        <v>20.714061829999999</v>
      </c>
      <c r="P48">
        <v>20.714061829999999</v>
      </c>
      <c r="Q48">
        <v>20.714061829999999</v>
      </c>
      <c r="R48">
        <v>20.714061829999999</v>
      </c>
      <c r="S48">
        <v>20.714061829999999</v>
      </c>
      <c r="T48">
        <v>20.714061829999999</v>
      </c>
      <c r="U48">
        <v>20.571793329999998</v>
      </c>
      <c r="V48">
        <v>20.2124387</v>
      </c>
      <c r="W48">
        <v>19.20528521</v>
      </c>
      <c r="X48">
        <v>18.61145638</v>
      </c>
      <c r="Y48">
        <v>17.91552488</v>
      </c>
      <c r="Z48">
        <v>17.301635189999999</v>
      </c>
      <c r="AA48">
        <v>16.867911029999998</v>
      </c>
      <c r="AB48">
        <v>17.065341419999999</v>
      </c>
      <c r="AC48">
        <v>17.265066000000001</v>
      </c>
      <c r="AD48">
        <v>17.467107819999999</v>
      </c>
      <c r="AE48">
        <v>17.671496099999999</v>
      </c>
      <c r="AF48">
        <v>17.878257290000001</v>
      </c>
      <c r="AG48">
        <v>18.087418</v>
      </c>
      <c r="AH48">
        <v>18.299008409999999</v>
      </c>
      <c r="AI48">
        <v>18.513051149999999</v>
      </c>
      <c r="AJ48">
        <v>18.729576099999999</v>
      </c>
      <c r="AK48">
        <v>18.94861298</v>
      </c>
      <c r="AL48">
        <v>19.190390579999999</v>
      </c>
      <c r="AM48">
        <v>19.41486914</v>
      </c>
      <c r="AN48">
        <v>19.641966020000002</v>
      </c>
      <c r="AO48">
        <v>19.8717091</v>
      </c>
      <c r="AP48">
        <v>20.10413187</v>
      </c>
      <c r="AQ48">
        <v>20.339265600000001</v>
      </c>
      <c r="AR48">
        <v>20.577143509999999</v>
      </c>
      <c r="AS48">
        <v>20.81780066</v>
      </c>
      <c r="AT48">
        <v>21.061273660000001</v>
      </c>
      <c r="AU48">
        <v>21.30759656</v>
      </c>
      <c r="AV48">
        <v>21.556805820000001</v>
      </c>
      <c r="AW48">
        <v>21.808941050000001</v>
      </c>
      <c r="AX48">
        <v>22.06403753</v>
      </c>
      <c r="AY48">
        <v>22.32213883</v>
      </c>
      <c r="AZ48">
        <v>22.583290049999999</v>
      </c>
    </row>
    <row r="51" spans="1:37">
      <c r="A51" t="s">
        <v>45</v>
      </c>
      <c r="B51">
        <f>B44*'Vehicle Loading'!$B$6/About!$B$52</f>
        <v>5.3629535822850578E-4</v>
      </c>
      <c r="C51">
        <f>C44*'Vehicle Loading'!$B$6/About!$B$52</f>
        <v>5.3629535822850578E-4</v>
      </c>
      <c r="D51">
        <f>D44*'Vehicle Loading'!$B$6/About!$B$52</f>
        <v>5.3629535822850578E-4</v>
      </c>
      <c r="E51">
        <f>E44*'Vehicle Loading'!$B$6/About!$B$52</f>
        <v>5.3629535822850578E-4</v>
      </c>
      <c r="F51">
        <f>F44*'Vehicle Loading'!$B$6/About!$B$52</f>
        <v>5.3629535822850578E-4</v>
      </c>
      <c r="G51">
        <f>G44*'Vehicle Loading'!$B$6/About!$B$52</f>
        <v>5.3629535822850578E-4</v>
      </c>
      <c r="H51">
        <f>H44*'Vehicle Loading'!$B$6/About!$B$52</f>
        <v>5.3629535822850578E-4</v>
      </c>
      <c r="I51">
        <f>I44*'Vehicle Loading'!$B$6/About!$B$52</f>
        <v>5.3629535822850578E-4</v>
      </c>
      <c r="J51">
        <f>J44*'Vehicle Loading'!$B$6/About!$B$52</f>
        <v>5.3629535822850578E-4</v>
      </c>
      <c r="K51">
        <f>K44*'Vehicle Loading'!$B$6/About!$B$52</f>
        <v>5.3629535822850578E-4</v>
      </c>
      <c r="L51">
        <f>L44*'Vehicle Loading'!L6/About!$B$52</f>
        <v>5.3629535822850578E-4</v>
      </c>
      <c r="M51">
        <f>M44*'Vehicle Loading'!M6/About!$B$52</f>
        <v>5.3629535822850578E-4</v>
      </c>
      <c r="N51">
        <f>N44*'Vehicle Loading'!N6/About!$B$52</f>
        <v>5.3629535822850578E-4</v>
      </c>
      <c r="O51">
        <f>O44*'Vehicle Loading'!O6/About!$B$52</f>
        <v>5.3629535822850578E-4</v>
      </c>
      <c r="P51">
        <f>P44*'Vehicle Loading'!P6/About!$B$52</f>
        <v>5.3629535822850578E-4</v>
      </c>
      <c r="Q51">
        <f>Q44*'Vehicle Loading'!Q6/About!$B$52</f>
        <v>6.313923158543592E-4</v>
      </c>
      <c r="R51">
        <f>R44*'Vehicle Loading'!R6/About!$B$52</f>
        <v>6.3168483725975499E-4</v>
      </c>
      <c r="S51">
        <f>S44*'Vehicle Loading'!S6/About!$B$52</f>
        <v>6.5706371528782403E-4</v>
      </c>
      <c r="T51">
        <f>T44*'Vehicle Loading'!T6/About!$B$52</f>
        <v>6.5690673396269223E-4</v>
      </c>
      <c r="U51">
        <f>U44*'Vehicle Loading'!U6/About!$B$52</f>
        <v>6.5647684339149371E-4</v>
      </c>
      <c r="V51">
        <f>V44*'Vehicle Loading'!V6/About!$B$52</f>
        <v>6.5633684825868051E-4</v>
      </c>
      <c r="W51">
        <f>W44*'Vehicle Loading'!W6/About!$B$52</f>
        <v>6.5565361284050498E-4</v>
      </c>
      <c r="X51">
        <f>X44*'Vehicle Loading'!X6/About!$B$52</f>
        <v>6.5549561698635488E-4</v>
      </c>
      <c r="Y51">
        <f>Y44*'Vehicle Loading'!Y6/About!$B$52</f>
        <v>6.5535466674277387E-4</v>
      </c>
      <c r="Z51">
        <f>Z44*'Vehicle Loading'!Z6/About!$B$52</f>
        <v>6.5425514772076234E-4</v>
      </c>
      <c r="AA51">
        <f>AA44*'Vehicle Loading'!AA6/About!$B$52</f>
        <v>6.5408936694762176E-4</v>
      </c>
      <c r="AB51">
        <f>AB44*'Vehicle Loading'!AB6/About!$B$52</f>
        <v>6.5388618370211332E-4</v>
      </c>
      <c r="AC51">
        <f>AC44*'Vehicle Loading'!AC6/About!$B$52</f>
        <v>6.5306534642799315E-4</v>
      </c>
      <c r="AD51">
        <f>AD44*'Vehicle Loading'!AD6/About!$B$52</f>
        <v>6.5289881822591233E-4</v>
      </c>
      <c r="AE51">
        <f>AE44*'Vehicle Loading'!AE6/About!$B$52</f>
        <v>6.5273501912663397E-4</v>
      </c>
      <c r="AF51">
        <f>AF44*'Vehicle Loading'!AF6/About!$B$52</f>
        <v>6.5257305569402983E-4</v>
      </c>
      <c r="AG51">
        <f>AG44*'Vehicle Loading'!AG6/About!$B$52</f>
        <v>6.5240833589391971E-4</v>
      </c>
      <c r="AH51">
        <f>AH44*'Vehicle Loading'!AH6/About!$B$52</f>
        <v>6.522449962519032E-4</v>
      </c>
      <c r="AI51">
        <f>AI44*'Vehicle Loading'!AI6/About!$B$52</f>
        <v>6.5208837848748993E-4</v>
      </c>
      <c r="AJ51">
        <f>AJ44*'Vehicle Loading'!AJ6/About!$B$52</f>
        <v>6.519333674602578E-4</v>
      </c>
      <c r="AK51">
        <f>AK44*'Vehicle Loading'!AK6/About!$B$52</f>
        <v>6.5176577574670874E-4</v>
      </c>
    </row>
    <row r="52" spans="1:37">
      <c r="A52" t="s">
        <v>46</v>
      </c>
      <c r="B52">
        <f>B45*'Vehicle Loading'!B6/About!$B$52</f>
        <v>5.562338896905665E-4</v>
      </c>
      <c r="C52">
        <f>C45*'Vehicle Loading'!C6/About!$B$52</f>
        <v>5.562338896905665E-4</v>
      </c>
      <c r="D52">
        <f>D45*'Vehicle Loading'!D6/About!$B$52</f>
        <v>5.562338896905665E-4</v>
      </c>
      <c r="E52">
        <f>E45*'Vehicle Loading'!E6/About!$B$52</f>
        <v>5.562338896905665E-4</v>
      </c>
      <c r="F52">
        <f>F45*'Vehicle Loading'!F6/About!$B$52</f>
        <v>5.562338896905665E-4</v>
      </c>
      <c r="G52">
        <f>G45*'Vehicle Loading'!G6/About!$B$52</f>
        <v>5.562338896905665E-4</v>
      </c>
      <c r="H52">
        <f>H45*'Vehicle Loading'!H6/About!$B$52</f>
        <v>5.562338896905665E-4</v>
      </c>
      <c r="I52">
        <f>I45*'Vehicle Loading'!I6/About!$B$52</f>
        <v>5.562338896905665E-4</v>
      </c>
      <c r="J52">
        <f>J45*'Vehicle Loading'!J6/About!$B$52</f>
        <v>5.562338896905665E-4</v>
      </c>
      <c r="K52">
        <f>K45*'Vehicle Loading'!K6/About!$B$52</f>
        <v>5.562338896905665E-4</v>
      </c>
      <c r="L52">
        <f>L45*'Vehicle Loading'!L6/About!$B$52</f>
        <v>5.562338896905665E-4</v>
      </c>
      <c r="M52">
        <f>M45*'Vehicle Loading'!M6/About!$B$52</f>
        <v>5.562338896905665E-4</v>
      </c>
      <c r="N52">
        <f>N45*'Vehicle Loading'!N6/About!$B$52</f>
        <v>5.562338896905665E-4</v>
      </c>
      <c r="O52">
        <f>O45*'Vehicle Loading'!O6/About!$B$52</f>
        <v>5.562338896905665E-4</v>
      </c>
      <c r="P52">
        <f>P45*'Vehicle Loading'!P6/About!$B$52</f>
        <v>5.562338896905665E-4</v>
      </c>
      <c r="Q52">
        <f>Q45*'Vehicle Loading'!Q6/About!$B$52</f>
        <v>7.9768049255394776E-4</v>
      </c>
      <c r="R52">
        <f>R45*'Vehicle Loading'!R6/About!$B$52</f>
        <v>7.9768049255394776E-4</v>
      </c>
      <c r="S52">
        <f>S45*'Vehicle Loading'!S6/About!$B$52</f>
        <v>7.9768049255394776E-4</v>
      </c>
      <c r="T52">
        <f>T45*'Vehicle Loading'!T6/About!$B$52</f>
        <v>7.9768049255394776E-4</v>
      </c>
      <c r="U52">
        <f>U45*'Vehicle Loading'!U6/About!$B$52</f>
        <v>7.9768049255394776E-4</v>
      </c>
      <c r="V52">
        <f>V45*'Vehicle Loading'!V6/About!$B$52</f>
        <v>7.9768049255394776E-4</v>
      </c>
      <c r="W52">
        <f>W45*'Vehicle Loading'!W6/About!$B$52</f>
        <v>7.9768049255394776E-4</v>
      </c>
      <c r="X52">
        <f>X45*'Vehicle Loading'!X6/About!$B$52</f>
        <v>7.9768049255394776E-4</v>
      </c>
      <c r="Y52">
        <f>Y45*'Vehicle Loading'!Y6/About!$B$52</f>
        <v>7.9768049255394776E-4</v>
      </c>
      <c r="Z52">
        <f>Z45*'Vehicle Loading'!Z6/About!$B$52</f>
        <v>7.9768049255394776E-4</v>
      </c>
      <c r="AA52">
        <f>AA45*'Vehicle Loading'!AA6/About!$B$52</f>
        <v>7.9768049255394776E-4</v>
      </c>
      <c r="AB52">
        <f>AB45*'Vehicle Loading'!AB6/About!$B$52</f>
        <v>7.9768049255394776E-4</v>
      </c>
      <c r="AC52">
        <f>AC45*'Vehicle Loading'!AC6/About!$B$52</f>
        <v>7.9768049255394776E-4</v>
      </c>
      <c r="AD52">
        <f>AD45*'Vehicle Loading'!AD6/About!$B$52</f>
        <v>7.9768049255394776E-4</v>
      </c>
      <c r="AE52">
        <f>AE45*'Vehicle Loading'!AE6/About!$B$52</f>
        <v>7.9768049255394776E-4</v>
      </c>
      <c r="AF52">
        <f>AF45*'Vehicle Loading'!AF6/About!$B$52</f>
        <v>7.9768049255394776E-4</v>
      </c>
      <c r="AG52">
        <f>AG45*'Vehicle Loading'!AG6/About!$B$52</f>
        <v>7.9768049255394776E-4</v>
      </c>
      <c r="AH52">
        <f>AH45*'Vehicle Loading'!AH6/About!$B$52</f>
        <v>7.9768049255394776E-4</v>
      </c>
      <c r="AI52">
        <f>AI45*'Vehicle Loading'!AI6/About!$B$52</f>
        <v>7.9768049255394776E-4</v>
      </c>
      <c r="AJ52">
        <f>AJ45*'Vehicle Loading'!AJ6/About!$B$52</f>
        <v>7.9768049255394776E-4</v>
      </c>
      <c r="AK52">
        <f>AK45*'Vehicle Loading'!AK6/About!$B$52</f>
        <v>7.9768049255394776E-4</v>
      </c>
    </row>
    <row r="53" spans="1:37">
      <c r="A53" t="s">
        <v>47</v>
      </c>
      <c r="B53">
        <f>B46*'Vehicle Loading'!B6/About!$B$52</f>
        <v>4.1036217430358003E-4</v>
      </c>
      <c r="C53">
        <f>C46*'Vehicle Loading'!C6/About!$B$52</f>
        <v>4.1036217430358003E-4</v>
      </c>
      <c r="D53">
        <f>D46*'Vehicle Loading'!D6/About!$B$52</f>
        <v>4.1036217430358003E-4</v>
      </c>
      <c r="E53">
        <f>E46*'Vehicle Loading'!E6/About!$B$52</f>
        <v>4.1036217430358003E-4</v>
      </c>
      <c r="F53">
        <f>F46*'Vehicle Loading'!F6/About!$B$52</f>
        <v>4.1036217430358003E-4</v>
      </c>
      <c r="G53">
        <f>G46*'Vehicle Loading'!G6/About!$B$52</f>
        <v>4.1036217430358003E-4</v>
      </c>
      <c r="H53">
        <f>H46*'Vehicle Loading'!H6/About!$B$52</f>
        <v>4.1036217430358003E-4</v>
      </c>
      <c r="I53">
        <f>I46*'Vehicle Loading'!I6/About!$B$52</f>
        <v>4.1036217430358003E-4</v>
      </c>
      <c r="J53">
        <f>J46*'Vehicle Loading'!J6/About!$B$52</f>
        <v>4.1036217430358003E-4</v>
      </c>
      <c r="K53">
        <f>K46*'Vehicle Loading'!K6/About!$B$52</f>
        <v>4.1036217430358003E-4</v>
      </c>
      <c r="L53">
        <f>L46*'Vehicle Loading'!L6/About!$B$52</f>
        <v>4.1036217430358003E-4</v>
      </c>
      <c r="M53">
        <f>M46*'Vehicle Loading'!M6/About!$B$52</f>
        <v>4.1036217430358003E-4</v>
      </c>
      <c r="N53">
        <f>N46*'Vehicle Loading'!N6/About!$B$52</f>
        <v>4.1036217430358003E-4</v>
      </c>
      <c r="O53">
        <f>O46*'Vehicle Loading'!O6/About!$B$52</f>
        <v>4.1036217430358003E-4</v>
      </c>
      <c r="P53">
        <f>P46*'Vehicle Loading'!P6/About!$B$52</f>
        <v>4.1036217430358003E-4</v>
      </c>
      <c r="Q53">
        <f>Q46*'Vehicle Loading'!Q6/About!$B$52</f>
        <v>5.7196347344945974E-4</v>
      </c>
      <c r="R53">
        <f>R46*'Vehicle Loading'!R6/About!$B$52</f>
        <v>5.7198064128111343E-4</v>
      </c>
      <c r="S53">
        <f>S46*'Vehicle Loading'!S6/About!$B$52</f>
        <v>5.9487105158312229E-4</v>
      </c>
      <c r="T53">
        <f>T46*'Vehicle Loading'!T6/About!$B$52</f>
        <v>5.9486821539584637E-4</v>
      </c>
      <c r="U53">
        <f>U46*'Vehicle Loading'!U6/About!$B$52</f>
        <v>5.9483739236650991E-4</v>
      </c>
      <c r="V53">
        <f>V46*'Vehicle Loading'!V6/About!$B$52</f>
        <v>5.9483590211542418E-4</v>
      </c>
      <c r="W53">
        <f>W46*'Vehicle Loading'!W6/About!$B$52</f>
        <v>5.9476850508464064E-4</v>
      </c>
      <c r="X53">
        <f>X46*'Vehicle Loading'!X6/About!$B$52</f>
        <v>5.9476417074891654E-4</v>
      </c>
      <c r="Y53">
        <f>Y46*'Vehicle Loading'!Y6/About!$B$52</f>
        <v>5.9476127354511469E-4</v>
      </c>
      <c r="Z53">
        <f>Z46*'Vehicle Loading'!Z6/About!$B$52</f>
        <v>5.94650865410408E-4</v>
      </c>
      <c r="AA53">
        <f>AA46*'Vehicle Loading'!AA6/About!$B$52</f>
        <v>5.9464580611561998E-4</v>
      </c>
      <c r="AB53">
        <f>AB46*'Vehicle Loading'!AB6/About!$B$52</f>
        <v>5.946375035433282E-4</v>
      </c>
      <c r="AC53">
        <f>AC46*'Vehicle Loading'!AC6/About!$B$52</f>
        <v>5.9456479055347902E-4</v>
      </c>
      <c r="AD53">
        <f>AD46*'Vehicle Loading'!AD6/About!$B$52</f>
        <v>5.9455852484256993E-4</v>
      </c>
      <c r="AE53">
        <f>AE46*'Vehicle Loading'!AE6/About!$B$52</f>
        <v>5.9455187977621761E-4</v>
      </c>
      <c r="AF53">
        <f>AF46*'Vehicle Loading'!AF6/About!$B$52</f>
        <v>5.9454477826112234E-4</v>
      </c>
      <c r="AG53">
        <f>AG46*'Vehicle Loading'!AG6/About!$B$52</f>
        <v>5.9453718400702383E-4</v>
      </c>
      <c r="AH53">
        <f>AH46*'Vehicle Loading'!AH6/About!$B$52</f>
        <v>5.9452923502973146E-4</v>
      </c>
      <c r="AI53">
        <f>AI46*'Vehicle Loading'!AI6/About!$B$52</f>
        <v>5.9452155663111705E-4</v>
      </c>
      <c r="AJ53">
        <f>AJ46*'Vehicle Loading'!AJ6/About!$B$52</f>
        <v>5.9451359806417031E-4</v>
      </c>
      <c r="AK53">
        <f>AK46*'Vehicle Loading'!AK6/About!$B$52</f>
        <v>5.9450417951936014E-4</v>
      </c>
    </row>
    <row r="54" spans="1:37">
      <c r="A54" t="s">
        <v>50</v>
      </c>
      <c r="B54">
        <f>B48*'Vehicle Loading'!B6/About!$B$52</f>
        <v>1.9474577714762068E-3</v>
      </c>
      <c r="C54">
        <f>C48*'Vehicle Loading'!C6/About!$B$52</f>
        <v>1.9474577714762068E-3</v>
      </c>
      <c r="D54">
        <f>D48*'Vehicle Loading'!D6/About!$B$52</f>
        <v>1.9474577714762068E-3</v>
      </c>
      <c r="E54">
        <f>E48*'Vehicle Loading'!E6/About!$B$52</f>
        <v>1.9474577714762068E-3</v>
      </c>
      <c r="F54">
        <f>F48*'Vehicle Loading'!F6/About!$B$52</f>
        <v>1.9474577714762068E-3</v>
      </c>
      <c r="G54">
        <f>G48*'Vehicle Loading'!G6/About!$B$52</f>
        <v>1.9474577714762068E-3</v>
      </c>
      <c r="H54">
        <f>H48*'Vehicle Loading'!H6/About!$B$52</f>
        <v>1.9474577714762068E-3</v>
      </c>
      <c r="I54">
        <f>I48*'Vehicle Loading'!I6/About!$B$52</f>
        <v>1.9474577714762068E-3</v>
      </c>
      <c r="J54">
        <f>J48*'Vehicle Loading'!J6/About!$B$52</f>
        <v>1.9474577714762068E-3</v>
      </c>
      <c r="K54">
        <f>K48*'Vehicle Loading'!K6/About!$B$52</f>
        <v>1.9474577714762068E-3</v>
      </c>
      <c r="L54">
        <f>L48*'Vehicle Loading'!L6/About!$B$52</f>
        <v>1.9474577714762068E-3</v>
      </c>
      <c r="M54">
        <f>M48*'Vehicle Loading'!M6/About!$B$52</f>
        <v>1.9474577714762068E-3</v>
      </c>
      <c r="N54">
        <f>N48*'Vehicle Loading'!N6/About!$B$52</f>
        <v>1.9474577714762068E-3</v>
      </c>
      <c r="O54">
        <f>O48*'Vehicle Loading'!O6/About!$B$52</f>
        <v>1.9474577714762068E-3</v>
      </c>
      <c r="P54">
        <f>P48*'Vehicle Loading'!P6/About!$B$52</f>
        <v>1.9474577714762068E-3</v>
      </c>
      <c r="Q54">
        <f>Q48*'Vehicle Loading'!Q6/About!$B$52</f>
        <v>1.9474577714762068E-3</v>
      </c>
      <c r="R54">
        <f>R48*'Vehicle Loading'!R6/About!$B$52</f>
        <v>1.9474577714762068E-3</v>
      </c>
      <c r="S54">
        <f>S48*'Vehicle Loading'!S6/About!$B$52</f>
        <v>1.9474577714762068E-3</v>
      </c>
      <c r="T54">
        <f>T48*'Vehicle Loading'!T6/About!$B$52</f>
        <v>1.9474577714762068E-3</v>
      </c>
      <c r="U54">
        <f>U48*'Vehicle Loading'!U6/About!$B$52</f>
        <v>1.9340822250365416E-3</v>
      </c>
      <c r="V54">
        <f>V48*'Vehicle Loading'!V6/About!$B$52</f>
        <v>1.9002970614769785E-3</v>
      </c>
      <c r="W54">
        <f>W48*'Vehicle Loading'!W6/About!$B$52</f>
        <v>1.8056082984875188E-3</v>
      </c>
      <c r="X54">
        <f>X48*'Vehicle Loading'!X6/About!$B$52</f>
        <v>1.7497787572125557E-3</v>
      </c>
      <c r="Y54">
        <f>Y48*'Vehicle Loading'!Y6/About!$B$52</f>
        <v>1.6843499089638154E-3</v>
      </c>
      <c r="Z54">
        <f>Z48*'Vehicle Loading'!Z6/About!$B$52</f>
        <v>1.6266343214836161E-3</v>
      </c>
      <c r="AA54">
        <f>AA48*'Vehicle Loading'!AA6/About!$B$52</f>
        <v>1.5858572159115124E-3</v>
      </c>
      <c r="AB54">
        <f>AB48*'Vehicle Loading'!AB6/About!$B$52</f>
        <v>1.6044188746767785E-3</v>
      </c>
      <c r="AC54">
        <f>AC48*'Vehicle Loading'!AC6/About!$B$52</f>
        <v>1.6231962245113003E-3</v>
      </c>
      <c r="AD54">
        <f>AD48*'Vehicle Loading'!AD6/About!$B$52</f>
        <v>1.6421914324889232E-3</v>
      </c>
      <c r="AE54">
        <f>AE48*'Vehicle Loading'!AE6/About!$B$52</f>
        <v>1.6614072457635646E-3</v>
      </c>
      <c r="AF54">
        <f>AF48*'Vehicle Loading'!AF6/About!$B$52</f>
        <v>1.680846151064214E-3</v>
      </c>
      <c r="AG54">
        <f>AG48*'Vehicle Loading'!AG6/About!$B$52</f>
        <v>1.700510650162457E-3</v>
      </c>
      <c r="AH54">
        <f>AH48*'Vehicle Loading'!AH6/About!$B$52</f>
        <v>1.7204035804677799E-3</v>
      </c>
      <c r="AI54">
        <f>AI48*'Vehicle Loading'!AI6/About!$B$52</f>
        <v>1.7405270695672163E-3</v>
      </c>
      <c r="AJ54">
        <f>AJ48*'Vehicle Loading'!AJ6/About!$B$52</f>
        <v>1.7608839266653876E-3</v>
      </c>
      <c r="AK54">
        <f>AK48*'Vehicle Loading'!AK6/About!$B$52</f>
        <v>1.7814769459243201E-3</v>
      </c>
    </row>
    <row r="56" spans="1:37">
      <c r="A56" t="s">
        <v>205</v>
      </c>
    </row>
    <row r="57" spans="1:37">
      <c r="B57">
        <f>B43</f>
        <v>2000</v>
      </c>
      <c r="C57">
        <f t="shared" ref="C57:AH57" si="17">C43</f>
        <v>2001</v>
      </c>
      <c r="D57">
        <f t="shared" si="17"/>
        <v>2002</v>
      </c>
      <c r="E57">
        <f t="shared" si="17"/>
        <v>2003</v>
      </c>
      <c r="F57">
        <f t="shared" si="17"/>
        <v>2004</v>
      </c>
      <c r="G57">
        <f t="shared" si="17"/>
        <v>2005</v>
      </c>
      <c r="H57">
        <f t="shared" si="17"/>
        <v>2006</v>
      </c>
      <c r="I57">
        <f t="shared" si="17"/>
        <v>2007</v>
      </c>
      <c r="J57">
        <f t="shared" si="17"/>
        <v>2008</v>
      </c>
      <c r="K57">
        <f t="shared" si="17"/>
        <v>2009</v>
      </c>
      <c r="L57">
        <f t="shared" si="17"/>
        <v>2010</v>
      </c>
      <c r="M57">
        <f t="shared" si="17"/>
        <v>2011</v>
      </c>
      <c r="N57">
        <f t="shared" si="17"/>
        <v>2012</v>
      </c>
      <c r="O57">
        <f t="shared" si="17"/>
        <v>2013</v>
      </c>
      <c r="P57">
        <f t="shared" si="17"/>
        <v>2014</v>
      </c>
      <c r="Q57">
        <f t="shared" si="17"/>
        <v>2015</v>
      </c>
      <c r="R57">
        <f t="shared" si="17"/>
        <v>2016</v>
      </c>
      <c r="S57">
        <f t="shared" si="17"/>
        <v>2017</v>
      </c>
      <c r="T57">
        <f t="shared" si="17"/>
        <v>2018</v>
      </c>
      <c r="U57">
        <f t="shared" si="17"/>
        <v>2019</v>
      </c>
      <c r="V57">
        <f t="shared" si="17"/>
        <v>2020</v>
      </c>
      <c r="W57">
        <f t="shared" si="17"/>
        <v>2021</v>
      </c>
      <c r="X57">
        <f t="shared" si="17"/>
        <v>2022</v>
      </c>
      <c r="Y57">
        <f t="shared" si="17"/>
        <v>2023</v>
      </c>
      <c r="Z57">
        <f t="shared" si="17"/>
        <v>2024</v>
      </c>
      <c r="AA57">
        <f t="shared" si="17"/>
        <v>2025</v>
      </c>
      <c r="AB57">
        <f t="shared" si="17"/>
        <v>2026</v>
      </c>
      <c r="AC57">
        <f t="shared" si="17"/>
        <v>2027</v>
      </c>
      <c r="AD57">
        <f t="shared" si="17"/>
        <v>2028</v>
      </c>
      <c r="AE57">
        <f t="shared" si="17"/>
        <v>2029</v>
      </c>
      <c r="AF57">
        <f t="shared" si="17"/>
        <v>2030</v>
      </c>
      <c r="AG57">
        <f t="shared" si="17"/>
        <v>2031</v>
      </c>
      <c r="AH57">
        <f t="shared" si="17"/>
        <v>2032</v>
      </c>
      <c r="AI57">
        <f t="shared" ref="AI57:AK57" si="18">AI43</f>
        <v>2033</v>
      </c>
      <c r="AJ57">
        <f t="shared" si="18"/>
        <v>2034</v>
      </c>
      <c r="AK57">
        <f t="shared" si="18"/>
        <v>2035</v>
      </c>
    </row>
    <row r="58" spans="1:37">
      <c r="A58" t="s">
        <v>4</v>
      </c>
      <c r="B58">
        <f>B54</f>
        <v>1.9474577714762068E-3</v>
      </c>
      <c r="C58">
        <f t="shared" ref="C58:AH58" si="19">C54</f>
        <v>1.9474577714762068E-3</v>
      </c>
      <c r="D58">
        <f t="shared" si="19"/>
        <v>1.9474577714762068E-3</v>
      </c>
      <c r="E58">
        <f t="shared" si="19"/>
        <v>1.9474577714762068E-3</v>
      </c>
      <c r="F58">
        <f t="shared" si="19"/>
        <v>1.9474577714762068E-3</v>
      </c>
      <c r="G58">
        <f t="shared" si="19"/>
        <v>1.9474577714762068E-3</v>
      </c>
      <c r="H58">
        <f t="shared" si="19"/>
        <v>1.9474577714762068E-3</v>
      </c>
      <c r="I58">
        <f t="shared" si="19"/>
        <v>1.9474577714762068E-3</v>
      </c>
      <c r="J58">
        <f t="shared" si="19"/>
        <v>1.9474577714762068E-3</v>
      </c>
      <c r="K58">
        <f t="shared" si="19"/>
        <v>1.9474577714762068E-3</v>
      </c>
      <c r="L58">
        <f t="shared" si="19"/>
        <v>1.9474577714762068E-3</v>
      </c>
      <c r="M58">
        <f t="shared" si="19"/>
        <v>1.9474577714762068E-3</v>
      </c>
      <c r="N58">
        <f t="shared" si="19"/>
        <v>1.9474577714762068E-3</v>
      </c>
      <c r="O58">
        <f t="shared" si="19"/>
        <v>1.9474577714762068E-3</v>
      </c>
      <c r="P58">
        <f t="shared" si="19"/>
        <v>1.9474577714762068E-3</v>
      </c>
      <c r="Q58">
        <f t="shared" si="19"/>
        <v>1.9474577714762068E-3</v>
      </c>
      <c r="R58">
        <f t="shared" si="19"/>
        <v>1.9474577714762068E-3</v>
      </c>
      <c r="S58">
        <f t="shared" si="19"/>
        <v>1.9474577714762068E-3</v>
      </c>
      <c r="T58">
        <f t="shared" si="19"/>
        <v>1.9474577714762068E-3</v>
      </c>
      <c r="U58">
        <f t="shared" si="19"/>
        <v>1.9340822250365416E-3</v>
      </c>
      <c r="V58">
        <f t="shared" si="19"/>
        <v>1.9002970614769785E-3</v>
      </c>
      <c r="W58">
        <f t="shared" si="19"/>
        <v>1.8056082984875188E-3</v>
      </c>
      <c r="X58">
        <f t="shared" si="19"/>
        <v>1.7497787572125557E-3</v>
      </c>
      <c r="Y58">
        <f t="shared" si="19"/>
        <v>1.6843499089638154E-3</v>
      </c>
      <c r="Z58">
        <f t="shared" si="19"/>
        <v>1.6266343214836161E-3</v>
      </c>
      <c r="AA58">
        <f t="shared" si="19"/>
        <v>1.5858572159115124E-3</v>
      </c>
      <c r="AB58">
        <f t="shared" si="19"/>
        <v>1.6044188746767785E-3</v>
      </c>
      <c r="AC58">
        <f t="shared" si="19"/>
        <v>1.6231962245113003E-3</v>
      </c>
      <c r="AD58">
        <f t="shared" si="19"/>
        <v>1.6421914324889232E-3</v>
      </c>
      <c r="AE58">
        <f t="shared" si="19"/>
        <v>1.6614072457635646E-3</v>
      </c>
      <c r="AF58">
        <f t="shared" si="19"/>
        <v>1.680846151064214E-3</v>
      </c>
      <c r="AG58">
        <f t="shared" si="19"/>
        <v>1.700510650162457E-3</v>
      </c>
      <c r="AH58">
        <f t="shared" si="19"/>
        <v>1.7204035804677799E-3</v>
      </c>
      <c r="AI58">
        <f t="shared" ref="AI58:AK58" si="20">AI54</f>
        <v>1.7405270695672163E-3</v>
      </c>
      <c r="AJ58">
        <f t="shared" si="20"/>
        <v>1.7608839266653876E-3</v>
      </c>
      <c r="AK58">
        <f t="shared" si="20"/>
        <v>1.7814769459243201E-3</v>
      </c>
    </row>
    <row r="59" spans="1:37">
      <c r="A59" t="s">
        <v>5</v>
      </c>
      <c r="B59">
        <f>B53</f>
        <v>4.1036217430358003E-4</v>
      </c>
      <c r="C59">
        <f t="shared" ref="C59:AH59" si="21">C53</f>
        <v>4.1036217430358003E-4</v>
      </c>
      <c r="D59">
        <f t="shared" si="21"/>
        <v>4.1036217430358003E-4</v>
      </c>
      <c r="E59">
        <f t="shared" si="21"/>
        <v>4.1036217430358003E-4</v>
      </c>
      <c r="F59">
        <f t="shared" si="21"/>
        <v>4.1036217430358003E-4</v>
      </c>
      <c r="G59">
        <f t="shared" si="21"/>
        <v>4.1036217430358003E-4</v>
      </c>
      <c r="H59">
        <f t="shared" si="21"/>
        <v>4.1036217430358003E-4</v>
      </c>
      <c r="I59">
        <f t="shared" si="21"/>
        <v>4.1036217430358003E-4</v>
      </c>
      <c r="J59">
        <f t="shared" si="21"/>
        <v>4.1036217430358003E-4</v>
      </c>
      <c r="K59">
        <f t="shared" si="21"/>
        <v>4.1036217430358003E-4</v>
      </c>
      <c r="L59">
        <f t="shared" si="21"/>
        <v>4.1036217430358003E-4</v>
      </c>
      <c r="M59">
        <f t="shared" si="21"/>
        <v>4.1036217430358003E-4</v>
      </c>
      <c r="N59">
        <f t="shared" si="21"/>
        <v>4.1036217430358003E-4</v>
      </c>
      <c r="O59">
        <f t="shared" si="21"/>
        <v>4.1036217430358003E-4</v>
      </c>
      <c r="P59">
        <f t="shared" si="21"/>
        <v>4.1036217430358003E-4</v>
      </c>
      <c r="Q59">
        <f t="shared" si="21"/>
        <v>5.7196347344945974E-4</v>
      </c>
      <c r="R59">
        <f t="shared" si="21"/>
        <v>5.7198064128111343E-4</v>
      </c>
      <c r="S59">
        <f t="shared" si="21"/>
        <v>5.9487105158312229E-4</v>
      </c>
      <c r="T59">
        <f t="shared" si="21"/>
        <v>5.9486821539584637E-4</v>
      </c>
      <c r="U59">
        <f t="shared" si="21"/>
        <v>5.9483739236650991E-4</v>
      </c>
      <c r="V59">
        <f t="shared" si="21"/>
        <v>5.9483590211542418E-4</v>
      </c>
      <c r="W59">
        <f t="shared" si="21"/>
        <v>5.9476850508464064E-4</v>
      </c>
      <c r="X59">
        <f t="shared" si="21"/>
        <v>5.9476417074891654E-4</v>
      </c>
      <c r="Y59">
        <f t="shared" si="21"/>
        <v>5.9476127354511469E-4</v>
      </c>
      <c r="Z59">
        <f t="shared" si="21"/>
        <v>5.94650865410408E-4</v>
      </c>
      <c r="AA59">
        <f t="shared" si="21"/>
        <v>5.9464580611561998E-4</v>
      </c>
      <c r="AB59">
        <f t="shared" si="21"/>
        <v>5.946375035433282E-4</v>
      </c>
      <c r="AC59">
        <f t="shared" si="21"/>
        <v>5.9456479055347902E-4</v>
      </c>
      <c r="AD59">
        <f t="shared" si="21"/>
        <v>5.9455852484256993E-4</v>
      </c>
      <c r="AE59">
        <f t="shared" si="21"/>
        <v>5.9455187977621761E-4</v>
      </c>
      <c r="AF59">
        <f t="shared" si="21"/>
        <v>5.9454477826112234E-4</v>
      </c>
      <c r="AG59">
        <f t="shared" si="21"/>
        <v>5.9453718400702383E-4</v>
      </c>
      <c r="AH59">
        <f t="shared" si="21"/>
        <v>5.9452923502973146E-4</v>
      </c>
      <c r="AI59">
        <f t="shared" ref="AI59:AK59" si="22">AI53</f>
        <v>5.9452155663111705E-4</v>
      </c>
      <c r="AJ59">
        <f t="shared" si="22"/>
        <v>5.9451359806417031E-4</v>
      </c>
      <c r="AK59">
        <f t="shared" si="22"/>
        <v>5.9450417951936014E-4</v>
      </c>
    </row>
    <row r="60" spans="1:37">
      <c r="A60" t="s">
        <v>6</v>
      </c>
      <c r="B60">
        <f>B51</f>
        <v>5.3629535822850578E-4</v>
      </c>
      <c r="C60">
        <f t="shared" ref="C60:AH60" si="23">C51</f>
        <v>5.3629535822850578E-4</v>
      </c>
      <c r="D60">
        <f t="shared" si="23"/>
        <v>5.3629535822850578E-4</v>
      </c>
      <c r="E60">
        <f t="shared" si="23"/>
        <v>5.3629535822850578E-4</v>
      </c>
      <c r="F60">
        <f t="shared" si="23"/>
        <v>5.3629535822850578E-4</v>
      </c>
      <c r="G60">
        <f t="shared" si="23"/>
        <v>5.3629535822850578E-4</v>
      </c>
      <c r="H60">
        <f t="shared" si="23"/>
        <v>5.3629535822850578E-4</v>
      </c>
      <c r="I60">
        <f t="shared" si="23"/>
        <v>5.3629535822850578E-4</v>
      </c>
      <c r="J60">
        <f t="shared" si="23"/>
        <v>5.3629535822850578E-4</v>
      </c>
      <c r="K60">
        <f t="shared" si="23"/>
        <v>5.3629535822850578E-4</v>
      </c>
      <c r="L60">
        <f t="shared" si="23"/>
        <v>5.3629535822850578E-4</v>
      </c>
      <c r="M60">
        <f t="shared" si="23"/>
        <v>5.3629535822850578E-4</v>
      </c>
      <c r="N60">
        <f t="shared" si="23"/>
        <v>5.3629535822850578E-4</v>
      </c>
      <c r="O60">
        <f t="shared" si="23"/>
        <v>5.3629535822850578E-4</v>
      </c>
      <c r="P60">
        <f t="shared" si="23"/>
        <v>5.3629535822850578E-4</v>
      </c>
      <c r="Q60">
        <f t="shared" si="23"/>
        <v>6.313923158543592E-4</v>
      </c>
      <c r="R60">
        <f t="shared" si="23"/>
        <v>6.3168483725975499E-4</v>
      </c>
      <c r="S60">
        <f t="shared" si="23"/>
        <v>6.5706371528782403E-4</v>
      </c>
      <c r="T60">
        <f t="shared" si="23"/>
        <v>6.5690673396269223E-4</v>
      </c>
      <c r="U60">
        <f t="shared" si="23"/>
        <v>6.5647684339149371E-4</v>
      </c>
      <c r="V60">
        <f t="shared" si="23"/>
        <v>6.5633684825868051E-4</v>
      </c>
      <c r="W60">
        <f t="shared" si="23"/>
        <v>6.5565361284050498E-4</v>
      </c>
      <c r="X60">
        <f t="shared" si="23"/>
        <v>6.5549561698635488E-4</v>
      </c>
      <c r="Y60">
        <f t="shared" si="23"/>
        <v>6.5535466674277387E-4</v>
      </c>
      <c r="Z60">
        <f t="shared" si="23"/>
        <v>6.5425514772076234E-4</v>
      </c>
      <c r="AA60">
        <f t="shared" si="23"/>
        <v>6.5408936694762176E-4</v>
      </c>
      <c r="AB60">
        <f t="shared" si="23"/>
        <v>6.5388618370211332E-4</v>
      </c>
      <c r="AC60">
        <f t="shared" si="23"/>
        <v>6.5306534642799315E-4</v>
      </c>
      <c r="AD60">
        <f t="shared" si="23"/>
        <v>6.5289881822591233E-4</v>
      </c>
      <c r="AE60">
        <f t="shared" si="23"/>
        <v>6.5273501912663397E-4</v>
      </c>
      <c r="AF60">
        <f t="shared" si="23"/>
        <v>6.5257305569402983E-4</v>
      </c>
      <c r="AG60">
        <f t="shared" si="23"/>
        <v>6.5240833589391971E-4</v>
      </c>
      <c r="AH60">
        <f t="shared" si="23"/>
        <v>6.522449962519032E-4</v>
      </c>
      <c r="AI60">
        <f t="shared" ref="AI60:AK60" si="24">AI51</f>
        <v>6.5208837848748993E-4</v>
      </c>
      <c r="AJ60">
        <f t="shared" si="24"/>
        <v>6.519333674602578E-4</v>
      </c>
      <c r="AK60">
        <f t="shared" si="24"/>
        <v>6.5176577574670874E-4</v>
      </c>
    </row>
    <row r="61" spans="1:37">
      <c r="A61" t="s">
        <v>7</v>
      </c>
      <c r="B61">
        <f>B52</f>
        <v>5.562338896905665E-4</v>
      </c>
      <c r="C61">
        <f t="shared" ref="C61:AH61" si="25">C52</f>
        <v>5.562338896905665E-4</v>
      </c>
      <c r="D61">
        <f t="shared" si="25"/>
        <v>5.562338896905665E-4</v>
      </c>
      <c r="E61">
        <f t="shared" si="25"/>
        <v>5.562338896905665E-4</v>
      </c>
      <c r="F61">
        <f t="shared" si="25"/>
        <v>5.562338896905665E-4</v>
      </c>
      <c r="G61">
        <f t="shared" si="25"/>
        <v>5.562338896905665E-4</v>
      </c>
      <c r="H61">
        <f t="shared" si="25"/>
        <v>5.562338896905665E-4</v>
      </c>
      <c r="I61">
        <f t="shared" si="25"/>
        <v>5.562338896905665E-4</v>
      </c>
      <c r="J61">
        <f t="shared" si="25"/>
        <v>5.562338896905665E-4</v>
      </c>
      <c r="K61">
        <f t="shared" si="25"/>
        <v>5.562338896905665E-4</v>
      </c>
      <c r="L61">
        <f t="shared" si="25"/>
        <v>5.562338896905665E-4</v>
      </c>
      <c r="M61">
        <f t="shared" si="25"/>
        <v>5.562338896905665E-4</v>
      </c>
      <c r="N61">
        <f t="shared" si="25"/>
        <v>5.562338896905665E-4</v>
      </c>
      <c r="O61">
        <f t="shared" si="25"/>
        <v>5.562338896905665E-4</v>
      </c>
      <c r="P61">
        <f t="shared" si="25"/>
        <v>5.562338896905665E-4</v>
      </c>
      <c r="Q61">
        <f t="shared" si="25"/>
        <v>7.9768049255394776E-4</v>
      </c>
      <c r="R61">
        <f t="shared" si="25"/>
        <v>7.9768049255394776E-4</v>
      </c>
      <c r="S61">
        <f t="shared" si="25"/>
        <v>7.9768049255394776E-4</v>
      </c>
      <c r="T61">
        <f t="shared" si="25"/>
        <v>7.9768049255394776E-4</v>
      </c>
      <c r="U61">
        <f t="shared" si="25"/>
        <v>7.9768049255394776E-4</v>
      </c>
      <c r="V61">
        <f t="shared" si="25"/>
        <v>7.9768049255394776E-4</v>
      </c>
      <c r="W61">
        <f t="shared" si="25"/>
        <v>7.9768049255394776E-4</v>
      </c>
      <c r="X61">
        <f t="shared" si="25"/>
        <v>7.9768049255394776E-4</v>
      </c>
      <c r="Y61">
        <f t="shared" si="25"/>
        <v>7.9768049255394776E-4</v>
      </c>
      <c r="Z61">
        <f t="shared" si="25"/>
        <v>7.9768049255394776E-4</v>
      </c>
      <c r="AA61">
        <f t="shared" si="25"/>
        <v>7.9768049255394776E-4</v>
      </c>
      <c r="AB61">
        <f t="shared" si="25"/>
        <v>7.9768049255394776E-4</v>
      </c>
      <c r="AC61">
        <f t="shared" si="25"/>
        <v>7.9768049255394776E-4</v>
      </c>
      <c r="AD61">
        <f t="shared" si="25"/>
        <v>7.9768049255394776E-4</v>
      </c>
      <c r="AE61">
        <f t="shared" si="25"/>
        <v>7.9768049255394776E-4</v>
      </c>
      <c r="AF61">
        <f t="shared" si="25"/>
        <v>7.9768049255394776E-4</v>
      </c>
      <c r="AG61">
        <f t="shared" si="25"/>
        <v>7.9768049255394776E-4</v>
      </c>
      <c r="AH61">
        <f t="shared" si="25"/>
        <v>7.9768049255394776E-4</v>
      </c>
      <c r="AI61">
        <f t="shared" ref="AI61:AK61" si="26">AI52</f>
        <v>7.9768049255394776E-4</v>
      </c>
      <c r="AJ61">
        <f t="shared" si="26"/>
        <v>7.9768049255394776E-4</v>
      </c>
      <c r="AK61">
        <f t="shared" si="26"/>
        <v>7.9768049255394776E-4</v>
      </c>
    </row>
    <row r="62" spans="1:37">
      <c r="A62" t="s">
        <v>8</v>
      </c>
    </row>
    <row r="63" spans="1:37">
      <c r="A63" t="s">
        <v>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10"/>
  <sheetViews>
    <sheetView workbookViewId="0">
      <selection activeCell="D10" sqref="D10"/>
    </sheetView>
  </sheetViews>
  <sheetFormatPr defaultRowHeight="15"/>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s="4">
        <f>B$4/(1-'Calculations Etc'!$B$12)</f>
        <v>3.6112222530515913E-3</v>
      </c>
      <c r="C2" s="4">
        <f>C$4/(1-'Calculations Etc'!$B$12)</f>
        <v>3.6112222530515913E-3</v>
      </c>
      <c r="D2" s="4">
        <f>D$4/(1-'Calculations Etc'!$B$12)</f>
        <v>3.6112222530515913E-3</v>
      </c>
      <c r="E2" s="4">
        <f>E$4/(1-'Calculations Etc'!$B$12)</f>
        <v>3.6112222530515913E-3</v>
      </c>
      <c r="F2" s="4">
        <f>F$4/(1-'Calculations Etc'!$B$12)</f>
        <v>3.6112222530515913E-3</v>
      </c>
      <c r="G2" s="4">
        <f>G$4/(1-'Calculations Etc'!$B$12)</f>
        <v>3.6112222530515913E-3</v>
      </c>
      <c r="H2" s="4">
        <f>H$4/(1-'Calculations Etc'!$B$12)</f>
        <v>3.6112222530515913E-3</v>
      </c>
      <c r="I2" s="4">
        <f>I$4/(1-'Calculations Etc'!$B$12)</f>
        <v>3.6112222530515913E-3</v>
      </c>
      <c r="J2" s="4">
        <f>J$4/(1-'Calculations Etc'!$B$12)</f>
        <v>3.6112222530515913E-3</v>
      </c>
      <c r="K2" s="4">
        <f>K$4/(1-'Calculations Etc'!$B$12)</f>
        <v>3.6112222530515913E-3</v>
      </c>
      <c r="L2" s="4">
        <f>L$4/(1-'Calculations Etc'!$B$12)</f>
        <v>3.6112222530515913E-3</v>
      </c>
      <c r="M2" s="4">
        <f>M$4/(1-'Calculations Etc'!$B$12)</f>
        <v>3.6112222530515913E-3</v>
      </c>
      <c r="N2" s="4">
        <f>N$4/(1-'Calculations Etc'!$B$12)</f>
        <v>3.6112222530515913E-3</v>
      </c>
      <c r="O2" s="4">
        <f>O$4/(1-'Calculations Etc'!$B$12)</f>
        <v>3.6112222530515913E-3</v>
      </c>
      <c r="P2" s="4">
        <f>P$4/(1-'Calculations Etc'!$B$12)</f>
        <v>3.6112222530515913E-3</v>
      </c>
      <c r="Q2" s="4">
        <f>Q$4/(1-'Calculations Etc'!$B$12)</f>
        <v>3.6112222530515913E-3</v>
      </c>
      <c r="R2" s="4">
        <f>R$4/(1-'Calculations Etc'!$B$12)</f>
        <v>3.6112222530515913E-3</v>
      </c>
      <c r="S2" s="4">
        <f>S$4/(1-'Calculations Etc'!$B$12)</f>
        <v>3.6112222530515913E-3</v>
      </c>
      <c r="T2" s="4">
        <f>T$4/(1-'Calculations Etc'!$B$12)</f>
        <v>3.6112222530515913E-3</v>
      </c>
      <c r="U2" s="4">
        <f>U$4/(1-'Calculations Etc'!$B$12)</f>
        <v>3.6112222530515913E-3</v>
      </c>
      <c r="V2" s="4">
        <f>V$4/(1-'Calculations Etc'!$B$12)</f>
        <v>3.6112222530515913E-3</v>
      </c>
      <c r="W2" s="4">
        <f>W$4/(1-'Calculations Etc'!$B$12)</f>
        <v>3.6112222530515913E-3</v>
      </c>
      <c r="X2" s="4">
        <f>X$4/(1-'Calculations Etc'!$B$12)</f>
        <v>3.6112222530515913E-3</v>
      </c>
      <c r="Y2" s="4">
        <f>Y$4/(1-'Calculations Etc'!$B$12)</f>
        <v>3.6112222530515913E-3</v>
      </c>
      <c r="Z2" s="4">
        <f>Z$4/(1-'Calculations Etc'!$B$12)</f>
        <v>3.6112222530515913E-3</v>
      </c>
      <c r="AA2" s="4">
        <f>AA$4/(1-'Calculations Etc'!$B$12)</f>
        <v>3.6112222530515913E-3</v>
      </c>
      <c r="AB2" s="4">
        <f>AB$4/(1-'Calculations Etc'!$B$12)</f>
        <v>3.6112222530515913E-3</v>
      </c>
      <c r="AC2" s="4">
        <f>AC$4/(1-'Calculations Etc'!$B$12)</f>
        <v>3.6112222530515913E-3</v>
      </c>
      <c r="AD2" s="4">
        <f>AD$4/(1-'Calculations Etc'!$B$12)</f>
        <v>3.6112222530515913E-3</v>
      </c>
      <c r="AE2" s="4">
        <f>AE$4/(1-'Calculations Etc'!$B$12)</f>
        <v>3.6112222530515913E-3</v>
      </c>
      <c r="AF2" s="4">
        <f>AF$4/(1-'Calculations Etc'!$B$12)</f>
        <v>3.6112222530515913E-3</v>
      </c>
      <c r="AG2" s="4">
        <f>AG$4/(1-'Calculations Etc'!$B$12)</f>
        <v>3.6112222530515913E-3</v>
      </c>
      <c r="AH2" s="4">
        <f>AH$4/(1-'Calculations Etc'!$B$12)</f>
        <v>3.6112222530515913E-3</v>
      </c>
      <c r="AI2" s="4">
        <f>AI$4/(1-'Calculations Etc'!$B$12)</f>
        <v>3.6112222530515913E-3</v>
      </c>
      <c r="AJ2" s="4">
        <f>AJ$4/(1-'Calculations Etc'!$B$12)</f>
        <v>3.6112222530515913E-3</v>
      </c>
    </row>
    <row r="3" spans="1:36">
      <c r="A3" t="s">
        <v>5</v>
      </c>
      <c r="B3" s="4">
        <f>B$4</f>
        <v>1.134102856330252E-3</v>
      </c>
      <c r="C3" s="4">
        <f t="shared" ref="C3:AJ3" si="0">C$4</f>
        <v>1.134102856330252E-3</v>
      </c>
      <c r="D3" s="4">
        <f t="shared" si="0"/>
        <v>1.134102856330252E-3</v>
      </c>
      <c r="E3" s="4">
        <f t="shared" si="0"/>
        <v>1.134102856330252E-3</v>
      </c>
      <c r="F3" s="4">
        <f t="shared" si="0"/>
        <v>1.134102856330252E-3</v>
      </c>
      <c r="G3" s="4">
        <f t="shared" si="0"/>
        <v>1.134102856330252E-3</v>
      </c>
      <c r="H3" s="4">
        <f t="shared" si="0"/>
        <v>1.134102856330252E-3</v>
      </c>
      <c r="I3" s="4">
        <f t="shared" si="0"/>
        <v>1.134102856330252E-3</v>
      </c>
      <c r="J3" s="4">
        <f t="shared" si="0"/>
        <v>1.134102856330252E-3</v>
      </c>
      <c r="K3" s="4">
        <f t="shared" si="0"/>
        <v>1.134102856330252E-3</v>
      </c>
      <c r="L3" s="4">
        <f t="shared" si="0"/>
        <v>1.134102856330252E-3</v>
      </c>
      <c r="M3" s="4">
        <f t="shared" si="0"/>
        <v>1.134102856330252E-3</v>
      </c>
      <c r="N3" s="4">
        <f t="shared" si="0"/>
        <v>1.134102856330252E-3</v>
      </c>
      <c r="O3" s="4">
        <f t="shared" si="0"/>
        <v>1.134102856330252E-3</v>
      </c>
      <c r="P3" s="4">
        <f t="shared" si="0"/>
        <v>1.134102856330252E-3</v>
      </c>
      <c r="Q3" s="4">
        <f t="shared" si="0"/>
        <v>1.134102856330252E-3</v>
      </c>
      <c r="R3" s="4">
        <f t="shared" si="0"/>
        <v>1.134102856330252E-3</v>
      </c>
      <c r="S3" s="4">
        <f t="shared" si="0"/>
        <v>1.134102856330252E-3</v>
      </c>
      <c r="T3" s="4">
        <f t="shared" si="0"/>
        <v>1.134102856330252E-3</v>
      </c>
      <c r="U3" s="4">
        <f t="shared" si="0"/>
        <v>1.134102856330252E-3</v>
      </c>
      <c r="V3" s="4">
        <f t="shared" si="0"/>
        <v>1.134102856330252E-3</v>
      </c>
      <c r="W3" s="4">
        <f t="shared" si="0"/>
        <v>1.134102856330252E-3</v>
      </c>
      <c r="X3" s="4">
        <f t="shared" si="0"/>
        <v>1.134102856330252E-3</v>
      </c>
      <c r="Y3" s="4">
        <f t="shared" si="0"/>
        <v>1.134102856330252E-3</v>
      </c>
      <c r="Z3" s="4">
        <f t="shared" si="0"/>
        <v>1.134102856330252E-3</v>
      </c>
      <c r="AA3" s="4">
        <f t="shared" si="0"/>
        <v>1.134102856330252E-3</v>
      </c>
      <c r="AB3" s="4">
        <f t="shared" si="0"/>
        <v>1.134102856330252E-3</v>
      </c>
      <c r="AC3" s="4">
        <f t="shared" si="0"/>
        <v>1.134102856330252E-3</v>
      </c>
      <c r="AD3" s="4">
        <f t="shared" si="0"/>
        <v>1.134102856330252E-3</v>
      </c>
      <c r="AE3" s="4">
        <f t="shared" si="0"/>
        <v>1.134102856330252E-3</v>
      </c>
      <c r="AF3" s="4">
        <f t="shared" si="0"/>
        <v>1.134102856330252E-3</v>
      </c>
      <c r="AG3" s="4">
        <f t="shared" si="0"/>
        <v>1.134102856330252E-3</v>
      </c>
      <c r="AH3" s="4">
        <f t="shared" si="0"/>
        <v>1.134102856330252E-3</v>
      </c>
      <c r="AI3" s="4">
        <f t="shared" si="0"/>
        <v>1.134102856330252E-3</v>
      </c>
      <c r="AJ3" s="4">
        <f t="shared" si="0"/>
        <v>1.134102856330252E-3</v>
      </c>
    </row>
    <row r="4" spans="1:36">
      <c r="A4" t="s">
        <v>6</v>
      </c>
      <c r="B4" s="4">
        <f>'NTS 1-40'!AG8/('AEO 36'!C20*10^6)</f>
        <v>1.134102856330252E-3</v>
      </c>
      <c r="C4" s="4">
        <f>$B$4</f>
        <v>1.134102856330252E-3</v>
      </c>
      <c r="D4" s="4">
        <f t="shared" ref="D4:AJ4" si="1">$B$4</f>
        <v>1.134102856330252E-3</v>
      </c>
      <c r="E4" s="4">
        <f t="shared" si="1"/>
        <v>1.134102856330252E-3</v>
      </c>
      <c r="F4" s="4">
        <f t="shared" si="1"/>
        <v>1.134102856330252E-3</v>
      </c>
      <c r="G4" s="4">
        <f t="shared" si="1"/>
        <v>1.134102856330252E-3</v>
      </c>
      <c r="H4" s="4">
        <f t="shared" si="1"/>
        <v>1.134102856330252E-3</v>
      </c>
      <c r="I4" s="4">
        <f t="shared" si="1"/>
        <v>1.134102856330252E-3</v>
      </c>
      <c r="J4" s="4">
        <f t="shared" si="1"/>
        <v>1.134102856330252E-3</v>
      </c>
      <c r="K4" s="4">
        <f t="shared" si="1"/>
        <v>1.134102856330252E-3</v>
      </c>
      <c r="L4" s="4">
        <f t="shared" si="1"/>
        <v>1.134102856330252E-3</v>
      </c>
      <c r="M4" s="4">
        <f t="shared" si="1"/>
        <v>1.134102856330252E-3</v>
      </c>
      <c r="N4" s="4">
        <f t="shared" si="1"/>
        <v>1.134102856330252E-3</v>
      </c>
      <c r="O4" s="4">
        <f t="shared" si="1"/>
        <v>1.134102856330252E-3</v>
      </c>
      <c r="P4" s="4">
        <f t="shared" si="1"/>
        <v>1.134102856330252E-3</v>
      </c>
      <c r="Q4" s="4">
        <f t="shared" si="1"/>
        <v>1.134102856330252E-3</v>
      </c>
      <c r="R4" s="4">
        <f t="shared" si="1"/>
        <v>1.134102856330252E-3</v>
      </c>
      <c r="S4" s="4">
        <f t="shared" si="1"/>
        <v>1.134102856330252E-3</v>
      </c>
      <c r="T4" s="4">
        <f t="shared" si="1"/>
        <v>1.134102856330252E-3</v>
      </c>
      <c r="U4" s="4">
        <f t="shared" si="1"/>
        <v>1.134102856330252E-3</v>
      </c>
      <c r="V4" s="4">
        <f t="shared" si="1"/>
        <v>1.134102856330252E-3</v>
      </c>
      <c r="W4" s="4">
        <f t="shared" si="1"/>
        <v>1.134102856330252E-3</v>
      </c>
      <c r="X4" s="4">
        <f t="shared" si="1"/>
        <v>1.134102856330252E-3</v>
      </c>
      <c r="Y4" s="4">
        <f t="shared" si="1"/>
        <v>1.134102856330252E-3</v>
      </c>
      <c r="Z4" s="4">
        <f t="shared" si="1"/>
        <v>1.134102856330252E-3</v>
      </c>
      <c r="AA4" s="4">
        <f t="shared" si="1"/>
        <v>1.134102856330252E-3</v>
      </c>
      <c r="AB4" s="4">
        <f t="shared" si="1"/>
        <v>1.134102856330252E-3</v>
      </c>
      <c r="AC4" s="4">
        <f t="shared" si="1"/>
        <v>1.134102856330252E-3</v>
      </c>
      <c r="AD4" s="4">
        <f t="shared" si="1"/>
        <v>1.134102856330252E-3</v>
      </c>
      <c r="AE4" s="4">
        <f t="shared" si="1"/>
        <v>1.134102856330252E-3</v>
      </c>
      <c r="AF4" s="4">
        <f t="shared" si="1"/>
        <v>1.134102856330252E-3</v>
      </c>
      <c r="AG4" s="4">
        <f t="shared" si="1"/>
        <v>1.134102856330252E-3</v>
      </c>
      <c r="AH4" s="4">
        <f t="shared" si="1"/>
        <v>1.134102856330252E-3</v>
      </c>
      <c r="AI4" s="4">
        <f t="shared" si="1"/>
        <v>1.134102856330252E-3</v>
      </c>
      <c r="AJ4" s="4">
        <f t="shared" si="1"/>
        <v>1.134102856330252E-3</v>
      </c>
    </row>
    <row r="5" spans="1:36">
      <c r="A5" t="s">
        <v>7</v>
      </c>
      <c r="B5" s="4">
        <f>B$4</f>
        <v>1.134102856330252E-3</v>
      </c>
      <c r="C5" s="4">
        <f t="shared" ref="C5:AJ5" si="2">C$4</f>
        <v>1.134102856330252E-3</v>
      </c>
      <c r="D5" s="4">
        <f t="shared" si="2"/>
        <v>1.134102856330252E-3</v>
      </c>
      <c r="E5" s="4">
        <f t="shared" si="2"/>
        <v>1.134102856330252E-3</v>
      </c>
      <c r="F5" s="4">
        <f t="shared" si="2"/>
        <v>1.134102856330252E-3</v>
      </c>
      <c r="G5" s="4">
        <f t="shared" si="2"/>
        <v>1.134102856330252E-3</v>
      </c>
      <c r="H5" s="4">
        <f t="shared" si="2"/>
        <v>1.134102856330252E-3</v>
      </c>
      <c r="I5" s="4">
        <f t="shared" si="2"/>
        <v>1.134102856330252E-3</v>
      </c>
      <c r="J5" s="4">
        <f t="shared" si="2"/>
        <v>1.134102856330252E-3</v>
      </c>
      <c r="K5" s="4">
        <f t="shared" si="2"/>
        <v>1.134102856330252E-3</v>
      </c>
      <c r="L5" s="4">
        <f t="shared" si="2"/>
        <v>1.134102856330252E-3</v>
      </c>
      <c r="M5" s="4">
        <f t="shared" si="2"/>
        <v>1.134102856330252E-3</v>
      </c>
      <c r="N5" s="4">
        <f t="shared" si="2"/>
        <v>1.134102856330252E-3</v>
      </c>
      <c r="O5" s="4">
        <f t="shared" si="2"/>
        <v>1.134102856330252E-3</v>
      </c>
      <c r="P5" s="4">
        <f t="shared" si="2"/>
        <v>1.134102856330252E-3</v>
      </c>
      <c r="Q5" s="4">
        <f t="shared" si="2"/>
        <v>1.134102856330252E-3</v>
      </c>
      <c r="R5" s="4">
        <f t="shared" si="2"/>
        <v>1.134102856330252E-3</v>
      </c>
      <c r="S5" s="4">
        <f t="shared" si="2"/>
        <v>1.134102856330252E-3</v>
      </c>
      <c r="T5" s="4">
        <f t="shared" si="2"/>
        <v>1.134102856330252E-3</v>
      </c>
      <c r="U5" s="4">
        <f t="shared" si="2"/>
        <v>1.134102856330252E-3</v>
      </c>
      <c r="V5" s="4">
        <f t="shared" si="2"/>
        <v>1.134102856330252E-3</v>
      </c>
      <c r="W5" s="4">
        <f t="shared" si="2"/>
        <v>1.134102856330252E-3</v>
      </c>
      <c r="X5" s="4">
        <f t="shared" si="2"/>
        <v>1.134102856330252E-3</v>
      </c>
      <c r="Y5" s="4">
        <f t="shared" si="2"/>
        <v>1.134102856330252E-3</v>
      </c>
      <c r="Z5" s="4">
        <f t="shared" si="2"/>
        <v>1.134102856330252E-3</v>
      </c>
      <c r="AA5" s="4">
        <f t="shared" si="2"/>
        <v>1.134102856330252E-3</v>
      </c>
      <c r="AB5" s="4">
        <f t="shared" si="2"/>
        <v>1.134102856330252E-3</v>
      </c>
      <c r="AC5" s="4">
        <f t="shared" si="2"/>
        <v>1.134102856330252E-3</v>
      </c>
      <c r="AD5" s="4">
        <f t="shared" si="2"/>
        <v>1.134102856330252E-3</v>
      </c>
      <c r="AE5" s="4">
        <f t="shared" si="2"/>
        <v>1.134102856330252E-3</v>
      </c>
      <c r="AF5" s="4">
        <f t="shared" si="2"/>
        <v>1.134102856330252E-3</v>
      </c>
      <c r="AG5" s="4">
        <f t="shared" si="2"/>
        <v>1.134102856330252E-3</v>
      </c>
      <c r="AH5" s="4">
        <f t="shared" si="2"/>
        <v>1.134102856330252E-3</v>
      </c>
      <c r="AI5" s="4">
        <f t="shared" si="2"/>
        <v>1.134102856330252E-3</v>
      </c>
      <c r="AJ5" s="4">
        <f t="shared" si="2"/>
        <v>1.134102856330252E-3</v>
      </c>
    </row>
    <row r="6" spans="1:36">
      <c r="A6" t="s">
        <v>8</v>
      </c>
      <c r="B6" s="4">
        <f>B$4/(1-'Calculations Etc'!$B$12)*'Calculations Etc'!$B$16+B$4*(1-'Calculations Etc'!$B$16)</f>
        <v>2.4965185245269888E-3</v>
      </c>
      <c r="C6" s="4">
        <f>C$4/(1-'Calculations Etc'!$B$12)*'Calculations Etc'!$B$16+C$4*(1-'Calculations Etc'!$B$16)</f>
        <v>2.4965185245269888E-3</v>
      </c>
      <c r="D6" s="4">
        <f>D$4/(1-'Calculations Etc'!$B$12)*'Calculations Etc'!$B$16+D$4*(1-'Calculations Etc'!$B$16)</f>
        <v>2.4965185245269888E-3</v>
      </c>
      <c r="E6" s="4">
        <f>E$4/(1-'Calculations Etc'!$B$12)*'Calculations Etc'!$B$16+E$4*(1-'Calculations Etc'!$B$16)</f>
        <v>2.4965185245269888E-3</v>
      </c>
      <c r="F6" s="4">
        <f>F$4/(1-'Calculations Etc'!$B$12)*'Calculations Etc'!$B$16+F$4*(1-'Calculations Etc'!$B$16)</f>
        <v>2.4965185245269888E-3</v>
      </c>
      <c r="G6" s="4">
        <f>G$4/(1-'Calculations Etc'!$B$12)*'Calculations Etc'!$B$16+G$4*(1-'Calculations Etc'!$B$16)</f>
        <v>2.4965185245269888E-3</v>
      </c>
      <c r="H6" s="4">
        <f>H$4/(1-'Calculations Etc'!$B$12)*'Calculations Etc'!$B$16+H$4*(1-'Calculations Etc'!$B$16)</f>
        <v>2.4965185245269888E-3</v>
      </c>
      <c r="I6" s="4">
        <f>I$4/(1-'Calculations Etc'!$B$12)*'Calculations Etc'!$B$16+I$4*(1-'Calculations Etc'!$B$16)</f>
        <v>2.4965185245269888E-3</v>
      </c>
      <c r="J6" s="4">
        <f>J$4/(1-'Calculations Etc'!$B$12)*'Calculations Etc'!$B$16+J$4*(1-'Calculations Etc'!$B$16)</f>
        <v>2.4965185245269888E-3</v>
      </c>
      <c r="K6" s="4">
        <f>K$4/(1-'Calculations Etc'!$B$12)*'Calculations Etc'!$B$16+K$4*(1-'Calculations Etc'!$B$16)</f>
        <v>2.4965185245269888E-3</v>
      </c>
      <c r="L6" s="4">
        <f>L$4/(1-'Calculations Etc'!$B$12)*'Calculations Etc'!$B$16+L$4*(1-'Calculations Etc'!$B$16)</f>
        <v>2.4965185245269888E-3</v>
      </c>
      <c r="M6" s="4">
        <f>M$4/(1-'Calculations Etc'!$B$12)*'Calculations Etc'!$B$16+M$4*(1-'Calculations Etc'!$B$16)</f>
        <v>2.4965185245269888E-3</v>
      </c>
      <c r="N6" s="4">
        <f>N$4/(1-'Calculations Etc'!$B$12)*'Calculations Etc'!$B$16+N$4*(1-'Calculations Etc'!$B$16)</f>
        <v>2.4965185245269888E-3</v>
      </c>
      <c r="O6" s="4">
        <f>O$4/(1-'Calculations Etc'!$B$12)*'Calculations Etc'!$B$16+O$4*(1-'Calculations Etc'!$B$16)</f>
        <v>2.4965185245269888E-3</v>
      </c>
      <c r="P6" s="4">
        <f>P$4/(1-'Calculations Etc'!$B$12)*'Calculations Etc'!$B$16+P$4*(1-'Calculations Etc'!$B$16)</f>
        <v>2.4965185245269888E-3</v>
      </c>
      <c r="Q6" s="4">
        <f>Q$4/(1-'Calculations Etc'!$B$12)*'Calculations Etc'!$B$16+Q$4*(1-'Calculations Etc'!$B$16)</f>
        <v>2.4965185245269888E-3</v>
      </c>
      <c r="R6" s="4">
        <f>R$4/(1-'Calculations Etc'!$B$12)*'Calculations Etc'!$B$16+R$4*(1-'Calculations Etc'!$B$16)</f>
        <v>2.4965185245269888E-3</v>
      </c>
      <c r="S6" s="4">
        <f>S$4/(1-'Calculations Etc'!$B$12)*'Calculations Etc'!$B$16+S$4*(1-'Calculations Etc'!$B$16)</f>
        <v>2.4965185245269888E-3</v>
      </c>
      <c r="T6" s="4">
        <f>T$4/(1-'Calculations Etc'!$B$12)*'Calculations Etc'!$B$16+T$4*(1-'Calculations Etc'!$B$16)</f>
        <v>2.4965185245269888E-3</v>
      </c>
      <c r="U6" s="4">
        <f>U$4/(1-'Calculations Etc'!$B$12)*'Calculations Etc'!$B$16+U$4*(1-'Calculations Etc'!$B$16)</f>
        <v>2.4965185245269888E-3</v>
      </c>
      <c r="V6" s="4">
        <f>V$4/(1-'Calculations Etc'!$B$12)*'Calculations Etc'!$B$16+V$4*(1-'Calculations Etc'!$B$16)</f>
        <v>2.4965185245269888E-3</v>
      </c>
      <c r="W6" s="4">
        <f>W$4/(1-'Calculations Etc'!$B$12)*'Calculations Etc'!$B$16+W$4*(1-'Calculations Etc'!$B$16)</f>
        <v>2.4965185245269888E-3</v>
      </c>
      <c r="X6" s="4">
        <f>X$4/(1-'Calculations Etc'!$B$12)*'Calculations Etc'!$B$16+X$4*(1-'Calculations Etc'!$B$16)</f>
        <v>2.4965185245269888E-3</v>
      </c>
      <c r="Y6" s="4">
        <f>Y$4/(1-'Calculations Etc'!$B$12)*'Calculations Etc'!$B$16+Y$4*(1-'Calculations Etc'!$B$16)</f>
        <v>2.4965185245269888E-3</v>
      </c>
      <c r="Z6" s="4">
        <f>Z$4/(1-'Calculations Etc'!$B$12)*'Calculations Etc'!$B$16+Z$4*(1-'Calculations Etc'!$B$16)</f>
        <v>2.4965185245269888E-3</v>
      </c>
      <c r="AA6" s="4">
        <f>AA$4/(1-'Calculations Etc'!$B$12)*'Calculations Etc'!$B$16+AA$4*(1-'Calculations Etc'!$B$16)</f>
        <v>2.4965185245269888E-3</v>
      </c>
      <c r="AB6" s="4">
        <f>AB$4/(1-'Calculations Etc'!$B$12)*'Calculations Etc'!$B$16+AB$4*(1-'Calculations Etc'!$B$16)</f>
        <v>2.4965185245269888E-3</v>
      </c>
      <c r="AC6" s="4">
        <f>AC$4/(1-'Calculations Etc'!$B$12)*'Calculations Etc'!$B$16+AC$4*(1-'Calculations Etc'!$B$16)</f>
        <v>2.4965185245269888E-3</v>
      </c>
      <c r="AD6" s="4">
        <f>AD$4/(1-'Calculations Etc'!$B$12)*'Calculations Etc'!$B$16+AD$4*(1-'Calculations Etc'!$B$16)</f>
        <v>2.4965185245269888E-3</v>
      </c>
      <c r="AE6" s="4">
        <f>AE$4/(1-'Calculations Etc'!$B$12)*'Calculations Etc'!$B$16+AE$4*(1-'Calculations Etc'!$B$16)</f>
        <v>2.4965185245269888E-3</v>
      </c>
      <c r="AF6" s="4">
        <f>AF$4/(1-'Calculations Etc'!$B$12)*'Calculations Etc'!$B$16+AF$4*(1-'Calculations Etc'!$B$16)</f>
        <v>2.4965185245269888E-3</v>
      </c>
      <c r="AG6" s="4">
        <f>AG$4/(1-'Calculations Etc'!$B$12)*'Calculations Etc'!$B$16+AG$4*(1-'Calculations Etc'!$B$16)</f>
        <v>2.4965185245269888E-3</v>
      </c>
      <c r="AH6" s="4">
        <f>AH$4/(1-'Calculations Etc'!$B$12)*'Calculations Etc'!$B$16+AH$4*(1-'Calculations Etc'!$B$16)</f>
        <v>2.4965185245269888E-3</v>
      </c>
      <c r="AI6" s="4">
        <f>AI$4/(1-'Calculations Etc'!$B$12)*'Calculations Etc'!$B$16+AI$4*(1-'Calculations Etc'!$B$16)</f>
        <v>2.4965185245269888E-3</v>
      </c>
      <c r="AJ6" s="4">
        <f>AJ$4/(1-'Calculations Etc'!$B$12)*'Calculations Etc'!$B$16+AJ$4*(1-'Calculations Etc'!$B$16)</f>
        <v>2.4965185245269888E-3</v>
      </c>
    </row>
    <row r="7" spans="1:36">
      <c r="A7" t="s">
        <v>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9" spans="1:36">
      <c r="A9" t="s">
        <v>439</v>
      </c>
    </row>
    <row r="10" spans="1:36">
      <c r="A10" t="s">
        <v>440</v>
      </c>
      <c r="D1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91"/>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5" customHeight="1"/>
  <cols>
    <col min="1" max="1" width="20.85546875" hidden="1" customWidth="1"/>
    <col min="2" max="2" width="45.7109375" customWidth="1"/>
  </cols>
  <sheetData>
    <row r="1" spans="1:38" ht="15" customHeight="1" thickBot="1">
      <c r="B1" s="65" t="s">
        <v>303</v>
      </c>
      <c r="C1" s="66">
        <v>2016</v>
      </c>
      <c r="D1" s="66">
        <v>2017</v>
      </c>
      <c r="E1" s="66">
        <v>2018</v>
      </c>
      <c r="F1" s="66">
        <v>2019</v>
      </c>
      <c r="G1" s="66">
        <v>2020</v>
      </c>
      <c r="H1" s="66">
        <v>2021</v>
      </c>
      <c r="I1" s="66">
        <v>2022</v>
      </c>
      <c r="J1" s="66">
        <v>2023</v>
      </c>
      <c r="K1" s="66">
        <v>2024</v>
      </c>
      <c r="L1" s="66">
        <v>2025</v>
      </c>
      <c r="M1" s="66">
        <v>2026</v>
      </c>
      <c r="N1" s="66">
        <v>2027</v>
      </c>
      <c r="O1" s="66">
        <v>2028</v>
      </c>
      <c r="P1" s="66">
        <v>2029</v>
      </c>
      <c r="Q1" s="66">
        <v>2030</v>
      </c>
      <c r="R1" s="66">
        <v>2031</v>
      </c>
      <c r="S1" s="66">
        <v>2032</v>
      </c>
      <c r="T1" s="66">
        <v>2033</v>
      </c>
      <c r="U1" s="66">
        <v>2034</v>
      </c>
      <c r="V1" s="66">
        <v>2035</v>
      </c>
      <c r="W1" s="66">
        <v>2036</v>
      </c>
      <c r="X1" s="66">
        <v>2037</v>
      </c>
      <c r="Y1" s="66">
        <v>2038</v>
      </c>
      <c r="Z1" s="66">
        <v>2039</v>
      </c>
      <c r="AA1" s="66">
        <v>2040</v>
      </c>
      <c r="AB1" s="66">
        <v>2041</v>
      </c>
      <c r="AC1" s="66">
        <v>2042</v>
      </c>
      <c r="AD1" s="66">
        <v>2043</v>
      </c>
      <c r="AE1" s="66">
        <v>2044</v>
      </c>
      <c r="AF1" s="66">
        <v>2045</v>
      </c>
      <c r="AG1" s="66">
        <v>2046</v>
      </c>
      <c r="AH1" s="66">
        <v>2047</v>
      </c>
      <c r="AI1" s="66">
        <v>2048</v>
      </c>
      <c r="AJ1" s="66">
        <v>2049</v>
      </c>
      <c r="AK1" s="66">
        <v>2050</v>
      </c>
    </row>
    <row r="2" spans="1:38" ht="15" customHeight="1" thickTop="1"/>
    <row r="3" spans="1:38" ht="15" customHeight="1">
      <c r="C3" s="67" t="s">
        <v>304</v>
      </c>
      <c r="D3" s="67" t="s">
        <v>305</v>
      </c>
      <c r="E3" s="67"/>
      <c r="F3" s="67"/>
      <c r="G3" s="67"/>
    </row>
    <row r="4" spans="1:38" ht="15" customHeight="1">
      <c r="C4" s="67" t="s">
        <v>306</v>
      </c>
      <c r="D4" s="67" t="s">
        <v>307</v>
      </c>
      <c r="E4" s="67"/>
      <c r="F4" s="67"/>
      <c r="G4" s="67" t="s">
        <v>308</v>
      </c>
    </row>
    <row r="5" spans="1:38" ht="15" customHeight="1">
      <c r="C5" s="67" t="s">
        <v>309</v>
      </c>
      <c r="D5" s="67" t="s">
        <v>310</v>
      </c>
      <c r="E5" s="67"/>
      <c r="F5" s="67"/>
      <c r="G5" s="67"/>
    </row>
    <row r="6" spans="1:38" ht="15" customHeight="1">
      <c r="C6" s="67" t="s">
        <v>311</v>
      </c>
      <c r="D6" s="67"/>
      <c r="E6" s="67" t="s">
        <v>312</v>
      </c>
      <c r="F6" s="67"/>
      <c r="G6" s="67"/>
    </row>
    <row r="10" spans="1:38" ht="15" customHeight="1">
      <c r="A10" s="68" t="s">
        <v>313</v>
      </c>
      <c r="B10" s="69" t="s">
        <v>314</v>
      </c>
    </row>
    <row r="11" spans="1:38" ht="15" customHeight="1">
      <c r="B11" s="65" t="s">
        <v>315</v>
      </c>
    </row>
    <row r="12" spans="1:38" ht="15" customHeight="1">
      <c r="B12" s="65" t="s">
        <v>316</v>
      </c>
      <c r="C12" s="70" t="s">
        <v>316</v>
      </c>
      <c r="D12" s="70" t="s">
        <v>316</v>
      </c>
      <c r="E12" s="70" t="s">
        <v>316</v>
      </c>
      <c r="F12" s="70" t="s">
        <v>316</v>
      </c>
      <c r="G12" s="70" t="s">
        <v>316</v>
      </c>
      <c r="H12" s="70" t="s">
        <v>316</v>
      </c>
      <c r="I12" s="70" t="s">
        <v>316</v>
      </c>
      <c r="J12" s="70" t="s">
        <v>316</v>
      </c>
      <c r="K12" s="70" t="s">
        <v>316</v>
      </c>
      <c r="L12" s="70" t="s">
        <v>316</v>
      </c>
      <c r="M12" s="70" t="s">
        <v>316</v>
      </c>
      <c r="N12" s="70" t="s">
        <v>316</v>
      </c>
      <c r="O12" s="70" t="s">
        <v>316</v>
      </c>
      <c r="P12" s="70" t="s">
        <v>316</v>
      </c>
      <c r="Q12" s="70" t="s">
        <v>316</v>
      </c>
      <c r="R12" s="70" t="s">
        <v>316</v>
      </c>
      <c r="S12" s="70" t="s">
        <v>316</v>
      </c>
      <c r="T12" s="70" t="s">
        <v>316</v>
      </c>
      <c r="U12" s="70" t="s">
        <v>316</v>
      </c>
      <c r="V12" s="70" t="s">
        <v>316</v>
      </c>
      <c r="W12" s="70" t="s">
        <v>316</v>
      </c>
      <c r="X12" s="70" t="s">
        <v>316</v>
      </c>
      <c r="Y12" s="70" t="s">
        <v>316</v>
      </c>
      <c r="Z12" s="70" t="s">
        <v>316</v>
      </c>
      <c r="AA12" s="70" t="s">
        <v>316</v>
      </c>
      <c r="AB12" s="70" t="s">
        <v>316</v>
      </c>
      <c r="AC12" s="70" t="s">
        <v>316</v>
      </c>
      <c r="AD12" s="70" t="s">
        <v>316</v>
      </c>
      <c r="AE12" s="70" t="s">
        <v>316</v>
      </c>
      <c r="AF12" s="70" t="s">
        <v>316</v>
      </c>
      <c r="AG12" s="70" t="s">
        <v>316</v>
      </c>
      <c r="AH12" s="70" t="s">
        <v>316</v>
      </c>
      <c r="AI12" s="70" t="s">
        <v>316</v>
      </c>
      <c r="AJ12" s="70" t="s">
        <v>316</v>
      </c>
      <c r="AK12" s="70" t="s">
        <v>316</v>
      </c>
      <c r="AL12" s="70" t="s">
        <v>317</v>
      </c>
    </row>
    <row r="13" spans="1:38" ht="15" customHeight="1" thickBot="1">
      <c r="B13" s="66" t="s">
        <v>318</v>
      </c>
      <c r="C13" s="66">
        <v>2016</v>
      </c>
      <c r="D13" s="66">
        <v>2017</v>
      </c>
      <c r="E13" s="66">
        <v>2018</v>
      </c>
      <c r="F13" s="66">
        <v>2019</v>
      </c>
      <c r="G13" s="66">
        <v>2020</v>
      </c>
      <c r="H13" s="66">
        <v>2021</v>
      </c>
      <c r="I13" s="66">
        <v>2022</v>
      </c>
      <c r="J13" s="66">
        <v>2023</v>
      </c>
      <c r="K13" s="66">
        <v>2024</v>
      </c>
      <c r="L13" s="66">
        <v>2025</v>
      </c>
      <c r="M13" s="66">
        <v>2026</v>
      </c>
      <c r="N13" s="66">
        <v>2027</v>
      </c>
      <c r="O13" s="66">
        <v>2028</v>
      </c>
      <c r="P13" s="66">
        <v>2029</v>
      </c>
      <c r="Q13" s="66">
        <v>2030</v>
      </c>
      <c r="R13" s="66">
        <v>2031</v>
      </c>
      <c r="S13" s="66">
        <v>2032</v>
      </c>
      <c r="T13" s="66">
        <v>2033</v>
      </c>
      <c r="U13" s="66">
        <v>2034</v>
      </c>
      <c r="V13" s="66">
        <v>2035</v>
      </c>
      <c r="W13" s="66">
        <v>2036</v>
      </c>
      <c r="X13" s="66">
        <v>2037</v>
      </c>
      <c r="Y13" s="66">
        <v>2038</v>
      </c>
      <c r="Z13" s="66">
        <v>2039</v>
      </c>
      <c r="AA13" s="66">
        <v>2040</v>
      </c>
      <c r="AB13" s="66">
        <v>2041</v>
      </c>
      <c r="AC13" s="66">
        <v>2042</v>
      </c>
      <c r="AD13" s="66">
        <v>2043</v>
      </c>
      <c r="AE13" s="66">
        <v>2044</v>
      </c>
      <c r="AF13" s="66">
        <v>2045</v>
      </c>
      <c r="AG13" s="66">
        <v>2046</v>
      </c>
      <c r="AH13" s="66">
        <v>2047</v>
      </c>
      <c r="AI13" s="66">
        <v>2048</v>
      </c>
      <c r="AJ13" s="66">
        <v>2049</v>
      </c>
      <c r="AK13" s="66">
        <v>2050</v>
      </c>
      <c r="AL13" s="66">
        <v>2050</v>
      </c>
    </row>
    <row r="14" spans="1:38" ht="15" customHeight="1" thickTop="1"/>
    <row r="15" spans="1:38" ht="15" customHeight="1">
      <c r="B15" s="71" t="s">
        <v>319</v>
      </c>
    </row>
    <row r="16" spans="1:38" ht="15" customHeight="1">
      <c r="B16" s="71" t="s">
        <v>320</v>
      </c>
    </row>
    <row r="17" spans="1:38" ht="15" customHeight="1">
      <c r="A17" s="68" t="s">
        <v>321</v>
      </c>
      <c r="B17" s="72" t="s">
        <v>322</v>
      </c>
      <c r="C17" s="73">
        <v>15348.922852</v>
      </c>
      <c r="D17" s="73">
        <v>15340.958008</v>
      </c>
      <c r="E17" s="73">
        <v>15275.713867</v>
      </c>
      <c r="F17" s="73">
        <v>15149.613281</v>
      </c>
      <c r="G17" s="73">
        <v>14898.998046999999</v>
      </c>
      <c r="H17" s="73">
        <v>14561.830078000001</v>
      </c>
      <c r="I17" s="73">
        <v>14198.213867</v>
      </c>
      <c r="J17" s="73">
        <v>13789.819336</v>
      </c>
      <c r="K17" s="73">
        <v>13353.652344</v>
      </c>
      <c r="L17" s="73">
        <v>12923.058594</v>
      </c>
      <c r="M17" s="73">
        <v>12583.976562</v>
      </c>
      <c r="N17" s="73">
        <v>12291.085938</v>
      </c>
      <c r="O17" s="73">
        <v>12033.508789</v>
      </c>
      <c r="P17" s="73">
        <v>11799.0625</v>
      </c>
      <c r="Q17" s="73">
        <v>11590.725586</v>
      </c>
      <c r="R17" s="73">
        <v>11401.176758</v>
      </c>
      <c r="S17" s="73">
        <v>11237.5</v>
      </c>
      <c r="T17" s="73">
        <v>11090.249023</v>
      </c>
      <c r="U17" s="73">
        <v>10957.661133</v>
      </c>
      <c r="V17" s="73">
        <v>10838.918944999999</v>
      </c>
      <c r="W17" s="73">
        <v>10756.648438</v>
      </c>
      <c r="X17" s="73">
        <v>10679.75</v>
      </c>
      <c r="Y17" s="73">
        <v>10615.721680000001</v>
      </c>
      <c r="Z17" s="73">
        <v>10567.790039</v>
      </c>
      <c r="AA17" s="73">
        <v>10535.46875</v>
      </c>
      <c r="AB17" s="73">
        <v>10513.509765999999</v>
      </c>
      <c r="AC17" s="73">
        <v>10505.731444999999</v>
      </c>
      <c r="AD17" s="73">
        <v>10509.230469</v>
      </c>
      <c r="AE17" s="73">
        <v>10524.769531</v>
      </c>
      <c r="AF17" s="73">
        <v>10551.709961</v>
      </c>
      <c r="AG17" s="73">
        <v>10592.354492</v>
      </c>
      <c r="AH17" s="73">
        <v>10643.206055000001</v>
      </c>
      <c r="AI17" s="73">
        <v>10698.003906</v>
      </c>
      <c r="AJ17" s="73">
        <v>10760.148438</v>
      </c>
      <c r="AK17" s="73">
        <v>10829.131836</v>
      </c>
      <c r="AL17" s="74">
        <v>-1.0499E-2</v>
      </c>
    </row>
    <row r="18" spans="1:38" ht="15" customHeight="1">
      <c r="A18" s="68" t="s">
        <v>323</v>
      </c>
      <c r="B18" s="72" t="s">
        <v>324</v>
      </c>
      <c r="C18" s="73">
        <v>6483.4013670000004</v>
      </c>
      <c r="D18" s="73">
        <v>6525.0737300000001</v>
      </c>
      <c r="E18" s="73">
        <v>6531.9545900000003</v>
      </c>
      <c r="F18" s="73">
        <v>6503.6538090000004</v>
      </c>
      <c r="G18" s="73">
        <v>6439.0078119999998</v>
      </c>
      <c r="H18" s="73">
        <v>6345.455078</v>
      </c>
      <c r="I18" s="73">
        <v>6239.7670900000003</v>
      </c>
      <c r="J18" s="73">
        <v>6106.5532229999999</v>
      </c>
      <c r="K18" s="73">
        <v>5963.2490230000003</v>
      </c>
      <c r="L18" s="73">
        <v>5808.9023440000001</v>
      </c>
      <c r="M18" s="73">
        <v>5689.0039059999999</v>
      </c>
      <c r="N18" s="73">
        <v>5588.2280270000001</v>
      </c>
      <c r="O18" s="73">
        <v>5502.6215819999998</v>
      </c>
      <c r="P18" s="73">
        <v>5426.5097660000001</v>
      </c>
      <c r="Q18" s="73">
        <v>5360.6689450000003</v>
      </c>
      <c r="R18" s="73">
        <v>5302.8276370000003</v>
      </c>
      <c r="S18" s="73">
        <v>5255.3681640000004</v>
      </c>
      <c r="T18" s="73">
        <v>5214.9169920000004</v>
      </c>
      <c r="U18" s="73">
        <v>5180.5219729999999</v>
      </c>
      <c r="V18" s="73">
        <v>5150.6572269999997</v>
      </c>
      <c r="W18" s="73">
        <v>5135.9702150000003</v>
      </c>
      <c r="X18" s="73">
        <v>5122.6157229999999</v>
      </c>
      <c r="Y18" s="73">
        <v>5113.2709960000002</v>
      </c>
      <c r="Z18" s="73">
        <v>5110.1816410000001</v>
      </c>
      <c r="AA18" s="73">
        <v>5113.357422</v>
      </c>
      <c r="AB18" s="73">
        <v>5120.4174800000001</v>
      </c>
      <c r="AC18" s="73">
        <v>5133.2163090000004</v>
      </c>
      <c r="AD18" s="73">
        <v>5150.3549800000001</v>
      </c>
      <c r="AE18" s="73">
        <v>5172.4228519999997</v>
      </c>
      <c r="AF18" s="73">
        <v>5199.345703</v>
      </c>
      <c r="AG18" s="73">
        <v>5231.923828</v>
      </c>
      <c r="AH18" s="73">
        <v>5268.7392579999996</v>
      </c>
      <c r="AI18" s="73">
        <v>5306.8994140000004</v>
      </c>
      <c r="AJ18" s="73">
        <v>5347.8217770000001</v>
      </c>
      <c r="AK18" s="73">
        <v>5392.5708009999998</v>
      </c>
      <c r="AL18" s="74">
        <v>-5.7600000000000004E-3</v>
      </c>
    </row>
    <row r="19" spans="1:38" ht="15" customHeight="1">
      <c r="A19" s="68" t="s">
        <v>325</v>
      </c>
      <c r="B19" s="72" t="s">
        <v>326</v>
      </c>
      <c r="C19" s="73">
        <v>8846.9003909999992</v>
      </c>
      <c r="D19" s="73">
        <v>8797.1425780000009</v>
      </c>
      <c r="E19" s="73">
        <v>8724.9980469999991</v>
      </c>
      <c r="F19" s="73">
        <v>8627.2802730000003</v>
      </c>
      <c r="G19" s="73">
        <v>8441.4960940000001</v>
      </c>
      <c r="H19" s="73">
        <v>8198.1494139999995</v>
      </c>
      <c r="I19" s="73">
        <v>7940.5249020000001</v>
      </c>
      <c r="J19" s="73">
        <v>7665.7265619999998</v>
      </c>
      <c r="K19" s="73">
        <v>7373.2753910000001</v>
      </c>
      <c r="L19" s="73">
        <v>7097.4716799999997</v>
      </c>
      <c r="M19" s="73">
        <v>6878.6318359999996</v>
      </c>
      <c r="N19" s="73">
        <v>6686.8061520000001</v>
      </c>
      <c r="O19" s="73">
        <v>6515.0820309999999</v>
      </c>
      <c r="P19" s="73">
        <v>6356.9658200000003</v>
      </c>
      <c r="Q19" s="73">
        <v>6214.6591799999997</v>
      </c>
      <c r="R19" s="73">
        <v>6083.1181640000004</v>
      </c>
      <c r="S19" s="73">
        <v>5967.0361329999996</v>
      </c>
      <c r="T19" s="73">
        <v>5860.3525390000004</v>
      </c>
      <c r="U19" s="73">
        <v>5762.2597660000001</v>
      </c>
      <c r="V19" s="73">
        <v>5673.4672849999997</v>
      </c>
      <c r="W19" s="73">
        <v>5605.9257809999999</v>
      </c>
      <c r="X19" s="73">
        <v>5542.4204099999997</v>
      </c>
      <c r="Y19" s="73">
        <v>5487.7646480000003</v>
      </c>
      <c r="Z19" s="73">
        <v>5442.9306640000004</v>
      </c>
      <c r="AA19" s="73">
        <v>5407.4248049999997</v>
      </c>
      <c r="AB19" s="73">
        <v>5378.3847660000001</v>
      </c>
      <c r="AC19" s="73">
        <v>5357.7709960000002</v>
      </c>
      <c r="AD19" s="73">
        <v>5344.0815430000002</v>
      </c>
      <c r="AE19" s="73">
        <v>5337.4887699999999</v>
      </c>
      <c r="AF19" s="73">
        <v>5337.4301759999998</v>
      </c>
      <c r="AG19" s="73">
        <v>5345.4018550000001</v>
      </c>
      <c r="AH19" s="73">
        <v>5359.3334960000002</v>
      </c>
      <c r="AI19" s="73">
        <v>5375.8608400000003</v>
      </c>
      <c r="AJ19" s="73">
        <v>5396.9658200000003</v>
      </c>
      <c r="AK19" s="73">
        <v>5421.0708009999998</v>
      </c>
      <c r="AL19" s="74">
        <v>-1.4564000000000001E-2</v>
      </c>
    </row>
    <row r="20" spans="1:38" ht="15" customHeight="1">
      <c r="A20" s="68" t="s">
        <v>327</v>
      </c>
      <c r="B20" s="72" t="s">
        <v>328</v>
      </c>
      <c r="C20" s="73">
        <v>18.620885999999999</v>
      </c>
      <c r="D20" s="73">
        <v>18.740773999999998</v>
      </c>
      <c r="E20" s="73">
        <v>18.760732999999998</v>
      </c>
      <c r="F20" s="73">
        <v>18.679604999999999</v>
      </c>
      <c r="G20" s="73">
        <v>18.494246</v>
      </c>
      <c r="H20" s="73">
        <v>18.225636999999999</v>
      </c>
      <c r="I20" s="73">
        <v>17.922276</v>
      </c>
      <c r="J20" s="73">
        <v>17.539895999999999</v>
      </c>
      <c r="K20" s="73">
        <v>17.128319000000001</v>
      </c>
      <c r="L20" s="73">
        <v>16.685051000000001</v>
      </c>
      <c r="M20" s="73">
        <v>16.340762999999999</v>
      </c>
      <c r="N20" s="73">
        <v>16.051331000000001</v>
      </c>
      <c r="O20" s="73">
        <v>15.805567999999999</v>
      </c>
      <c r="P20" s="73">
        <v>15.58704</v>
      </c>
      <c r="Q20" s="73">
        <v>15.397816000000001</v>
      </c>
      <c r="R20" s="73">
        <v>15.231665</v>
      </c>
      <c r="S20" s="73">
        <v>15.095245</v>
      </c>
      <c r="T20" s="73">
        <v>14.979062000000001</v>
      </c>
      <c r="U20" s="73">
        <v>14.880203</v>
      </c>
      <c r="V20" s="73">
        <v>14.794135000000001</v>
      </c>
      <c r="W20" s="73">
        <v>14.751836000000001</v>
      </c>
      <c r="X20" s="73">
        <v>14.713428</v>
      </c>
      <c r="Y20" s="73">
        <v>14.686499</v>
      </c>
      <c r="Z20" s="73">
        <v>14.677545</v>
      </c>
      <c r="AA20" s="73">
        <v>14.686747</v>
      </c>
      <c r="AB20" s="73">
        <v>14.707197000000001</v>
      </c>
      <c r="AC20" s="73">
        <v>14.744119</v>
      </c>
      <c r="AD20" s="73">
        <v>14.793485</v>
      </c>
      <c r="AE20" s="73">
        <v>14.857013</v>
      </c>
      <c r="AF20" s="73">
        <v>14.934505</v>
      </c>
      <c r="AG20" s="73">
        <v>15.028237000000001</v>
      </c>
      <c r="AH20" s="73">
        <v>15.134138999999999</v>
      </c>
      <c r="AI20" s="73">
        <v>15.243895999999999</v>
      </c>
      <c r="AJ20" s="73">
        <v>15.361584000000001</v>
      </c>
      <c r="AK20" s="73">
        <v>15.490247999999999</v>
      </c>
      <c r="AL20" s="74">
        <v>-5.7559999999999998E-3</v>
      </c>
    </row>
    <row r="21" spans="1:38" ht="15" customHeight="1">
      <c r="A21" s="68" t="s">
        <v>329</v>
      </c>
      <c r="B21" s="72" t="s">
        <v>330</v>
      </c>
      <c r="C21" s="73">
        <v>875.56066899999996</v>
      </c>
      <c r="D21" s="73">
        <v>904.99218800000006</v>
      </c>
      <c r="E21" s="73">
        <v>882.87835700000005</v>
      </c>
      <c r="F21" s="73">
        <v>881.71856700000001</v>
      </c>
      <c r="G21" s="73">
        <v>870.89269999999999</v>
      </c>
      <c r="H21" s="73">
        <v>857.87383999999997</v>
      </c>
      <c r="I21" s="73">
        <v>844.321777</v>
      </c>
      <c r="J21" s="73">
        <v>831.34265100000005</v>
      </c>
      <c r="K21" s="73">
        <v>819.26769999999999</v>
      </c>
      <c r="L21" s="73">
        <v>815.24603300000001</v>
      </c>
      <c r="M21" s="73">
        <v>812.89276099999995</v>
      </c>
      <c r="N21" s="73">
        <v>810.51867700000003</v>
      </c>
      <c r="O21" s="73">
        <v>809.45971699999996</v>
      </c>
      <c r="P21" s="73">
        <v>808.60162400000002</v>
      </c>
      <c r="Q21" s="73">
        <v>807.48034700000005</v>
      </c>
      <c r="R21" s="73">
        <v>808.65185499999995</v>
      </c>
      <c r="S21" s="73">
        <v>809.536743</v>
      </c>
      <c r="T21" s="73">
        <v>810.76635699999997</v>
      </c>
      <c r="U21" s="73">
        <v>813.20532200000002</v>
      </c>
      <c r="V21" s="73">
        <v>817.217896</v>
      </c>
      <c r="W21" s="73">
        <v>822.143372</v>
      </c>
      <c r="X21" s="73">
        <v>827.25494400000002</v>
      </c>
      <c r="Y21" s="73">
        <v>833.87371800000005</v>
      </c>
      <c r="Z21" s="73">
        <v>839.71520999999996</v>
      </c>
      <c r="AA21" s="73">
        <v>847.20648200000005</v>
      </c>
      <c r="AB21" s="73">
        <v>854.92352300000005</v>
      </c>
      <c r="AC21" s="73">
        <v>862.64007600000002</v>
      </c>
      <c r="AD21" s="73">
        <v>871.80304000000001</v>
      </c>
      <c r="AE21" s="73">
        <v>881.25598100000002</v>
      </c>
      <c r="AF21" s="73">
        <v>891.06213400000001</v>
      </c>
      <c r="AG21" s="73">
        <v>901.49987799999997</v>
      </c>
      <c r="AH21" s="73">
        <v>912.31561299999998</v>
      </c>
      <c r="AI21" s="73">
        <v>921.75970500000005</v>
      </c>
      <c r="AJ21" s="73">
        <v>930.82995600000004</v>
      </c>
      <c r="AK21" s="73">
        <v>940.88189699999998</v>
      </c>
      <c r="AL21" s="74">
        <v>1.1789999999999999E-3</v>
      </c>
    </row>
    <row r="22" spans="1:38" ht="15" customHeight="1">
      <c r="A22" s="68" t="s">
        <v>331</v>
      </c>
      <c r="B22" s="72" t="s">
        <v>332</v>
      </c>
      <c r="C22" s="73">
        <v>233.46133399999999</v>
      </c>
      <c r="D22" s="73">
        <v>234.10188299999999</v>
      </c>
      <c r="E22" s="73">
        <v>235.109238</v>
      </c>
      <c r="F22" s="73">
        <v>236.13711499999999</v>
      </c>
      <c r="G22" s="73">
        <v>236.97830200000001</v>
      </c>
      <c r="H22" s="73">
        <v>237.825287</v>
      </c>
      <c r="I22" s="73">
        <v>238.64245600000001</v>
      </c>
      <c r="J22" s="73">
        <v>239.40995799999999</v>
      </c>
      <c r="K22" s="73">
        <v>240.21264600000001</v>
      </c>
      <c r="L22" s="73">
        <v>241.13716099999999</v>
      </c>
      <c r="M22" s="73">
        <v>242.064041</v>
      </c>
      <c r="N22" s="73">
        <v>242.98933400000001</v>
      </c>
      <c r="O22" s="73">
        <v>243.92970299999999</v>
      </c>
      <c r="P22" s="73">
        <v>244.84510800000001</v>
      </c>
      <c r="Q22" s="73">
        <v>245.69584699999999</v>
      </c>
      <c r="R22" s="73">
        <v>246.479736</v>
      </c>
      <c r="S22" s="73">
        <v>247.19975299999999</v>
      </c>
      <c r="T22" s="73">
        <v>247.85754399999999</v>
      </c>
      <c r="U22" s="73">
        <v>248.451965</v>
      </c>
      <c r="V22" s="73">
        <v>248.98693800000001</v>
      </c>
      <c r="W22" s="73">
        <v>249.46778900000001</v>
      </c>
      <c r="X22" s="73">
        <v>249.90043600000001</v>
      </c>
      <c r="Y22" s="73">
        <v>250.284988</v>
      </c>
      <c r="Z22" s="73">
        <v>250.624359</v>
      </c>
      <c r="AA22" s="73">
        <v>250.92645300000001</v>
      </c>
      <c r="AB22" s="73">
        <v>251.19378699999999</v>
      </c>
      <c r="AC22" s="73">
        <v>251.43640099999999</v>
      </c>
      <c r="AD22" s="73">
        <v>251.65685999999999</v>
      </c>
      <c r="AE22" s="73">
        <v>251.86038199999999</v>
      </c>
      <c r="AF22" s="73">
        <v>252.05621300000001</v>
      </c>
      <c r="AG22" s="73">
        <v>252.251068</v>
      </c>
      <c r="AH22" s="73">
        <v>252.478577</v>
      </c>
      <c r="AI22" s="73">
        <v>252.75181599999999</v>
      </c>
      <c r="AJ22" s="73">
        <v>253.04804999999999</v>
      </c>
      <c r="AK22" s="73">
        <v>253.39541600000001</v>
      </c>
      <c r="AL22" s="74">
        <v>2.4030000000000002E-3</v>
      </c>
    </row>
    <row r="23" spans="1:38" ht="15" customHeight="1">
      <c r="A23" s="68" t="s">
        <v>333</v>
      </c>
      <c r="B23" s="72" t="s">
        <v>334</v>
      </c>
      <c r="C23" s="73">
        <v>96.604209999999995</v>
      </c>
      <c r="D23" s="73">
        <v>96.693245000000005</v>
      </c>
      <c r="E23" s="73">
        <v>96.855239999999995</v>
      </c>
      <c r="F23" s="73">
        <v>97.030951999999999</v>
      </c>
      <c r="G23" s="73">
        <v>97.038810999999995</v>
      </c>
      <c r="H23" s="73">
        <v>97.032936000000007</v>
      </c>
      <c r="I23" s="73">
        <v>97.016791999999995</v>
      </c>
      <c r="J23" s="73">
        <v>96.995270000000005</v>
      </c>
      <c r="K23" s="73">
        <v>96.948784000000003</v>
      </c>
      <c r="L23" s="73">
        <v>96.862099000000001</v>
      </c>
      <c r="M23" s="73">
        <v>96.781859999999995</v>
      </c>
      <c r="N23" s="73">
        <v>96.709084000000004</v>
      </c>
      <c r="O23" s="73">
        <v>96.623344000000003</v>
      </c>
      <c r="P23" s="73">
        <v>96.520011999999994</v>
      </c>
      <c r="Q23" s="73">
        <v>96.397246999999993</v>
      </c>
      <c r="R23" s="73">
        <v>96.251784999999998</v>
      </c>
      <c r="S23" s="73">
        <v>96.084998999999996</v>
      </c>
      <c r="T23" s="73">
        <v>95.895934999999994</v>
      </c>
      <c r="U23" s="73">
        <v>95.678664999999995</v>
      </c>
      <c r="V23" s="73">
        <v>95.431854000000001</v>
      </c>
      <c r="W23" s="73">
        <v>95.154037000000002</v>
      </c>
      <c r="X23" s="73">
        <v>94.843177999999995</v>
      </c>
      <c r="Y23" s="73">
        <v>94.492446999999999</v>
      </c>
      <c r="Z23" s="73">
        <v>94.099250999999995</v>
      </c>
      <c r="AA23" s="73">
        <v>93.667068</v>
      </c>
      <c r="AB23" s="73">
        <v>93.195351000000002</v>
      </c>
      <c r="AC23" s="73">
        <v>92.689659000000006</v>
      </c>
      <c r="AD23" s="73">
        <v>92.148124999999993</v>
      </c>
      <c r="AE23" s="73">
        <v>91.572013999999996</v>
      </c>
      <c r="AF23" s="73">
        <v>90.967995000000002</v>
      </c>
      <c r="AG23" s="73">
        <v>90.34684</v>
      </c>
      <c r="AH23" s="73">
        <v>89.716735999999997</v>
      </c>
      <c r="AI23" s="73">
        <v>89.108810000000005</v>
      </c>
      <c r="AJ23" s="73">
        <v>88.519340999999997</v>
      </c>
      <c r="AK23" s="73">
        <v>87.963829000000004</v>
      </c>
      <c r="AL23" s="74">
        <v>-2.8630000000000001E-3</v>
      </c>
    </row>
    <row r="24" spans="1:38" ht="15" customHeight="1">
      <c r="A24" s="68" t="s">
        <v>335</v>
      </c>
      <c r="B24" s="72" t="s">
        <v>336</v>
      </c>
      <c r="C24" s="73">
        <v>31.771903999999999</v>
      </c>
      <c r="D24" s="73">
        <v>32.039715000000001</v>
      </c>
      <c r="E24" s="73">
        <v>32.330306999999998</v>
      </c>
      <c r="F24" s="73">
        <v>32.623657000000001</v>
      </c>
      <c r="G24" s="73">
        <v>32.917369999999998</v>
      </c>
      <c r="H24" s="73">
        <v>33.207583999999997</v>
      </c>
      <c r="I24" s="73">
        <v>33.497146999999998</v>
      </c>
      <c r="J24" s="73">
        <v>33.787601000000002</v>
      </c>
      <c r="K24" s="73">
        <v>34.070168000000002</v>
      </c>
      <c r="L24" s="73">
        <v>34.336212000000003</v>
      </c>
      <c r="M24" s="73">
        <v>34.599037000000003</v>
      </c>
      <c r="N24" s="73">
        <v>34.857796</v>
      </c>
      <c r="O24" s="73">
        <v>35.109248999999998</v>
      </c>
      <c r="P24" s="73">
        <v>35.355716999999999</v>
      </c>
      <c r="Q24" s="73">
        <v>35.599865000000001</v>
      </c>
      <c r="R24" s="73">
        <v>35.841369999999998</v>
      </c>
      <c r="S24" s="73">
        <v>36.079971</v>
      </c>
      <c r="T24" s="73">
        <v>36.315407</v>
      </c>
      <c r="U24" s="73">
        <v>36.547359</v>
      </c>
      <c r="V24" s="73">
        <v>36.775612000000002</v>
      </c>
      <c r="W24" s="73">
        <v>37.000270999999998</v>
      </c>
      <c r="X24" s="73">
        <v>37.220905000000002</v>
      </c>
      <c r="Y24" s="73">
        <v>37.437213999999997</v>
      </c>
      <c r="Z24" s="73">
        <v>37.649124</v>
      </c>
      <c r="AA24" s="73">
        <v>37.856743000000002</v>
      </c>
      <c r="AB24" s="73">
        <v>38.060295000000004</v>
      </c>
      <c r="AC24" s="73">
        <v>38.259937000000001</v>
      </c>
      <c r="AD24" s="73">
        <v>38.455840999999999</v>
      </c>
      <c r="AE24" s="73">
        <v>38.648285000000001</v>
      </c>
      <c r="AF24" s="73">
        <v>38.837662000000002</v>
      </c>
      <c r="AG24" s="73">
        <v>39.025002000000001</v>
      </c>
      <c r="AH24" s="73">
        <v>39.208775000000003</v>
      </c>
      <c r="AI24" s="73">
        <v>39.390312000000002</v>
      </c>
      <c r="AJ24" s="73">
        <v>39.571483999999998</v>
      </c>
      <c r="AK24" s="73">
        <v>39.752071000000001</v>
      </c>
      <c r="AL24" s="74">
        <v>6.5570000000000003E-3</v>
      </c>
    </row>
    <row r="25" spans="1:38" ht="15" customHeight="1">
      <c r="A25" s="68" t="s">
        <v>337</v>
      </c>
      <c r="B25" s="72" t="s">
        <v>338</v>
      </c>
      <c r="C25" s="73">
        <v>105.08524300000001</v>
      </c>
      <c r="D25" s="73">
        <v>105.36891900000001</v>
      </c>
      <c r="E25" s="73">
        <v>105.923714</v>
      </c>
      <c r="F25" s="73">
        <v>106.482536</v>
      </c>
      <c r="G25" s="73">
        <v>107.02209499999999</v>
      </c>
      <c r="H25" s="73">
        <v>107.584755</v>
      </c>
      <c r="I25" s="73">
        <v>108.12848700000001</v>
      </c>
      <c r="J25" s="73">
        <v>108.62706799999999</v>
      </c>
      <c r="K25" s="73">
        <v>109.193665</v>
      </c>
      <c r="L25" s="73">
        <v>109.938858</v>
      </c>
      <c r="M25" s="73">
        <v>110.683121</v>
      </c>
      <c r="N25" s="73">
        <v>111.422462</v>
      </c>
      <c r="O25" s="73">
        <v>112.197113</v>
      </c>
      <c r="P25" s="73">
        <v>112.96938299999999</v>
      </c>
      <c r="Q25" s="73">
        <v>113.698746</v>
      </c>
      <c r="R25" s="73">
        <v>114.38658100000001</v>
      </c>
      <c r="S25" s="73">
        <v>115.03478200000001</v>
      </c>
      <c r="T25" s="73">
        <v>115.64621</v>
      </c>
      <c r="U25" s="73">
        <v>116.225945</v>
      </c>
      <c r="V25" s="73">
        <v>116.779465</v>
      </c>
      <c r="W25" s="73">
        <v>117.31349899999999</v>
      </c>
      <c r="X25" s="73">
        <v>117.83633399999999</v>
      </c>
      <c r="Y25" s="73">
        <v>118.355316</v>
      </c>
      <c r="Z25" s="73">
        <v>118.875984</v>
      </c>
      <c r="AA25" s="73">
        <v>119.402641</v>
      </c>
      <c r="AB25" s="73">
        <v>119.93813299999999</v>
      </c>
      <c r="AC25" s="73">
        <v>120.486839</v>
      </c>
      <c r="AD25" s="73">
        <v>121.05291</v>
      </c>
      <c r="AE25" s="73">
        <v>121.640114</v>
      </c>
      <c r="AF25" s="73">
        <v>122.250595</v>
      </c>
      <c r="AG25" s="73">
        <v>122.879257</v>
      </c>
      <c r="AH25" s="73">
        <v>123.553078</v>
      </c>
      <c r="AI25" s="73">
        <v>124.252701</v>
      </c>
      <c r="AJ25" s="73">
        <v>124.95721399999999</v>
      </c>
      <c r="AK25" s="73">
        <v>125.679512</v>
      </c>
      <c r="AL25" s="74">
        <v>5.3559999999999997E-3</v>
      </c>
    </row>
    <row r="26" spans="1:38" ht="15" customHeight="1">
      <c r="A26" s="68" t="s">
        <v>339</v>
      </c>
      <c r="B26" s="72" t="s">
        <v>340</v>
      </c>
      <c r="C26" s="73">
        <v>5482.0502930000002</v>
      </c>
      <c r="D26" s="73">
        <v>5594.6235349999997</v>
      </c>
      <c r="E26" s="73">
        <v>5536.0214839999999</v>
      </c>
      <c r="F26" s="73">
        <v>5621.4868159999996</v>
      </c>
      <c r="G26" s="73">
        <v>5630.8164059999999</v>
      </c>
      <c r="H26" s="73">
        <v>5620.2275390000004</v>
      </c>
      <c r="I26" s="73">
        <v>5617.984375</v>
      </c>
      <c r="J26" s="73">
        <v>5613.1166990000002</v>
      </c>
      <c r="K26" s="73">
        <v>5604.6596680000002</v>
      </c>
      <c r="L26" s="73">
        <v>5579.3706050000001</v>
      </c>
      <c r="M26" s="73">
        <v>5552.1298829999996</v>
      </c>
      <c r="N26" s="73">
        <v>5522.9086909999996</v>
      </c>
      <c r="O26" s="73">
        <v>5488.9506840000004</v>
      </c>
      <c r="P26" s="73">
        <v>5453.2392579999996</v>
      </c>
      <c r="Q26" s="73">
        <v>5426.9223629999997</v>
      </c>
      <c r="R26" s="73">
        <v>5404.1357420000004</v>
      </c>
      <c r="S26" s="73">
        <v>5379.5527339999999</v>
      </c>
      <c r="T26" s="73">
        <v>5362.4599609999996</v>
      </c>
      <c r="U26" s="73">
        <v>5361.7412109999996</v>
      </c>
      <c r="V26" s="73">
        <v>5376.2080079999996</v>
      </c>
      <c r="W26" s="73">
        <v>5397.4970700000003</v>
      </c>
      <c r="X26" s="73">
        <v>5421.2124020000001</v>
      </c>
      <c r="Y26" s="73">
        <v>5451.5375979999999</v>
      </c>
      <c r="Z26" s="73">
        <v>5482.1850590000004</v>
      </c>
      <c r="AA26" s="73">
        <v>5517.5693359999996</v>
      </c>
      <c r="AB26" s="73">
        <v>5566.5625</v>
      </c>
      <c r="AC26" s="73">
        <v>5613.5073240000002</v>
      </c>
      <c r="AD26" s="73">
        <v>5664.8964839999999</v>
      </c>
      <c r="AE26" s="73">
        <v>5720.5053710000002</v>
      </c>
      <c r="AF26" s="73">
        <v>5771.9482420000004</v>
      </c>
      <c r="AG26" s="73">
        <v>5825.5590819999998</v>
      </c>
      <c r="AH26" s="73">
        <v>5885.5927730000003</v>
      </c>
      <c r="AI26" s="73">
        <v>5941.0283200000003</v>
      </c>
      <c r="AJ26" s="73">
        <v>5993.8696289999998</v>
      </c>
      <c r="AK26" s="73">
        <v>6053.3125</v>
      </c>
      <c r="AL26" s="74">
        <v>2.3909999999999999E-3</v>
      </c>
    </row>
    <row r="27" spans="1:38" ht="15" customHeight="1">
      <c r="A27" s="68" t="s">
        <v>341</v>
      </c>
      <c r="B27" s="72" t="s">
        <v>342</v>
      </c>
      <c r="C27" s="73">
        <v>586.68261700000005</v>
      </c>
      <c r="D27" s="73">
        <v>614.790344</v>
      </c>
      <c r="E27" s="73">
        <v>621.91540499999996</v>
      </c>
      <c r="F27" s="73">
        <v>640.92999299999997</v>
      </c>
      <c r="G27" s="73">
        <v>651.22094700000002</v>
      </c>
      <c r="H27" s="73">
        <v>660.69830300000001</v>
      </c>
      <c r="I27" s="73">
        <v>668.308044</v>
      </c>
      <c r="J27" s="73">
        <v>676.56671100000005</v>
      </c>
      <c r="K27" s="73">
        <v>685.44000200000005</v>
      </c>
      <c r="L27" s="73">
        <v>692.955872</v>
      </c>
      <c r="M27" s="73">
        <v>700.07012899999995</v>
      </c>
      <c r="N27" s="73">
        <v>706.09075900000005</v>
      </c>
      <c r="O27" s="73">
        <v>711.63855000000001</v>
      </c>
      <c r="P27" s="73">
        <v>715.71081500000003</v>
      </c>
      <c r="Q27" s="73">
        <v>721.13641399999995</v>
      </c>
      <c r="R27" s="73">
        <v>726.912598</v>
      </c>
      <c r="S27" s="73">
        <v>731.32513400000005</v>
      </c>
      <c r="T27" s="73">
        <v>737.52734399999997</v>
      </c>
      <c r="U27" s="73">
        <v>744.32849099999999</v>
      </c>
      <c r="V27" s="73">
        <v>751.67315699999995</v>
      </c>
      <c r="W27" s="73">
        <v>759.26330600000006</v>
      </c>
      <c r="X27" s="73">
        <v>766.06542999999999</v>
      </c>
      <c r="Y27" s="73">
        <v>774.10644500000001</v>
      </c>
      <c r="Z27" s="73">
        <v>781.26318400000002</v>
      </c>
      <c r="AA27" s="73">
        <v>791.94305399999996</v>
      </c>
      <c r="AB27" s="73">
        <v>800.76049799999998</v>
      </c>
      <c r="AC27" s="73">
        <v>809.65954599999998</v>
      </c>
      <c r="AD27" s="73">
        <v>819.03906199999994</v>
      </c>
      <c r="AE27" s="73">
        <v>828.88891599999999</v>
      </c>
      <c r="AF27" s="73">
        <v>839.40423599999997</v>
      </c>
      <c r="AG27" s="73">
        <v>851.739014</v>
      </c>
      <c r="AH27" s="73">
        <v>864.244507</v>
      </c>
      <c r="AI27" s="73">
        <v>876.89843800000006</v>
      </c>
      <c r="AJ27" s="73">
        <v>890.06750499999998</v>
      </c>
      <c r="AK27" s="73">
        <v>904.42126499999995</v>
      </c>
      <c r="AL27" s="74">
        <v>1.1766E-2</v>
      </c>
    </row>
    <row r="28" spans="1:38" ht="15" customHeight="1">
      <c r="A28" s="68" t="s">
        <v>343</v>
      </c>
      <c r="B28" s="72" t="s">
        <v>344</v>
      </c>
      <c r="C28" s="73">
        <v>874.51238999999998</v>
      </c>
      <c r="D28" s="73">
        <v>896.16961700000002</v>
      </c>
      <c r="E28" s="73">
        <v>895.32568400000002</v>
      </c>
      <c r="F28" s="73">
        <v>924.96081500000003</v>
      </c>
      <c r="G28" s="73">
        <v>948.28289800000005</v>
      </c>
      <c r="H28" s="73">
        <v>968.20416299999999</v>
      </c>
      <c r="I28" s="73">
        <v>993.14392099999998</v>
      </c>
      <c r="J28" s="73">
        <v>1018.600342</v>
      </c>
      <c r="K28" s="73">
        <v>1037.446289</v>
      </c>
      <c r="L28" s="73">
        <v>1048.8428960000001</v>
      </c>
      <c r="M28" s="73">
        <v>1058.411865</v>
      </c>
      <c r="N28" s="73">
        <v>1066.8316649999999</v>
      </c>
      <c r="O28" s="73">
        <v>1072.69165</v>
      </c>
      <c r="P28" s="73">
        <v>1078.4742429999999</v>
      </c>
      <c r="Q28" s="73">
        <v>1079.3013920000001</v>
      </c>
      <c r="R28" s="73">
        <v>1082.560303</v>
      </c>
      <c r="S28" s="73">
        <v>1080.241211</v>
      </c>
      <c r="T28" s="73">
        <v>1078.2653809999999</v>
      </c>
      <c r="U28" s="73">
        <v>1080.216919</v>
      </c>
      <c r="V28" s="73">
        <v>1084.020264</v>
      </c>
      <c r="W28" s="73">
        <v>1089.736572</v>
      </c>
      <c r="X28" s="73">
        <v>1093.7897949999999</v>
      </c>
      <c r="Y28" s="73">
        <v>1101.033813</v>
      </c>
      <c r="Z28" s="73">
        <v>1105.0146480000001</v>
      </c>
      <c r="AA28" s="73">
        <v>1113.363525</v>
      </c>
      <c r="AB28" s="73">
        <v>1119.856323</v>
      </c>
      <c r="AC28" s="73">
        <v>1128.796143</v>
      </c>
      <c r="AD28" s="73">
        <v>1139.5855710000001</v>
      </c>
      <c r="AE28" s="73">
        <v>1150.0035399999999</v>
      </c>
      <c r="AF28" s="73">
        <v>1159.0158690000001</v>
      </c>
      <c r="AG28" s="73">
        <v>1169.0732419999999</v>
      </c>
      <c r="AH28" s="73">
        <v>1181.302856</v>
      </c>
      <c r="AI28" s="73">
        <v>1191.5928960000001</v>
      </c>
      <c r="AJ28" s="73">
        <v>1201.138672</v>
      </c>
      <c r="AK28" s="73">
        <v>1212.052612</v>
      </c>
      <c r="AL28" s="74">
        <v>9.1920000000000005E-3</v>
      </c>
    </row>
    <row r="29" spans="1:38" ht="15" customHeight="1">
      <c r="A29" s="68" t="s">
        <v>345</v>
      </c>
      <c r="B29" s="72" t="s">
        <v>346</v>
      </c>
      <c r="C29" s="73">
        <v>4020.8554690000001</v>
      </c>
      <c r="D29" s="73">
        <v>4083.6633299999999</v>
      </c>
      <c r="E29" s="73">
        <v>4018.780518</v>
      </c>
      <c r="F29" s="73">
        <v>4055.595703</v>
      </c>
      <c r="G29" s="73">
        <v>4031.3127439999998</v>
      </c>
      <c r="H29" s="73">
        <v>3991.3247070000002</v>
      </c>
      <c r="I29" s="73">
        <v>3956.5322270000001</v>
      </c>
      <c r="J29" s="73">
        <v>3917.9497070000002</v>
      </c>
      <c r="K29" s="73">
        <v>3881.7734380000002</v>
      </c>
      <c r="L29" s="73">
        <v>3837.5720209999999</v>
      </c>
      <c r="M29" s="73">
        <v>3793.648193</v>
      </c>
      <c r="N29" s="73">
        <v>3749.9860840000001</v>
      </c>
      <c r="O29" s="73">
        <v>3704.6208499999998</v>
      </c>
      <c r="P29" s="73">
        <v>3659.0541990000002</v>
      </c>
      <c r="Q29" s="73">
        <v>3626.4838869999999</v>
      </c>
      <c r="R29" s="73">
        <v>3594.6625979999999</v>
      </c>
      <c r="S29" s="73">
        <v>3567.9868160000001</v>
      </c>
      <c r="T29" s="73">
        <v>3546.6677249999998</v>
      </c>
      <c r="U29" s="73">
        <v>3537.1965329999998</v>
      </c>
      <c r="V29" s="73">
        <v>3540.5146479999999</v>
      </c>
      <c r="W29" s="73">
        <v>3548.4970699999999</v>
      </c>
      <c r="X29" s="73">
        <v>3561.357422</v>
      </c>
      <c r="Y29" s="73">
        <v>3576.3972170000002</v>
      </c>
      <c r="Z29" s="73">
        <v>3595.906982</v>
      </c>
      <c r="AA29" s="73">
        <v>3612.2626949999999</v>
      </c>
      <c r="AB29" s="73">
        <v>3645.9460450000001</v>
      </c>
      <c r="AC29" s="73">
        <v>3675.0517580000001</v>
      </c>
      <c r="AD29" s="73">
        <v>3706.2717290000001</v>
      </c>
      <c r="AE29" s="73">
        <v>3741.6130370000001</v>
      </c>
      <c r="AF29" s="73">
        <v>3773.5280760000001</v>
      </c>
      <c r="AG29" s="73">
        <v>3804.7473140000002</v>
      </c>
      <c r="AH29" s="73">
        <v>3840.046143</v>
      </c>
      <c r="AI29" s="73">
        <v>3872.5375979999999</v>
      </c>
      <c r="AJ29" s="73">
        <v>3902.6635740000002</v>
      </c>
      <c r="AK29" s="73">
        <v>3936.8383789999998</v>
      </c>
      <c r="AL29" s="74">
        <v>-1.109E-3</v>
      </c>
    </row>
    <row r="31" spans="1:38" ht="15" customHeight="1">
      <c r="B31" s="71" t="s">
        <v>347</v>
      </c>
    </row>
    <row r="32" spans="1:38" ht="15" customHeight="1">
      <c r="A32" s="68" t="s">
        <v>348</v>
      </c>
      <c r="B32" s="72" t="s">
        <v>349</v>
      </c>
      <c r="C32" s="73">
        <v>2364.343018</v>
      </c>
      <c r="D32" s="73">
        <v>2390.6313479999999</v>
      </c>
      <c r="E32" s="73">
        <v>2447.0327149999998</v>
      </c>
      <c r="F32" s="73">
        <v>2505.7897950000001</v>
      </c>
      <c r="G32" s="73">
        <v>2548.335693</v>
      </c>
      <c r="H32" s="73">
        <v>2596.9020999999998</v>
      </c>
      <c r="I32" s="73">
        <v>2643.7795409999999</v>
      </c>
      <c r="J32" s="73">
        <v>2682.5983890000002</v>
      </c>
      <c r="K32" s="73">
        <v>2726.0771479999999</v>
      </c>
      <c r="L32" s="73">
        <v>2770.3164059999999</v>
      </c>
      <c r="M32" s="73">
        <v>2816.2553710000002</v>
      </c>
      <c r="N32" s="73">
        <v>2865.726807</v>
      </c>
      <c r="O32" s="73">
        <v>2920.4921880000002</v>
      </c>
      <c r="P32" s="73">
        <v>2974.3215329999998</v>
      </c>
      <c r="Q32" s="73">
        <v>3025.2734380000002</v>
      </c>
      <c r="R32" s="73">
        <v>3075.6166990000002</v>
      </c>
      <c r="S32" s="73">
        <v>3127.6811520000001</v>
      </c>
      <c r="T32" s="73">
        <v>3177.1828609999998</v>
      </c>
      <c r="U32" s="73">
        <v>3226.624268</v>
      </c>
      <c r="V32" s="73">
        <v>3276.3059079999998</v>
      </c>
      <c r="W32" s="73">
        <v>3326.1198730000001</v>
      </c>
      <c r="X32" s="73">
        <v>3372.8911130000001</v>
      </c>
      <c r="Y32" s="73">
        <v>3421.2172850000002</v>
      </c>
      <c r="Z32" s="73">
        <v>3470.068115</v>
      </c>
      <c r="AA32" s="73">
        <v>3519.7163089999999</v>
      </c>
      <c r="AB32" s="73">
        <v>3567.70874</v>
      </c>
      <c r="AC32" s="73">
        <v>3616.5263669999999</v>
      </c>
      <c r="AD32" s="73">
        <v>3666.0170899999998</v>
      </c>
      <c r="AE32" s="73">
        <v>3716.1396479999999</v>
      </c>
      <c r="AF32" s="73">
        <v>3767.4697270000001</v>
      </c>
      <c r="AG32" s="73">
        <v>3819.4128420000002</v>
      </c>
      <c r="AH32" s="73">
        <v>3871.3623050000001</v>
      </c>
      <c r="AI32" s="73">
        <v>3923.2155760000001</v>
      </c>
      <c r="AJ32" s="73">
        <v>3974.077393</v>
      </c>
      <c r="AK32" s="73">
        <v>4027.4953609999998</v>
      </c>
      <c r="AL32" s="74">
        <v>1.5931000000000001E-2</v>
      </c>
    </row>
    <row r="33" spans="1:38" ht="15" customHeight="1">
      <c r="A33" s="68" t="s">
        <v>350</v>
      </c>
      <c r="B33" s="72" t="s">
        <v>351</v>
      </c>
      <c r="C33" s="73">
        <v>134.06999200000001</v>
      </c>
      <c r="D33" s="73">
        <v>135.28916899999999</v>
      </c>
      <c r="E33" s="73">
        <v>137.94786099999999</v>
      </c>
      <c r="F33" s="73">
        <v>140.72349500000001</v>
      </c>
      <c r="G33" s="73">
        <v>142.73095699999999</v>
      </c>
      <c r="H33" s="73">
        <v>145.02839700000001</v>
      </c>
      <c r="I33" s="73">
        <v>147.24803199999999</v>
      </c>
      <c r="J33" s="73">
        <v>149.08616599999999</v>
      </c>
      <c r="K33" s="73">
        <v>151.14788799999999</v>
      </c>
      <c r="L33" s="73">
        <v>153.247299</v>
      </c>
      <c r="M33" s="73">
        <v>155.42907700000001</v>
      </c>
      <c r="N33" s="73">
        <v>157.779877</v>
      </c>
      <c r="O33" s="73">
        <v>160.38377399999999</v>
      </c>
      <c r="P33" s="73">
        <v>162.943726</v>
      </c>
      <c r="Q33" s="73">
        <v>165.36708100000001</v>
      </c>
      <c r="R33" s="73">
        <v>167.76213100000001</v>
      </c>
      <c r="S33" s="73">
        <v>170.23963900000001</v>
      </c>
      <c r="T33" s="73">
        <v>172.59515400000001</v>
      </c>
      <c r="U33" s="73">
        <v>174.94828799999999</v>
      </c>
      <c r="V33" s="73">
        <v>177.312881</v>
      </c>
      <c r="W33" s="73">
        <v>179.68426500000001</v>
      </c>
      <c r="X33" s="73">
        <v>181.910538</v>
      </c>
      <c r="Y33" s="73">
        <v>184.21116599999999</v>
      </c>
      <c r="Z33" s="73">
        <v>186.537048</v>
      </c>
      <c r="AA33" s="73">
        <v>188.90063499999999</v>
      </c>
      <c r="AB33" s="73">
        <v>191.18566899999999</v>
      </c>
      <c r="AC33" s="73">
        <v>193.51007100000001</v>
      </c>
      <c r="AD33" s="73">
        <v>195.86651599999999</v>
      </c>
      <c r="AE33" s="73">
        <v>198.25302099999999</v>
      </c>
      <c r="AF33" s="73">
        <v>200.69718900000001</v>
      </c>
      <c r="AG33" s="73">
        <v>203.17068499999999</v>
      </c>
      <c r="AH33" s="73">
        <v>205.64419599999999</v>
      </c>
      <c r="AI33" s="73">
        <v>208.11334199999999</v>
      </c>
      <c r="AJ33" s="73">
        <v>210.53538499999999</v>
      </c>
      <c r="AK33" s="73">
        <v>213.07901000000001</v>
      </c>
      <c r="AL33" s="74">
        <v>1.3860000000000001E-2</v>
      </c>
    </row>
    <row r="34" spans="1:38" ht="15" customHeight="1">
      <c r="A34" s="68" t="s">
        <v>352</v>
      </c>
      <c r="B34" s="72" t="s">
        <v>353</v>
      </c>
      <c r="C34" s="73">
        <v>1458.4305420000001</v>
      </c>
      <c r="D34" s="73">
        <v>1472.143677</v>
      </c>
      <c r="E34" s="73">
        <v>1507.6521</v>
      </c>
      <c r="F34" s="73">
        <v>1543.4945070000001</v>
      </c>
      <c r="G34" s="73">
        <v>1567.900269</v>
      </c>
      <c r="H34" s="73">
        <v>1596.284058</v>
      </c>
      <c r="I34" s="73">
        <v>1622.8718260000001</v>
      </c>
      <c r="J34" s="73">
        <v>1643.6396480000001</v>
      </c>
      <c r="K34" s="73">
        <v>1667.338501</v>
      </c>
      <c r="L34" s="73">
        <v>1691.4960940000001</v>
      </c>
      <c r="M34" s="73">
        <v>1716.65625</v>
      </c>
      <c r="N34" s="73">
        <v>1743.471558</v>
      </c>
      <c r="O34" s="73">
        <v>1772.846802</v>
      </c>
      <c r="P34" s="73">
        <v>1801.4833980000001</v>
      </c>
      <c r="Q34" s="73">
        <v>1828.1724850000001</v>
      </c>
      <c r="R34" s="73">
        <v>1854.4807129999999</v>
      </c>
      <c r="S34" s="73">
        <v>1881.336182</v>
      </c>
      <c r="T34" s="73">
        <v>1906.6491699999999</v>
      </c>
      <c r="U34" s="73">
        <v>1931.8900149999999</v>
      </c>
      <c r="V34" s="73">
        <v>1957.0830080000001</v>
      </c>
      <c r="W34" s="73">
        <v>1982.002808</v>
      </c>
      <c r="X34" s="73">
        <v>2005.466919</v>
      </c>
      <c r="Y34" s="73">
        <v>2029.508423</v>
      </c>
      <c r="Z34" s="73">
        <v>2053.494385</v>
      </c>
      <c r="AA34" s="73">
        <v>2077.8747560000002</v>
      </c>
      <c r="AB34" s="73">
        <v>2101.1159670000002</v>
      </c>
      <c r="AC34" s="73">
        <v>2124.705078</v>
      </c>
      <c r="AD34" s="73">
        <v>2148.5329590000001</v>
      </c>
      <c r="AE34" s="73">
        <v>2172.7077640000002</v>
      </c>
      <c r="AF34" s="73">
        <v>2197.375732</v>
      </c>
      <c r="AG34" s="73">
        <v>2222.0444339999999</v>
      </c>
      <c r="AH34" s="73">
        <v>2246.6567380000001</v>
      </c>
      <c r="AI34" s="73">
        <v>2271.077393</v>
      </c>
      <c r="AJ34" s="73">
        <v>2294.6870119999999</v>
      </c>
      <c r="AK34" s="73">
        <v>2319.4858399999998</v>
      </c>
      <c r="AL34" s="74">
        <v>1.3872000000000001E-2</v>
      </c>
    </row>
    <row r="35" spans="1:38" ht="15" customHeight="1">
      <c r="A35" s="68" t="s">
        <v>354</v>
      </c>
      <c r="B35" s="72" t="s">
        <v>355</v>
      </c>
      <c r="C35" s="73">
        <v>638.19787599999995</v>
      </c>
      <c r="D35" s="73">
        <v>650.80572500000005</v>
      </c>
      <c r="E35" s="73">
        <v>673.51062000000002</v>
      </c>
      <c r="F35" s="73">
        <v>696.61987299999998</v>
      </c>
      <c r="G35" s="73">
        <v>714.58483899999999</v>
      </c>
      <c r="H35" s="73">
        <v>734.60620100000006</v>
      </c>
      <c r="I35" s="73">
        <v>753.99035600000002</v>
      </c>
      <c r="J35" s="73">
        <v>770.77673300000004</v>
      </c>
      <c r="K35" s="73">
        <v>789.18322799999999</v>
      </c>
      <c r="L35" s="73">
        <v>808.03509499999996</v>
      </c>
      <c r="M35" s="73">
        <v>827.63464399999998</v>
      </c>
      <c r="N35" s="73">
        <v>848.33630400000004</v>
      </c>
      <c r="O35" s="73">
        <v>870.64056400000004</v>
      </c>
      <c r="P35" s="73">
        <v>892.88635299999999</v>
      </c>
      <c r="Q35" s="73">
        <v>914.43267800000001</v>
      </c>
      <c r="R35" s="73">
        <v>936.07861300000002</v>
      </c>
      <c r="S35" s="73">
        <v>958.32647699999995</v>
      </c>
      <c r="T35" s="73">
        <v>980.06964100000005</v>
      </c>
      <c r="U35" s="73">
        <v>1002.077087</v>
      </c>
      <c r="V35" s="73">
        <v>1024.368164</v>
      </c>
      <c r="W35" s="73">
        <v>1046.824341</v>
      </c>
      <c r="X35" s="73">
        <v>1068.728149</v>
      </c>
      <c r="Y35" s="73">
        <v>1090.985596</v>
      </c>
      <c r="Z35" s="73">
        <v>1113.5383300000001</v>
      </c>
      <c r="AA35" s="73">
        <v>1136.6514890000001</v>
      </c>
      <c r="AB35" s="73">
        <v>1159.487183</v>
      </c>
      <c r="AC35" s="73">
        <v>1182.849365</v>
      </c>
      <c r="AD35" s="73">
        <v>1206.687866</v>
      </c>
      <c r="AE35" s="73">
        <v>1231.061279</v>
      </c>
      <c r="AF35" s="73">
        <v>1256.0726320000001</v>
      </c>
      <c r="AG35" s="73">
        <v>1281.4298100000001</v>
      </c>
      <c r="AH35" s="73">
        <v>1307.1137699999999</v>
      </c>
      <c r="AI35" s="73">
        <v>1333.032471</v>
      </c>
      <c r="AJ35" s="73">
        <v>1358.814453</v>
      </c>
      <c r="AK35" s="73">
        <v>1385.6904300000001</v>
      </c>
      <c r="AL35" s="74">
        <v>2.3165999999999999E-2</v>
      </c>
    </row>
    <row r="36" spans="1:38" ht="15" customHeight="1">
      <c r="A36" s="68" t="s">
        <v>356</v>
      </c>
      <c r="B36" s="72" t="s">
        <v>357</v>
      </c>
      <c r="C36" s="73">
        <v>133.64480599999999</v>
      </c>
      <c r="D36" s="73">
        <v>132.39286799999999</v>
      </c>
      <c r="E36" s="73">
        <v>127.922096</v>
      </c>
      <c r="F36" s="73">
        <v>124.951981</v>
      </c>
      <c r="G36" s="73">
        <v>123.119682</v>
      </c>
      <c r="H36" s="73">
        <v>120.98333700000001</v>
      </c>
      <c r="I36" s="73">
        <v>119.66909</v>
      </c>
      <c r="J36" s="73">
        <v>119.095963</v>
      </c>
      <c r="K36" s="73">
        <v>118.407646</v>
      </c>
      <c r="L36" s="73">
        <v>117.537781</v>
      </c>
      <c r="M36" s="73">
        <v>116.535522</v>
      </c>
      <c r="N36" s="73">
        <v>116.138863</v>
      </c>
      <c r="O36" s="73">
        <v>116.62112399999999</v>
      </c>
      <c r="P36" s="73">
        <v>117.00801800000001</v>
      </c>
      <c r="Q36" s="73">
        <v>117.301224</v>
      </c>
      <c r="R36" s="73">
        <v>117.29538700000001</v>
      </c>
      <c r="S36" s="73">
        <v>117.778915</v>
      </c>
      <c r="T36" s="73">
        <v>117.86880499999999</v>
      </c>
      <c r="U36" s="73">
        <v>117.70864899999999</v>
      </c>
      <c r="V36" s="73">
        <v>117.541832</v>
      </c>
      <c r="W36" s="73">
        <v>117.60869599999999</v>
      </c>
      <c r="X36" s="73">
        <v>116.785736</v>
      </c>
      <c r="Y36" s="73">
        <v>116.512184</v>
      </c>
      <c r="Z36" s="73">
        <v>116.498322</v>
      </c>
      <c r="AA36" s="73">
        <v>116.28949</v>
      </c>
      <c r="AB36" s="73">
        <v>115.919701</v>
      </c>
      <c r="AC36" s="73">
        <v>115.461815</v>
      </c>
      <c r="AD36" s="73">
        <v>114.929802</v>
      </c>
      <c r="AE36" s="73">
        <v>114.117622</v>
      </c>
      <c r="AF36" s="73">
        <v>113.32411999999999</v>
      </c>
      <c r="AG36" s="73">
        <v>112.767754</v>
      </c>
      <c r="AH36" s="73">
        <v>111.947464</v>
      </c>
      <c r="AI36" s="73">
        <v>110.99234</v>
      </c>
      <c r="AJ36" s="73">
        <v>110.040413</v>
      </c>
      <c r="AK36" s="73">
        <v>109.240036</v>
      </c>
      <c r="AL36" s="74">
        <v>-5.8079999999999998E-3</v>
      </c>
    </row>
    <row r="37" spans="1:38" ht="15" customHeight="1">
      <c r="A37" s="68" t="s">
        <v>358</v>
      </c>
      <c r="B37" s="72" t="s">
        <v>359</v>
      </c>
      <c r="C37" s="73">
        <v>1365.923828</v>
      </c>
      <c r="D37" s="73">
        <v>1367.6829829999999</v>
      </c>
      <c r="E37" s="73">
        <v>1365.3557129999999</v>
      </c>
      <c r="F37" s="73">
        <v>1357.4664310000001</v>
      </c>
      <c r="G37" s="73">
        <v>1260.12085</v>
      </c>
      <c r="H37" s="73">
        <v>1373.7148440000001</v>
      </c>
      <c r="I37" s="73">
        <v>1344.6292719999999</v>
      </c>
      <c r="J37" s="73">
        <v>1336.603394</v>
      </c>
      <c r="K37" s="73">
        <v>1352.581543</v>
      </c>
      <c r="L37" s="73">
        <v>1355.3474120000001</v>
      </c>
      <c r="M37" s="73">
        <v>1341.84375</v>
      </c>
      <c r="N37" s="73">
        <v>1341.4552000000001</v>
      </c>
      <c r="O37" s="73">
        <v>1339.4780270000001</v>
      </c>
      <c r="P37" s="73">
        <v>1336.853638</v>
      </c>
      <c r="Q37" s="73">
        <v>1333.9254149999999</v>
      </c>
      <c r="R37" s="73">
        <v>1331.1108400000001</v>
      </c>
      <c r="S37" s="73">
        <v>1327.901001</v>
      </c>
      <c r="T37" s="73">
        <v>1324.466064</v>
      </c>
      <c r="U37" s="73">
        <v>1320.6453859999999</v>
      </c>
      <c r="V37" s="73">
        <v>1316.7723390000001</v>
      </c>
      <c r="W37" s="73">
        <v>1314.5203859999999</v>
      </c>
      <c r="X37" s="73">
        <v>1305.193481</v>
      </c>
      <c r="Y37" s="73">
        <v>1300.888794</v>
      </c>
      <c r="Z37" s="73">
        <v>1295.169678</v>
      </c>
      <c r="AA37" s="73">
        <v>1289.3917240000001</v>
      </c>
      <c r="AB37" s="73">
        <v>1283.3736570000001</v>
      </c>
      <c r="AC37" s="73">
        <v>1280.4648440000001</v>
      </c>
      <c r="AD37" s="73">
        <v>1277.552856</v>
      </c>
      <c r="AE37" s="73">
        <v>1275.866943</v>
      </c>
      <c r="AF37" s="73">
        <v>1274.5141599999999</v>
      </c>
      <c r="AG37" s="73">
        <v>1275.3760990000001</v>
      </c>
      <c r="AH37" s="73">
        <v>1273.336914</v>
      </c>
      <c r="AI37" s="73">
        <v>1268.654419</v>
      </c>
      <c r="AJ37" s="73">
        <v>1266.3676760000001</v>
      </c>
      <c r="AK37" s="73">
        <v>1261.8554690000001</v>
      </c>
      <c r="AL37" s="74">
        <v>-2.4369999999999999E-3</v>
      </c>
    </row>
    <row r="38" spans="1:38" ht="15" customHeight="1">
      <c r="A38" s="68" t="s">
        <v>360</v>
      </c>
      <c r="B38" s="72" t="s">
        <v>361</v>
      </c>
      <c r="C38" s="73">
        <v>1122.8454589999999</v>
      </c>
      <c r="D38" s="73">
        <v>1124.7420649999999</v>
      </c>
      <c r="E38" s="73">
        <v>1121.5173339999999</v>
      </c>
      <c r="F38" s="73">
        <v>1112.704712</v>
      </c>
      <c r="G38" s="73">
        <v>1015.177124</v>
      </c>
      <c r="H38" s="73">
        <v>1128.3055420000001</v>
      </c>
      <c r="I38" s="73">
        <v>1098.7475589999999</v>
      </c>
      <c r="J38" s="73">
        <v>1090.44397</v>
      </c>
      <c r="K38" s="73">
        <v>1106.1511230000001</v>
      </c>
      <c r="L38" s="73">
        <v>1108.633789</v>
      </c>
      <c r="M38" s="73">
        <v>1094.8154300000001</v>
      </c>
      <c r="N38" s="73">
        <v>1094.136475</v>
      </c>
      <c r="O38" s="73">
        <v>1091.834961</v>
      </c>
      <c r="P38" s="73">
        <v>1088.971436</v>
      </c>
      <c r="Q38" s="73">
        <v>1085.8874510000001</v>
      </c>
      <c r="R38" s="73">
        <v>1082.9951169999999</v>
      </c>
      <c r="S38" s="73">
        <v>1079.7232670000001</v>
      </c>
      <c r="T38" s="73">
        <v>1076.3275149999999</v>
      </c>
      <c r="U38" s="73">
        <v>1072.6145019999999</v>
      </c>
      <c r="V38" s="73">
        <v>1068.889038</v>
      </c>
      <c r="W38" s="73">
        <v>1066.836914</v>
      </c>
      <c r="X38" s="73">
        <v>1057.8157960000001</v>
      </c>
      <c r="Y38" s="73">
        <v>1053.8232419999999</v>
      </c>
      <c r="Z38" s="73">
        <v>1048.466553</v>
      </c>
      <c r="AA38" s="73">
        <v>1043.062866</v>
      </c>
      <c r="AB38" s="73">
        <v>1037.474976</v>
      </c>
      <c r="AC38" s="73">
        <v>1034.9995120000001</v>
      </c>
      <c r="AD38" s="73">
        <v>1032.5478519999999</v>
      </c>
      <c r="AE38" s="73">
        <v>1031.346558</v>
      </c>
      <c r="AF38" s="73">
        <v>1030.5119629999999</v>
      </c>
      <c r="AG38" s="73">
        <v>1031.9049070000001</v>
      </c>
      <c r="AH38" s="73">
        <v>1030.447876</v>
      </c>
      <c r="AI38" s="73">
        <v>1026.3819579999999</v>
      </c>
      <c r="AJ38" s="73">
        <v>1024.7220460000001</v>
      </c>
      <c r="AK38" s="73">
        <v>1020.8654790000001</v>
      </c>
      <c r="AL38" s="74">
        <v>-2.9320000000000001E-3</v>
      </c>
    </row>
    <row r="39" spans="1:38" ht="15" customHeight="1">
      <c r="A39" s="68" t="s">
        <v>362</v>
      </c>
      <c r="B39" s="72" t="s">
        <v>363</v>
      </c>
      <c r="C39" s="73">
        <v>92.343322999999998</v>
      </c>
      <c r="D39" s="73">
        <v>90.097556999999995</v>
      </c>
      <c r="E39" s="73">
        <v>88.158218000000005</v>
      </c>
      <c r="F39" s="73">
        <v>88.19529</v>
      </c>
      <c r="G39" s="73">
        <v>84.151245000000003</v>
      </c>
      <c r="H39" s="73">
        <v>81.287452999999999</v>
      </c>
      <c r="I39" s="73">
        <v>78.894722000000002</v>
      </c>
      <c r="J39" s="73">
        <v>76.457358999999997</v>
      </c>
      <c r="K39" s="73">
        <v>74.109504999999999</v>
      </c>
      <c r="L39" s="73">
        <v>71.679496999999998</v>
      </c>
      <c r="M39" s="73">
        <v>69.410850999999994</v>
      </c>
      <c r="N39" s="73">
        <v>67.075149999999994</v>
      </c>
      <c r="O39" s="73">
        <v>64.671431999999996</v>
      </c>
      <c r="P39" s="73">
        <v>62.298625999999999</v>
      </c>
      <c r="Q39" s="73">
        <v>60.024551000000002</v>
      </c>
      <c r="R39" s="73">
        <v>58.666321000000003</v>
      </c>
      <c r="S39" s="73">
        <v>57.311058000000003</v>
      </c>
      <c r="T39" s="73">
        <v>55.991183999999997</v>
      </c>
      <c r="U39" s="73">
        <v>54.681755000000003</v>
      </c>
      <c r="V39" s="73">
        <v>53.400928</v>
      </c>
      <c r="W39" s="73">
        <v>52.186432000000003</v>
      </c>
      <c r="X39" s="73">
        <v>50.955826000000002</v>
      </c>
      <c r="Y39" s="73">
        <v>49.749305999999997</v>
      </c>
      <c r="Z39" s="73">
        <v>48.516379999999998</v>
      </c>
      <c r="AA39" s="73">
        <v>47.365627000000003</v>
      </c>
      <c r="AB39" s="73">
        <v>46.697510000000001</v>
      </c>
      <c r="AC39" s="73">
        <v>46.006588000000001</v>
      </c>
      <c r="AD39" s="73">
        <v>45.343456000000003</v>
      </c>
      <c r="AE39" s="73">
        <v>44.694507999999999</v>
      </c>
      <c r="AF39" s="73">
        <v>43.99297</v>
      </c>
      <c r="AG39" s="73">
        <v>43.326008000000002</v>
      </c>
      <c r="AH39" s="73">
        <v>42.706634999999999</v>
      </c>
      <c r="AI39" s="73">
        <v>42.075389999999999</v>
      </c>
      <c r="AJ39" s="73">
        <v>41.423740000000002</v>
      </c>
      <c r="AK39" s="73">
        <v>40.795516999999997</v>
      </c>
      <c r="AL39" s="74">
        <v>-2.3723999999999999E-2</v>
      </c>
    </row>
    <row r="40" spans="1:38" ht="15" customHeight="1">
      <c r="A40" s="68" t="s">
        <v>364</v>
      </c>
      <c r="B40" s="72" t="s">
        <v>365</v>
      </c>
      <c r="C40" s="73">
        <v>1030.5020750000001</v>
      </c>
      <c r="D40" s="73">
        <v>1034.6445309999999</v>
      </c>
      <c r="E40" s="73">
        <v>1033.3591309999999</v>
      </c>
      <c r="F40" s="73">
        <v>1024.509399</v>
      </c>
      <c r="G40" s="73">
        <v>931.02587900000003</v>
      </c>
      <c r="H40" s="73">
        <v>1047.0180660000001</v>
      </c>
      <c r="I40" s="73">
        <v>1019.852783</v>
      </c>
      <c r="J40" s="73">
        <v>1013.986572</v>
      </c>
      <c r="K40" s="73">
        <v>1032.041626</v>
      </c>
      <c r="L40" s="73">
        <v>1036.954346</v>
      </c>
      <c r="M40" s="73">
        <v>1025.4045410000001</v>
      </c>
      <c r="N40" s="73">
        <v>1027.061279</v>
      </c>
      <c r="O40" s="73">
        <v>1027.1635739999999</v>
      </c>
      <c r="P40" s="73">
        <v>1026.6728519999999</v>
      </c>
      <c r="Q40" s="73">
        <v>1025.8629149999999</v>
      </c>
      <c r="R40" s="73">
        <v>1024.328857</v>
      </c>
      <c r="S40" s="73">
        <v>1022.412231</v>
      </c>
      <c r="T40" s="73">
        <v>1020.336304</v>
      </c>
      <c r="U40" s="73">
        <v>1017.9328</v>
      </c>
      <c r="V40" s="73">
        <v>1015.488159</v>
      </c>
      <c r="W40" s="73">
        <v>1014.650452</v>
      </c>
      <c r="X40" s="73">
        <v>1006.859924</v>
      </c>
      <c r="Y40" s="73">
        <v>1004.073975</v>
      </c>
      <c r="Z40" s="73">
        <v>999.95019500000001</v>
      </c>
      <c r="AA40" s="73">
        <v>995.69726600000001</v>
      </c>
      <c r="AB40" s="73">
        <v>990.777466</v>
      </c>
      <c r="AC40" s="73">
        <v>988.99292000000003</v>
      </c>
      <c r="AD40" s="73">
        <v>987.20434599999999</v>
      </c>
      <c r="AE40" s="73">
        <v>986.65210000000002</v>
      </c>
      <c r="AF40" s="73">
        <v>986.51898200000005</v>
      </c>
      <c r="AG40" s="73">
        <v>988.57885699999997</v>
      </c>
      <c r="AH40" s="73">
        <v>987.74127199999998</v>
      </c>
      <c r="AI40" s="73">
        <v>984.30651899999998</v>
      </c>
      <c r="AJ40" s="73">
        <v>983.29834000000005</v>
      </c>
      <c r="AK40" s="73">
        <v>980.06994599999996</v>
      </c>
      <c r="AL40" s="74">
        <v>-1.6410000000000001E-3</v>
      </c>
    </row>
    <row r="41" spans="1:38" ht="15" customHeight="1">
      <c r="A41" s="68" t="s">
        <v>366</v>
      </c>
      <c r="B41" s="72" t="s">
        <v>367</v>
      </c>
      <c r="C41" s="73">
        <v>243.078384</v>
      </c>
      <c r="D41" s="73">
        <v>242.94085699999999</v>
      </c>
      <c r="E41" s="73">
        <v>243.838303</v>
      </c>
      <c r="F41" s="73">
        <v>244.76170300000001</v>
      </c>
      <c r="G41" s="73">
        <v>244.943848</v>
      </c>
      <c r="H41" s="73">
        <v>245.409302</v>
      </c>
      <c r="I41" s="73">
        <v>245.88172900000001</v>
      </c>
      <c r="J41" s="73">
        <v>246.159515</v>
      </c>
      <c r="K41" s="73">
        <v>246.43035900000001</v>
      </c>
      <c r="L41" s="73">
        <v>246.71362300000001</v>
      </c>
      <c r="M41" s="73">
        <v>247.028244</v>
      </c>
      <c r="N41" s="73">
        <v>247.31878699999999</v>
      </c>
      <c r="O41" s="73">
        <v>247.643036</v>
      </c>
      <c r="P41" s="73">
        <v>247.88211100000001</v>
      </c>
      <c r="Q41" s="73">
        <v>248.038025</v>
      </c>
      <c r="R41" s="73">
        <v>248.11578399999999</v>
      </c>
      <c r="S41" s="73">
        <v>248.17775</v>
      </c>
      <c r="T41" s="73">
        <v>248.138519</v>
      </c>
      <c r="U41" s="73">
        <v>248.030914</v>
      </c>
      <c r="V41" s="73">
        <v>247.88325499999999</v>
      </c>
      <c r="W41" s="73">
        <v>247.683502</v>
      </c>
      <c r="X41" s="73">
        <v>247.37762499999999</v>
      </c>
      <c r="Y41" s="73">
        <v>247.065552</v>
      </c>
      <c r="Z41" s="73">
        <v>246.70313999999999</v>
      </c>
      <c r="AA41" s="73">
        <v>246.328812</v>
      </c>
      <c r="AB41" s="73">
        <v>245.898743</v>
      </c>
      <c r="AC41" s="73">
        <v>245.465317</v>
      </c>
      <c r="AD41" s="73">
        <v>245.00509600000001</v>
      </c>
      <c r="AE41" s="73">
        <v>244.520386</v>
      </c>
      <c r="AF41" s="73">
        <v>244.002197</v>
      </c>
      <c r="AG41" s="73">
        <v>243.471146</v>
      </c>
      <c r="AH41" s="73">
        <v>242.88911400000001</v>
      </c>
      <c r="AI41" s="73">
        <v>242.27252200000001</v>
      </c>
      <c r="AJ41" s="73">
        <v>241.64561499999999</v>
      </c>
      <c r="AK41" s="73">
        <v>240.98992899999999</v>
      </c>
      <c r="AL41" s="74">
        <v>-2.4399999999999999E-4</v>
      </c>
    </row>
    <row r="42" spans="1:38" ht="15" customHeight="1">
      <c r="A42" s="68" t="s">
        <v>368</v>
      </c>
      <c r="B42" s="72" t="s">
        <v>369</v>
      </c>
      <c r="C42" s="73">
        <v>537.34997599999997</v>
      </c>
      <c r="D42" s="73">
        <v>548.03918499999997</v>
      </c>
      <c r="E42" s="73">
        <v>547.21875</v>
      </c>
      <c r="F42" s="73">
        <v>543.83196999999996</v>
      </c>
      <c r="G42" s="73">
        <v>545.90533400000004</v>
      </c>
      <c r="H42" s="73">
        <v>545.111267</v>
      </c>
      <c r="I42" s="73">
        <v>538.63207999999997</v>
      </c>
      <c r="J42" s="73">
        <v>539.90057400000001</v>
      </c>
      <c r="K42" s="73">
        <v>552.92773399999999</v>
      </c>
      <c r="L42" s="73">
        <v>560.26391599999999</v>
      </c>
      <c r="M42" s="73">
        <v>563.66430700000001</v>
      </c>
      <c r="N42" s="73">
        <v>564.85186799999997</v>
      </c>
      <c r="O42" s="73">
        <v>562.53186000000005</v>
      </c>
      <c r="P42" s="73">
        <v>562.88366699999995</v>
      </c>
      <c r="Q42" s="73">
        <v>562.26019299999996</v>
      </c>
      <c r="R42" s="73">
        <v>560.95812999999998</v>
      </c>
      <c r="S42" s="73">
        <v>561.97344999999996</v>
      </c>
      <c r="T42" s="73">
        <v>559.41888400000005</v>
      </c>
      <c r="U42" s="73">
        <v>559.05346699999996</v>
      </c>
      <c r="V42" s="73">
        <v>556.77722200000005</v>
      </c>
      <c r="W42" s="73">
        <v>559.74981700000001</v>
      </c>
      <c r="X42" s="73">
        <v>558.66918899999996</v>
      </c>
      <c r="Y42" s="73">
        <v>560.95202600000005</v>
      </c>
      <c r="Z42" s="73">
        <v>559.66747999999995</v>
      </c>
      <c r="AA42" s="73">
        <v>560.403503</v>
      </c>
      <c r="AB42" s="73">
        <v>561.63006600000006</v>
      </c>
      <c r="AC42" s="73">
        <v>561.46087599999998</v>
      </c>
      <c r="AD42" s="73">
        <v>562.36138900000003</v>
      </c>
      <c r="AE42" s="73">
        <v>563.22332800000004</v>
      </c>
      <c r="AF42" s="73">
        <v>563.35461399999997</v>
      </c>
      <c r="AG42" s="73">
        <v>563.42010500000004</v>
      </c>
      <c r="AH42" s="73">
        <v>563.77160600000002</v>
      </c>
      <c r="AI42" s="73">
        <v>563.82305899999994</v>
      </c>
      <c r="AJ42" s="73">
        <v>566.40155000000004</v>
      </c>
      <c r="AK42" s="73">
        <v>567.03356900000006</v>
      </c>
      <c r="AL42" s="74">
        <v>1.0330000000000001E-3</v>
      </c>
    </row>
    <row r="43" spans="1:38" ht="15" customHeight="1">
      <c r="A43" s="68" t="s">
        <v>370</v>
      </c>
      <c r="B43" s="72" t="s">
        <v>361</v>
      </c>
      <c r="C43" s="73">
        <v>490.87795999999997</v>
      </c>
      <c r="D43" s="73">
        <v>501.31521600000002</v>
      </c>
      <c r="E43" s="73">
        <v>499.52282700000001</v>
      </c>
      <c r="F43" s="73">
        <v>495.32281499999999</v>
      </c>
      <c r="G43" s="73">
        <v>497.12686200000002</v>
      </c>
      <c r="H43" s="73">
        <v>495.78738399999997</v>
      </c>
      <c r="I43" s="73">
        <v>488.66763300000002</v>
      </c>
      <c r="J43" s="73">
        <v>489.34802200000001</v>
      </c>
      <c r="K43" s="73">
        <v>501.78552200000001</v>
      </c>
      <c r="L43" s="73">
        <v>508.42507899999998</v>
      </c>
      <c r="M43" s="73">
        <v>511.11090100000001</v>
      </c>
      <c r="N43" s="73">
        <v>511.5849</v>
      </c>
      <c r="O43" s="73">
        <v>508.52890000000002</v>
      </c>
      <c r="P43" s="73">
        <v>508.18228099999999</v>
      </c>
      <c r="Q43" s="73">
        <v>506.84802200000001</v>
      </c>
      <c r="R43" s="73">
        <v>504.88360599999999</v>
      </c>
      <c r="S43" s="73">
        <v>505.19278000000003</v>
      </c>
      <c r="T43" s="73">
        <v>501.95318600000002</v>
      </c>
      <c r="U43" s="73">
        <v>500.92913800000002</v>
      </c>
      <c r="V43" s="73">
        <v>497.98492399999998</v>
      </c>
      <c r="W43" s="73">
        <v>500.29379299999999</v>
      </c>
      <c r="X43" s="73">
        <v>498.610657</v>
      </c>
      <c r="Y43" s="73">
        <v>500.25106799999998</v>
      </c>
      <c r="Z43" s="73">
        <v>498.33950800000002</v>
      </c>
      <c r="AA43" s="73">
        <v>498.44744900000001</v>
      </c>
      <c r="AB43" s="73">
        <v>499.052277</v>
      </c>
      <c r="AC43" s="73">
        <v>498.26367199999999</v>
      </c>
      <c r="AD43" s="73">
        <v>498.544983</v>
      </c>
      <c r="AE43" s="73">
        <v>498.79940800000003</v>
      </c>
      <c r="AF43" s="73">
        <v>498.341431</v>
      </c>
      <c r="AG43" s="73">
        <v>497.79254200000003</v>
      </c>
      <c r="AH43" s="73">
        <v>497.57714800000002</v>
      </c>
      <c r="AI43" s="73">
        <v>497.09530599999999</v>
      </c>
      <c r="AJ43" s="73">
        <v>499.13317899999998</v>
      </c>
      <c r="AK43" s="73">
        <v>499.24182100000002</v>
      </c>
      <c r="AL43" s="74">
        <v>-1.26E-4</v>
      </c>
    </row>
    <row r="44" spans="1:38" ht="15" customHeight="1">
      <c r="A44" s="68" t="s">
        <v>371</v>
      </c>
      <c r="B44" s="72" t="s">
        <v>372</v>
      </c>
      <c r="C44" s="73">
        <v>46.472023</v>
      </c>
      <c r="D44" s="73">
        <v>46.723976</v>
      </c>
      <c r="E44" s="73">
        <v>47.695900000000002</v>
      </c>
      <c r="F44" s="73">
        <v>48.509171000000002</v>
      </c>
      <c r="G44" s="73">
        <v>48.778469000000001</v>
      </c>
      <c r="H44" s="73">
        <v>49.323883000000002</v>
      </c>
      <c r="I44" s="73">
        <v>49.964432000000002</v>
      </c>
      <c r="J44" s="73">
        <v>50.552528000000002</v>
      </c>
      <c r="K44" s="73">
        <v>51.142189000000002</v>
      </c>
      <c r="L44" s="73">
        <v>51.838852000000003</v>
      </c>
      <c r="M44" s="73">
        <v>52.553421</v>
      </c>
      <c r="N44" s="73">
        <v>53.266983000000003</v>
      </c>
      <c r="O44" s="73">
        <v>54.002983</v>
      </c>
      <c r="P44" s="73">
        <v>54.701374000000001</v>
      </c>
      <c r="Q44" s="73">
        <v>55.412154999999998</v>
      </c>
      <c r="R44" s="73">
        <v>56.074505000000002</v>
      </c>
      <c r="S44" s="73">
        <v>56.780678000000002</v>
      </c>
      <c r="T44" s="73">
        <v>57.465705999999997</v>
      </c>
      <c r="U44" s="73">
        <v>58.124332000000003</v>
      </c>
      <c r="V44" s="73">
        <v>58.792296999999998</v>
      </c>
      <c r="W44" s="73">
        <v>59.456001000000001</v>
      </c>
      <c r="X44" s="73">
        <v>60.058506000000001</v>
      </c>
      <c r="Y44" s="73">
        <v>60.700943000000002</v>
      </c>
      <c r="Z44" s="73">
        <v>61.328003000000002</v>
      </c>
      <c r="AA44" s="73">
        <v>61.956038999999997</v>
      </c>
      <c r="AB44" s="73">
        <v>62.577812000000002</v>
      </c>
      <c r="AC44" s="73">
        <v>63.197197000000003</v>
      </c>
      <c r="AD44" s="73">
        <v>63.816398999999997</v>
      </c>
      <c r="AE44" s="73">
        <v>64.423935</v>
      </c>
      <c r="AF44" s="73">
        <v>65.013214000000005</v>
      </c>
      <c r="AG44" s="73">
        <v>65.627555999999998</v>
      </c>
      <c r="AH44" s="73">
        <v>66.194466000000006</v>
      </c>
      <c r="AI44" s="73">
        <v>66.727753000000007</v>
      </c>
      <c r="AJ44" s="73">
        <v>67.268364000000005</v>
      </c>
      <c r="AK44" s="73">
        <v>67.791732999999994</v>
      </c>
      <c r="AL44" s="74">
        <v>1.1342E-2</v>
      </c>
    </row>
    <row r="45" spans="1:38" ht="15" customHeight="1">
      <c r="A45" s="68" t="s">
        <v>373</v>
      </c>
      <c r="B45" s="72" t="s">
        <v>374</v>
      </c>
      <c r="C45" s="73">
        <v>10.109667</v>
      </c>
      <c r="D45" s="73">
        <v>10.186204</v>
      </c>
      <c r="E45" s="73">
        <v>10.302201</v>
      </c>
      <c r="F45" s="73">
        <v>10.419559</v>
      </c>
      <c r="G45" s="73">
        <v>10.537519</v>
      </c>
      <c r="H45" s="73">
        <v>10.654845</v>
      </c>
      <c r="I45" s="73">
        <v>10.772444999999999</v>
      </c>
      <c r="J45" s="73">
        <v>10.890817999999999</v>
      </c>
      <c r="K45" s="73">
        <v>11.007130999999999</v>
      </c>
      <c r="L45" s="73">
        <v>11.118572</v>
      </c>
      <c r="M45" s="73">
        <v>11.229419999999999</v>
      </c>
      <c r="N45" s="73">
        <v>11.339399999999999</v>
      </c>
      <c r="O45" s="73">
        <v>11.447445999999999</v>
      </c>
      <c r="P45" s="73">
        <v>11.554299</v>
      </c>
      <c r="Q45" s="73">
        <v>11.660824</v>
      </c>
      <c r="R45" s="73">
        <v>11.766911</v>
      </c>
      <c r="S45" s="73">
        <v>11.872469000000001</v>
      </c>
      <c r="T45" s="73">
        <v>11.977411</v>
      </c>
      <c r="U45" s="73">
        <v>12.081618000000001</v>
      </c>
      <c r="V45" s="73">
        <v>12.185017</v>
      </c>
      <c r="W45" s="73">
        <v>12.287635999999999</v>
      </c>
      <c r="X45" s="73">
        <v>12.389321000000001</v>
      </c>
      <c r="Y45" s="73">
        <v>12.489969</v>
      </c>
      <c r="Z45" s="73">
        <v>12.589544999999999</v>
      </c>
      <c r="AA45" s="73">
        <v>12.688076000000001</v>
      </c>
      <c r="AB45" s="73">
        <v>12.785625</v>
      </c>
      <c r="AC45" s="73">
        <v>12.882242</v>
      </c>
      <c r="AD45" s="73">
        <v>12.977976</v>
      </c>
      <c r="AE45" s="73">
        <v>13.072914000000001</v>
      </c>
      <c r="AF45" s="73">
        <v>13.167178</v>
      </c>
      <c r="AG45" s="73">
        <v>13.261119000000001</v>
      </c>
      <c r="AH45" s="73">
        <v>13.35421</v>
      </c>
      <c r="AI45" s="73">
        <v>13.446892</v>
      </c>
      <c r="AJ45" s="73">
        <v>13.539808000000001</v>
      </c>
      <c r="AK45" s="73">
        <v>13.632882</v>
      </c>
      <c r="AL45" s="74">
        <v>8.8710000000000004E-3</v>
      </c>
    </row>
    <row r="46" spans="1:38" ht="15" customHeight="1">
      <c r="A46" s="68" t="s">
        <v>375</v>
      </c>
      <c r="B46" s="72" t="s">
        <v>376</v>
      </c>
      <c r="C46" s="73">
        <v>16.283664999999999</v>
      </c>
      <c r="D46" s="73">
        <v>16.420746000000001</v>
      </c>
      <c r="E46" s="73">
        <v>16.682404999999999</v>
      </c>
      <c r="F46" s="73">
        <v>16.925335</v>
      </c>
      <c r="G46" s="73">
        <v>17.052578</v>
      </c>
      <c r="H46" s="73">
        <v>17.209757</v>
      </c>
      <c r="I46" s="73">
        <v>17.369736</v>
      </c>
      <c r="J46" s="73">
        <v>17.510189</v>
      </c>
      <c r="K46" s="73">
        <v>17.650751</v>
      </c>
      <c r="L46" s="73">
        <v>17.80114</v>
      </c>
      <c r="M46" s="73">
        <v>17.957868999999999</v>
      </c>
      <c r="N46" s="73">
        <v>18.121258000000001</v>
      </c>
      <c r="O46" s="73">
        <v>18.292287999999999</v>
      </c>
      <c r="P46" s="73">
        <v>18.454473</v>
      </c>
      <c r="Q46" s="73">
        <v>18.609821</v>
      </c>
      <c r="R46" s="73">
        <v>18.753651000000001</v>
      </c>
      <c r="S46" s="73">
        <v>18.900113999999999</v>
      </c>
      <c r="T46" s="73">
        <v>19.039211000000002</v>
      </c>
      <c r="U46" s="73">
        <v>19.170573999999998</v>
      </c>
      <c r="V46" s="73">
        <v>19.296429</v>
      </c>
      <c r="W46" s="73">
        <v>19.415804000000001</v>
      </c>
      <c r="X46" s="73">
        <v>19.52664</v>
      </c>
      <c r="Y46" s="73">
        <v>19.633400000000002</v>
      </c>
      <c r="Z46" s="73">
        <v>19.733647999999999</v>
      </c>
      <c r="AA46" s="73">
        <v>19.833072999999999</v>
      </c>
      <c r="AB46" s="73">
        <v>19.927558999999999</v>
      </c>
      <c r="AC46" s="73">
        <v>20.021812000000001</v>
      </c>
      <c r="AD46" s="73">
        <v>20.115352999999999</v>
      </c>
      <c r="AE46" s="73">
        <v>20.208556999999999</v>
      </c>
      <c r="AF46" s="73">
        <v>20.302344999999999</v>
      </c>
      <c r="AG46" s="73">
        <v>20.407063000000001</v>
      </c>
      <c r="AH46" s="73">
        <v>20.520529</v>
      </c>
      <c r="AI46" s="73">
        <v>20.646474999999999</v>
      </c>
      <c r="AJ46" s="73">
        <v>20.791398999999998</v>
      </c>
      <c r="AK46" s="73">
        <v>20.958228999999999</v>
      </c>
      <c r="AL46" s="74">
        <v>7.4209999999999996E-3</v>
      </c>
    </row>
    <row r="47" spans="1:38" ht="15" customHeight="1">
      <c r="A47" s="68" t="s">
        <v>377</v>
      </c>
      <c r="B47" s="72" t="s">
        <v>378</v>
      </c>
      <c r="C47" s="73">
        <v>20.078693000000001</v>
      </c>
      <c r="D47" s="73">
        <v>20.117025000000002</v>
      </c>
      <c r="E47" s="73">
        <v>20.711293999999999</v>
      </c>
      <c r="F47" s="73">
        <v>21.164280000000002</v>
      </c>
      <c r="G47" s="73">
        <v>21.188374</v>
      </c>
      <c r="H47" s="73">
        <v>21.45928</v>
      </c>
      <c r="I47" s="73">
        <v>21.822251999999999</v>
      </c>
      <c r="J47" s="73">
        <v>22.151522</v>
      </c>
      <c r="K47" s="73">
        <v>22.484306</v>
      </c>
      <c r="L47" s="73">
        <v>22.919136000000002</v>
      </c>
      <c r="M47" s="73">
        <v>23.366135</v>
      </c>
      <c r="N47" s="73">
        <v>23.806324</v>
      </c>
      <c r="O47" s="73">
        <v>24.263248000000001</v>
      </c>
      <c r="P47" s="73">
        <v>24.692599999999999</v>
      </c>
      <c r="Q47" s="73">
        <v>25.141511999999999</v>
      </c>
      <c r="R47" s="73">
        <v>25.553941999999999</v>
      </c>
      <c r="S47" s="73">
        <v>26.008091</v>
      </c>
      <c r="T47" s="73">
        <v>26.449085</v>
      </c>
      <c r="U47" s="73">
        <v>26.872139000000001</v>
      </c>
      <c r="V47" s="73">
        <v>27.310849999999999</v>
      </c>
      <c r="W47" s="73">
        <v>27.752559999999999</v>
      </c>
      <c r="X47" s="73">
        <v>28.142544000000001</v>
      </c>
      <c r="Y47" s="73">
        <v>28.577572</v>
      </c>
      <c r="Z47" s="73">
        <v>29.004809999999999</v>
      </c>
      <c r="AA47" s="73">
        <v>29.434892999999999</v>
      </c>
      <c r="AB47" s="73">
        <v>29.864628</v>
      </c>
      <c r="AC47" s="73">
        <v>30.293147999999999</v>
      </c>
      <c r="AD47" s="73">
        <v>30.723068000000001</v>
      </c>
      <c r="AE47" s="73">
        <v>31.142467</v>
      </c>
      <c r="AF47" s="73">
        <v>31.543686000000001</v>
      </c>
      <c r="AG47" s="73">
        <v>31.959375000000001</v>
      </c>
      <c r="AH47" s="73">
        <v>32.319724999999998</v>
      </c>
      <c r="AI47" s="73">
        <v>32.634383999999997</v>
      </c>
      <c r="AJ47" s="73">
        <v>32.937159999999999</v>
      </c>
      <c r="AK47" s="73">
        <v>33.200626</v>
      </c>
      <c r="AL47" s="74">
        <v>1.5298000000000001E-2</v>
      </c>
    </row>
    <row r="48" spans="1:38" ht="15" customHeight="1">
      <c r="A48" s="68" t="s">
        <v>379</v>
      </c>
      <c r="B48" s="72" t="s">
        <v>380</v>
      </c>
      <c r="C48" s="73">
        <v>135.65484599999999</v>
      </c>
      <c r="D48" s="73">
        <v>135.876282</v>
      </c>
      <c r="E48" s="73">
        <v>135.80081200000001</v>
      </c>
      <c r="F48" s="73">
        <v>135.87661700000001</v>
      </c>
      <c r="G48" s="73">
        <v>136.15347299999999</v>
      </c>
      <c r="H48" s="73">
        <v>135.98898299999999</v>
      </c>
      <c r="I48" s="73">
        <v>135.78733800000001</v>
      </c>
      <c r="J48" s="73">
        <v>135.686722</v>
      </c>
      <c r="K48" s="73">
        <v>135.811218</v>
      </c>
      <c r="L48" s="73">
        <v>135.98619099999999</v>
      </c>
      <c r="M48" s="73">
        <v>136.21504200000001</v>
      </c>
      <c r="N48" s="73">
        <v>136.454025</v>
      </c>
      <c r="O48" s="73">
        <v>136.74221800000001</v>
      </c>
      <c r="P48" s="73">
        <v>136.994629</v>
      </c>
      <c r="Q48" s="73">
        <v>137.260941</v>
      </c>
      <c r="R48" s="73">
        <v>137.48123200000001</v>
      </c>
      <c r="S48" s="73">
        <v>137.647797</v>
      </c>
      <c r="T48" s="73">
        <v>137.73388700000001</v>
      </c>
      <c r="U48" s="73">
        <v>137.83074999999999</v>
      </c>
      <c r="V48" s="73">
        <v>137.98230000000001</v>
      </c>
      <c r="W48" s="73">
        <v>138.205185</v>
      </c>
      <c r="X48" s="73">
        <v>138.451965</v>
      </c>
      <c r="Y48" s="73">
        <v>138.78370699999999</v>
      </c>
      <c r="Z48" s="73">
        <v>139.195694</v>
      </c>
      <c r="AA48" s="73">
        <v>139.66134600000001</v>
      </c>
      <c r="AB48" s="73">
        <v>140.158661</v>
      </c>
      <c r="AC48" s="73">
        <v>140.660324</v>
      </c>
      <c r="AD48" s="73">
        <v>141.21560700000001</v>
      </c>
      <c r="AE48" s="73">
        <v>141.82988</v>
      </c>
      <c r="AF48" s="73">
        <v>142.51826500000001</v>
      </c>
      <c r="AG48" s="73">
        <v>143.23715200000001</v>
      </c>
      <c r="AH48" s="73">
        <v>143.95515399999999</v>
      </c>
      <c r="AI48" s="73">
        <v>144.59039300000001</v>
      </c>
      <c r="AJ48" s="73">
        <v>145.26147499999999</v>
      </c>
      <c r="AK48" s="73">
        <v>145.97221400000001</v>
      </c>
      <c r="AL48" s="74">
        <v>2.1740000000000002E-3</v>
      </c>
    </row>
    <row r="49" spans="1:38" ht="15" customHeight="1">
      <c r="A49" s="68" t="s">
        <v>381</v>
      </c>
      <c r="B49" s="72" t="s">
        <v>382</v>
      </c>
      <c r="C49" s="73">
        <v>703.31701699999996</v>
      </c>
      <c r="D49" s="73">
        <v>635.02972399999999</v>
      </c>
      <c r="E49" s="73">
        <v>665.12738000000002</v>
      </c>
      <c r="F49" s="73">
        <v>681.494507</v>
      </c>
      <c r="G49" s="73">
        <v>683.77642800000001</v>
      </c>
      <c r="H49" s="73">
        <v>680.32702600000005</v>
      </c>
      <c r="I49" s="73">
        <v>686.26330600000006</v>
      </c>
      <c r="J49" s="73">
        <v>692.03479000000004</v>
      </c>
      <c r="K49" s="73">
        <v>697.08978300000001</v>
      </c>
      <c r="L49" s="73">
        <v>700.88952600000005</v>
      </c>
      <c r="M49" s="73">
        <v>697.81146200000001</v>
      </c>
      <c r="N49" s="73">
        <v>700.85357699999997</v>
      </c>
      <c r="O49" s="73">
        <v>703.489014</v>
      </c>
      <c r="P49" s="73">
        <v>704.96728499999995</v>
      </c>
      <c r="Q49" s="73">
        <v>703.186646</v>
      </c>
      <c r="R49" s="73">
        <v>703.59167500000001</v>
      </c>
      <c r="S49" s="73">
        <v>705.28832999999997</v>
      </c>
      <c r="T49" s="73">
        <v>704.84484899999995</v>
      </c>
      <c r="U49" s="73">
        <v>706.51263400000005</v>
      </c>
      <c r="V49" s="73">
        <v>708.36730999999997</v>
      </c>
      <c r="W49" s="73">
        <v>712.03649900000005</v>
      </c>
      <c r="X49" s="73">
        <v>713.81292699999995</v>
      </c>
      <c r="Y49" s="73">
        <v>715.40875200000005</v>
      </c>
      <c r="Z49" s="73">
        <v>717.19921899999997</v>
      </c>
      <c r="AA49" s="73">
        <v>717.39080799999999</v>
      </c>
      <c r="AB49" s="73">
        <v>718.92932099999996</v>
      </c>
      <c r="AC49" s="73">
        <v>723.12030000000004</v>
      </c>
      <c r="AD49" s="73">
        <v>727.18530299999998</v>
      </c>
      <c r="AE49" s="73">
        <v>728.77886999999998</v>
      </c>
      <c r="AF49" s="73">
        <v>732.29235800000004</v>
      </c>
      <c r="AG49" s="73">
        <v>735.37463400000001</v>
      </c>
      <c r="AH49" s="73">
        <v>736.56994599999996</v>
      </c>
      <c r="AI49" s="73">
        <v>739.99816899999996</v>
      </c>
      <c r="AJ49" s="73">
        <v>742.76684599999999</v>
      </c>
      <c r="AK49" s="73">
        <v>747.14489700000001</v>
      </c>
      <c r="AL49" s="74">
        <v>4.9389999999999998E-3</v>
      </c>
    </row>
    <row r="51" spans="1:38" ht="15" customHeight="1">
      <c r="A51" s="68" t="s">
        <v>383</v>
      </c>
      <c r="B51" s="71" t="s">
        <v>384</v>
      </c>
      <c r="C51" s="75">
        <v>552.31481900000006</v>
      </c>
      <c r="D51" s="75">
        <v>553.90942399999994</v>
      </c>
      <c r="E51" s="75">
        <v>563.26879899999994</v>
      </c>
      <c r="F51" s="75">
        <v>561.05957000000001</v>
      </c>
      <c r="G51" s="75">
        <v>558.889771</v>
      </c>
      <c r="H51" s="75">
        <v>556.61883499999999</v>
      </c>
      <c r="I51" s="75">
        <v>552.67804000000001</v>
      </c>
      <c r="J51" s="75">
        <v>549.86639400000001</v>
      </c>
      <c r="K51" s="75">
        <v>549.52209500000004</v>
      </c>
      <c r="L51" s="75">
        <v>550.613159</v>
      </c>
      <c r="M51" s="75">
        <v>551.86193800000001</v>
      </c>
      <c r="N51" s="75">
        <v>553.23150599999997</v>
      </c>
      <c r="O51" s="75">
        <v>558.04296899999997</v>
      </c>
      <c r="P51" s="75">
        <v>564.19470200000001</v>
      </c>
      <c r="Q51" s="75">
        <v>570.61743200000001</v>
      </c>
      <c r="R51" s="75">
        <v>577.27581799999996</v>
      </c>
      <c r="S51" s="75">
        <v>584.22741699999995</v>
      </c>
      <c r="T51" s="75">
        <v>591.43048099999999</v>
      </c>
      <c r="U51" s="75">
        <v>598.91424600000005</v>
      </c>
      <c r="V51" s="75">
        <v>606.67327899999998</v>
      </c>
      <c r="W51" s="75">
        <v>614.66235400000005</v>
      </c>
      <c r="X51" s="75">
        <v>622.96679700000004</v>
      </c>
      <c r="Y51" s="75">
        <v>631.50647000000004</v>
      </c>
      <c r="Z51" s="75">
        <v>640.27514599999995</v>
      </c>
      <c r="AA51" s="75">
        <v>649.27117899999996</v>
      </c>
      <c r="AB51" s="75">
        <v>658.47210700000005</v>
      </c>
      <c r="AC51" s="75">
        <v>667.84930399999996</v>
      </c>
      <c r="AD51" s="75">
        <v>677.39416500000004</v>
      </c>
      <c r="AE51" s="75">
        <v>687.11218299999996</v>
      </c>
      <c r="AF51" s="75">
        <v>696.98486300000002</v>
      </c>
      <c r="AG51" s="75">
        <v>706.93811000000005</v>
      </c>
      <c r="AH51" s="75">
        <v>716.95471199999997</v>
      </c>
      <c r="AI51" s="75">
        <v>727.17040999999995</v>
      </c>
      <c r="AJ51" s="75">
        <v>737.59228499999995</v>
      </c>
      <c r="AK51" s="75">
        <v>748.14489700000001</v>
      </c>
      <c r="AL51" s="76">
        <v>9.1509999999999994E-3</v>
      </c>
    </row>
    <row r="52" spans="1:38" ht="15" customHeight="1">
      <c r="A52" s="68" t="s">
        <v>385</v>
      </c>
      <c r="B52" s="72" t="s">
        <v>386</v>
      </c>
      <c r="C52" s="73">
        <v>424.601562</v>
      </c>
      <c r="D52" s="73">
        <v>425.71154799999999</v>
      </c>
      <c r="E52" s="73">
        <v>432.75018299999999</v>
      </c>
      <c r="F52" s="73">
        <v>431.18933099999998</v>
      </c>
      <c r="G52" s="73">
        <v>429.69784499999997</v>
      </c>
      <c r="H52" s="73">
        <v>427.89855999999997</v>
      </c>
      <c r="I52" s="73">
        <v>424.87573200000003</v>
      </c>
      <c r="J52" s="73">
        <v>422.71484400000003</v>
      </c>
      <c r="K52" s="73">
        <v>422.44281000000001</v>
      </c>
      <c r="L52" s="73">
        <v>423.27886999999998</v>
      </c>
      <c r="M52" s="73">
        <v>424.24173000000002</v>
      </c>
      <c r="N52" s="73">
        <v>425.29351800000001</v>
      </c>
      <c r="O52" s="73">
        <v>428.99206500000003</v>
      </c>
      <c r="P52" s="73">
        <v>433.721497</v>
      </c>
      <c r="Q52" s="73">
        <v>438.65930200000003</v>
      </c>
      <c r="R52" s="73">
        <v>443.77905299999998</v>
      </c>
      <c r="S52" s="73">
        <v>449.12463400000001</v>
      </c>
      <c r="T52" s="73">
        <v>454.66339099999999</v>
      </c>
      <c r="U52" s="73">
        <v>460.41793799999999</v>
      </c>
      <c r="V52" s="73">
        <v>466.38415500000002</v>
      </c>
      <c r="W52" s="73">
        <v>472.52685500000001</v>
      </c>
      <c r="X52" s="73">
        <v>478.91525300000001</v>
      </c>
      <c r="Y52" s="73">
        <v>485.48297100000002</v>
      </c>
      <c r="Z52" s="73">
        <v>492.22763099999997</v>
      </c>
      <c r="AA52" s="73">
        <v>499.14712500000002</v>
      </c>
      <c r="AB52" s="73">
        <v>506.22521999999998</v>
      </c>
      <c r="AC52" s="73">
        <v>513.43676800000003</v>
      </c>
      <c r="AD52" s="73">
        <v>520.77734399999997</v>
      </c>
      <c r="AE52" s="73">
        <v>528.25054899999998</v>
      </c>
      <c r="AF52" s="73">
        <v>535.84252900000001</v>
      </c>
      <c r="AG52" s="73">
        <v>543.49487299999998</v>
      </c>
      <c r="AH52" s="73">
        <v>551.19885299999999</v>
      </c>
      <c r="AI52" s="73">
        <v>559.05865500000004</v>
      </c>
      <c r="AJ52" s="73">
        <v>567.07531700000004</v>
      </c>
      <c r="AK52" s="73">
        <v>575.19482400000004</v>
      </c>
      <c r="AL52" s="74">
        <v>9.1610000000000007E-3</v>
      </c>
    </row>
    <row r="53" spans="1:38" ht="15" customHeight="1">
      <c r="A53" s="68" t="s">
        <v>387</v>
      </c>
      <c r="B53" s="72" t="s">
        <v>388</v>
      </c>
      <c r="C53" s="73">
        <v>31.708984000000001</v>
      </c>
      <c r="D53" s="73">
        <v>31.942654000000001</v>
      </c>
      <c r="E53" s="73">
        <v>32.671944000000003</v>
      </c>
      <c r="F53" s="73">
        <v>32.376472</v>
      </c>
      <c r="G53" s="73">
        <v>32.035347000000002</v>
      </c>
      <c r="H53" s="73">
        <v>31.970541000000001</v>
      </c>
      <c r="I53" s="73">
        <v>31.736038000000001</v>
      </c>
      <c r="J53" s="73">
        <v>31.573893000000002</v>
      </c>
      <c r="K53" s="73">
        <v>31.563120000000001</v>
      </c>
      <c r="L53" s="73">
        <v>31.629068</v>
      </c>
      <c r="M53" s="73">
        <v>31.697275000000001</v>
      </c>
      <c r="N53" s="73">
        <v>31.777246000000002</v>
      </c>
      <c r="O53" s="73">
        <v>32.053958999999999</v>
      </c>
      <c r="P53" s="73">
        <v>32.406844999999997</v>
      </c>
      <c r="Q53" s="73">
        <v>32.775333000000003</v>
      </c>
      <c r="R53" s="73">
        <v>33.156364000000004</v>
      </c>
      <c r="S53" s="73">
        <v>33.553787</v>
      </c>
      <c r="T53" s="73">
        <v>33.965705999999997</v>
      </c>
      <c r="U53" s="73">
        <v>34.393841000000002</v>
      </c>
      <c r="V53" s="73">
        <v>34.837612</v>
      </c>
      <c r="W53" s="73">
        <v>35.295116</v>
      </c>
      <c r="X53" s="73">
        <v>35.766669999999998</v>
      </c>
      <c r="Y53" s="73">
        <v>36.253726999999998</v>
      </c>
      <c r="Z53" s="73">
        <v>36.752707999999998</v>
      </c>
      <c r="AA53" s="73">
        <v>37.264732000000002</v>
      </c>
      <c r="AB53" s="73">
        <v>37.787159000000003</v>
      </c>
      <c r="AC53" s="73">
        <v>38.322285000000001</v>
      </c>
      <c r="AD53" s="73">
        <v>38.866805999999997</v>
      </c>
      <c r="AE53" s="73">
        <v>39.421883000000001</v>
      </c>
      <c r="AF53" s="73">
        <v>39.986046000000002</v>
      </c>
      <c r="AG53" s="73">
        <v>40.556716999999999</v>
      </c>
      <c r="AH53" s="73">
        <v>41.127372999999999</v>
      </c>
      <c r="AI53" s="73">
        <v>41.706164999999999</v>
      </c>
      <c r="AJ53" s="73">
        <v>42.298743999999999</v>
      </c>
      <c r="AK53" s="73">
        <v>42.895972999999998</v>
      </c>
      <c r="AL53" s="74">
        <v>8.9739999999999993E-3</v>
      </c>
    </row>
    <row r="54" spans="1:38" ht="15" customHeight="1">
      <c r="A54" s="68" t="s">
        <v>389</v>
      </c>
      <c r="B54" s="72" t="s">
        <v>390</v>
      </c>
      <c r="C54" s="73">
        <v>96.004265000000004</v>
      </c>
      <c r="D54" s="73">
        <v>96.255234000000002</v>
      </c>
      <c r="E54" s="73">
        <v>97.846703000000005</v>
      </c>
      <c r="F54" s="73">
        <v>97.493774000000002</v>
      </c>
      <c r="G54" s="73">
        <v>97.156554999999997</v>
      </c>
      <c r="H54" s="73">
        <v>96.749724999999998</v>
      </c>
      <c r="I54" s="73">
        <v>96.066269000000005</v>
      </c>
      <c r="J54" s="73">
        <v>95.577681999999996</v>
      </c>
      <c r="K54" s="73">
        <v>95.516166999999996</v>
      </c>
      <c r="L54" s="73">
        <v>95.705200000000005</v>
      </c>
      <c r="M54" s="73">
        <v>95.922912999999994</v>
      </c>
      <c r="N54" s="73">
        <v>96.160713000000001</v>
      </c>
      <c r="O54" s="73">
        <v>96.996971000000002</v>
      </c>
      <c r="P54" s="73">
        <v>98.066322</v>
      </c>
      <c r="Q54" s="73">
        <v>99.182770000000005</v>
      </c>
      <c r="R54" s="73">
        <v>100.34036999999999</v>
      </c>
      <c r="S54" s="73">
        <v>101.549026</v>
      </c>
      <c r="T54" s="73">
        <v>102.801376</v>
      </c>
      <c r="U54" s="73">
        <v>104.102493</v>
      </c>
      <c r="V54" s="73">
        <v>105.451492</v>
      </c>
      <c r="W54" s="73">
        <v>106.840378</v>
      </c>
      <c r="X54" s="73">
        <v>108.28482099999999</v>
      </c>
      <c r="Y54" s="73">
        <v>109.76979799999999</v>
      </c>
      <c r="Z54" s="73">
        <v>111.294792</v>
      </c>
      <c r="AA54" s="73">
        <v>112.859329</v>
      </c>
      <c r="AB54" s="73">
        <v>114.45972399999999</v>
      </c>
      <c r="AC54" s="73">
        <v>116.09028600000001</v>
      </c>
      <c r="AD54" s="73">
        <v>117.750015</v>
      </c>
      <c r="AE54" s="73">
        <v>119.43974300000001</v>
      </c>
      <c r="AF54" s="73">
        <v>121.156319</v>
      </c>
      <c r="AG54" s="73">
        <v>122.88655900000001</v>
      </c>
      <c r="AH54" s="73">
        <v>124.62844800000001</v>
      </c>
      <c r="AI54" s="73">
        <v>126.40559399999999</v>
      </c>
      <c r="AJ54" s="73">
        <v>128.21821600000001</v>
      </c>
      <c r="AK54" s="73">
        <v>130.05406199999999</v>
      </c>
      <c r="AL54" s="74">
        <v>9.1610000000000007E-3</v>
      </c>
    </row>
    <row r="56" spans="1:38" ht="15" customHeight="1">
      <c r="A56" s="68" t="s">
        <v>391</v>
      </c>
      <c r="B56" s="71" t="s">
        <v>392</v>
      </c>
      <c r="C56" s="75">
        <v>27598.896484000001</v>
      </c>
      <c r="D56" s="75">
        <v>27705.845702999999</v>
      </c>
      <c r="E56" s="75">
        <v>27653.527343999998</v>
      </c>
      <c r="F56" s="75">
        <v>27674.472656000002</v>
      </c>
      <c r="G56" s="75">
        <v>27370.871093999998</v>
      </c>
      <c r="H56" s="75">
        <v>27166.417968999998</v>
      </c>
      <c r="I56" s="75">
        <v>26800.931640999999</v>
      </c>
      <c r="J56" s="75">
        <v>26410.378906000002</v>
      </c>
      <c r="K56" s="75">
        <v>26031.800781000002</v>
      </c>
      <c r="L56" s="75">
        <v>25632.228515999999</v>
      </c>
      <c r="M56" s="75">
        <v>25298.714843999998</v>
      </c>
      <c r="N56" s="75">
        <v>25030.076172000001</v>
      </c>
      <c r="O56" s="75">
        <v>24796.623047000001</v>
      </c>
      <c r="P56" s="75">
        <v>24585.962890999999</v>
      </c>
      <c r="Q56" s="75">
        <v>24403.349609000001</v>
      </c>
      <c r="R56" s="75">
        <v>24246.480468999998</v>
      </c>
      <c r="S56" s="75">
        <v>24118.509765999999</v>
      </c>
      <c r="T56" s="75">
        <v>24006.410156000002</v>
      </c>
      <c r="U56" s="75">
        <v>23930.638672000001</v>
      </c>
      <c r="V56" s="75">
        <v>23884.210938</v>
      </c>
      <c r="W56" s="75">
        <v>23891.048827999999</v>
      </c>
      <c r="X56" s="75">
        <v>23890.103515999999</v>
      </c>
      <c r="Y56" s="75">
        <v>23920.171875</v>
      </c>
      <c r="Z56" s="75">
        <v>23961.890625</v>
      </c>
      <c r="AA56" s="75">
        <v>24027.009765999999</v>
      </c>
      <c r="AB56" s="75">
        <v>24116.462890999999</v>
      </c>
      <c r="AC56" s="75">
        <v>24223.400390999999</v>
      </c>
      <c r="AD56" s="75">
        <v>24349.314452999999</v>
      </c>
      <c r="AE56" s="75">
        <v>24491.339843999998</v>
      </c>
      <c r="AF56" s="75">
        <v>24643.910156000002</v>
      </c>
      <c r="AG56" s="75">
        <v>24815.421875</v>
      </c>
      <c r="AH56" s="75">
        <v>24999.544922000001</v>
      </c>
      <c r="AI56" s="75">
        <v>25180.994140999999</v>
      </c>
      <c r="AJ56" s="75">
        <v>25370.365234000001</v>
      </c>
      <c r="AK56" s="75">
        <v>25574.369140999999</v>
      </c>
      <c r="AL56" s="76">
        <v>-2.4229999999999998E-3</v>
      </c>
    </row>
    <row r="58" spans="1:38" ht="15" customHeight="1">
      <c r="B58" s="71" t="s">
        <v>393</v>
      </c>
    </row>
    <row r="59" spans="1:38" ht="15" customHeight="1">
      <c r="A59" s="68" t="s">
        <v>394</v>
      </c>
      <c r="B59" s="72" t="s">
        <v>395</v>
      </c>
      <c r="C59" s="73">
        <v>16594.486327999999</v>
      </c>
      <c r="D59" s="73">
        <v>16612.207031000002</v>
      </c>
      <c r="E59" s="73">
        <v>16492.339843999998</v>
      </c>
      <c r="F59" s="73">
        <v>16355.164062</v>
      </c>
      <c r="G59" s="73">
        <v>16073.826171999999</v>
      </c>
      <c r="H59" s="73">
        <v>15698.167969</v>
      </c>
      <c r="I59" s="73">
        <v>15285.018555000001</v>
      </c>
      <c r="J59" s="73">
        <v>14802.818359000001</v>
      </c>
      <c r="K59" s="73">
        <v>14291.299805000001</v>
      </c>
      <c r="L59" s="73">
        <v>13777.309569999999</v>
      </c>
      <c r="M59" s="73">
        <v>13398.853515999999</v>
      </c>
      <c r="N59" s="73">
        <v>13049.597656</v>
      </c>
      <c r="O59" s="73">
        <v>12751.380859000001</v>
      </c>
      <c r="P59" s="73">
        <v>12481.345703000001</v>
      </c>
      <c r="Q59" s="73">
        <v>12234.445312</v>
      </c>
      <c r="R59" s="73">
        <v>12036.378906</v>
      </c>
      <c r="S59" s="73">
        <v>11847.204102</v>
      </c>
      <c r="T59" s="73">
        <v>11658.947265999999</v>
      </c>
      <c r="U59" s="73">
        <v>11488.564453000001</v>
      </c>
      <c r="V59" s="73">
        <v>11335.159180000001</v>
      </c>
      <c r="W59" s="73">
        <v>11229.095703000001</v>
      </c>
      <c r="X59" s="73">
        <v>11128.960938</v>
      </c>
      <c r="Y59" s="73">
        <v>11050.15625</v>
      </c>
      <c r="Z59" s="73">
        <v>10991.46875</v>
      </c>
      <c r="AA59" s="73">
        <v>10959.276367</v>
      </c>
      <c r="AB59" s="73">
        <v>10941.571289</v>
      </c>
      <c r="AC59" s="73">
        <v>10941.053711</v>
      </c>
      <c r="AD59" s="73">
        <v>10954.865234000001</v>
      </c>
      <c r="AE59" s="73">
        <v>10994.155273</v>
      </c>
      <c r="AF59" s="73">
        <v>11011.634765999999</v>
      </c>
      <c r="AG59" s="73">
        <v>11046.541992</v>
      </c>
      <c r="AH59" s="73">
        <v>11108.109375</v>
      </c>
      <c r="AI59" s="73">
        <v>11216.167969</v>
      </c>
      <c r="AJ59" s="73">
        <v>11340.764648</v>
      </c>
      <c r="AK59" s="73">
        <v>11421.757812</v>
      </c>
      <c r="AL59" s="74">
        <v>-1.1287999999999999E-2</v>
      </c>
    </row>
    <row r="60" spans="1:38" ht="15" customHeight="1">
      <c r="A60" s="68" t="s">
        <v>396</v>
      </c>
      <c r="B60" s="72" t="s">
        <v>397</v>
      </c>
      <c r="C60" s="73">
        <v>9.1589240000000007</v>
      </c>
      <c r="D60" s="73">
        <v>11.173861</v>
      </c>
      <c r="E60" s="73">
        <v>43.161053000000003</v>
      </c>
      <c r="F60" s="73">
        <v>56.672091999999999</v>
      </c>
      <c r="G60" s="73">
        <v>67.743651999999997</v>
      </c>
      <c r="H60" s="73">
        <v>80.708160000000007</v>
      </c>
      <c r="I60" s="73">
        <v>103.146614</v>
      </c>
      <c r="J60" s="73">
        <v>148.509232</v>
      </c>
      <c r="K60" s="73">
        <v>194.95109600000001</v>
      </c>
      <c r="L60" s="73">
        <v>248.97451799999999</v>
      </c>
      <c r="M60" s="73">
        <v>262.56277499999999</v>
      </c>
      <c r="N60" s="73">
        <v>291.09603900000002</v>
      </c>
      <c r="O60" s="73">
        <v>304.76177999999999</v>
      </c>
      <c r="P60" s="73">
        <v>314.83892800000001</v>
      </c>
      <c r="Q60" s="73">
        <v>325.83810399999999</v>
      </c>
      <c r="R60" s="73">
        <v>313.03326399999997</v>
      </c>
      <c r="S60" s="73">
        <v>314.26062000000002</v>
      </c>
      <c r="T60" s="73">
        <v>330.27551299999999</v>
      </c>
      <c r="U60" s="73">
        <v>347.53064000000001</v>
      </c>
      <c r="V60" s="73">
        <v>364.30114700000001</v>
      </c>
      <c r="W60" s="73">
        <v>373.27621499999998</v>
      </c>
      <c r="X60" s="73">
        <v>382.23281900000001</v>
      </c>
      <c r="Y60" s="73">
        <v>388.07745399999999</v>
      </c>
      <c r="Z60" s="73">
        <v>388.981628</v>
      </c>
      <c r="AA60" s="73">
        <v>384.57775900000001</v>
      </c>
      <c r="AB60" s="73">
        <v>376.89245599999998</v>
      </c>
      <c r="AC60" s="73">
        <v>366.969696</v>
      </c>
      <c r="AD60" s="73">
        <v>356.18615699999998</v>
      </c>
      <c r="AE60" s="73">
        <v>334.34707600000002</v>
      </c>
      <c r="AF60" s="73">
        <v>341.09042399999998</v>
      </c>
      <c r="AG60" s="73">
        <v>345.36853000000002</v>
      </c>
      <c r="AH60" s="73">
        <v>336.47354100000001</v>
      </c>
      <c r="AI60" s="73">
        <v>291.74798600000003</v>
      </c>
      <c r="AJ60" s="73">
        <v>239.42787200000001</v>
      </c>
      <c r="AK60" s="73">
        <v>229.198395</v>
      </c>
      <c r="AL60" s="74">
        <v>9.5866999999999994E-2</v>
      </c>
    </row>
    <row r="61" spans="1:38" ht="15" customHeight="1">
      <c r="A61" s="68" t="s">
        <v>398</v>
      </c>
      <c r="B61" s="72" t="s">
        <v>399</v>
      </c>
      <c r="C61" s="73">
        <v>6548.1064450000003</v>
      </c>
      <c r="D61" s="73">
        <v>6658.4135740000002</v>
      </c>
      <c r="E61" s="73">
        <v>6589.2099609999996</v>
      </c>
      <c r="F61" s="73">
        <v>6656.5083009999998</v>
      </c>
      <c r="G61" s="73">
        <v>6743.6464839999999</v>
      </c>
      <c r="H61" s="73">
        <v>6575.2705079999996</v>
      </c>
      <c r="I61" s="73">
        <v>6574.5839839999999</v>
      </c>
      <c r="J61" s="73">
        <v>6561.7265619999998</v>
      </c>
      <c r="K61" s="73">
        <v>6539.9116210000002</v>
      </c>
      <c r="L61" s="73">
        <v>6507.2065430000002</v>
      </c>
      <c r="M61" s="73">
        <v>6480.8442379999997</v>
      </c>
      <c r="N61" s="73">
        <v>6440.4155270000001</v>
      </c>
      <c r="O61" s="73">
        <v>6395.201172</v>
      </c>
      <c r="P61" s="73">
        <v>6350.0927730000003</v>
      </c>
      <c r="Q61" s="73">
        <v>6314.376953</v>
      </c>
      <c r="R61" s="73">
        <v>6280.4770509999998</v>
      </c>
      <c r="S61" s="73">
        <v>6247.6616210000002</v>
      </c>
      <c r="T61" s="73">
        <v>6218.7900390000004</v>
      </c>
      <c r="U61" s="73">
        <v>6205.0322269999997</v>
      </c>
      <c r="V61" s="73">
        <v>6204.4340819999998</v>
      </c>
      <c r="W61" s="73">
        <v>6213.6684569999998</v>
      </c>
      <c r="X61" s="73">
        <v>6221.6015619999998</v>
      </c>
      <c r="Y61" s="73">
        <v>6235.8920900000003</v>
      </c>
      <c r="Z61" s="73">
        <v>6248.1088870000003</v>
      </c>
      <c r="AA61" s="73">
        <v>6262.1279299999997</v>
      </c>
      <c r="AB61" s="73">
        <v>6290.4545900000003</v>
      </c>
      <c r="AC61" s="73">
        <v>6315.7866210000002</v>
      </c>
      <c r="AD61" s="73">
        <v>6344.2587890000004</v>
      </c>
      <c r="AE61" s="73">
        <v>6375.9897460000002</v>
      </c>
      <c r="AF61" s="73">
        <v>6400.5820309999999</v>
      </c>
      <c r="AG61" s="73">
        <v>6425.5244140000004</v>
      </c>
      <c r="AH61" s="73">
        <v>6456.5551759999998</v>
      </c>
      <c r="AI61" s="73">
        <v>6484.2993159999996</v>
      </c>
      <c r="AJ61" s="73">
        <v>6509.3540039999998</v>
      </c>
      <c r="AK61" s="73">
        <v>6539.1923829999996</v>
      </c>
      <c r="AL61" s="74">
        <v>-5.4699999999999996E-4</v>
      </c>
    </row>
    <row r="62" spans="1:38" ht="15" customHeight="1">
      <c r="A62" s="68" t="s">
        <v>400</v>
      </c>
      <c r="B62" s="72" t="s">
        <v>401</v>
      </c>
      <c r="C62" s="73">
        <v>2766.388672</v>
      </c>
      <c r="D62" s="73">
        <v>2793.8215329999998</v>
      </c>
      <c r="E62" s="73">
        <v>2857.289307</v>
      </c>
      <c r="F62" s="73">
        <v>2914.5090329999998</v>
      </c>
      <c r="G62" s="73">
        <v>2955.5832519999999</v>
      </c>
      <c r="H62" s="73">
        <v>3002.3659670000002</v>
      </c>
      <c r="I62" s="73">
        <v>3046.233643</v>
      </c>
      <c r="J62" s="73">
        <v>3082.9028320000002</v>
      </c>
      <c r="K62" s="73">
        <v>3126.1186520000001</v>
      </c>
      <c r="L62" s="73">
        <v>3171.201172</v>
      </c>
      <c r="M62" s="73">
        <v>3218.109375</v>
      </c>
      <c r="N62" s="73">
        <v>3268.6376949999999</v>
      </c>
      <c r="O62" s="73">
        <v>3327.1057129999999</v>
      </c>
      <c r="P62" s="73">
        <v>3385.6684570000002</v>
      </c>
      <c r="Q62" s="73">
        <v>3441.5610350000002</v>
      </c>
      <c r="R62" s="73">
        <v>3497.0268550000001</v>
      </c>
      <c r="S62" s="73">
        <v>3554.438721</v>
      </c>
      <c r="T62" s="73">
        <v>3609.4797359999998</v>
      </c>
      <c r="U62" s="73">
        <v>3664.6782229999999</v>
      </c>
      <c r="V62" s="73">
        <v>3720.326904</v>
      </c>
      <c r="W62" s="73">
        <v>3776.2846679999998</v>
      </c>
      <c r="X62" s="73">
        <v>3829.445557</v>
      </c>
      <c r="Y62" s="73">
        <v>3884.3398440000001</v>
      </c>
      <c r="Z62" s="73">
        <v>3939.9350589999999</v>
      </c>
      <c r="AA62" s="73">
        <v>3996.5034179999998</v>
      </c>
      <c r="AB62" s="73">
        <v>4051.5744629999999</v>
      </c>
      <c r="AC62" s="73">
        <v>4107.6035160000001</v>
      </c>
      <c r="AD62" s="73">
        <v>4164.435547</v>
      </c>
      <c r="AE62" s="73">
        <v>4222.03125</v>
      </c>
      <c r="AF62" s="73">
        <v>4280.953125</v>
      </c>
      <c r="AG62" s="73">
        <v>4340.5498049999997</v>
      </c>
      <c r="AH62" s="73">
        <v>4400.2026370000003</v>
      </c>
      <c r="AI62" s="73">
        <v>4459.9155270000001</v>
      </c>
      <c r="AJ62" s="73">
        <v>4518.7944340000004</v>
      </c>
      <c r="AK62" s="73">
        <v>4580.3315430000002</v>
      </c>
      <c r="AL62" s="74">
        <v>1.5093000000000001E-2</v>
      </c>
    </row>
    <row r="63" spans="1:38" ht="15" customHeight="1">
      <c r="A63" s="68" t="s">
        <v>402</v>
      </c>
      <c r="B63" s="72" t="s">
        <v>388</v>
      </c>
      <c r="C63" s="73">
        <v>700.56951900000001</v>
      </c>
      <c r="D63" s="73">
        <v>704.42065400000001</v>
      </c>
      <c r="E63" s="73">
        <v>697.25512700000002</v>
      </c>
      <c r="F63" s="73">
        <v>681.46032700000001</v>
      </c>
      <c r="G63" s="73">
        <v>497.87399299999998</v>
      </c>
      <c r="H63" s="73">
        <v>725.56463599999995</v>
      </c>
      <c r="I63" s="73">
        <v>670.232483</v>
      </c>
      <c r="J63" s="73">
        <v>656.95245399999999</v>
      </c>
      <c r="K63" s="73">
        <v>691.211365</v>
      </c>
      <c r="L63" s="73">
        <v>699.57794200000001</v>
      </c>
      <c r="M63" s="73">
        <v>675.48547399999995</v>
      </c>
      <c r="N63" s="73">
        <v>677.28601100000003</v>
      </c>
      <c r="O63" s="73">
        <v>676.15820299999996</v>
      </c>
      <c r="P63" s="73">
        <v>674.03356900000006</v>
      </c>
      <c r="Q63" s="73">
        <v>671.34619099999998</v>
      </c>
      <c r="R63" s="73">
        <v>667.339294</v>
      </c>
      <c r="S63" s="73">
        <v>662.52301</v>
      </c>
      <c r="T63" s="73">
        <v>657.53301999999996</v>
      </c>
      <c r="U63" s="73">
        <v>651.95666500000004</v>
      </c>
      <c r="V63" s="73">
        <v>646.26324499999998</v>
      </c>
      <c r="W63" s="73">
        <v>643.72985800000004</v>
      </c>
      <c r="X63" s="73">
        <v>627.67040999999995</v>
      </c>
      <c r="Y63" s="73">
        <v>621.39446999999996</v>
      </c>
      <c r="Z63" s="73">
        <v>612.47497599999997</v>
      </c>
      <c r="AA63" s="73">
        <v>603.34796100000005</v>
      </c>
      <c r="AB63" s="73">
        <v>592.95739700000001</v>
      </c>
      <c r="AC63" s="73">
        <v>588.77941899999996</v>
      </c>
      <c r="AD63" s="73">
        <v>584.58508300000005</v>
      </c>
      <c r="AE63" s="73">
        <v>582.94122300000004</v>
      </c>
      <c r="AF63" s="73">
        <v>582.13073699999995</v>
      </c>
      <c r="AG63" s="73">
        <v>585.685608</v>
      </c>
      <c r="AH63" s="73">
        <v>583.54272500000002</v>
      </c>
      <c r="AI63" s="73">
        <v>576.33477800000003</v>
      </c>
      <c r="AJ63" s="73">
        <v>574.00476100000003</v>
      </c>
      <c r="AK63" s="73">
        <v>567.24408000000005</v>
      </c>
      <c r="AL63" s="74">
        <v>-6.5420000000000001E-3</v>
      </c>
    </row>
    <row r="64" spans="1:38" ht="15" customHeight="1">
      <c r="A64" s="68" t="s">
        <v>403</v>
      </c>
      <c r="B64" s="72" t="s">
        <v>404</v>
      </c>
      <c r="C64" s="73">
        <v>22.556319999999999</v>
      </c>
      <c r="D64" s="73">
        <v>22.522085000000001</v>
      </c>
      <c r="E64" s="73">
        <v>22.493759000000001</v>
      </c>
      <c r="F64" s="73">
        <v>22.470324000000002</v>
      </c>
      <c r="G64" s="73">
        <v>22.450932999999999</v>
      </c>
      <c r="H64" s="73">
        <v>22.434891</v>
      </c>
      <c r="I64" s="73">
        <v>22.421617999999999</v>
      </c>
      <c r="J64" s="73">
        <v>22.410634999999999</v>
      </c>
      <c r="K64" s="73">
        <v>22.401547999999998</v>
      </c>
      <c r="L64" s="73">
        <v>22.394031999999999</v>
      </c>
      <c r="M64" s="73">
        <v>22.387812</v>
      </c>
      <c r="N64" s="73">
        <v>22.382666</v>
      </c>
      <c r="O64" s="73">
        <v>22.378406999999999</v>
      </c>
      <c r="P64" s="73">
        <v>22.374884000000002</v>
      </c>
      <c r="Q64" s="73">
        <v>22.371969</v>
      </c>
      <c r="R64" s="73">
        <v>22.369558000000001</v>
      </c>
      <c r="S64" s="73">
        <v>22.367563000000001</v>
      </c>
      <c r="T64" s="73">
        <v>22.365911000000001</v>
      </c>
      <c r="U64" s="73">
        <v>22.364546000000001</v>
      </c>
      <c r="V64" s="73">
        <v>22.363416999999998</v>
      </c>
      <c r="W64" s="73">
        <v>22.362480000000001</v>
      </c>
      <c r="X64" s="73">
        <v>22.361708</v>
      </c>
      <c r="Y64" s="73">
        <v>22.361066999999998</v>
      </c>
      <c r="Z64" s="73">
        <v>22.360537999999998</v>
      </c>
      <c r="AA64" s="73">
        <v>22.360099999999999</v>
      </c>
      <c r="AB64" s="73">
        <v>22.359736999999999</v>
      </c>
      <c r="AC64" s="73">
        <v>22.359438000000001</v>
      </c>
      <c r="AD64" s="73">
        <v>22.359190000000002</v>
      </c>
      <c r="AE64" s="73">
        <v>22.358984</v>
      </c>
      <c r="AF64" s="73">
        <v>22.358813999999999</v>
      </c>
      <c r="AG64" s="73">
        <v>22.358673</v>
      </c>
      <c r="AH64" s="73">
        <v>22.358557000000001</v>
      </c>
      <c r="AI64" s="73">
        <v>22.358460999999998</v>
      </c>
      <c r="AJ64" s="73">
        <v>22.358381000000001</v>
      </c>
      <c r="AK64" s="73">
        <v>22.358315000000001</v>
      </c>
      <c r="AL64" s="74">
        <v>-2.2100000000000001E-4</v>
      </c>
    </row>
    <row r="65" spans="1:38" ht="15" customHeight="1">
      <c r="A65" s="68" t="s">
        <v>405</v>
      </c>
      <c r="B65" s="72" t="s">
        <v>406</v>
      </c>
      <c r="C65" s="73">
        <v>9.6736740000000001</v>
      </c>
      <c r="D65" s="73">
        <v>10.134395</v>
      </c>
      <c r="E65" s="73">
        <v>10.763408</v>
      </c>
      <c r="F65" s="73">
        <v>11.258656999999999</v>
      </c>
      <c r="G65" s="73">
        <v>12.339737</v>
      </c>
      <c r="H65" s="73">
        <v>12.613695</v>
      </c>
      <c r="I65" s="73">
        <v>12.350739000000001</v>
      </c>
      <c r="J65" s="73">
        <v>12.195459</v>
      </c>
      <c r="K65" s="73">
        <v>12.122985</v>
      </c>
      <c r="L65" s="73">
        <v>11.988322999999999</v>
      </c>
      <c r="M65" s="73">
        <v>11.989969</v>
      </c>
      <c r="N65" s="73">
        <v>12.198038</v>
      </c>
      <c r="O65" s="73">
        <v>12.453150000000001</v>
      </c>
      <c r="P65" s="73">
        <v>12.667465999999999</v>
      </c>
      <c r="Q65" s="73">
        <v>12.865029</v>
      </c>
      <c r="R65" s="73">
        <v>13.069827999999999</v>
      </c>
      <c r="S65" s="73">
        <v>13.221208000000001</v>
      </c>
      <c r="T65" s="73">
        <v>13.356118</v>
      </c>
      <c r="U65" s="73">
        <v>13.533993000000001</v>
      </c>
      <c r="V65" s="73">
        <v>13.686206</v>
      </c>
      <c r="W65" s="73">
        <v>13.851568</v>
      </c>
      <c r="X65" s="73">
        <v>14.176982000000001</v>
      </c>
      <c r="Y65" s="73">
        <v>14.342599</v>
      </c>
      <c r="Z65" s="73">
        <v>14.612762</v>
      </c>
      <c r="AA65" s="73">
        <v>14.92995</v>
      </c>
      <c r="AB65" s="73">
        <v>15.229053</v>
      </c>
      <c r="AC65" s="73">
        <v>15.525245</v>
      </c>
      <c r="AD65" s="73">
        <v>15.808522</v>
      </c>
      <c r="AE65" s="73">
        <v>16.131819</v>
      </c>
      <c r="AF65" s="73">
        <v>16.466996999999999</v>
      </c>
      <c r="AG65" s="73">
        <v>16.784029</v>
      </c>
      <c r="AH65" s="73">
        <v>17.191858</v>
      </c>
      <c r="AI65" s="73">
        <v>17.583438999999998</v>
      </c>
      <c r="AJ65" s="73">
        <v>17.956465000000001</v>
      </c>
      <c r="AK65" s="73">
        <v>18.396523999999999</v>
      </c>
      <c r="AL65" s="74">
        <v>1.8232000000000002E-2</v>
      </c>
    </row>
    <row r="66" spans="1:38" ht="15" customHeight="1">
      <c r="A66" s="68" t="s">
        <v>407</v>
      </c>
      <c r="B66" s="72" t="s">
        <v>380</v>
      </c>
      <c r="C66" s="73">
        <v>135.65484599999999</v>
      </c>
      <c r="D66" s="73">
        <v>135.876282</v>
      </c>
      <c r="E66" s="73">
        <v>135.80081200000001</v>
      </c>
      <c r="F66" s="73">
        <v>135.87661700000001</v>
      </c>
      <c r="G66" s="73">
        <v>136.15347299999999</v>
      </c>
      <c r="H66" s="73">
        <v>135.98898299999999</v>
      </c>
      <c r="I66" s="73">
        <v>135.78733800000001</v>
      </c>
      <c r="J66" s="73">
        <v>135.686722</v>
      </c>
      <c r="K66" s="73">
        <v>135.811218</v>
      </c>
      <c r="L66" s="73">
        <v>135.98619099999999</v>
      </c>
      <c r="M66" s="73">
        <v>136.21504200000001</v>
      </c>
      <c r="N66" s="73">
        <v>136.454025</v>
      </c>
      <c r="O66" s="73">
        <v>136.74221800000001</v>
      </c>
      <c r="P66" s="73">
        <v>136.994629</v>
      </c>
      <c r="Q66" s="73">
        <v>137.260941</v>
      </c>
      <c r="R66" s="73">
        <v>137.48123200000001</v>
      </c>
      <c r="S66" s="73">
        <v>137.647797</v>
      </c>
      <c r="T66" s="73">
        <v>137.73388700000001</v>
      </c>
      <c r="U66" s="73">
        <v>137.83074999999999</v>
      </c>
      <c r="V66" s="73">
        <v>137.98230000000001</v>
      </c>
      <c r="W66" s="73">
        <v>138.205185</v>
      </c>
      <c r="X66" s="73">
        <v>138.451965</v>
      </c>
      <c r="Y66" s="73">
        <v>138.78370699999999</v>
      </c>
      <c r="Z66" s="73">
        <v>139.195694</v>
      </c>
      <c r="AA66" s="73">
        <v>139.66134600000001</v>
      </c>
      <c r="AB66" s="73">
        <v>140.158661</v>
      </c>
      <c r="AC66" s="73">
        <v>140.660324</v>
      </c>
      <c r="AD66" s="73">
        <v>141.21560700000001</v>
      </c>
      <c r="AE66" s="73">
        <v>141.82988</v>
      </c>
      <c r="AF66" s="73">
        <v>142.51826500000001</v>
      </c>
      <c r="AG66" s="73">
        <v>143.23715200000001</v>
      </c>
      <c r="AH66" s="73">
        <v>143.95515399999999</v>
      </c>
      <c r="AI66" s="73">
        <v>144.59039300000001</v>
      </c>
      <c r="AJ66" s="73">
        <v>145.26147499999999</v>
      </c>
      <c r="AK66" s="73">
        <v>145.97221400000001</v>
      </c>
      <c r="AL66" s="74">
        <v>2.1740000000000002E-3</v>
      </c>
    </row>
    <row r="67" spans="1:38" ht="15" customHeight="1">
      <c r="A67" s="68" t="s">
        <v>408</v>
      </c>
      <c r="B67" s="72" t="s">
        <v>409</v>
      </c>
      <c r="C67" s="73">
        <v>26786.595702999999</v>
      </c>
      <c r="D67" s="73">
        <v>26948.570312</v>
      </c>
      <c r="E67" s="73">
        <v>26848.314452999999</v>
      </c>
      <c r="F67" s="73">
        <v>26833.919922000001</v>
      </c>
      <c r="G67" s="73">
        <v>26509.619140999999</v>
      </c>
      <c r="H67" s="73">
        <v>26253.113281000002</v>
      </c>
      <c r="I67" s="73">
        <v>25849.775390999999</v>
      </c>
      <c r="J67" s="73">
        <v>25423.203125</v>
      </c>
      <c r="K67" s="73">
        <v>25013.828125</v>
      </c>
      <c r="L67" s="73">
        <v>24574.638672000001</v>
      </c>
      <c r="M67" s="73">
        <v>24206.449218999998</v>
      </c>
      <c r="N67" s="73">
        <v>23898.066406000002</v>
      </c>
      <c r="O67" s="73">
        <v>23626.181640999999</v>
      </c>
      <c r="P67" s="73">
        <v>23378.015625</v>
      </c>
      <c r="Q67" s="73">
        <v>23160.064452999999</v>
      </c>
      <c r="R67" s="73">
        <v>22967.175781000002</v>
      </c>
      <c r="S67" s="73">
        <v>22799.324218999998</v>
      </c>
      <c r="T67" s="73">
        <v>22648.482422000001</v>
      </c>
      <c r="U67" s="73">
        <v>22531.492188</v>
      </c>
      <c r="V67" s="73">
        <v>22444.515625</v>
      </c>
      <c r="W67" s="73">
        <v>22410.474609000001</v>
      </c>
      <c r="X67" s="73">
        <v>22364.900390999999</v>
      </c>
      <c r="Y67" s="73">
        <v>22355.347656000002</v>
      </c>
      <c r="Z67" s="73">
        <v>22357.140625</v>
      </c>
      <c r="AA67" s="73">
        <v>22382.785156000002</v>
      </c>
      <c r="AB67" s="73">
        <v>22431.195312</v>
      </c>
      <c r="AC67" s="73">
        <v>22498.736327999999</v>
      </c>
      <c r="AD67" s="73">
        <v>22583.714843999998</v>
      </c>
      <c r="AE67" s="73">
        <v>22689.785156000002</v>
      </c>
      <c r="AF67" s="73">
        <v>22797.734375</v>
      </c>
      <c r="AG67" s="73">
        <v>22926.050781000002</v>
      </c>
      <c r="AH67" s="73">
        <v>23068.388672000001</v>
      </c>
      <c r="AI67" s="73">
        <v>23212.998047000001</v>
      </c>
      <c r="AJ67" s="73">
        <v>23367.921875</v>
      </c>
      <c r="AK67" s="73">
        <v>23524.451172000001</v>
      </c>
      <c r="AL67" s="74">
        <v>-4.1089999999999998E-3</v>
      </c>
    </row>
    <row r="68" spans="1:38" ht="15" customHeight="1">
      <c r="A68" s="68" t="s">
        <v>410</v>
      </c>
      <c r="B68" s="72" t="s">
        <v>411</v>
      </c>
      <c r="C68" s="73">
        <v>0</v>
      </c>
      <c r="D68" s="73">
        <v>0</v>
      </c>
      <c r="E68" s="73">
        <v>0</v>
      </c>
      <c r="F68" s="73">
        <v>0</v>
      </c>
      <c r="G68" s="73">
        <v>0</v>
      </c>
      <c r="H68" s="73">
        <v>0</v>
      </c>
      <c r="I68" s="73">
        <v>0</v>
      </c>
      <c r="J68" s="73">
        <v>0</v>
      </c>
      <c r="K68" s="73">
        <v>0</v>
      </c>
      <c r="L68" s="73">
        <v>0</v>
      </c>
      <c r="M68" s="73">
        <v>0</v>
      </c>
      <c r="N68" s="73">
        <v>0</v>
      </c>
      <c r="O68" s="73">
        <v>0</v>
      </c>
      <c r="P68" s="73">
        <v>0</v>
      </c>
      <c r="Q68" s="73">
        <v>0</v>
      </c>
      <c r="R68" s="73">
        <v>0</v>
      </c>
      <c r="S68" s="73">
        <v>0</v>
      </c>
      <c r="T68" s="73">
        <v>0</v>
      </c>
      <c r="U68" s="73">
        <v>0</v>
      </c>
      <c r="V68" s="73">
        <v>0</v>
      </c>
      <c r="W68" s="73">
        <v>0</v>
      </c>
      <c r="X68" s="73">
        <v>0</v>
      </c>
      <c r="Y68" s="73">
        <v>0</v>
      </c>
      <c r="Z68" s="73">
        <v>0</v>
      </c>
      <c r="AA68" s="73">
        <v>0</v>
      </c>
      <c r="AB68" s="73">
        <v>0</v>
      </c>
      <c r="AC68" s="73">
        <v>0</v>
      </c>
      <c r="AD68" s="73">
        <v>0</v>
      </c>
      <c r="AE68" s="73">
        <v>0</v>
      </c>
      <c r="AF68" s="73">
        <v>0</v>
      </c>
      <c r="AG68" s="73">
        <v>0</v>
      </c>
      <c r="AH68" s="73">
        <v>0</v>
      </c>
      <c r="AI68" s="73">
        <v>0</v>
      </c>
      <c r="AJ68" s="73">
        <v>0</v>
      </c>
      <c r="AK68" s="73">
        <v>0</v>
      </c>
      <c r="AL68" s="74" t="s">
        <v>412</v>
      </c>
    </row>
    <row r="69" spans="1:38" ht="15" customHeight="1">
      <c r="A69" s="68" t="s">
        <v>413</v>
      </c>
      <c r="B69" s="72" t="s">
        <v>414</v>
      </c>
      <c r="C69" s="73">
        <v>34.215786000000001</v>
      </c>
      <c r="D69" s="73">
        <v>38.362685999999997</v>
      </c>
      <c r="E69" s="73">
        <v>42.264626</v>
      </c>
      <c r="F69" s="73">
        <v>48.409668000000003</v>
      </c>
      <c r="G69" s="73">
        <v>57.882111000000002</v>
      </c>
      <c r="H69" s="73">
        <v>70.209014999999994</v>
      </c>
      <c r="I69" s="73">
        <v>83.835846000000004</v>
      </c>
      <c r="J69" s="73">
        <v>98.226241999999999</v>
      </c>
      <c r="K69" s="73">
        <v>113.32054100000001</v>
      </c>
      <c r="L69" s="73">
        <v>130.687286</v>
      </c>
      <c r="M69" s="73">
        <v>148.428009</v>
      </c>
      <c r="N69" s="73">
        <v>165.29170199999999</v>
      </c>
      <c r="O69" s="73">
        <v>182.02179000000001</v>
      </c>
      <c r="P69" s="73">
        <v>199.34779399999999</v>
      </c>
      <c r="Q69" s="73">
        <v>217.26878400000001</v>
      </c>
      <c r="R69" s="73">
        <v>235.912262</v>
      </c>
      <c r="S69" s="73">
        <v>255.95488</v>
      </c>
      <c r="T69" s="73">
        <v>274.48242199999999</v>
      </c>
      <c r="U69" s="73">
        <v>291.98117100000002</v>
      </c>
      <c r="V69" s="73">
        <v>309.43420400000002</v>
      </c>
      <c r="W69" s="73">
        <v>327.29428100000001</v>
      </c>
      <c r="X69" s="73">
        <v>345.00164799999999</v>
      </c>
      <c r="Y69" s="73">
        <v>362.47180200000003</v>
      </c>
      <c r="Z69" s="73">
        <v>379.724152</v>
      </c>
      <c r="AA69" s="73">
        <v>396.85339399999998</v>
      </c>
      <c r="AB69" s="73">
        <v>413.52990699999998</v>
      </c>
      <c r="AC69" s="73">
        <v>429.91519199999999</v>
      </c>
      <c r="AD69" s="73">
        <v>445.904358</v>
      </c>
      <c r="AE69" s="73">
        <v>461.651276</v>
      </c>
      <c r="AF69" s="73">
        <v>477.19274899999999</v>
      </c>
      <c r="AG69" s="73">
        <v>492.59921300000002</v>
      </c>
      <c r="AH69" s="73">
        <v>508.04629499999999</v>
      </c>
      <c r="AI69" s="73">
        <v>523.45178199999998</v>
      </c>
      <c r="AJ69" s="73">
        <v>538.93963599999995</v>
      </c>
      <c r="AK69" s="73">
        <v>554.76300000000003</v>
      </c>
      <c r="AL69" s="74">
        <v>8.4320000000000006E-2</v>
      </c>
    </row>
    <row r="70" spans="1:38" ht="15" customHeight="1">
      <c r="A70" s="68" t="s">
        <v>415</v>
      </c>
      <c r="B70" s="72" t="s">
        <v>416</v>
      </c>
      <c r="C70" s="73">
        <v>73.858490000000003</v>
      </c>
      <c r="D70" s="73">
        <v>82.556137000000007</v>
      </c>
      <c r="E70" s="73">
        <v>94.089020000000005</v>
      </c>
      <c r="F70" s="73">
        <v>104.632133</v>
      </c>
      <c r="G70" s="73">
        <v>110.437088</v>
      </c>
      <c r="H70" s="73">
        <v>149.965271</v>
      </c>
      <c r="I70" s="73">
        <v>163.26362599999999</v>
      </c>
      <c r="J70" s="73">
        <v>172.61142000000001</v>
      </c>
      <c r="K70" s="73">
        <v>175.63845800000001</v>
      </c>
      <c r="L70" s="73">
        <v>184.695267</v>
      </c>
      <c r="M70" s="73">
        <v>198.45953399999999</v>
      </c>
      <c r="N70" s="73">
        <v>210.942688</v>
      </c>
      <c r="O70" s="73">
        <v>224.21637000000001</v>
      </c>
      <c r="P70" s="73">
        <v>237.605637</v>
      </c>
      <c r="Q70" s="73">
        <v>251.22373999999999</v>
      </c>
      <c r="R70" s="73">
        <v>265.66220099999998</v>
      </c>
      <c r="S70" s="73">
        <v>279.72180200000003</v>
      </c>
      <c r="T70" s="73">
        <v>294.20730600000002</v>
      </c>
      <c r="U70" s="73">
        <v>309.862122</v>
      </c>
      <c r="V70" s="73">
        <v>324.72403000000003</v>
      </c>
      <c r="W70" s="73">
        <v>339.08520499999997</v>
      </c>
      <c r="X70" s="73">
        <v>359.442139</v>
      </c>
      <c r="Y70" s="73">
        <v>375.69287100000003</v>
      </c>
      <c r="Z70" s="73">
        <v>393.17767300000003</v>
      </c>
      <c r="AA70" s="73">
        <v>412.62686200000002</v>
      </c>
      <c r="AB70" s="73">
        <v>433.33422899999999</v>
      </c>
      <c r="AC70" s="73">
        <v>450.58004799999998</v>
      </c>
      <c r="AD70" s="73">
        <v>470.10641500000003</v>
      </c>
      <c r="AE70" s="73">
        <v>489.54974399999998</v>
      </c>
      <c r="AF70" s="73">
        <v>510.167664</v>
      </c>
      <c r="AG70" s="73">
        <v>530.17230199999995</v>
      </c>
      <c r="AH70" s="73">
        <v>553.33819600000004</v>
      </c>
      <c r="AI70" s="73">
        <v>577.507385</v>
      </c>
      <c r="AJ70" s="73">
        <v>602.06726100000003</v>
      </c>
      <c r="AK70" s="73">
        <v>628.252747</v>
      </c>
      <c r="AL70" s="74">
        <v>6.3428999999999999E-2</v>
      </c>
    </row>
    <row r="71" spans="1:38" ht="15" customHeight="1">
      <c r="A71" s="68" t="s">
        <v>417</v>
      </c>
      <c r="B71" s="72" t="s">
        <v>418</v>
      </c>
      <c r="C71" s="73">
        <v>0.52246999999999999</v>
      </c>
      <c r="D71" s="73">
        <v>0.79588400000000004</v>
      </c>
      <c r="E71" s="73">
        <v>1.1547940000000001</v>
      </c>
      <c r="F71" s="73">
        <v>1.8650929999999999</v>
      </c>
      <c r="G71" s="73">
        <v>3.2659829999999999</v>
      </c>
      <c r="H71" s="73">
        <v>5.1887489999999996</v>
      </c>
      <c r="I71" s="73">
        <v>7.3208630000000001</v>
      </c>
      <c r="J71" s="73">
        <v>9.4150089999999995</v>
      </c>
      <c r="K71" s="73">
        <v>11.680429999999999</v>
      </c>
      <c r="L71" s="73">
        <v>14.315806</v>
      </c>
      <c r="M71" s="73">
        <v>16.777940999999998</v>
      </c>
      <c r="N71" s="73">
        <v>18.854288</v>
      </c>
      <c r="O71" s="73">
        <v>20.544516000000002</v>
      </c>
      <c r="P71" s="73">
        <v>22.14114</v>
      </c>
      <c r="Q71" s="73">
        <v>23.663554999999999</v>
      </c>
      <c r="R71" s="73">
        <v>25.063610000000001</v>
      </c>
      <c r="S71" s="73">
        <v>26.365917</v>
      </c>
      <c r="T71" s="73">
        <v>27.569040000000001</v>
      </c>
      <c r="U71" s="73">
        <v>28.688877000000002</v>
      </c>
      <c r="V71" s="73">
        <v>29.700942999999999</v>
      </c>
      <c r="W71" s="73">
        <v>30.659716</v>
      </c>
      <c r="X71" s="73">
        <v>31.511984000000002</v>
      </c>
      <c r="Y71" s="73">
        <v>32.248947000000001</v>
      </c>
      <c r="Z71" s="73">
        <v>32.880070000000003</v>
      </c>
      <c r="AA71" s="73">
        <v>33.446826999999999</v>
      </c>
      <c r="AB71" s="73">
        <v>33.954070999999999</v>
      </c>
      <c r="AC71" s="73">
        <v>34.428382999999997</v>
      </c>
      <c r="AD71" s="73">
        <v>34.856265999999998</v>
      </c>
      <c r="AE71" s="73">
        <v>35.268977999999997</v>
      </c>
      <c r="AF71" s="73">
        <v>35.680691000000003</v>
      </c>
      <c r="AG71" s="73">
        <v>36.097397000000001</v>
      </c>
      <c r="AH71" s="73">
        <v>36.533484999999999</v>
      </c>
      <c r="AI71" s="73">
        <v>36.987766000000001</v>
      </c>
      <c r="AJ71" s="73">
        <v>37.470058000000002</v>
      </c>
      <c r="AK71" s="73">
        <v>37.990067000000003</v>
      </c>
      <c r="AL71" s="74">
        <v>0.124277</v>
      </c>
    </row>
    <row r="72" spans="1:38" ht="15" customHeight="1">
      <c r="A72" s="68" t="s">
        <v>419</v>
      </c>
      <c r="B72" s="72" t="s">
        <v>420</v>
      </c>
      <c r="C72" s="73">
        <v>703.31701699999996</v>
      </c>
      <c r="D72" s="73">
        <v>635.02972399999999</v>
      </c>
      <c r="E72" s="73">
        <v>665.12738000000002</v>
      </c>
      <c r="F72" s="73">
        <v>681.494507</v>
      </c>
      <c r="G72" s="73">
        <v>683.77642800000001</v>
      </c>
      <c r="H72" s="73">
        <v>680.32702600000005</v>
      </c>
      <c r="I72" s="73">
        <v>686.26330600000006</v>
      </c>
      <c r="J72" s="73">
        <v>692.03479000000004</v>
      </c>
      <c r="K72" s="73">
        <v>697.08978300000001</v>
      </c>
      <c r="L72" s="73">
        <v>700.88952600000005</v>
      </c>
      <c r="M72" s="73">
        <v>697.81146200000001</v>
      </c>
      <c r="N72" s="73">
        <v>700.85357699999997</v>
      </c>
      <c r="O72" s="73">
        <v>703.489014</v>
      </c>
      <c r="P72" s="73">
        <v>704.96728499999995</v>
      </c>
      <c r="Q72" s="73">
        <v>703.186646</v>
      </c>
      <c r="R72" s="73">
        <v>703.59167500000001</v>
      </c>
      <c r="S72" s="73">
        <v>705.28832999999997</v>
      </c>
      <c r="T72" s="73">
        <v>704.84484899999995</v>
      </c>
      <c r="U72" s="73">
        <v>706.51263400000005</v>
      </c>
      <c r="V72" s="73">
        <v>708.36730999999997</v>
      </c>
      <c r="W72" s="73">
        <v>712.03649900000005</v>
      </c>
      <c r="X72" s="73">
        <v>713.81292699999995</v>
      </c>
      <c r="Y72" s="73">
        <v>715.40875200000005</v>
      </c>
      <c r="Z72" s="73">
        <v>717.19921899999997</v>
      </c>
      <c r="AA72" s="73">
        <v>717.39080799999999</v>
      </c>
      <c r="AB72" s="73">
        <v>718.92932099999996</v>
      </c>
      <c r="AC72" s="73">
        <v>723.12030000000004</v>
      </c>
      <c r="AD72" s="73">
        <v>727.18530299999998</v>
      </c>
      <c r="AE72" s="73">
        <v>728.77886999999998</v>
      </c>
      <c r="AF72" s="73">
        <v>732.29235800000004</v>
      </c>
      <c r="AG72" s="73">
        <v>735.37463400000001</v>
      </c>
      <c r="AH72" s="73">
        <v>736.56994599999996</v>
      </c>
      <c r="AI72" s="73">
        <v>739.99816899999996</v>
      </c>
      <c r="AJ72" s="73">
        <v>742.76684599999999</v>
      </c>
      <c r="AK72" s="73">
        <v>747.14489700000001</v>
      </c>
      <c r="AL72" s="74">
        <v>4.9389999999999998E-3</v>
      </c>
    </row>
    <row r="74" spans="1:38" ht="15" customHeight="1">
      <c r="A74" s="68" t="s">
        <v>421</v>
      </c>
      <c r="B74" s="71" t="s">
        <v>422</v>
      </c>
      <c r="C74" s="75">
        <v>27598.509765999999</v>
      </c>
      <c r="D74" s="75">
        <v>27705.314452999999</v>
      </c>
      <c r="E74" s="75">
        <v>27650.949218999998</v>
      </c>
      <c r="F74" s="75">
        <v>27670.322265999999</v>
      </c>
      <c r="G74" s="75">
        <v>27364.982422000001</v>
      </c>
      <c r="H74" s="75">
        <v>27158.802734000001</v>
      </c>
      <c r="I74" s="75">
        <v>26790.458984000001</v>
      </c>
      <c r="J74" s="75">
        <v>26395.490234000001</v>
      </c>
      <c r="K74" s="75">
        <v>26011.556640999999</v>
      </c>
      <c r="L74" s="75">
        <v>25605.226562</v>
      </c>
      <c r="M74" s="75">
        <v>25267.923827999999</v>
      </c>
      <c r="N74" s="75">
        <v>24994.007812</v>
      </c>
      <c r="O74" s="75">
        <v>24756.453125</v>
      </c>
      <c r="P74" s="75">
        <v>24542.076172000001</v>
      </c>
      <c r="Q74" s="75">
        <v>24355.410156000002</v>
      </c>
      <c r="R74" s="75">
        <v>24197.40625</v>
      </c>
      <c r="S74" s="75">
        <v>24066.65625</v>
      </c>
      <c r="T74" s="75">
        <v>23949.585938</v>
      </c>
      <c r="U74" s="75">
        <v>23868.535156000002</v>
      </c>
      <c r="V74" s="75">
        <v>23816.742188</v>
      </c>
      <c r="W74" s="75">
        <v>23819.552734000001</v>
      </c>
      <c r="X74" s="75">
        <v>23814.667968999998</v>
      </c>
      <c r="Y74" s="75">
        <v>23841.169922000001</v>
      </c>
      <c r="Z74" s="75">
        <v>23880.123047000001</v>
      </c>
      <c r="AA74" s="75">
        <v>23943.103515999999</v>
      </c>
      <c r="AB74" s="75">
        <v>24030.941406000002</v>
      </c>
      <c r="AC74" s="75">
        <v>24136.78125</v>
      </c>
      <c r="AD74" s="75">
        <v>24261.765625</v>
      </c>
      <c r="AE74" s="75">
        <v>24405.033202999999</v>
      </c>
      <c r="AF74" s="75">
        <v>24553.070312</v>
      </c>
      <c r="AG74" s="75">
        <v>24720.294922000001</v>
      </c>
      <c r="AH74" s="75">
        <v>24902.876952999999</v>
      </c>
      <c r="AI74" s="75">
        <v>25090.943359000001</v>
      </c>
      <c r="AJ74" s="75">
        <v>25289.166015999999</v>
      </c>
      <c r="AK74" s="75">
        <v>25492.601562</v>
      </c>
      <c r="AL74" s="76">
        <v>-2.519E-3</v>
      </c>
    </row>
    <row r="75" spans="1:38" ht="15" customHeight="1" thickBot="1"/>
    <row r="76" spans="1:38" ht="15" customHeight="1">
      <c r="B76" s="80" t="s">
        <v>423</v>
      </c>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row>
    <row r="77" spans="1:38" ht="15" customHeight="1">
      <c r="B77" s="77" t="s">
        <v>424</v>
      </c>
    </row>
    <row r="78" spans="1:38" ht="15" customHeight="1">
      <c r="B78" s="77" t="s">
        <v>425</v>
      </c>
    </row>
    <row r="79" spans="1:38" ht="15" customHeight="1">
      <c r="B79" s="77" t="s">
        <v>426</v>
      </c>
    </row>
    <row r="80" spans="1:38" ht="15" customHeight="1">
      <c r="B80" s="77" t="s">
        <v>427</v>
      </c>
    </row>
    <row r="81" spans="2:2" ht="15" customHeight="1">
      <c r="B81" s="77" t="s">
        <v>428</v>
      </c>
    </row>
    <row r="82" spans="2:2" ht="15" customHeight="1">
      <c r="B82" s="77" t="s">
        <v>429</v>
      </c>
    </row>
    <row r="83" spans="2:2" ht="15" customHeight="1">
      <c r="B83" s="77" t="s">
        <v>430</v>
      </c>
    </row>
    <row r="84" spans="2:2" ht="15" customHeight="1">
      <c r="B84" s="77" t="s">
        <v>431</v>
      </c>
    </row>
    <row r="85" spans="2:2" ht="15" customHeight="1">
      <c r="B85" s="77" t="s">
        <v>432</v>
      </c>
    </row>
    <row r="86" spans="2:2" ht="15" customHeight="1">
      <c r="B86" s="77" t="s">
        <v>433</v>
      </c>
    </row>
    <row r="87" spans="2:2" ht="15" customHeight="1">
      <c r="B87" s="77" t="s">
        <v>434</v>
      </c>
    </row>
    <row r="88" spans="2:2" ht="15" customHeight="1">
      <c r="B88" s="77" t="s">
        <v>435</v>
      </c>
    </row>
    <row r="89" spans="2:2" ht="15" customHeight="1">
      <c r="B89" s="77" t="s">
        <v>436</v>
      </c>
    </row>
    <row r="90" spans="2:2" ht="15" customHeight="1">
      <c r="B90" s="77" t="s">
        <v>437</v>
      </c>
    </row>
    <row r="91" spans="2:2" ht="15" customHeight="1">
      <c r="B91" s="77" t="s">
        <v>438</v>
      </c>
    </row>
  </sheetData>
  <mergeCells count="1">
    <mergeCell ref="B76:AL76"/>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H84"/>
  <sheetViews>
    <sheetView zoomScaleNormal="100" workbookViewId="0">
      <selection activeCell="AG5" sqref="AG5"/>
    </sheetView>
  </sheetViews>
  <sheetFormatPr defaultColWidth="9.140625" defaultRowHeight="12.75"/>
  <cols>
    <col min="1" max="1" width="37.7109375" style="47" customWidth="1"/>
    <col min="2" max="33" width="8.7109375" style="47" customWidth="1"/>
    <col min="34" max="16384" width="9.140625" style="47"/>
  </cols>
  <sheetData>
    <row r="1" spans="1:34" s="38" customFormat="1" ht="16.5" customHeight="1" thickBot="1">
      <c r="A1" s="82" t="s">
        <v>225</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row>
    <row r="2" spans="1:34" s="42" customFormat="1" ht="16.5" customHeight="1">
      <c r="A2" s="39"/>
      <c r="B2" s="40">
        <v>1960</v>
      </c>
      <c r="C2" s="40">
        <v>1965</v>
      </c>
      <c r="D2" s="40">
        <v>1970</v>
      </c>
      <c r="E2" s="40">
        <v>1975</v>
      </c>
      <c r="F2" s="40">
        <v>1980</v>
      </c>
      <c r="G2" s="40">
        <v>1985</v>
      </c>
      <c r="H2" s="40">
        <v>1990</v>
      </c>
      <c r="I2" s="40">
        <v>1991</v>
      </c>
      <c r="J2" s="40">
        <v>1992</v>
      </c>
      <c r="K2" s="40">
        <v>1993</v>
      </c>
      <c r="L2" s="40">
        <v>1994</v>
      </c>
      <c r="M2" s="40">
        <v>1995</v>
      </c>
      <c r="N2" s="40">
        <v>1996</v>
      </c>
      <c r="O2" s="40">
        <v>1997</v>
      </c>
      <c r="P2" s="40">
        <v>1998</v>
      </c>
      <c r="Q2" s="40">
        <v>1999</v>
      </c>
      <c r="R2" s="40">
        <v>2000</v>
      </c>
      <c r="S2" s="40">
        <v>2001</v>
      </c>
      <c r="T2" s="39">
        <v>2002</v>
      </c>
      <c r="U2" s="39">
        <v>2003</v>
      </c>
      <c r="V2" s="41">
        <v>2004</v>
      </c>
      <c r="W2" s="39">
        <v>2005</v>
      </c>
      <c r="X2" s="39">
        <v>2006</v>
      </c>
      <c r="Y2" s="39">
        <v>2007</v>
      </c>
      <c r="Z2" s="39">
        <v>2008</v>
      </c>
      <c r="AA2" s="39">
        <v>2009</v>
      </c>
      <c r="AB2" s="39">
        <v>2010</v>
      </c>
      <c r="AC2" s="40">
        <v>2011</v>
      </c>
      <c r="AD2" s="40">
        <v>2012</v>
      </c>
      <c r="AE2" s="39">
        <v>2013</v>
      </c>
      <c r="AF2" s="40">
        <v>2014</v>
      </c>
      <c r="AG2" s="40">
        <v>2015</v>
      </c>
      <c r="AH2" s="40">
        <v>2016</v>
      </c>
    </row>
    <row r="3" spans="1:34" ht="16.5" customHeight="1">
      <c r="A3" s="43" t="s">
        <v>226</v>
      </c>
      <c r="B3" s="44"/>
      <c r="C3" s="44"/>
      <c r="D3" s="44"/>
      <c r="E3" s="45"/>
      <c r="F3" s="45"/>
      <c r="G3" s="45"/>
      <c r="H3" s="45"/>
      <c r="I3" s="45"/>
      <c r="J3" s="45"/>
      <c r="K3" s="45"/>
      <c r="L3" s="45"/>
      <c r="M3" s="45"/>
      <c r="N3" s="45"/>
      <c r="O3" s="45"/>
      <c r="P3" s="45"/>
      <c r="Q3" s="45"/>
      <c r="R3" s="45"/>
      <c r="S3" s="44"/>
      <c r="T3" s="45"/>
      <c r="U3" s="45"/>
      <c r="V3" s="45"/>
      <c r="W3" s="45"/>
      <c r="X3" s="45"/>
      <c r="Y3" s="45"/>
      <c r="Z3" s="45"/>
      <c r="AA3" s="44"/>
      <c r="AB3" s="44"/>
      <c r="AC3" s="44"/>
      <c r="AD3" s="44"/>
      <c r="AE3" s="46"/>
      <c r="AF3" s="46"/>
      <c r="AG3" s="46"/>
    </row>
    <row r="4" spans="1:34" ht="16.5" customHeight="1">
      <c r="A4" s="48" t="s">
        <v>227</v>
      </c>
      <c r="B4" s="49">
        <v>31099</v>
      </c>
      <c r="C4" s="49">
        <v>53226</v>
      </c>
      <c r="D4" s="49">
        <v>108442</v>
      </c>
      <c r="E4" s="49">
        <v>119591.474</v>
      </c>
      <c r="F4" s="49">
        <v>190765.929</v>
      </c>
      <c r="G4" s="49">
        <v>275863.54700000002</v>
      </c>
      <c r="H4" s="49">
        <v>345872.95</v>
      </c>
      <c r="I4" s="49">
        <v>338085.364</v>
      </c>
      <c r="J4" s="49">
        <v>354764.451</v>
      </c>
      <c r="K4" s="49">
        <v>362227.03499999997</v>
      </c>
      <c r="L4" s="49">
        <v>388410.21</v>
      </c>
      <c r="M4" s="49">
        <v>403911.65600000002</v>
      </c>
      <c r="N4" s="49">
        <v>434651.68699999998</v>
      </c>
      <c r="O4" s="49">
        <v>450673.04100000003</v>
      </c>
      <c r="P4" s="49">
        <v>462753.505</v>
      </c>
      <c r="Q4" s="49">
        <v>487939.58</v>
      </c>
      <c r="R4" s="49">
        <v>515598.02299999999</v>
      </c>
      <c r="S4" s="49">
        <v>486506.04300000001</v>
      </c>
      <c r="T4" s="49">
        <v>483524.62777100003</v>
      </c>
      <c r="U4" s="49">
        <v>505601.66788299999</v>
      </c>
      <c r="V4" s="49">
        <v>558194.24092400004</v>
      </c>
      <c r="W4" s="49">
        <v>583771.28671300004</v>
      </c>
      <c r="X4" s="49">
        <v>588471.09679600003</v>
      </c>
      <c r="Y4" s="49">
        <v>607563.97572700004</v>
      </c>
      <c r="Z4" s="49">
        <v>583291.96259100002</v>
      </c>
      <c r="AA4" s="50">
        <v>551740.66534499999</v>
      </c>
      <c r="AB4" s="50">
        <v>564694.67509300006</v>
      </c>
      <c r="AC4" s="50">
        <v>575612.989375</v>
      </c>
      <c r="AD4" s="50">
        <v>580501.41025399999</v>
      </c>
      <c r="AE4" s="50">
        <v>589692.37678699999</v>
      </c>
      <c r="AF4" s="50">
        <v>607771.65507500002</v>
      </c>
      <c r="AG4" s="50">
        <v>641906</v>
      </c>
      <c r="AH4" s="50">
        <v>670437</v>
      </c>
    </row>
    <row r="5" spans="1:34" ht="16.5" customHeight="1">
      <c r="A5" s="51" t="s">
        <v>228</v>
      </c>
      <c r="B5" s="52">
        <f t="shared" ref="B5:AD5" si="0">SUM(B6:B13)</f>
        <v>1272078.3999999999</v>
      </c>
      <c r="C5" s="52">
        <f t="shared" si="0"/>
        <v>1555237.28</v>
      </c>
      <c r="D5" s="52">
        <f t="shared" si="0"/>
        <v>2042002.2799999998</v>
      </c>
      <c r="E5" s="52">
        <f t="shared" si="0"/>
        <v>2404954.4</v>
      </c>
      <c r="F5" s="52">
        <f t="shared" si="0"/>
        <v>2653510.21</v>
      </c>
      <c r="G5" s="52">
        <f t="shared" si="0"/>
        <v>3012952.8</v>
      </c>
      <c r="H5" s="52">
        <f t="shared" si="0"/>
        <v>3561208.56</v>
      </c>
      <c r="I5" s="52">
        <f t="shared" si="0"/>
        <v>3600322.4400000004</v>
      </c>
      <c r="J5" s="52">
        <f t="shared" si="0"/>
        <v>3697719.44</v>
      </c>
      <c r="K5" s="52">
        <f t="shared" si="0"/>
        <v>3768065.87</v>
      </c>
      <c r="L5" s="52">
        <f t="shared" si="0"/>
        <v>3837512.2399999998</v>
      </c>
      <c r="M5" s="52">
        <f t="shared" si="0"/>
        <v>3868070</v>
      </c>
      <c r="N5" s="52">
        <f t="shared" si="0"/>
        <v>3968386</v>
      </c>
      <c r="O5" s="52">
        <f t="shared" si="0"/>
        <v>4089366</v>
      </c>
      <c r="P5" s="52">
        <f t="shared" si="0"/>
        <v>4200634</v>
      </c>
      <c r="Q5" s="52">
        <f t="shared" si="0"/>
        <v>4304270</v>
      </c>
      <c r="R5" s="52">
        <f t="shared" si="0"/>
        <v>4550574.411335703</v>
      </c>
      <c r="S5" s="52">
        <f t="shared" si="0"/>
        <v>4589048.6739452155</v>
      </c>
      <c r="T5" s="52">
        <f t="shared" si="0"/>
        <v>4689938.0405192655</v>
      </c>
      <c r="U5" s="52">
        <f t="shared" si="0"/>
        <v>4740738.7675735131</v>
      </c>
      <c r="V5" s="52">
        <f t="shared" si="0"/>
        <v>4867747.968034571</v>
      </c>
      <c r="W5" s="52">
        <f t="shared" si="0"/>
        <v>4901210.7622080967</v>
      </c>
      <c r="X5" s="52">
        <f t="shared" si="0"/>
        <v>4955063.3849412324</v>
      </c>
      <c r="Y5" s="52">
        <f t="shared" si="0"/>
        <v>4981088.2827633303</v>
      </c>
      <c r="Z5" s="52">
        <f t="shared" si="0"/>
        <v>4900170.6582708275</v>
      </c>
      <c r="AA5" s="52">
        <f t="shared" si="0"/>
        <v>4241346.0069170976</v>
      </c>
      <c r="AB5" s="52">
        <f t="shared" si="0"/>
        <v>4244833.2903487347</v>
      </c>
      <c r="AC5" s="52">
        <f t="shared" si="0"/>
        <v>4230459.6708372645</v>
      </c>
      <c r="AD5" s="52">
        <f t="shared" si="0"/>
        <v>4274877.0108786002</v>
      </c>
      <c r="AE5" s="52">
        <v>4306653.2092234604</v>
      </c>
      <c r="AF5" s="52">
        <v>4371706.4749352001</v>
      </c>
      <c r="AG5" s="52">
        <v>4473336</v>
      </c>
      <c r="AH5" s="52">
        <v>4580725</v>
      </c>
    </row>
    <row r="6" spans="1:34" ht="16.5" customHeight="1">
      <c r="A6" s="53" t="s">
        <v>229</v>
      </c>
      <c r="B6" s="46" t="s">
        <v>230</v>
      </c>
      <c r="C6" s="46" t="s">
        <v>230</v>
      </c>
      <c r="D6" s="46" t="s">
        <v>230</v>
      </c>
      <c r="E6" s="46" t="s">
        <v>230</v>
      </c>
      <c r="F6" s="46" t="s">
        <v>230</v>
      </c>
      <c r="G6" s="46" t="s">
        <v>230</v>
      </c>
      <c r="H6" s="46" t="s">
        <v>230</v>
      </c>
      <c r="I6" s="46" t="s">
        <v>230</v>
      </c>
      <c r="J6" s="46" t="s">
        <v>230</v>
      </c>
      <c r="K6" s="46" t="s">
        <v>230</v>
      </c>
      <c r="L6" s="46" t="s">
        <v>230</v>
      </c>
      <c r="M6" s="46" t="s">
        <v>230</v>
      </c>
      <c r="N6" s="46" t="s">
        <v>230</v>
      </c>
      <c r="O6" s="46" t="s">
        <v>230</v>
      </c>
      <c r="P6" s="46" t="s">
        <v>230</v>
      </c>
      <c r="Q6" s="46" t="s">
        <v>230</v>
      </c>
      <c r="R6" s="54" t="s">
        <v>230</v>
      </c>
      <c r="S6" s="54" t="s">
        <v>230</v>
      </c>
      <c r="T6" s="54" t="s">
        <v>230</v>
      </c>
      <c r="U6" s="54" t="s">
        <v>230</v>
      </c>
      <c r="V6" s="54" t="s">
        <v>230</v>
      </c>
      <c r="W6" s="54" t="s">
        <v>230</v>
      </c>
      <c r="X6" s="54" t="s">
        <v>230</v>
      </c>
      <c r="Y6" s="50">
        <v>3324976.9724416146</v>
      </c>
      <c r="Z6" s="50">
        <v>3199116.0453116009</v>
      </c>
      <c r="AA6" s="50">
        <v>2800603.3813226186</v>
      </c>
      <c r="AB6" s="50">
        <v>2814539.6008469323</v>
      </c>
      <c r="AC6" s="50">
        <v>2843074.6112777242</v>
      </c>
      <c r="AD6" s="55">
        <v>2866062.4574685842</v>
      </c>
      <c r="AE6" s="55">
        <v>2882172.7915729396</v>
      </c>
      <c r="AF6" s="56">
        <v>2878905.4187674453</v>
      </c>
      <c r="AG6" s="56">
        <v>2984178</v>
      </c>
      <c r="AH6" s="56">
        <v>3045205</v>
      </c>
    </row>
    <row r="7" spans="1:34" ht="16.5" customHeight="1">
      <c r="A7" s="57" t="s">
        <v>231</v>
      </c>
      <c r="B7" s="46">
        <v>1144673.3999999999</v>
      </c>
      <c r="C7" s="46">
        <v>1394803.28</v>
      </c>
      <c r="D7" s="46">
        <v>1750897</v>
      </c>
      <c r="E7" s="46">
        <v>1954165.5</v>
      </c>
      <c r="F7" s="46">
        <v>2011988.76</v>
      </c>
      <c r="G7" s="46">
        <v>2094620.64</v>
      </c>
      <c r="H7" s="46">
        <v>2281390.92</v>
      </c>
      <c r="I7" s="46">
        <v>2200259.7000000002</v>
      </c>
      <c r="J7" s="46">
        <v>2208226.09</v>
      </c>
      <c r="K7" s="46">
        <v>2213281.4900000002</v>
      </c>
      <c r="L7" s="46">
        <v>2249742.4</v>
      </c>
      <c r="M7" s="46">
        <v>2286887</v>
      </c>
      <c r="N7" s="46">
        <v>2337068</v>
      </c>
      <c r="O7" s="46">
        <v>2389065</v>
      </c>
      <c r="P7" s="46">
        <v>2463828</v>
      </c>
      <c r="Q7" s="50">
        <v>2494870</v>
      </c>
      <c r="R7" s="50">
        <v>3107729.4184393021</v>
      </c>
      <c r="S7" s="50">
        <v>3139120.3449245607</v>
      </c>
      <c r="T7" s="50">
        <v>3216786.1714053932</v>
      </c>
      <c r="U7" s="50">
        <v>3240359.1957990401</v>
      </c>
      <c r="V7" s="50">
        <v>3290560.3545328677</v>
      </c>
      <c r="W7" s="50">
        <v>3312355.1511198673</v>
      </c>
      <c r="X7" s="50">
        <v>3235752.3978471048</v>
      </c>
      <c r="Y7" s="50" t="s">
        <v>230</v>
      </c>
      <c r="Z7" s="50" t="s">
        <v>230</v>
      </c>
      <c r="AA7" s="50" t="s">
        <v>230</v>
      </c>
      <c r="AB7" s="50" t="s">
        <v>230</v>
      </c>
      <c r="AC7" s="50" t="s">
        <v>230</v>
      </c>
      <c r="AD7" s="50" t="s">
        <v>230</v>
      </c>
      <c r="AE7" s="50" t="s">
        <v>230</v>
      </c>
      <c r="AF7" s="50" t="s">
        <v>230</v>
      </c>
      <c r="AG7" s="50" t="s">
        <v>230</v>
      </c>
      <c r="AH7" s="50" t="s">
        <v>230</v>
      </c>
    </row>
    <row r="8" spans="1:34" ht="16.5" customHeight="1">
      <c r="A8" s="53" t="s">
        <v>232</v>
      </c>
      <c r="B8" s="49" t="s">
        <v>233</v>
      </c>
      <c r="C8" s="49" t="s">
        <v>233</v>
      </c>
      <c r="D8" s="49">
        <v>3276.9</v>
      </c>
      <c r="E8" s="49">
        <v>6191.9</v>
      </c>
      <c r="F8" s="49">
        <v>12256.8</v>
      </c>
      <c r="G8" s="49">
        <v>11811.8</v>
      </c>
      <c r="H8" s="49">
        <v>12424.1</v>
      </c>
      <c r="I8" s="49">
        <v>11656.06</v>
      </c>
      <c r="J8" s="49">
        <v>11946.25</v>
      </c>
      <c r="K8" s="49">
        <v>12184.38</v>
      </c>
      <c r="L8" s="49">
        <v>12390.4</v>
      </c>
      <c r="M8" s="49">
        <v>10777</v>
      </c>
      <c r="N8" s="49">
        <v>10912</v>
      </c>
      <c r="O8" s="49">
        <v>11089</v>
      </c>
      <c r="P8" s="49">
        <v>11311</v>
      </c>
      <c r="Q8" s="50">
        <v>11642</v>
      </c>
      <c r="R8" s="50">
        <v>15462.865940149295</v>
      </c>
      <c r="S8" s="50">
        <v>14122.993532173001</v>
      </c>
      <c r="T8" s="50">
        <v>14186.932382421695</v>
      </c>
      <c r="U8" s="50">
        <v>14457.287271927125</v>
      </c>
      <c r="V8" s="50">
        <v>19018.549413498804</v>
      </c>
      <c r="W8" s="50">
        <v>17491.706195615443</v>
      </c>
      <c r="X8" s="50">
        <v>24329.167219781142</v>
      </c>
      <c r="Y8" s="50">
        <v>27173.153303934443</v>
      </c>
      <c r="Z8" s="50">
        <v>26429.597949972125</v>
      </c>
      <c r="AA8" s="50">
        <v>22427.775946999154</v>
      </c>
      <c r="AB8" s="50">
        <v>19940.561624896218</v>
      </c>
      <c r="AC8" s="50">
        <v>19926.696602990502</v>
      </c>
      <c r="AD8" s="55">
        <v>23034.485668256286</v>
      </c>
      <c r="AE8" s="55">
        <v>21936.758607248372</v>
      </c>
      <c r="AF8" s="55">
        <v>21509.668518659528</v>
      </c>
      <c r="AG8" s="55">
        <v>21118</v>
      </c>
      <c r="AH8" s="55">
        <v>22022</v>
      </c>
    </row>
    <row r="9" spans="1:34" ht="16.5" customHeight="1">
      <c r="A9" s="53" t="s">
        <v>234</v>
      </c>
      <c r="B9" s="46" t="s">
        <v>230</v>
      </c>
      <c r="C9" s="46" t="s">
        <v>230</v>
      </c>
      <c r="D9" s="46" t="s">
        <v>230</v>
      </c>
      <c r="E9" s="46" t="s">
        <v>230</v>
      </c>
      <c r="F9" s="46" t="s">
        <v>230</v>
      </c>
      <c r="G9" s="46" t="s">
        <v>230</v>
      </c>
      <c r="H9" s="46" t="s">
        <v>230</v>
      </c>
      <c r="I9" s="46" t="s">
        <v>230</v>
      </c>
      <c r="J9" s="46" t="s">
        <v>230</v>
      </c>
      <c r="K9" s="46" t="s">
        <v>230</v>
      </c>
      <c r="L9" s="46" t="s">
        <v>230</v>
      </c>
      <c r="M9" s="46" t="s">
        <v>230</v>
      </c>
      <c r="N9" s="46" t="s">
        <v>230</v>
      </c>
      <c r="O9" s="46" t="s">
        <v>230</v>
      </c>
      <c r="P9" s="46" t="s">
        <v>230</v>
      </c>
      <c r="Q9" s="46" t="s">
        <v>230</v>
      </c>
      <c r="R9" s="54" t="s">
        <v>230</v>
      </c>
      <c r="S9" s="54" t="s">
        <v>230</v>
      </c>
      <c r="T9" s="54" t="s">
        <v>230</v>
      </c>
      <c r="U9" s="54" t="s">
        <v>230</v>
      </c>
      <c r="V9" s="54" t="s">
        <v>230</v>
      </c>
      <c r="W9" s="54" t="s">
        <v>230</v>
      </c>
      <c r="X9" s="54" t="s">
        <v>230</v>
      </c>
      <c r="Y9" s="50">
        <v>1017007.4140728711</v>
      </c>
      <c r="Z9" s="50">
        <v>1049666.5159177505</v>
      </c>
      <c r="AA9" s="50">
        <v>824994.16830024554</v>
      </c>
      <c r="AB9" s="50">
        <v>831911.86597376282</v>
      </c>
      <c r="AC9" s="50">
        <v>807148.31967479293</v>
      </c>
      <c r="AD9" s="55">
        <v>803215.85137046059</v>
      </c>
      <c r="AE9" s="55">
        <v>805987.83740306878</v>
      </c>
      <c r="AF9" s="55">
        <v>852983.03366414621</v>
      </c>
      <c r="AG9" s="55">
        <v>844123</v>
      </c>
      <c r="AH9" s="55">
        <v>878994</v>
      </c>
    </row>
    <row r="10" spans="1:34" ht="16.5" customHeight="1">
      <c r="A10" s="57" t="s">
        <v>235</v>
      </c>
      <c r="B10" s="49" t="s">
        <v>233</v>
      </c>
      <c r="C10" s="49" t="s">
        <v>233</v>
      </c>
      <c r="D10" s="49">
        <v>225613.38</v>
      </c>
      <c r="E10" s="49">
        <v>363267</v>
      </c>
      <c r="F10" s="49">
        <v>520773.65</v>
      </c>
      <c r="G10" s="49">
        <v>688091.36</v>
      </c>
      <c r="H10" s="49">
        <v>999753.54</v>
      </c>
      <c r="I10" s="49">
        <v>1116957.68</v>
      </c>
      <c r="J10" s="49">
        <v>1201667.1000000001</v>
      </c>
      <c r="K10" s="49">
        <v>1252860</v>
      </c>
      <c r="L10" s="49">
        <v>1269292.44</v>
      </c>
      <c r="M10" s="49">
        <v>1256146</v>
      </c>
      <c r="N10" s="49">
        <v>1298299</v>
      </c>
      <c r="O10" s="49">
        <v>1352675</v>
      </c>
      <c r="P10" s="49">
        <v>1380557</v>
      </c>
      <c r="Q10" s="50">
        <v>1432625</v>
      </c>
      <c r="R10" s="50">
        <v>851761.95053358725</v>
      </c>
      <c r="S10" s="50">
        <v>888134.69778220274</v>
      </c>
      <c r="T10" s="50">
        <v>900692.79297885078</v>
      </c>
      <c r="U10" s="50">
        <v>915961.78558151587</v>
      </c>
      <c r="V10" s="50">
        <v>987257.59250088199</v>
      </c>
      <c r="W10" s="50">
        <v>1007637.3759072456</v>
      </c>
      <c r="X10" s="50">
        <v>1096712.1670610246</v>
      </c>
      <c r="Y10" s="50" t="s">
        <v>230</v>
      </c>
      <c r="Z10" s="50" t="s">
        <v>230</v>
      </c>
      <c r="AA10" s="50" t="s">
        <v>230</v>
      </c>
      <c r="AB10" s="50" t="s">
        <v>230</v>
      </c>
      <c r="AC10" s="50" t="s">
        <v>230</v>
      </c>
      <c r="AD10" s="50" t="s">
        <v>230</v>
      </c>
      <c r="AE10" s="50" t="s">
        <v>230</v>
      </c>
      <c r="AF10" s="50" t="s">
        <v>230</v>
      </c>
      <c r="AG10" s="50" t="s">
        <v>230</v>
      </c>
      <c r="AH10" s="50" t="s">
        <v>230</v>
      </c>
    </row>
    <row r="11" spans="1:34" ht="16.5" customHeight="1">
      <c r="A11" s="48" t="s">
        <v>236</v>
      </c>
      <c r="B11" s="49">
        <v>98551</v>
      </c>
      <c r="C11" s="49">
        <v>128769</v>
      </c>
      <c r="D11" s="49">
        <v>27081</v>
      </c>
      <c r="E11" s="49">
        <v>34606</v>
      </c>
      <c r="F11" s="49">
        <v>39813</v>
      </c>
      <c r="G11" s="49">
        <v>45441</v>
      </c>
      <c r="H11" s="49">
        <v>51901</v>
      </c>
      <c r="I11" s="49">
        <v>52898</v>
      </c>
      <c r="J11" s="49">
        <v>53874</v>
      </c>
      <c r="K11" s="49">
        <v>56772</v>
      </c>
      <c r="L11" s="49">
        <v>61284</v>
      </c>
      <c r="M11" s="49">
        <v>62705</v>
      </c>
      <c r="N11" s="49">
        <v>64072</v>
      </c>
      <c r="O11" s="49">
        <v>66893</v>
      </c>
      <c r="P11" s="49">
        <v>68021</v>
      </c>
      <c r="Q11" s="50">
        <v>70304</v>
      </c>
      <c r="R11" s="50">
        <v>100485.61766309441</v>
      </c>
      <c r="S11" s="50">
        <v>103469.81987011855</v>
      </c>
      <c r="T11" s="50">
        <v>107316.81733066414</v>
      </c>
      <c r="U11" s="50">
        <v>112722.6657018261</v>
      </c>
      <c r="V11" s="50">
        <v>111237.70972009751</v>
      </c>
      <c r="W11" s="50">
        <v>109735.09502401376</v>
      </c>
      <c r="X11" s="50">
        <v>123317.5825311543</v>
      </c>
      <c r="Y11" s="50">
        <v>119978.83837834008</v>
      </c>
      <c r="Z11" s="50">
        <v>126854.67714199767</v>
      </c>
      <c r="AA11" s="50">
        <v>120206.75691287633</v>
      </c>
      <c r="AB11" s="50">
        <v>110738.2452064016</v>
      </c>
      <c r="AC11" s="50">
        <v>103803.03027298137</v>
      </c>
      <c r="AD11" s="55">
        <v>105605.2225970268</v>
      </c>
      <c r="AE11" s="56">
        <v>106581.57890487878</v>
      </c>
      <c r="AF11" s="55">
        <v>109301.40619692924</v>
      </c>
      <c r="AG11" s="55">
        <v>109597</v>
      </c>
      <c r="AH11" s="55">
        <v>113338</v>
      </c>
    </row>
    <row r="12" spans="1:34" ht="16.5" customHeight="1">
      <c r="A12" s="48" t="s">
        <v>237</v>
      </c>
      <c r="B12" s="49">
        <v>28854</v>
      </c>
      <c r="C12" s="49">
        <v>31665</v>
      </c>
      <c r="D12" s="49">
        <v>35134</v>
      </c>
      <c r="E12" s="49">
        <v>46724</v>
      </c>
      <c r="F12" s="49">
        <v>68678</v>
      </c>
      <c r="G12" s="49">
        <v>78063</v>
      </c>
      <c r="H12" s="49">
        <v>94341</v>
      </c>
      <c r="I12" s="49">
        <v>96645</v>
      </c>
      <c r="J12" s="49">
        <v>99510</v>
      </c>
      <c r="K12" s="49">
        <v>103116</v>
      </c>
      <c r="L12" s="49">
        <v>108932</v>
      </c>
      <c r="M12" s="49">
        <v>115451</v>
      </c>
      <c r="N12" s="49">
        <v>118899</v>
      </c>
      <c r="O12" s="49">
        <v>124584</v>
      </c>
      <c r="P12" s="49">
        <v>128359</v>
      </c>
      <c r="Q12" s="50">
        <v>132384</v>
      </c>
      <c r="R12" s="50">
        <v>161237.6335393647</v>
      </c>
      <c r="S12" s="50">
        <v>168969.39215705439</v>
      </c>
      <c r="T12" s="50">
        <v>168216.76129200601</v>
      </c>
      <c r="U12" s="50">
        <v>173538.81507410944</v>
      </c>
      <c r="V12" s="50">
        <v>172960.13261476057</v>
      </c>
      <c r="W12" s="50">
        <v>175127.84138610313</v>
      </c>
      <c r="X12" s="50">
        <v>177320.99547171814</v>
      </c>
      <c r="Y12" s="50">
        <v>184199.09137989173</v>
      </c>
      <c r="Z12" s="50">
        <v>183825.72418631049</v>
      </c>
      <c r="AA12" s="50">
        <v>168099.53433899098</v>
      </c>
      <c r="AB12" s="50">
        <v>175788.97173715092</v>
      </c>
      <c r="AC12" s="50">
        <v>163791.29311902044</v>
      </c>
      <c r="AD12" s="55">
        <v>163601.73110557569</v>
      </c>
      <c r="AE12" s="55">
        <v>168435.63414130086</v>
      </c>
      <c r="AF12" s="55">
        <v>169830.17838475661</v>
      </c>
      <c r="AG12" s="55">
        <v>170246</v>
      </c>
      <c r="AH12" s="55">
        <v>174557</v>
      </c>
    </row>
    <row r="13" spans="1:34" ht="16.5" customHeight="1">
      <c r="A13" s="48" t="s">
        <v>238</v>
      </c>
      <c r="B13" s="49" t="s">
        <v>233</v>
      </c>
      <c r="C13" s="49" t="s">
        <v>233</v>
      </c>
      <c r="D13" s="49" t="s">
        <v>233</v>
      </c>
      <c r="E13" s="49" t="s">
        <v>233</v>
      </c>
      <c r="F13" s="49" t="s">
        <v>233</v>
      </c>
      <c r="G13" s="49">
        <v>94925</v>
      </c>
      <c r="H13" s="49">
        <v>121398</v>
      </c>
      <c r="I13" s="49">
        <v>121906</v>
      </c>
      <c r="J13" s="49">
        <v>122496</v>
      </c>
      <c r="K13" s="49">
        <v>129852</v>
      </c>
      <c r="L13" s="49">
        <v>135871</v>
      </c>
      <c r="M13" s="49">
        <v>136104</v>
      </c>
      <c r="N13" s="49">
        <v>139136</v>
      </c>
      <c r="O13" s="49">
        <v>145060</v>
      </c>
      <c r="P13" s="49">
        <v>148558</v>
      </c>
      <c r="Q13" s="50">
        <v>162445</v>
      </c>
      <c r="R13" s="50">
        <v>313896.92522020405</v>
      </c>
      <c r="S13" s="50">
        <v>275231.42567910667</v>
      </c>
      <c r="T13" s="50">
        <v>282738.56512992969</v>
      </c>
      <c r="U13" s="50">
        <v>283699.01814509422</v>
      </c>
      <c r="V13" s="50">
        <v>286713.62925246486</v>
      </c>
      <c r="W13" s="50">
        <v>278863.59257525147</v>
      </c>
      <c r="X13" s="50">
        <v>297631.07481044956</v>
      </c>
      <c r="Y13" s="50">
        <v>307752.81318667787</v>
      </c>
      <c r="Z13" s="50">
        <v>314278.09776319546</v>
      </c>
      <c r="AA13" s="50">
        <v>305014.39009536692</v>
      </c>
      <c r="AB13" s="50">
        <v>291914.04495959118</v>
      </c>
      <c r="AC13" s="50">
        <v>292715.71988975571</v>
      </c>
      <c r="AD13" s="55">
        <v>313357.26266869658</v>
      </c>
      <c r="AE13" s="55">
        <v>321538.60859402397</v>
      </c>
      <c r="AF13" s="55">
        <v>339176.76940326387</v>
      </c>
      <c r="AG13" s="55">
        <v>344073</v>
      </c>
      <c r="AH13" s="55">
        <v>346610</v>
      </c>
    </row>
    <row r="14" spans="1:34" s="59" customFormat="1" ht="16.5" customHeight="1">
      <c r="A14" s="58" t="s">
        <v>239</v>
      </c>
      <c r="B14" s="44" t="s">
        <v>233</v>
      </c>
      <c r="C14" s="44" t="s">
        <v>233</v>
      </c>
      <c r="D14" s="44" t="s">
        <v>233</v>
      </c>
      <c r="E14" s="44" t="s">
        <v>233</v>
      </c>
      <c r="F14" s="52">
        <f t="shared" ref="F14:AD14" si="1">SUM(F15:F22)</f>
        <v>39854</v>
      </c>
      <c r="G14" s="52">
        <f t="shared" si="1"/>
        <v>39581</v>
      </c>
      <c r="H14" s="52">
        <f t="shared" si="1"/>
        <v>41143</v>
      </c>
      <c r="I14" s="52">
        <f t="shared" si="1"/>
        <v>40703</v>
      </c>
      <c r="J14" s="52">
        <f t="shared" si="1"/>
        <v>40241</v>
      </c>
      <c r="K14" s="52">
        <f t="shared" si="1"/>
        <v>39384</v>
      </c>
      <c r="L14" s="52">
        <f t="shared" si="1"/>
        <v>39585</v>
      </c>
      <c r="M14" s="52">
        <f t="shared" si="1"/>
        <v>39808</v>
      </c>
      <c r="N14" s="52">
        <f t="shared" si="1"/>
        <v>38984.124200000006</v>
      </c>
      <c r="O14" s="52">
        <f t="shared" si="1"/>
        <v>40180.218951999996</v>
      </c>
      <c r="P14" s="52">
        <f t="shared" si="1"/>
        <v>41605.038687999993</v>
      </c>
      <c r="Q14" s="52">
        <f t="shared" si="1"/>
        <v>43278.862481000004</v>
      </c>
      <c r="R14" s="52">
        <f t="shared" si="1"/>
        <v>45100.241891000005</v>
      </c>
      <c r="S14" s="52">
        <f t="shared" si="1"/>
        <v>46507.533026999998</v>
      </c>
      <c r="T14" s="52">
        <f t="shared" si="1"/>
        <v>46096.088878999995</v>
      </c>
      <c r="U14" s="52">
        <f t="shared" si="1"/>
        <v>45676.831126000005</v>
      </c>
      <c r="V14" s="52">
        <f t="shared" si="1"/>
        <v>46545.783080000001</v>
      </c>
      <c r="W14" s="52">
        <f t="shared" si="1"/>
        <v>47124.653055000002</v>
      </c>
      <c r="X14" s="52">
        <f t="shared" si="1"/>
        <v>49504.172899999998</v>
      </c>
      <c r="Y14" s="52">
        <f t="shared" si="1"/>
        <v>51873.259700000002</v>
      </c>
      <c r="Z14" s="52">
        <f t="shared" si="1"/>
        <v>53712.078799999996</v>
      </c>
      <c r="AA14" s="52">
        <f t="shared" si="1"/>
        <v>53898.382540000013</v>
      </c>
      <c r="AB14" s="52">
        <f t="shared" si="1"/>
        <v>52627.181348999991</v>
      </c>
      <c r="AC14" s="52">
        <f t="shared" si="1"/>
        <v>54328.134432999992</v>
      </c>
      <c r="AD14" s="52">
        <f t="shared" si="1"/>
        <v>55169.258447999993</v>
      </c>
      <c r="AE14" s="52">
        <v>56467.102654000009</v>
      </c>
      <c r="AF14" s="52">
        <v>57012.094199999992</v>
      </c>
      <c r="AG14" s="52">
        <v>56109</v>
      </c>
      <c r="AH14" s="52">
        <v>56672</v>
      </c>
    </row>
    <row r="15" spans="1:34" s="59" customFormat="1" ht="16.5" customHeight="1">
      <c r="A15" s="48" t="s">
        <v>240</v>
      </c>
      <c r="B15" s="49" t="s">
        <v>233</v>
      </c>
      <c r="C15" s="49" t="s">
        <v>233</v>
      </c>
      <c r="D15" s="49" t="s">
        <v>233</v>
      </c>
      <c r="E15" s="49" t="s">
        <v>233</v>
      </c>
      <c r="F15" s="49">
        <v>21790</v>
      </c>
      <c r="G15" s="49">
        <v>21161</v>
      </c>
      <c r="H15" s="49">
        <v>20981</v>
      </c>
      <c r="I15" s="49">
        <v>21090</v>
      </c>
      <c r="J15" s="49">
        <v>20336</v>
      </c>
      <c r="K15" s="49">
        <v>20247</v>
      </c>
      <c r="L15" s="49">
        <v>18832</v>
      </c>
      <c r="M15" s="49">
        <v>18818</v>
      </c>
      <c r="N15" s="49">
        <v>16802.168100000003</v>
      </c>
      <c r="O15" s="49">
        <v>17509.219211999996</v>
      </c>
      <c r="P15" s="49">
        <v>17873.721648999999</v>
      </c>
      <c r="Q15" s="49">
        <v>18683.797939</v>
      </c>
      <c r="R15" s="49">
        <v>18807.334752999999</v>
      </c>
      <c r="S15" s="49">
        <v>19582.868181999998</v>
      </c>
      <c r="T15" s="49">
        <v>19678.689117000002</v>
      </c>
      <c r="U15" s="49">
        <v>19178.851354999999</v>
      </c>
      <c r="V15" s="49">
        <v>18920.853862999997</v>
      </c>
      <c r="W15" s="49">
        <v>19424.922553999997</v>
      </c>
      <c r="X15" s="49">
        <v>20390.185932999997</v>
      </c>
      <c r="Y15" s="49">
        <v>20388.053</v>
      </c>
      <c r="Z15" s="49">
        <v>21198.100300000002</v>
      </c>
      <c r="AA15" s="49">
        <v>21099.988628999999</v>
      </c>
      <c r="AB15" s="49">
        <v>20569.726839999999</v>
      </c>
      <c r="AC15" s="50">
        <v>20558.575434999999</v>
      </c>
      <c r="AD15" s="50">
        <v>21142.192439999999</v>
      </c>
      <c r="AE15" s="50">
        <v>21257.402984</v>
      </c>
      <c r="AF15" s="50">
        <v>21428.948799999998</v>
      </c>
      <c r="AG15" s="50">
        <v>20243</v>
      </c>
      <c r="AH15" s="50">
        <v>20537</v>
      </c>
    </row>
    <row r="16" spans="1:34" ht="16.5" customHeight="1">
      <c r="A16" s="48" t="s">
        <v>241</v>
      </c>
      <c r="B16" s="49" t="s">
        <v>233</v>
      </c>
      <c r="C16" s="49" t="s">
        <v>233</v>
      </c>
      <c r="D16" s="49" t="s">
        <v>233</v>
      </c>
      <c r="E16" s="49" t="s">
        <v>233</v>
      </c>
      <c r="F16" s="49">
        <v>381</v>
      </c>
      <c r="G16" s="49">
        <v>350</v>
      </c>
      <c r="H16" s="49">
        <v>571</v>
      </c>
      <c r="I16" s="49">
        <v>662</v>
      </c>
      <c r="J16" s="49">
        <v>701</v>
      </c>
      <c r="K16" s="49">
        <v>705</v>
      </c>
      <c r="L16" s="49">
        <v>833</v>
      </c>
      <c r="M16" s="49">
        <v>860</v>
      </c>
      <c r="N16" s="49">
        <v>955.24509999999998</v>
      </c>
      <c r="O16" s="49">
        <v>1023.7081319999999</v>
      </c>
      <c r="P16" s="49">
        <v>1115.35194</v>
      </c>
      <c r="Q16" s="49">
        <v>1190.168551</v>
      </c>
      <c r="R16" s="49">
        <v>1339.431795</v>
      </c>
      <c r="S16" s="49">
        <v>1427.305259</v>
      </c>
      <c r="T16" s="49">
        <v>1431.6725369999999</v>
      </c>
      <c r="U16" s="49">
        <v>1476.0326319999997</v>
      </c>
      <c r="V16" s="49">
        <v>1576.197658</v>
      </c>
      <c r="W16" s="49">
        <v>1699.5838489999999</v>
      </c>
      <c r="X16" s="49">
        <v>1865.7201999999997</v>
      </c>
      <c r="Y16" s="49">
        <v>1930.2944</v>
      </c>
      <c r="Z16" s="49">
        <v>2081.0625999999997</v>
      </c>
      <c r="AA16" s="49">
        <v>2196.117518</v>
      </c>
      <c r="AB16" s="49">
        <v>2172.7471529999998</v>
      </c>
      <c r="AC16" s="46">
        <v>2363.430715</v>
      </c>
      <c r="AD16" s="50">
        <v>2488.8479259999999</v>
      </c>
      <c r="AE16" s="50">
        <v>2564.6256590000003</v>
      </c>
      <c r="AF16" s="50">
        <v>2674.5208000000002</v>
      </c>
      <c r="AG16" s="50">
        <v>2645</v>
      </c>
      <c r="AH16" s="50">
        <v>2775</v>
      </c>
    </row>
    <row r="17" spans="1:34" ht="16.5" customHeight="1">
      <c r="A17" s="48" t="s">
        <v>242</v>
      </c>
      <c r="B17" s="49" t="s">
        <v>233</v>
      </c>
      <c r="C17" s="49" t="s">
        <v>233</v>
      </c>
      <c r="D17" s="49" t="s">
        <v>233</v>
      </c>
      <c r="E17" s="49" t="s">
        <v>233</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13843.512074999999</v>
      </c>
      <c r="S17" s="49">
        <v>14178.091572000001</v>
      </c>
      <c r="T17" s="49">
        <v>13663.224326</v>
      </c>
      <c r="U17" s="49">
        <v>13606.195594000001</v>
      </c>
      <c r="V17" s="49">
        <v>14354.281087000001</v>
      </c>
      <c r="W17" s="49">
        <v>14417.698761</v>
      </c>
      <c r="X17" s="49">
        <v>14721.465516</v>
      </c>
      <c r="Y17" s="49">
        <v>16137.9522</v>
      </c>
      <c r="Z17" s="49">
        <v>16849.9198</v>
      </c>
      <c r="AA17" s="49">
        <v>16805.109970000001</v>
      </c>
      <c r="AB17" s="49">
        <v>16406.938677999999</v>
      </c>
      <c r="AC17" s="46">
        <v>17316.613255</v>
      </c>
      <c r="AD17" s="50">
        <v>17516.432841999998</v>
      </c>
      <c r="AE17" s="50">
        <v>18004.627035000001</v>
      </c>
      <c r="AF17" s="50">
        <v>18339.048699999999</v>
      </c>
      <c r="AG17" s="50">
        <v>18400</v>
      </c>
      <c r="AH17" s="50">
        <v>18474</v>
      </c>
    </row>
    <row r="18" spans="1:34" ht="16.5" customHeight="1">
      <c r="A18" s="48" t="s">
        <v>243</v>
      </c>
      <c r="B18" s="49" t="s">
        <v>233</v>
      </c>
      <c r="C18" s="49" t="s">
        <v>233</v>
      </c>
      <c r="D18" s="49" t="s">
        <v>233</v>
      </c>
      <c r="E18" s="49" t="s">
        <v>233</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191.89107100000004</v>
      </c>
      <c r="S18" s="49">
        <v>186.99797199999998</v>
      </c>
      <c r="T18" s="49">
        <v>187.793553</v>
      </c>
      <c r="U18" s="49">
        <v>176.144657</v>
      </c>
      <c r="V18" s="49">
        <v>173.21470899999997</v>
      </c>
      <c r="W18" s="49">
        <v>172.98174700000001</v>
      </c>
      <c r="X18" s="49">
        <v>163.88912900000003</v>
      </c>
      <c r="Y18" s="49">
        <v>155.51650000000001</v>
      </c>
      <c r="Z18" s="49">
        <v>160.68529999999998</v>
      </c>
      <c r="AA18" s="49">
        <v>168.066937</v>
      </c>
      <c r="AB18" s="49">
        <v>158.87200799999999</v>
      </c>
      <c r="AC18" s="46">
        <v>160.306691</v>
      </c>
      <c r="AD18" s="50">
        <v>161.88904700000001</v>
      </c>
      <c r="AE18" s="50">
        <v>156.31329400000001</v>
      </c>
      <c r="AF18" s="50">
        <v>157.73150000000001</v>
      </c>
      <c r="AG18" s="50">
        <v>147</v>
      </c>
      <c r="AH18" s="50">
        <v>155</v>
      </c>
    </row>
    <row r="19" spans="1:34" ht="16.5" customHeight="1">
      <c r="A19" s="48" t="s">
        <v>244</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10358.926487000002</v>
      </c>
      <c r="Y19" s="49">
        <v>11136.821900000001</v>
      </c>
      <c r="Z19" s="49">
        <v>11031.9995</v>
      </c>
      <c r="AA19" s="49">
        <v>11129.418953</v>
      </c>
      <c r="AB19" s="49">
        <v>10773.7353</v>
      </c>
      <c r="AC19" s="46">
        <v>11314.228574000001</v>
      </c>
      <c r="AD19" s="50">
        <v>11120.63185</v>
      </c>
      <c r="AE19" s="50">
        <v>11735.558829</v>
      </c>
      <c r="AF19" s="50">
        <v>11599.8469</v>
      </c>
      <c r="AG19" s="50">
        <v>11759</v>
      </c>
      <c r="AH19" s="50">
        <v>11840</v>
      </c>
    </row>
    <row r="20" spans="1:34" ht="16.5" customHeight="1">
      <c r="A20" s="53" t="s">
        <v>245</v>
      </c>
      <c r="B20" s="49" t="s">
        <v>233</v>
      </c>
      <c r="C20" s="49" t="s">
        <v>233</v>
      </c>
      <c r="D20" s="49" t="s">
        <v>233</v>
      </c>
      <c r="E20" s="49" t="s">
        <v>233</v>
      </c>
      <c r="F20" s="49" t="s">
        <v>233</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843.92600000000004</v>
      </c>
      <c r="AA20" s="49">
        <v>881.04851499999995</v>
      </c>
      <c r="AB20" s="49">
        <v>841.18544899999995</v>
      </c>
      <c r="AC20" s="46">
        <v>846.28385000000003</v>
      </c>
      <c r="AD20" s="50">
        <v>851.33871699999997</v>
      </c>
      <c r="AE20" s="50">
        <v>851.65238199999999</v>
      </c>
      <c r="AF20" s="50">
        <v>863.76990000000001</v>
      </c>
      <c r="AG20" s="50">
        <v>876</v>
      </c>
      <c r="AH20" s="50">
        <v>870</v>
      </c>
    </row>
    <row r="21" spans="1:34" ht="16.5" customHeight="1">
      <c r="A21" s="48" t="s">
        <v>246</v>
      </c>
      <c r="B21" s="49" t="s">
        <v>233</v>
      </c>
      <c r="C21" s="49" t="s">
        <v>233</v>
      </c>
      <c r="D21" s="49" t="s">
        <v>233</v>
      </c>
      <c r="E21" s="49" t="s">
        <v>233</v>
      </c>
      <c r="F21" s="49" t="s">
        <v>233</v>
      </c>
      <c r="G21" s="49" t="s">
        <v>233</v>
      </c>
      <c r="H21" s="49">
        <v>286</v>
      </c>
      <c r="I21" s="49">
        <v>282</v>
      </c>
      <c r="J21" s="49">
        <v>271</v>
      </c>
      <c r="K21" s="49">
        <v>260</v>
      </c>
      <c r="L21" s="49">
        <v>260</v>
      </c>
      <c r="M21" s="49">
        <v>260</v>
      </c>
      <c r="N21" s="49">
        <v>255.38840000000002</v>
      </c>
      <c r="O21" s="49">
        <v>254.21924200000004</v>
      </c>
      <c r="P21" s="49">
        <v>280.125878</v>
      </c>
      <c r="Q21" s="49">
        <v>294.71404899999999</v>
      </c>
      <c r="R21" s="49">
        <v>298.132858</v>
      </c>
      <c r="S21" s="49">
        <v>295.33117599999997</v>
      </c>
      <c r="T21" s="49">
        <v>301.363563</v>
      </c>
      <c r="U21" s="49">
        <v>366.84362800000002</v>
      </c>
      <c r="V21" s="49">
        <v>356.984306</v>
      </c>
      <c r="W21" s="49">
        <v>359.19848399999995</v>
      </c>
      <c r="X21" s="49">
        <v>359.85686900000002</v>
      </c>
      <c r="Y21" s="49">
        <v>380.78190000000001</v>
      </c>
      <c r="Z21" s="49">
        <v>390.4581</v>
      </c>
      <c r="AA21" s="49">
        <v>364.67172900000003</v>
      </c>
      <c r="AB21" s="49">
        <v>389.20500600000003</v>
      </c>
      <c r="AC21" s="46">
        <v>389.38419099999999</v>
      </c>
      <c r="AD21" s="50">
        <v>402.115701</v>
      </c>
      <c r="AE21" s="50">
        <v>402.30593399999998</v>
      </c>
      <c r="AF21" s="50">
        <v>414.20960000000002</v>
      </c>
      <c r="AG21" s="50">
        <v>492</v>
      </c>
      <c r="AH21" s="50">
        <v>493</v>
      </c>
    </row>
    <row r="22" spans="1:34" s="59" customFormat="1" ht="16.5" customHeight="1">
      <c r="A22" s="48" t="s">
        <v>247</v>
      </c>
      <c r="B22" s="49" t="s">
        <v>233</v>
      </c>
      <c r="C22" s="49" t="s">
        <v>233</v>
      </c>
      <c r="D22" s="49" t="s">
        <v>233</v>
      </c>
      <c r="E22" s="49" t="s">
        <v>233</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1155.9271999999999</v>
      </c>
      <c r="AA22" s="49">
        <v>1253.9602890000001</v>
      </c>
      <c r="AB22" s="49">
        <v>1314.7709150000001</v>
      </c>
      <c r="AC22" s="50">
        <v>1379.3117219999999</v>
      </c>
      <c r="AD22" s="50">
        <v>1485.809925</v>
      </c>
      <c r="AE22" s="50">
        <v>1494.6165369999999</v>
      </c>
      <c r="AF22" s="50">
        <v>1534.018</v>
      </c>
      <c r="AG22" s="50">
        <v>1546</v>
      </c>
      <c r="AH22" s="50">
        <v>1529</v>
      </c>
    </row>
    <row r="23" spans="1:34" ht="16.5" customHeight="1">
      <c r="A23" s="43" t="s">
        <v>12</v>
      </c>
      <c r="B23" s="49"/>
      <c r="C23" s="49"/>
      <c r="D23" s="49"/>
      <c r="E23" s="49"/>
      <c r="F23" s="49"/>
      <c r="G23" s="49"/>
      <c r="H23" s="49"/>
      <c r="I23" s="49"/>
      <c r="J23" s="49"/>
      <c r="K23" s="49"/>
      <c r="L23" s="49"/>
      <c r="M23" s="49"/>
      <c r="N23" s="49"/>
      <c r="O23" s="49"/>
      <c r="P23" s="49"/>
      <c r="Q23" s="50"/>
      <c r="R23" s="50"/>
      <c r="S23" s="50"/>
      <c r="T23" s="50"/>
      <c r="U23" s="50"/>
      <c r="V23" s="50"/>
      <c r="W23" s="50"/>
      <c r="X23" s="50"/>
      <c r="Y23" s="50"/>
      <c r="Z23" s="50"/>
      <c r="AA23" s="50"/>
      <c r="AB23" s="50"/>
      <c r="AC23" s="50"/>
      <c r="AD23" s="50"/>
      <c r="AE23" s="50"/>
      <c r="AF23" s="50"/>
      <c r="AG23" s="50"/>
      <c r="AH23" s="50"/>
    </row>
    <row r="24" spans="1:34" ht="16.5" customHeight="1">
      <c r="A24" s="53" t="s">
        <v>248</v>
      </c>
      <c r="B24" s="49">
        <v>17064</v>
      </c>
      <c r="C24" s="49">
        <v>13260</v>
      </c>
      <c r="D24" s="49">
        <v>6179</v>
      </c>
      <c r="E24" s="49">
        <v>3931</v>
      </c>
      <c r="F24" s="49">
        <v>4503</v>
      </c>
      <c r="G24" s="49">
        <v>4825</v>
      </c>
      <c r="H24" s="49">
        <v>6057</v>
      </c>
      <c r="I24" s="49">
        <v>6273</v>
      </c>
      <c r="J24" s="49">
        <v>6091</v>
      </c>
      <c r="K24" s="49">
        <v>6199</v>
      </c>
      <c r="L24" s="49">
        <v>5921</v>
      </c>
      <c r="M24" s="49">
        <v>5545</v>
      </c>
      <c r="N24" s="49">
        <v>5050</v>
      </c>
      <c r="O24" s="49">
        <v>5166</v>
      </c>
      <c r="P24" s="49">
        <v>5304</v>
      </c>
      <c r="Q24" s="50">
        <v>5330</v>
      </c>
      <c r="R24" s="60">
        <v>5573.9916949999997</v>
      </c>
      <c r="S24" s="60">
        <v>5570.5677539999997</v>
      </c>
      <c r="T24" s="60">
        <v>5337.8184959999999</v>
      </c>
      <c r="U24" s="50">
        <v>5679.9327190000004</v>
      </c>
      <c r="V24" s="50">
        <v>5510.8824969999996</v>
      </c>
      <c r="W24" s="50">
        <v>5381.3696630000004</v>
      </c>
      <c r="X24" s="50">
        <v>5409.8024230000001</v>
      </c>
      <c r="Y24" s="50">
        <v>5784.2503559999996</v>
      </c>
      <c r="Z24" s="49">
        <v>6178.5061949999999</v>
      </c>
      <c r="AA24" s="49">
        <v>5914.0960670000004</v>
      </c>
      <c r="AB24" s="49">
        <v>6419.7054660000003</v>
      </c>
      <c r="AC24" s="50">
        <v>6567.8390909999998</v>
      </c>
      <c r="AD24" s="50">
        <v>6752.432476</v>
      </c>
      <c r="AE24" s="50">
        <v>7283.1049199999998</v>
      </c>
      <c r="AF24" s="50">
        <v>6674.6818009999997</v>
      </c>
      <c r="AG24" s="50">
        <v>6536</v>
      </c>
      <c r="AH24" s="50">
        <v>6520</v>
      </c>
    </row>
    <row r="25" spans="1:34" s="59" customFormat="1" ht="16.5" customHeight="1">
      <c r="A25" s="48" t="s">
        <v>244</v>
      </c>
      <c r="B25" s="49">
        <v>4197</v>
      </c>
      <c r="C25" s="49">
        <v>4128</v>
      </c>
      <c r="D25" s="49">
        <v>4592</v>
      </c>
      <c r="E25" s="49">
        <v>4513</v>
      </c>
      <c r="F25" s="49">
        <v>6516</v>
      </c>
      <c r="G25" s="49">
        <v>6534</v>
      </c>
      <c r="H25" s="49">
        <v>7082</v>
      </c>
      <c r="I25" s="49">
        <v>7344</v>
      </c>
      <c r="J25" s="49">
        <v>7320</v>
      </c>
      <c r="K25" s="49">
        <v>6940</v>
      </c>
      <c r="L25" s="49">
        <v>7996</v>
      </c>
      <c r="M25" s="49">
        <v>8244</v>
      </c>
      <c r="N25" s="49">
        <v>8350.4012999999995</v>
      </c>
      <c r="O25" s="49">
        <v>8037.4858980000008</v>
      </c>
      <c r="P25" s="49">
        <v>8702.2589120000011</v>
      </c>
      <c r="Q25" s="49">
        <v>8764.0169889999997</v>
      </c>
      <c r="R25" s="49">
        <v>9399.8729629999998</v>
      </c>
      <c r="S25" s="49">
        <v>9543.5642550000011</v>
      </c>
      <c r="T25" s="49">
        <v>9499.8287029999992</v>
      </c>
      <c r="U25" s="49">
        <v>9555.383124</v>
      </c>
      <c r="V25" s="49">
        <v>9715.2788890000011</v>
      </c>
      <c r="W25" s="49">
        <v>9470.1332469999998</v>
      </c>
      <c r="X25" s="49">
        <v>10358.926487000002</v>
      </c>
      <c r="Y25" s="49">
        <v>11136.821900000001</v>
      </c>
      <c r="Z25" s="49">
        <v>11031.9995</v>
      </c>
      <c r="AA25" s="49">
        <v>11129.418953</v>
      </c>
      <c r="AB25" s="49">
        <v>10773.7353</v>
      </c>
      <c r="AC25" s="46">
        <v>11314.228574000001</v>
      </c>
      <c r="AD25" s="50">
        <v>11120.63185</v>
      </c>
      <c r="AE25" s="50">
        <v>11735.558829</v>
      </c>
      <c r="AF25" s="50">
        <v>11599.8469</v>
      </c>
      <c r="AG25" s="50">
        <v>11759</v>
      </c>
      <c r="AH25" s="50">
        <v>11840</v>
      </c>
    </row>
    <row r="26" spans="1:34" s="59" customFormat="1" ht="16.5" customHeight="1">
      <c r="A26" s="48" t="s">
        <v>249</v>
      </c>
      <c r="B26" s="49" t="s">
        <v>233</v>
      </c>
      <c r="C26" s="49" t="s">
        <v>233</v>
      </c>
      <c r="D26" s="49" t="s">
        <v>233</v>
      </c>
      <c r="E26" s="49" t="s">
        <v>233</v>
      </c>
      <c r="F26" s="49">
        <v>381</v>
      </c>
      <c r="G26" s="49">
        <v>350</v>
      </c>
      <c r="H26" s="49">
        <v>571</v>
      </c>
      <c r="I26" s="49">
        <v>662</v>
      </c>
      <c r="J26" s="49">
        <v>701</v>
      </c>
      <c r="K26" s="49">
        <v>705</v>
      </c>
      <c r="L26" s="49">
        <v>833</v>
      </c>
      <c r="M26" s="49">
        <v>860</v>
      </c>
      <c r="N26" s="49">
        <v>955.24509999999998</v>
      </c>
      <c r="O26" s="49">
        <v>1023.7081319999999</v>
      </c>
      <c r="P26" s="49">
        <v>1115.35194</v>
      </c>
      <c r="Q26" s="49">
        <v>1190.168551</v>
      </c>
      <c r="R26" s="49">
        <v>1339.431795</v>
      </c>
      <c r="S26" s="49">
        <v>1427.305259</v>
      </c>
      <c r="T26" s="49">
        <v>1431.6725369999999</v>
      </c>
      <c r="U26" s="49">
        <v>1476.0326319999997</v>
      </c>
      <c r="V26" s="49">
        <v>1576.197658</v>
      </c>
      <c r="W26" s="49">
        <v>1699.5838489999999</v>
      </c>
      <c r="X26" s="49">
        <v>1865.7201999999997</v>
      </c>
      <c r="Y26" s="49">
        <v>1930.2944</v>
      </c>
      <c r="Z26" s="49">
        <v>2081.0625999999997</v>
      </c>
      <c r="AA26" s="49">
        <v>2196.117518</v>
      </c>
      <c r="AB26" s="49">
        <v>2172.7471529999998</v>
      </c>
      <c r="AC26" s="46">
        <v>2363.430715</v>
      </c>
      <c r="AD26" s="50">
        <v>2488.8479259999999</v>
      </c>
      <c r="AE26" s="50">
        <v>2564.6256590000003</v>
      </c>
      <c r="AF26" s="50">
        <v>2674.5208000000002</v>
      </c>
      <c r="AG26" s="50">
        <v>2645</v>
      </c>
      <c r="AH26" s="50">
        <v>2775</v>
      </c>
    </row>
    <row r="27" spans="1:34" s="59" customFormat="1" ht="16.5" customHeight="1" thickBot="1">
      <c r="A27" s="48" t="s">
        <v>250</v>
      </c>
      <c r="B27" s="49" t="s">
        <v>233</v>
      </c>
      <c r="C27" s="49" t="s">
        <v>233</v>
      </c>
      <c r="D27" s="49" t="s">
        <v>233</v>
      </c>
      <c r="E27" s="49" t="s">
        <v>233</v>
      </c>
      <c r="F27" s="49">
        <v>10558</v>
      </c>
      <c r="G27" s="49">
        <v>10427</v>
      </c>
      <c r="H27" s="49">
        <v>11475</v>
      </c>
      <c r="I27" s="49">
        <v>10528</v>
      </c>
      <c r="J27" s="49">
        <v>10737</v>
      </c>
      <c r="K27" s="49">
        <v>10231</v>
      </c>
      <c r="L27" s="49">
        <v>10668</v>
      </c>
      <c r="M27" s="49">
        <v>10559</v>
      </c>
      <c r="N27" s="49">
        <v>11530.220300000001</v>
      </c>
      <c r="O27" s="49">
        <v>12056.0676</v>
      </c>
      <c r="P27" s="49">
        <v>12284.382321999999</v>
      </c>
      <c r="Q27" s="49">
        <v>12902.056581000001</v>
      </c>
      <c r="R27" s="61">
        <v>13843.512074999999</v>
      </c>
      <c r="S27" s="61">
        <v>14178.091572000001</v>
      </c>
      <c r="T27" s="61">
        <v>13663.224326</v>
      </c>
      <c r="U27" s="61">
        <v>13606.195594000001</v>
      </c>
      <c r="V27" s="61">
        <v>14354.281087000001</v>
      </c>
      <c r="W27" s="61">
        <v>14417.698761</v>
      </c>
      <c r="X27" s="61">
        <v>14721.465516</v>
      </c>
      <c r="Y27" s="61">
        <v>16137.9522</v>
      </c>
      <c r="Z27" s="61">
        <v>16849.9198</v>
      </c>
      <c r="AA27" s="61">
        <v>16805.109970000001</v>
      </c>
      <c r="AB27" s="61">
        <v>16406.938677999999</v>
      </c>
      <c r="AC27" s="62">
        <v>17316.613255</v>
      </c>
      <c r="AD27" s="62">
        <v>17516.432841999998</v>
      </c>
      <c r="AE27" s="62">
        <v>18004.627035000001</v>
      </c>
      <c r="AF27" s="62">
        <v>18339.048699999999</v>
      </c>
      <c r="AG27" s="62">
        <v>18400</v>
      </c>
      <c r="AH27" s="62">
        <v>18474</v>
      </c>
    </row>
    <row r="28" spans="1:34" s="63" customFormat="1" ht="12.75" customHeight="1">
      <c r="A28" s="83" t="s">
        <v>251</v>
      </c>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34" s="42" customFormat="1" ht="12.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spans="1:34" s="63" customFormat="1" ht="12.75" customHeight="1">
      <c r="A30" s="85" t="s">
        <v>252</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34" s="63" customFormat="1" ht="38.25" customHeight="1">
      <c r="A31" s="85" t="s">
        <v>253</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34" s="63" customFormat="1" ht="12.75" customHeight="1">
      <c r="A32" s="81" t="s">
        <v>254</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s="63" customFormat="1" ht="12.75" customHeight="1">
      <c r="A33" s="81" t="s">
        <v>255</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s="63" customFormat="1" ht="12.75" customHeight="1">
      <c r="A34" s="81" t="s">
        <v>256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s="63" customFormat="1" ht="25.5" customHeight="1">
      <c r="A35" s="85" t="s">
        <v>257</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s="63" customFormat="1" ht="12.75" customHeight="1">
      <c r="A36" s="86" t="s">
        <v>258</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s="63" customFormat="1" ht="12.75" customHeight="1">
      <c r="A37" s="81" t="s">
        <v>259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s="63" customFormat="1" ht="12.75" customHeight="1">
      <c r="A38" s="81" t="s">
        <v>260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s="63" customFormat="1" ht="12.75" customHeight="1">
      <c r="A39" s="81" t="s">
        <v>261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s="63" customFormat="1" ht="12.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s="63" customFormat="1" ht="12.75" customHeight="1">
      <c r="A41" s="89" t="s">
        <v>262</v>
      </c>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s="63" customFormat="1" ht="38.25" customHeight="1">
      <c r="A42" s="90" t="s">
        <v>263</v>
      </c>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s="63" customFormat="1" ht="51" customHeight="1">
      <c r="A43" s="90" t="s">
        <v>264</v>
      </c>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s="63" customFormat="1" ht="12.75" customHeight="1">
      <c r="A44" s="91" t="s">
        <v>265</v>
      </c>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spans="1:26" s="63" customFormat="1" ht="12.75" customHeight="1">
      <c r="A45" s="92" t="s">
        <v>266</v>
      </c>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spans="1:26" s="63" customFormat="1" ht="12.75" customHeight="1">
      <c r="A46" s="93" t="s">
        <v>267</v>
      </c>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s="63" customFormat="1" ht="12.75" customHeight="1">
      <c r="A47" s="90" t="s">
        <v>268</v>
      </c>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s="63" customFormat="1" ht="12.75" customHeight="1">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spans="1:26" s="63" customFormat="1" ht="12.75" customHeight="1">
      <c r="A49" s="87" t="s">
        <v>269</v>
      </c>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spans="1:26" s="63" customFormat="1" ht="12.75" customHeight="1">
      <c r="A50" s="87" t="s">
        <v>270</v>
      </c>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spans="1:26" s="63" customFormat="1" ht="12.75" customHeight="1">
      <c r="A51" s="96" t="s">
        <v>271</v>
      </c>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spans="1:26" s="63" customFormat="1" ht="12.75" customHeight="1">
      <c r="A52" s="95" t="s">
        <v>272</v>
      </c>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s="63" customFormat="1" ht="12.75" customHeight="1">
      <c r="A53" s="95" t="s">
        <v>273</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3" customFormat="1" ht="12.75" customHeight="1">
      <c r="A54" s="97" t="s">
        <v>274</v>
      </c>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spans="1:26" s="63" customFormat="1" ht="12.75" customHeight="1">
      <c r="A55" s="98" t="s">
        <v>275</v>
      </c>
      <c r="B55" s="98"/>
      <c r="C55" s="98"/>
      <c r="D55" s="98"/>
      <c r="E55" s="98"/>
      <c r="F55" s="98"/>
      <c r="G55" s="98"/>
      <c r="H55" s="98"/>
      <c r="I55" s="98"/>
      <c r="J55" s="98"/>
      <c r="K55" s="98"/>
      <c r="L55" s="98"/>
      <c r="M55" s="98"/>
      <c r="N55" s="98"/>
      <c r="O55" s="98"/>
      <c r="P55" s="98"/>
      <c r="Q55" s="98"/>
      <c r="R55" s="98"/>
      <c r="S55" s="98"/>
      <c r="T55" s="98"/>
      <c r="U55" s="98"/>
      <c r="V55" s="98"/>
      <c r="W55" s="98"/>
      <c r="X55" s="98"/>
      <c r="Y55" s="98"/>
      <c r="Z55" s="98"/>
    </row>
    <row r="56" spans="1:26" s="63" customFormat="1" ht="12.75" customHeight="1">
      <c r="A56" s="96" t="s">
        <v>276</v>
      </c>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spans="1:26" s="63" customFormat="1" ht="12.75" customHeight="1">
      <c r="A57" s="97" t="s">
        <v>277</v>
      </c>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spans="1:26" s="63" customFormat="1" ht="12.75" customHeight="1">
      <c r="A58" s="95" t="s">
        <v>278</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3" customFormat="1" ht="12.75" customHeight="1">
      <c r="A59" s="96" t="s">
        <v>279</v>
      </c>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s="63" customFormat="1" ht="12.75" customHeight="1">
      <c r="A60" s="95" t="s">
        <v>280</v>
      </c>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spans="1:26" s="63" customFormat="1" ht="12.75" customHeight="1">
      <c r="A61" s="96" t="s">
        <v>281</v>
      </c>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spans="1:26" s="63" customFormat="1" ht="12.75" customHeight="1">
      <c r="A62" s="95" t="s">
        <v>282</v>
      </c>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spans="1:26" s="63" customFormat="1" ht="12.75" customHeight="1">
      <c r="A63" s="95" t="s">
        <v>283</v>
      </c>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spans="1:26" s="63" customFormat="1" ht="12.75" customHeight="1">
      <c r="A64" s="96" t="s">
        <v>284</v>
      </c>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spans="1:26" s="63" customFormat="1" ht="12.75" customHeight="1">
      <c r="A65" s="97" t="s">
        <v>285</v>
      </c>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spans="1:26" s="63" customFormat="1" ht="12.75" customHeight="1">
      <c r="A66" s="95" t="s">
        <v>278</v>
      </c>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spans="1:26" s="63" customFormat="1" ht="12.75" customHeight="1">
      <c r="A67" s="96" t="s">
        <v>286</v>
      </c>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spans="1:26" s="63" customFormat="1" ht="12.75" customHeight="1">
      <c r="A68" s="95" t="s">
        <v>287</v>
      </c>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s="63" customFormat="1" ht="12.75" customHeight="1">
      <c r="A69" s="96" t="s">
        <v>288</v>
      </c>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s="63" customFormat="1" ht="12.75" customHeight="1">
      <c r="A70" s="97" t="s">
        <v>289</v>
      </c>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spans="1:26" s="63" customFormat="1" ht="12.75" customHeight="1">
      <c r="A71" s="95" t="s">
        <v>290</v>
      </c>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spans="1:26" s="64" customFormat="1" ht="12.75" customHeight="1">
      <c r="A72" s="98" t="s">
        <v>291</v>
      </c>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spans="1:26" s="64" customFormat="1" ht="12.75" customHeight="1">
      <c r="A73" s="96" t="s">
        <v>292</v>
      </c>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spans="1:26" s="64" customFormat="1" ht="12.75" customHeight="1">
      <c r="A74" s="95" t="s">
        <v>293</v>
      </c>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spans="1:26" s="64" customFormat="1" ht="12.75" customHeight="1">
      <c r="A75" s="95" t="s">
        <v>294</v>
      </c>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spans="1:26" s="63" customFormat="1" ht="12.75" customHeight="1">
      <c r="A76" s="95" t="s">
        <v>295</v>
      </c>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spans="1:26" ht="12.75" customHeight="1">
      <c r="A77" s="96" t="s">
        <v>296</v>
      </c>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spans="1:26" s="63" customFormat="1" ht="12.75" customHeight="1">
      <c r="A78" s="95" t="s">
        <v>297</v>
      </c>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spans="1:26" s="64" customFormat="1" ht="12.75" customHeight="1">
      <c r="A79" s="95" t="s">
        <v>295</v>
      </c>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spans="1:26" s="63" customFormat="1" ht="12.75" customHeight="1">
      <c r="A80" s="98" t="s">
        <v>298</v>
      </c>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spans="1:26" s="63" customFormat="1" ht="12.75" customHeight="1">
      <c r="A81" s="95" t="s">
        <v>299</v>
      </c>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spans="1:26" s="63" customFormat="1" ht="12.75" customHeight="1">
      <c r="A82" s="95" t="s">
        <v>300</v>
      </c>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spans="1:26" ht="12.75" customHeight="1">
      <c r="A83" s="95" t="s">
        <v>301</v>
      </c>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spans="1:26" ht="12.75" customHeight="1">
      <c r="A84" s="99" t="s">
        <v>302</v>
      </c>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28"/>
  <sheetViews>
    <sheetView topLeftCell="A7" workbookViewId="0">
      <selection activeCell="A26" sqref="A26"/>
    </sheetView>
  </sheetViews>
  <sheetFormatPr defaultRowHeight="15"/>
  <cols>
    <col min="1" max="1" width="50.42578125" customWidth="1"/>
  </cols>
  <sheetData>
    <row r="1" spans="1:36">
      <c r="A1" s="2" t="s">
        <v>210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211</v>
      </c>
      <c r="B3">
        <v>0.86032285574956668</v>
      </c>
      <c r="C3">
        <v>0.86942707428765031</v>
      </c>
      <c r="D3">
        <v>0.87614017267828581</v>
      </c>
      <c r="E3">
        <v>0.88066070356290793</v>
      </c>
      <c r="F3">
        <v>0.88507390685080378</v>
      </c>
      <c r="G3">
        <v>0.88859150935368392</v>
      </c>
      <c r="H3">
        <v>0.89225472197735689</v>
      </c>
      <c r="I3">
        <v>0.89450685293953802</v>
      </c>
      <c r="J3">
        <v>0.89735514694124807</v>
      </c>
      <c r="K3">
        <v>0.899599147536712</v>
      </c>
      <c r="L3">
        <v>0.90145881193031818</v>
      </c>
      <c r="M3">
        <v>0.90402361736280801</v>
      </c>
      <c r="N3">
        <v>0.90696463556766371</v>
      </c>
      <c r="O3">
        <v>0.90930501005591258</v>
      </c>
      <c r="P3">
        <v>0.91105123185970649</v>
      </c>
      <c r="Q3">
        <v>0.91283598134869581</v>
      </c>
      <c r="R3">
        <v>0.91431022327809541</v>
      </c>
      <c r="S3">
        <v>0.91557487984329033</v>
      </c>
      <c r="T3">
        <v>0.91695613628805106</v>
      </c>
      <c r="U3">
        <v>0.91825878675300443</v>
      </c>
      <c r="V3">
        <v>0.91961382295076555</v>
      </c>
      <c r="W3">
        <v>0.92073853922936655</v>
      </c>
      <c r="X3">
        <v>0.92190234697477547</v>
      </c>
      <c r="Y3">
        <v>0.92288154248114462</v>
      </c>
      <c r="Z3">
        <v>0.92391027200398823</v>
      </c>
      <c r="AA3">
        <v>0.92488086557926541</v>
      </c>
      <c r="AB3">
        <v>0.9258835074654449</v>
      </c>
      <c r="AC3">
        <v>0.92682661345457695</v>
      </c>
      <c r="AD3">
        <v>0.9277995330466694</v>
      </c>
      <c r="AE3">
        <v>0.92878164039662059</v>
      </c>
      <c r="AF3">
        <v>0.92976950193357688</v>
      </c>
      <c r="AG3">
        <v>0.93072182084106769</v>
      </c>
      <c r="AH3">
        <v>0.93165094529526016</v>
      </c>
      <c r="AI3">
        <v>0.93252497306130744</v>
      </c>
      <c r="AJ3">
        <v>0.93336078559549551</v>
      </c>
    </row>
    <row r="4" spans="1:36">
      <c r="A4" t="s">
        <v>212</v>
      </c>
      <c r="B4">
        <v>0.13967714425043334</v>
      </c>
      <c r="C4">
        <v>0.13057292571234966</v>
      </c>
      <c r="D4">
        <v>0.12385982732171417</v>
      </c>
      <c r="E4">
        <v>0.11933929643709203</v>
      </c>
      <c r="F4">
        <v>0.11492609314919632</v>
      </c>
      <c r="G4">
        <v>0.11140849064631604</v>
      </c>
      <c r="H4">
        <v>0.10774527802264311</v>
      </c>
      <c r="I4">
        <v>0.10549314706046198</v>
      </c>
      <c r="J4">
        <v>0.10264485305875186</v>
      </c>
      <c r="K4">
        <v>0.100400852463288</v>
      </c>
      <c r="L4">
        <v>9.8541188069681734E-2</v>
      </c>
      <c r="M4">
        <v>9.5976382637191951E-2</v>
      </c>
      <c r="N4">
        <v>9.3035364432336162E-2</v>
      </c>
      <c r="O4">
        <v>9.0694989944087409E-2</v>
      </c>
      <c r="P4">
        <v>8.8948768140293455E-2</v>
      </c>
      <c r="Q4">
        <v>8.7164018651304229E-2</v>
      </c>
      <c r="R4">
        <v>8.5689776721904698E-2</v>
      </c>
      <c r="S4">
        <v>8.4425120156709582E-2</v>
      </c>
      <c r="T4">
        <v>8.3043863711948995E-2</v>
      </c>
      <c r="U4">
        <v>8.1741213246995501E-2</v>
      </c>
      <c r="V4">
        <v>8.0386177049234481E-2</v>
      </c>
      <c r="W4">
        <v>7.926146077063348E-2</v>
      </c>
      <c r="X4">
        <v>7.8097653025224548E-2</v>
      </c>
      <c r="Y4">
        <v>7.7118457518855377E-2</v>
      </c>
      <c r="Z4">
        <v>7.6089727996011783E-2</v>
      </c>
      <c r="AA4">
        <v>7.511913442073459E-2</v>
      </c>
      <c r="AB4">
        <v>7.4116492534555059E-2</v>
      </c>
      <c r="AC4">
        <v>7.3173386545423061E-2</v>
      </c>
      <c r="AD4">
        <v>7.2200466953330558E-2</v>
      </c>
      <c r="AE4">
        <v>7.1218359603379425E-2</v>
      </c>
      <c r="AF4">
        <v>7.0230498066423147E-2</v>
      </c>
      <c r="AG4">
        <v>6.927817915893239E-2</v>
      </c>
      <c r="AH4">
        <v>6.8349054704739884E-2</v>
      </c>
      <c r="AI4">
        <v>6.7475026938692576E-2</v>
      </c>
      <c r="AJ4">
        <v>6.6639214404504488E-2</v>
      </c>
    </row>
    <row r="6" spans="1:36">
      <c r="A6" s="2" t="s">
        <v>213</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10</v>
      </c>
      <c r="B8">
        <v>1.0770276049656806</v>
      </c>
      <c r="C8">
        <v>1.0841834695767254</v>
      </c>
      <c r="D8">
        <v>1.0819198525057789</v>
      </c>
      <c r="E8">
        <v>1.0796532275561801</v>
      </c>
      <c r="F8">
        <v>1.0757836717223239</v>
      </c>
      <c r="G8">
        <v>1.0809824645200123</v>
      </c>
      <c r="H8">
        <v>1.0858943428804937</v>
      </c>
      <c r="I8">
        <v>1.0904284695363859</v>
      </c>
      <c r="J8">
        <v>1.0948163453360054</v>
      </c>
      <c r="K8">
        <v>1.0902416916831694</v>
      </c>
      <c r="L8">
        <v>1.1005507363686149</v>
      </c>
      <c r="M8">
        <v>1.1104151635286466</v>
      </c>
      <c r="N8">
        <v>1.1197135813200234</v>
      </c>
      <c r="O8">
        <v>1.1286674068929552</v>
      </c>
      <c r="P8">
        <v>1.1225197014043227</v>
      </c>
      <c r="Q8">
        <v>1.121547981088024</v>
      </c>
      <c r="R8">
        <v>1.1204691616169451</v>
      </c>
      <c r="S8">
        <v>1.1192625001917267</v>
      </c>
      <c r="T8">
        <v>1.1185142197276925</v>
      </c>
      <c r="U8">
        <v>1.1131644745187865</v>
      </c>
      <c r="V8">
        <v>1.1138388431904636</v>
      </c>
      <c r="W8">
        <v>1.1151168857703468</v>
      </c>
      <c r="X8">
        <v>1.1164586967199268</v>
      </c>
      <c r="Y8">
        <v>1.1184960384561831</v>
      </c>
      <c r="Z8">
        <v>1.1206985689576012</v>
      </c>
      <c r="AA8">
        <v>1.1179641680183947</v>
      </c>
      <c r="AB8">
        <v>1.1153554677560571</v>
      </c>
      <c r="AC8">
        <v>1.1132996735570866</v>
      </c>
      <c r="AD8">
        <v>1.1117302212187488</v>
      </c>
      <c r="AE8">
        <v>1.110371508935422</v>
      </c>
      <c r="AF8">
        <v>1.1086377490728798</v>
      </c>
      <c r="AG8">
        <v>1.1075313091616743</v>
      </c>
      <c r="AH8">
        <v>1.1063566561846299</v>
      </c>
      <c r="AI8">
        <v>1.1040544551743714</v>
      </c>
      <c r="AJ8">
        <v>1.1011749666665605</v>
      </c>
    </row>
    <row r="9" spans="1:36">
      <c r="A9" t="s">
        <v>214</v>
      </c>
      <c r="B9">
        <v>1.0540305548753084</v>
      </c>
    </row>
    <row r="11" spans="1:36">
      <c r="A11" s="2" t="s">
        <v>207</v>
      </c>
      <c r="B11" s="3"/>
      <c r="D11" s="2" t="s">
        <v>18</v>
      </c>
    </row>
    <row r="12" spans="1:36">
      <c r="A12" t="s">
        <v>208</v>
      </c>
      <c r="B12" s="7">
        <v>0.68595041322314043</v>
      </c>
      <c r="D12" s="37" t="s">
        <v>209</v>
      </c>
    </row>
    <row r="13" spans="1:36">
      <c r="A13" t="s">
        <v>11</v>
      </c>
      <c r="B13" s="7">
        <v>0.68881036513545346</v>
      </c>
    </row>
    <row r="15" spans="1:36">
      <c r="A15" s="2" t="s">
        <v>215</v>
      </c>
      <c r="B15" s="3"/>
      <c r="D15" s="2" t="s">
        <v>18</v>
      </c>
    </row>
    <row r="16" spans="1:36">
      <c r="A16" t="s">
        <v>216</v>
      </c>
      <c r="B16">
        <v>0.55000000000000004</v>
      </c>
      <c r="D16" s="37" t="s">
        <v>217</v>
      </c>
    </row>
    <row r="18" spans="1:4">
      <c r="A18" s="2" t="s">
        <v>218</v>
      </c>
      <c r="B18" s="3"/>
      <c r="C18" s="6"/>
      <c r="D18" s="2" t="s">
        <v>18</v>
      </c>
    </row>
    <row r="19" spans="1:4">
      <c r="A19" t="s">
        <v>14</v>
      </c>
      <c r="B19">
        <v>1.67</v>
      </c>
      <c r="C19" s="6"/>
      <c r="D19" s="37" t="s">
        <v>219</v>
      </c>
    </row>
    <row r="20" spans="1:4">
      <c r="A20" t="s">
        <v>220</v>
      </c>
      <c r="B20">
        <v>1</v>
      </c>
      <c r="C20" s="6"/>
    </row>
    <row r="21" spans="1:4">
      <c r="A21" t="s">
        <v>221</v>
      </c>
      <c r="B21">
        <v>21.2</v>
      </c>
      <c r="C21" s="6"/>
    </row>
    <row r="22" spans="1:4">
      <c r="A22" t="s">
        <v>214</v>
      </c>
      <c r="B22">
        <v>16</v>
      </c>
      <c r="C22" s="6"/>
    </row>
    <row r="24" spans="1:4">
      <c r="A24" s="2" t="s">
        <v>15</v>
      </c>
      <c r="B24" s="3"/>
      <c r="D24" s="2" t="s">
        <v>18</v>
      </c>
    </row>
    <row r="25" spans="1:4">
      <c r="A25" t="s">
        <v>16</v>
      </c>
      <c r="B25">
        <v>120476</v>
      </c>
      <c r="D25" t="s">
        <v>222</v>
      </c>
    </row>
    <row r="26" spans="1:4">
      <c r="A26" t="s">
        <v>17</v>
      </c>
      <c r="B26">
        <v>137452</v>
      </c>
      <c r="D26" s="5">
        <v>2017</v>
      </c>
    </row>
    <row r="27" spans="1:4">
      <c r="D27" t="s">
        <v>223</v>
      </c>
    </row>
    <row r="28" spans="1:4">
      <c r="D28" t="s">
        <v>224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3"/>
  <sheetViews>
    <sheetView workbookViewId="0">
      <selection activeCell="J46" sqref="J46"/>
    </sheetView>
  </sheetViews>
  <sheetFormatPr defaultRowHeight="15"/>
  <sheetData>
    <row r="1" spans="1:2">
      <c r="A1" t="s">
        <v>107</v>
      </c>
    </row>
    <row r="3" spans="1:2">
      <c r="A3" t="s">
        <v>108</v>
      </c>
    </row>
    <row r="5" spans="1:2">
      <c r="A5" t="s">
        <v>10</v>
      </c>
      <c r="B5">
        <v>6.8138319593843581E-5</v>
      </c>
    </row>
    <row r="6" spans="1:2">
      <c r="A6" t="s">
        <v>96</v>
      </c>
      <c r="B6">
        <v>2.6801072373578475E-3</v>
      </c>
    </row>
    <row r="7" spans="1:2">
      <c r="A7" t="s">
        <v>97</v>
      </c>
      <c r="B7">
        <v>1.3471913331456386E-3</v>
      </c>
    </row>
    <row r="9" spans="1:2">
      <c r="A9" t="s">
        <v>110</v>
      </c>
    </row>
    <row r="11" spans="1:2">
      <c r="A11" t="s">
        <v>109</v>
      </c>
      <c r="B11">
        <v>1.5146139255873401E-4</v>
      </c>
    </row>
    <row r="12" spans="1:2">
      <c r="A12" t="s">
        <v>12</v>
      </c>
      <c r="B12">
        <v>8.816700298691681E-4</v>
      </c>
    </row>
    <row r="13" spans="1:2">
      <c r="A13" t="s">
        <v>111</v>
      </c>
      <c r="B13">
        <v>9.7979641522397912E-6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J7"/>
  <sheetViews>
    <sheetView workbookViewId="0"/>
  </sheetViews>
  <sheetFormatPr defaultRowHeight="15"/>
  <cols>
    <col min="1" max="1" width="31.140625" customWidth="1"/>
    <col min="2" max="2" width="11" bestFit="1" customWidth="1"/>
    <col min="3" max="11" width="12.140625" bestFit="1" customWidth="1"/>
    <col min="12" max="12" width="12.85546875" bestFit="1" customWidth="1"/>
    <col min="13" max="16" width="12.140625" bestFit="1" customWidth="1"/>
    <col min="17" max="17" width="12.85546875" bestFit="1" customWidth="1"/>
    <col min="18" max="18" width="12.140625" bestFit="1" customWidth="1"/>
    <col min="19" max="36" width="12.85546875" bestFit="1"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f>'LDV psg'!B85</f>
        <v>1.6168770000000001E-3</v>
      </c>
      <c r="C2">
        <f>'LDV psg'!C85</f>
        <v>1.668475E-3</v>
      </c>
      <c r="D2">
        <f>'LDV psg'!D85</f>
        <v>1.6925099999999999E-3</v>
      </c>
      <c r="E2">
        <f>'LDV psg'!E85</f>
        <v>1.7311609999999999E-3</v>
      </c>
      <c r="F2">
        <f>'LDV psg'!F85</f>
        <v>1.7599919999999999E-3</v>
      </c>
      <c r="G2">
        <f>'LDV psg'!G85</f>
        <v>1.8032829999999999E-3</v>
      </c>
      <c r="H2">
        <f>'LDV psg'!H85</f>
        <v>1.8390209999999999E-3</v>
      </c>
      <c r="I2">
        <f>'LDV psg'!I85</f>
        <v>1.8683E-3</v>
      </c>
      <c r="J2">
        <f>'LDV psg'!J85</f>
        <v>1.9009090000000001E-3</v>
      </c>
      <c r="K2">
        <f>'LDV psg'!K85</f>
        <v>1.948862E-3</v>
      </c>
      <c r="L2">
        <f>'LDV psg'!L85</f>
        <v>1.9736630000000001E-3</v>
      </c>
      <c r="M2">
        <f>'LDV psg'!M85</f>
        <v>1.9987809999999998E-3</v>
      </c>
      <c r="N2">
        <f>'LDV psg'!N85</f>
        <v>2.0242189999999998E-3</v>
      </c>
      <c r="O2">
        <f>'LDV psg'!O85</f>
        <v>2.0499820000000001E-3</v>
      </c>
      <c r="P2">
        <f>'LDV psg'!P85</f>
        <v>2.0760729999999999E-3</v>
      </c>
      <c r="Q2">
        <f>'LDV psg'!Q85</f>
        <v>2.102498E-3</v>
      </c>
      <c r="R2">
        <f>'LDV psg'!R85</f>
        <v>2.1292590000000001E-3</v>
      </c>
      <c r="S2">
        <f>'LDV psg'!S85</f>
        <v>2.1563630000000001E-3</v>
      </c>
      <c r="T2">
        <f>'LDV psg'!T85</f>
        <v>2.1838119999999998E-3</v>
      </c>
      <c r="U2">
        <f>'LDV psg'!U85</f>
        <v>2.211611E-3</v>
      </c>
      <c r="V2">
        <f>'LDV psg'!V85</f>
        <v>2.2397659999999998E-3</v>
      </c>
      <c r="W2">
        <f>'LDV psg'!W85</f>
        <v>2.2682790000000002E-3</v>
      </c>
      <c r="X2">
        <f>'LDV psg'!X85</f>
        <v>2.2971570000000002E-3</v>
      </c>
      <c r="Y2">
        <f>'LDV psg'!Y85</f>
        <v>2.3264029999999999E-3</v>
      </c>
      <c r="Z2">
        <f>'LDV psg'!Z85</f>
        <v>2.3560230000000001E-3</v>
      </c>
      <c r="AA2">
        <f>'LDV psg'!AA85</f>
        <v>2.3860209999999999E-3</v>
      </c>
      <c r="AB2">
        <f>'LDV psg'!AB85</f>
        <v>2.4164019999999998E-3</v>
      </c>
      <c r="AC2">
        <f>'LDV psg'!AC85</f>
        <v>2.4471699999999998E-3</v>
      </c>
      <c r="AD2">
        <f>'LDV psg'!AD85</f>
        <v>2.4783320000000002E-3</v>
      </c>
      <c r="AE2">
        <f>'LDV psg'!AE85</f>
        <v>2.5098910000000002E-3</v>
      </c>
      <c r="AF2">
        <f>'LDV psg'!AF85</f>
        <v>2.5418540000000001E-3</v>
      </c>
      <c r="AG2">
        <f>'LDV psg'!AG85</f>
        <v>2.574224E-3</v>
      </c>
      <c r="AH2">
        <f>'LDV psg'!AH85</f>
        <v>2.6070080000000001E-3</v>
      </c>
      <c r="AI2">
        <f>'LDV psg'!AI85</f>
        <v>2.64021E-3</v>
      </c>
      <c r="AJ2">
        <f>'LDV psg'!AJ85</f>
        <v>2.6738370000000001E-3</v>
      </c>
    </row>
    <row r="3" spans="1:36">
      <c r="A3" t="s">
        <v>5</v>
      </c>
      <c r="B3" s="14">
        <f>'LDV psg'!B86</f>
        <v>0</v>
      </c>
      <c r="C3" s="14">
        <f>'LDV psg'!C86</f>
        <v>0</v>
      </c>
      <c r="D3" s="14">
        <f>'LDV psg'!D86</f>
        <v>0</v>
      </c>
      <c r="E3" s="14">
        <f>'LDV psg'!E86</f>
        <v>0</v>
      </c>
      <c r="F3" s="14">
        <f>'LDV psg'!F86</f>
        <v>0</v>
      </c>
      <c r="G3" s="14">
        <f>'LDV psg'!G86</f>
        <v>0</v>
      </c>
      <c r="H3" s="14">
        <f>'LDV psg'!H86</f>
        <v>0</v>
      </c>
      <c r="I3" s="14">
        <f>'LDV psg'!I86</f>
        <v>0</v>
      </c>
      <c r="J3" s="14">
        <f>'LDV psg'!J86</f>
        <v>0</v>
      </c>
      <c r="K3" s="14">
        <f>'LDV psg'!K86</f>
        <v>0</v>
      </c>
      <c r="L3" s="14">
        <f>'LDV psg'!L86</f>
        <v>0</v>
      </c>
      <c r="M3" s="14">
        <f>'LDV psg'!M86</f>
        <v>0</v>
      </c>
      <c r="N3" s="14">
        <f>'LDV psg'!N86</f>
        <v>0</v>
      </c>
      <c r="O3" s="14">
        <f>'LDV psg'!O86</f>
        <v>0</v>
      </c>
      <c r="P3" s="14">
        <f>'LDV psg'!P86</f>
        <v>0</v>
      </c>
      <c r="Q3" s="14">
        <f>'LDV psg'!Q86</f>
        <v>0</v>
      </c>
      <c r="R3" s="14">
        <f>'LDV psg'!R86</f>
        <v>0</v>
      </c>
      <c r="S3" s="14">
        <f>'LDV psg'!S86</f>
        <v>0</v>
      </c>
      <c r="T3" s="14">
        <f>'LDV psg'!T86</f>
        <v>0</v>
      </c>
      <c r="U3" s="14">
        <f>'LDV psg'!U86</f>
        <v>0</v>
      </c>
      <c r="V3" s="14">
        <f>'LDV psg'!V86</f>
        <v>0</v>
      </c>
      <c r="W3" s="14">
        <f>'LDV psg'!W86</f>
        <v>0</v>
      </c>
      <c r="X3" s="14">
        <f>'LDV psg'!X86</f>
        <v>0</v>
      </c>
      <c r="Y3" s="14">
        <f>'LDV psg'!Y86</f>
        <v>0</v>
      </c>
      <c r="Z3" s="14">
        <f>'LDV psg'!Z86</f>
        <v>0</v>
      </c>
      <c r="AA3" s="14">
        <f>'LDV psg'!AA86</f>
        <v>0</v>
      </c>
      <c r="AB3" s="14">
        <f>'LDV psg'!AB86</f>
        <v>0</v>
      </c>
      <c r="AC3" s="14">
        <f>'LDV psg'!AC86</f>
        <v>0</v>
      </c>
      <c r="AD3" s="14">
        <f>'LDV psg'!AD86</f>
        <v>0</v>
      </c>
      <c r="AE3" s="14">
        <f>'LDV psg'!AE86</f>
        <v>0</v>
      </c>
      <c r="AF3" s="14">
        <f>'LDV psg'!AF86</f>
        <v>0</v>
      </c>
      <c r="AG3" s="14">
        <f>'LDV psg'!AG86</f>
        <v>0</v>
      </c>
      <c r="AH3" s="14">
        <f>'LDV psg'!AH86</f>
        <v>0</v>
      </c>
      <c r="AI3" s="14">
        <f>'LDV psg'!AI86</f>
        <v>0</v>
      </c>
      <c r="AJ3" s="14">
        <f>'LDV psg'!AJ86</f>
        <v>0</v>
      </c>
    </row>
    <row r="4" spans="1:36">
      <c r="A4" t="s">
        <v>6</v>
      </c>
      <c r="B4">
        <f>'LDV psg'!B87</f>
        <v>3.76611E-4</v>
      </c>
      <c r="C4">
        <f>'LDV psg'!C87</f>
        <v>3.9323E-4</v>
      </c>
      <c r="D4">
        <f>'LDV psg'!D87</f>
        <v>4.06819E-4</v>
      </c>
      <c r="E4">
        <f>'LDV psg'!E87</f>
        <v>4.2149800000000002E-4</v>
      </c>
      <c r="F4">
        <f>'LDV psg'!F87</f>
        <v>4.3552700000000001E-4</v>
      </c>
      <c r="G4">
        <f>'LDV psg'!G87</f>
        <v>4.5787200000000001E-4</v>
      </c>
      <c r="H4">
        <f>'LDV psg'!H87</f>
        <v>4.7636100000000002E-4</v>
      </c>
      <c r="I4">
        <f>'LDV psg'!I87</f>
        <v>4.9474700000000003E-4</v>
      </c>
      <c r="J4">
        <f>'LDV psg'!J87</f>
        <v>5.1365500000000001E-4</v>
      </c>
      <c r="K4">
        <f>'LDV psg'!K87</f>
        <v>5.4269300000000002E-4</v>
      </c>
      <c r="L4">
        <f>'LDV psg'!L87</f>
        <v>5.4230200000000004E-4</v>
      </c>
      <c r="M4">
        <f>'LDV psg'!M87</f>
        <v>5.4224399999999999E-4</v>
      </c>
      <c r="N4">
        <f>'LDV psg'!N87</f>
        <v>5.4206800000000004E-4</v>
      </c>
      <c r="O4">
        <f>'LDV psg'!O87</f>
        <v>5.4189099999999997E-4</v>
      </c>
      <c r="P4">
        <f>'LDV psg'!P87</f>
        <v>5.4171999999999998E-4</v>
      </c>
      <c r="Q4">
        <f>'LDV psg'!Q87</f>
        <v>5.4140799999999995E-4</v>
      </c>
      <c r="R4">
        <f>'LDV psg'!R87</f>
        <v>5.4295299999999999E-4</v>
      </c>
      <c r="S4">
        <f>'LDV psg'!S87</f>
        <v>5.4268000000000003E-4</v>
      </c>
      <c r="T4">
        <f>'LDV psg'!T87</f>
        <v>5.42513E-4</v>
      </c>
      <c r="U4">
        <f>'LDV psg'!U87</f>
        <v>5.4235199999999996E-4</v>
      </c>
      <c r="V4">
        <f>'LDV psg'!V87</f>
        <v>5.4218300000000001E-4</v>
      </c>
      <c r="W4">
        <f>'LDV psg'!W87</f>
        <v>5.42038E-4</v>
      </c>
      <c r="X4">
        <f>'LDV psg'!X87</f>
        <v>5.4189799999999997E-4</v>
      </c>
      <c r="Y4">
        <f>'LDV psg'!Y87</f>
        <v>5.4176099999999998E-4</v>
      </c>
      <c r="Z4">
        <f>'LDV psg'!Z87</f>
        <v>5.4162600000000002E-4</v>
      </c>
      <c r="AA4">
        <f>'LDV psg'!AA87</f>
        <v>5.4111999999999997E-4</v>
      </c>
      <c r="AB4">
        <f>'LDV psg'!AB87</f>
        <v>5.4102200000000005E-4</v>
      </c>
      <c r="AC4">
        <f>'LDV psg'!AC87</f>
        <v>5.4092599999999995E-4</v>
      </c>
      <c r="AD4">
        <f>'LDV psg'!AD87</f>
        <v>5.4083199999999999E-4</v>
      </c>
      <c r="AE4">
        <f>'LDV psg'!AE87</f>
        <v>5.4074099999999996E-4</v>
      </c>
      <c r="AF4">
        <f>'LDV psg'!AF87</f>
        <v>5.4065299999999999E-4</v>
      </c>
      <c r="AG4">
        <f>'LDV psg'!AG87</f>
        <v>5.4056700000000004E-4</v>
      </c>
      <c r="AH4">
        <f>'LDV psg'!AH87</f>
        <v>5.4048300000000002E-4</v>
      </c>
      <c r="AI4">
        <f>'LDV psg'!AI87</f>
        <v>5.4040100000000003E-4</v>
      </c>
      <c r="AJ4">
        <f>'LDV psg'!AJ87</f>
        <v>5.4031900000000004E-4</v>
      </c>
    </row>
    <row r="5" spans="1:36">
      <c r="A5" t="s">
        <v>7</v>
      </c>
      <c r="B5" s="14">
        <f>'LDV psg'!B88</f>
        <v>0</v>
      </c>
      <c r="C5" s="14">
        <f>'LDV psg'!C88</f>
        <v>0</v>
      </c>
      <c r="D5" s="14">
        <f>'LDV psg'!D88</f>
        <v>0</v>
      </c>
      <c r="E5" s="14">
        <f>'LDV psg'!E88</f>
        <v>0</v>
      </c>
      <c r="F5" s="14">
        <f>'LDV psg'!F88</f>
        <v>0</v>
      </c>
      <c r="G5" s="14">
        <f>'LDV psg'!G88</f>
        <v>0</v>
      </c>
      <c r="H5" s="14">
        <f>'LDV psg'!H88</f>
        <v>0</v>
      </c>
      <c r="I5" s="14">
        <f>'LDV psg'!I88</f>
        <v>0</v>
      </c>
      <c r="J5" s="14">
        <f>'LDV psg'!J88</f>
        <v>0</v>
      </c>
      <c r="K5" s="14">
        <f>'LDV psg'!K88</f>
        <v>0</v>
      </c>
      <c r="L5" s="14">
        <f>'LDV psg'!L88</f>
        <v>0</v>
      </c>
      <c r="M5" s="14">
        <f>'LDV psg'!M88</f>
        <v>0</v>
      </c>
      <c r="N5" s="14">
        <f>'LDV psg'!N88</f>
        <v>0</v>
      </c>
      <c r="O5" s="14">
        <f>'LDV psg'!O88</f>
        <v>0</v>
      </c>
      <c r="P5" s="14">
        <f>'LDV psg'!P88</f>
        <v>0</v>
      </c>
      <c r="Q5" s="14">
        <f>'LDV psg'!Q88</f>
        <v>0</v>
      </c>
      <c r="R5" s="14">
        <f>'LDV psg'!R88</f>
        <v>0</v>
      </c>
      <c r="S5" s="14">
        <f>'LDV psg'!S88</f>
        <v>0</v>
      </c>
      <c r="T5" s="14">
        <f>'LDV psg'!T88</f>
        <v>0</v>
      </c>
      <c r="U5" s="14">
        <f>'LDV psg'!U88</f>
        <v>0</v>
      </c>
      <c r="V5" s="14">
        <f>'LDV psg'!V88</f>
        <v>0</v>
      </c>
      <c r="W5" s="14">
        <f>'LDV psg'!W88</f>
        <v>0</v>
      </c>
      <c r="X5" s="14">
        <f>'LDV psg'!X88</f>
        <v>0</v>
      </c>
      <c r="Y5" s="14">
        <f>'LDV psg'!Y88</f>
        <v>0</v>
      </c>
      <c r="Z5" s="14">
        <f>'LDV psg'!Z88</f>
        <v>0</v>
      </c>
      <c r="AA5" s="14">
        <f>'LDV psg'!AA88</f>
        <v>0</v>
      </c>
      <c r="AB5" s="14">
        <f>'LDV psg'!AB88</f>
        <v>0</v>
      </c>
      <c r="AC5" s="14">
        <f>'LDV psg'!AC88</f>
        <v>0</v>
      </c>
      <c r="AD5" s="14">
        <f>'LDV psg'!AD88</f>
        <v>0</v>
      </c>
      <c r="AE5" s="14">
        <f>'LDV psg'!AE88</f>
        <v>0</v>
      </c>
      <c r="AF5" s="14">
        <f>'LDV psg'!AF88</f>
        <v>0</v>
      </c>
      <c r="AG5" s="14">
        <f>'LDV psg'!AG88</f>
        <v>0</v>
      </c>
      <c r="AH5" s="14">
        <f>'LDV psg'!AH88</f>
        <v>0</v>
      </c>
      <c r="AI5" s="14">
        <f>'LDV psg'!AI88</f>
        <v>0</v>
      </c>
      <c r="AJ5" s="14">
        <f>'LDV psg'!AJ88</f>
        <v>0</v>
      </c>
    </row>
    <row r="6" spans="1:36">
      <c r="A6" t="s">
        <v>8</v>
      </c>
      <c r="B6">
        <f>'LDV psg'!B89</f>
        <v>1.058757E-3</v>
      </c>
      <c r="C6">
        <f>'LDV psg'!C89</f>
        <v>1.094615E-3</v>
      </c>
      <c r="D6">
        <f>'LDV psg'!D89</f>
        <v>1.1139489999999999E-3</v>
      </c>
      <c r="E6">
        <f>'LDV psg'!E89</f>
        <v>1.1418120000000001E-3</v>
      </c>
      <c r="F6">
        <f>'LDV psg'!F89</f>
        <v>1.1639829999999999E-3</v>
      </c>
      <c r="G6">
        <f>'LDV psg'!G89</f>
        <v>1.1978480000000001E-3</v>
      </c>
      <c r="H6">
        <f>'LDV psg'!H89</f>
        <v>1.2258239999999999E-3</v>
      </c>
      <c r="I6">
        <f>'LDV psg'!I89</f>
        <v>1.250201E-3</v>
      </c>
      <c r="J6">
        <f>'LDV psg'!J89</f>
        <v>1.2766450000000001E-3</v>
      </c>
      <c r="K6">
        <f>'LDV psg'!K89</f>
        <v>1.3160859999999999E-3</v>
      </c>
      <c r="L6">
        <f>'LDV psg'!L89</f>
        <v>1.329551E-3</v>
      </c>
      <c r="M6">
        <f>'LDV psg'!M89</f>
        <v>1.343339E-3</v>
      </c>
      <c r="N6">
        <f>'LDV psg'!N89</f>
        <v>1.3572510000000001E-3</v>
      </c>
      <c r="O6">
        <f>'LDV psg'!O89</f>
        <v>1.3713410000000001E-3</v>
      </c>
      <c r="P6">
        <f>'LDV psg'!P89</f>
        <v>1.3856140000000001E-3</v>
      </c>
      <c r="Q6">
        <f>'LDV psg'!Q89</f>
        <v>1.400007E-3</v>
      </c>
      <c r="R6">
        <f>'LDV psg'!R89</f>
        <v>1.4154219999999999E-3</v>
      </c>
      <c r="S6">
        <f>'LDV psg'!S89</f>
        <v>1.4302060000000001E-3</v>
      </c>
      <c r="T6">
        <f>'LDV psg'!T89</f>
        <v>1.4452270000000001E-3</v>
      </c>
      <c r="U6">
        <f>'LDV psg'!U89</f>
        <v>1.4604450000000001E-3</v>
      </c>
      <c r="V6">
        <f>'LDV psg'!V89</f>
        <v>1.4758530000000001E-3</v>
      </c>
      <c r="W6">
        <f>'LDV psg'!W89</f>
        <v>1.4914710000000001E-3</v>
      </c>
      <c r="X6">
        <f>'LDV psg'!X89</f>
        <v>1.5072900000000001E-3</v>
      </c>
      <c r="Y6">
        <f>'LDV psg'!Y89</f>
        <v>1.523314E-3</v>
      </c>
      <c r="Z6">
        <f>'LDV psg'!Z89</f>
        <v>1.5395439999999999E-3</v>
      </c>
      <c r="AA6">
        <f>'LDV psg'!AA89</f>
        <v>1.555816E-3</v>
      </c>
      <c r="AB6">
        <f>'LDV psg'!AB89</f>
        <v>1.5724809999999999E-3</v>
      </c>
      <c r="AC6">
        <f>'LDV psg'!AC89</f>
        <v>1.5893599999999999E-3</v>
      </c>
      <c r="AD6">
        <f>'LDV psg'!AD89</f>
        <v>1.6064569999999999E-3</v>
      </c>
      <c r="AE6">
        <f>'LDV psg'!AE89</f>
        <v>1.6237739999999999E-3</v>
      </c>
      <c r="AF6">
        <f>'LDV psg'!AF89</f>
        <v>1.6413129999999999E-3</v>
      </c>
      <c r="AG6">
        <f>'LDV psg'!AG89</f>
        <v>1.659078E-3</v>
      </c>
      <c r="AH6">
        <f>'LDV psg'!AH89</f>
        <v>1.6770719999999999E-3</v>
      </c>
      <c r="AI6">
        <f>'LDV psg'!AI89</f>
        <v>1.695296E-3</v>
      </c>
      <c r="AJ6">
        <f>'LDV psg'!AJ89</f>
        <v>1.7137540000000001E-3</v>
      </c>
    </row>
    <row r="7" spans="1:36">
      <c r="A7" t="s">
        <v>9</v>
      </c>
      <c r="B7">
        <f>'LDV psg'!B90</f>
        <v>0</v>
      </c>
      <c r="C7">
        <f>'LDV psg'!C90</f>
        <v>0</v>
      </c>
      <c r="D7">
        <f>'LDV psg'!D90</f>
        <v>0</v>
      </c>
      <c r="E7">
        <f>'LDV psg'!E90</f>
        <v>0</v>
      </c>
      <c r="F7">
        <f>'LDV psg'!F90</f>
        <v>0</v>
      </c>
      <c r="G7">
        <f>'LDV psg'!G90</f>
        <v>0</v>
      </c>
      <c r="H7">
        <f>'LDV psg'!H90</f>
        <v>0</v>
      </c>
      <c r="I7">
        <f>'LDV psg'!I90</f>
        <v>0</v>
      </c>
      <c r="J7">
        <f>'LDV psg'!J90</f>
        <v>0</v>
      </c>
      <c r="K7">
        <f>'LDV psg'!K90</f>
        <v>0</v>
      </c>
      <c r="L7">
        <f>'LDV psg'!L90</f>
        <v>0</v>
      </c>
      <c r="M7">
        <f>'LDV psg'!M90</f>
        <v>0</v>
      </c>
      <c r="N7">
        <f>'LDV psg'!N90</f>
        <v>0</v>
      </c>
      <c r="O7">
        <f>'LDV psg'!O90</f>
        <v>0</v>
      </c>
      <c r="P7">
        <f>'LDV psg'!P90</f>
        <v>0</v>
      </c>
      <c r="Q7">
        <f>'LDV psg'!Q90</f>
        <v>0</v>
      </c>
      <c r="R7">
        <f>'LDV psg'!R90</f>
        <v>0</v>
      </c>
      <c r="S7">
        <f>'LDV psg'!S90</f>
        <v>0</v>
      </c>
      <c r="T7">
        <f>'LDV psg'!T90</f>
        <v>0</v>
      </c>
      <c r="U7">
        <f>'LDV psg'!U90</f>
        <v>0</v>
      </c>
      <c r="V7">
        <f>'LDV psg'!V90</f>
        <v>0</v>
      </c>
      <c r="W7">
        <f>'LDV psg'!W90</f>
        <v>0</v>
      </c>
      <c r="X7">
        <f>'LDV psg'!X90</f>
        <v>0</v>
      </c>
      <c r="Y7">
        <f>'LDV psg'!Y90</f>
        <v>0</v>
      </c>
      <c r="Z7">
        <f>'LDV psg'!Z90</f>
        <v>0</v>
      </c>
      <c r="AA7">
        <f>'LDV psg'!AA90</f>
        <v>0</v>
      </c>
      <c r="AB7">
        <f>'LDV psg'!AB90</f>
        <v>0</v>
      </c>
      <c r="AC7">
        <f>'LDV psg'!AC90</f>
        <v>0</v>
      </c>
      <c r="AD7">
        <f>'LDV psg'!AD90</f>
        <v>0</v>
      </c>
      <c r="AE7">
        <f>'LDV psg'!AE90</f>
        <v>0</v>
      </c>
      <c r="AF7">
        <f>'LDV psg'!AF90</f>
        <v>0</v>
      </c>
      <c r="AG7">
        <f>'LDV psg'!AG90</f>
        <v>0</v>
      </c>
      <c r="AH7">
        <f>'LDV psg'!AH90</f>
        <v>0</v>
      </c>
      <c r="AI7">
        <f>'LDV psg'!AI90</f>
        <v>0</v>
      </c>
      <c r="AJ7">
        <f>'LDV psg'!AJ90</f>
        <v>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J7"/>
  <sheetViews>
    <sheetView workbookViewId="0"/>
  </sheetViews>
  <sheetFormatPr defaultRowHeight="15"/>
  <cols>
    <col min="1" max="1" width="31.140625" customWidth="1"/>
    <col min="2" max="2" width="11.5703125" bestFit="1" customWidth="1"/>
    <col min="36" max="36" width="10.7109375" bestFit="1"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s="4">
        <f>'LDV Frt electric&amp;CNG (Pathways)'!S41</f>
        <v>1.8003118617301565E-4</v>
      </c>
      <c r="C2" s="4">
        <f>'LDV Frt electric&amp;CNG (Pathways)'!T41</f>
        <v>1.8435201353985046E-4</v>
      </c>
      <c r="D2" s="4">
        <f>'LDV Frt electric&amp;CNG (Pathways)'!U41</f>
        <v>1.8867284090668527E-4</v>
      </c>
      <c r="E2" s="4">
        <f>'LDV Frt electric&amp;CNG (Pathways)'!V41</f>
        <v>1.9299366827352007E-4</v>
      </c>
      <c r="F2" s="4">
        <f>'LDV Frt electric&amp;CNG (Pathways)'!W41</f>
        <v>1.9731449564035488E-4</v>
      </c>
      <c r="G2" s="4">
        <f>'LDV Frt electric&amp;CNG (Pathways)'!X41</f>
        <v>2.0163532300718968E-4</v>
      </c>
      <c r="H2" s="4">
        <f>'LDV Frt electric&amp;CNG (Pathways)'!Y41</f>
        <v>2.0595615037402449E-4</v>
      </c>
      <c r="I2" s="4">
        <f>'LDV Frt electric&amp;CNG (Pathways)'!Z41</f>
        <v>2.102769777408593E-4</v>
      </c>
      <c r="J2" s="4">
        <f>'LDV Frt electric&amp;CNG (Pathways)'!AA41</f>
        <v>2.145978051076941E-4</v>
      </c>
      <c r="K2" s="4">
        <f>'LDV Frt electric&amp;CNG (Pathways)'!AB41</f>
        <v>2.1891863247452891E-4</v>
      </c>
      <c r="L2" s="4">
        <f>'LDV Frt electric&amp;CNG (Pathways)'!AC41</f>
        <v>2.1891863247452896E-4</v>
      </c>
      <c r="M2" s="4">
        <f>'LDV Frt electric&amp;CNG (Pathways)'!AD41</f>
        <v>2.1891863247452896E-4</v>
      </c>
      <c r="N2" s="4">
        <f>'LDV Frt electric&amp;CNG (Pathways)'!AE41</f>
        <v>2.1891863247452896E-4</v>
      </c>
      <c r="O2" s="4">
        <f>'LDV Frt electric&amp;CNG (Pathways)'!AF41</f>
        <v>2.1891863247452896E-4</v>
      </c>
      <c r="P2" s="4">
        <f>'LDV Frt electric&amp;CNG (Pathways)'!AG41</f>
        <v>2.1891863247452896E-4</v>
      </c>
      <c r="Q2" s="4">
        <f>'LDV Frt electric&amp;CNG (Pathways)'!AH41</f>
        <v>2.1891863247452896E-4</v>
      </c>
      <c r="R2" s="4">
        <f>'LDV Frt electric&amp;CNG (Pathways)'!AI41</f>
        <v>2.1891863247452896E-4</v>
      </c>
      <c r="S2" s="4">
        <f>'LDV Frt electric&amp;CNG (Pathways)'!AJ41</f>
        <v>2.1891863247452896E-4</v>
      </c>
      <c r="T2" s="4">
        <f>'LDV Frt electric&amp;CNG (Pathways)'!AK41</f>
        <v>2.1891863247452896E-4</v>
      </c>
      <c r="U2" s="4">
        <f>'LDV Frt electric&amp;CNG (Pathways)'!AL41</f>
        <v>2.1891863247452896E-4</v>
      </c>
      <c r="V2" s="4">
        <f>'LDV Frt electric&amp;CNG (Pathways)'!AM41</f>
        <v>2.1891863247452896E-4</v>
      </c>
      <c r="W2" s="4">
        <f>'LDV Frt electric&amp;CNG (Pathways)'!AN41</f>
        <v>2.1891863247452896E-4</v>
      </c>
      <c r="X2" s="4">
        <f>'LDV Frt electric&amp;CNG (Pathways)'!AO41</f>
        <v>2.1891863247452896E-4</v>
      </c>
      <c r="Y2" s="4">
        <f>'LDV Frt electric&amp;CNG (Pathways)'!AP41</f>
        <v>2.1891863247452896E-4</v>
      </c>
      <c r="Z2" s="4">
        <f>'LDV Frt electric&amp;CNG (Pathways)'!AQ41</f>
        <v>2.1891863247452896E-4</v>
      </c>
      <c r="AA2" s="4">
        <f>'LDV Frt electric&amp;CNG (Pathways)'!AR41</f>
        <v>2.1891863247452896E-4</v>
      </c>
      <c r="AB2" s="4">
        <f>'LDV Frt electric&amp;CNG (Pathways)'!AS41</f>
        <v>2.1891863247452896E-4</v>
      </c>
      <c r="AC2" s="4">
        <f>'LDV Frt electric&amp;CNG (Pathways)'!AT41</f>
        <v>2.1891863247452896E-4</v>
      </c>
      <c r="AD2" s="4">
        <f>'LDV Frt electric&amp;CNG (Pathways)'!AU41</f>
        <v>2.1891863247452896E-4</v>
      </c>
      <c r="AE2" s="4">
        <f>'LDV Frt electric&amp;CNG (Pathways)'!AV41</f>
        <v>2.1891863247452896E-4</v>
      </c>
      <c r="AF2" s="4">
        <f>'LDV Frt electric&amp;CNG (Pathways)'!AW41</f>
        <v>2.1891863247452896E-4</v>
      </c>
      <c r="AG2" s="4">
        <f>'LDV Frt electric&amp;CNG (Pathways)'!AX41</f>
        <v>2.1891863247452896E-4</v>
      </c>
      <c r="AH2" s="4">
        <f>'LDV Frt electric&amp;CNG (Pathways)'!AY41</f>
        <v>2.1891863247452896E-4</v>
      </c>
      <c r="AI2" s="4">
        <f>'LDV Frt electric&amp;CNG (Pathways)'!AZ41</f>
        <v>2.1891863247452896E-4</v>
      </c>
      <c r="AJ2" s="4">
        <f>'LDV Frt electric&amp;CNG (Pathways)'!BA41</f>
        <v>2.1891863247452896E-4</v>
      </c>
    </row>
    <row r="3" spans="1:36">
      <c r="A3" t="s">
        <v>5</v>
      </c>
      <c r="B3" s="4">
        <f>'LDV Frt electric&amp;CNG (Pathways)'!S40</f>
        <v>9.9996506730141554E-5</v>
      </c>
      <c r="C3" s="4">
        <f>'LDV Frt electric&amp;CNG (Pathways)'!T40</f>
        <v>1.0118885901192986E-4</v>
      </c>
      <c r="D3" s="4">
        <f>'LDV Frt electric&amp;CNG (Pathways)'!U40</f>
        <v>1.0238121129371817E-4</v>
      </c>
      <c r="E3" s="4">
        <f>'LDV Frt electric&amp;CNG (Pathways)'!V40</f>
        <v>1.0357356357550647E-4</v>
      </c>
      <c r="F3" s="4">
        <f>'LDV Frt electric&amp;CNG (Pathways)'!W40</f>
        <v>1.0476591585729478E-4</v>
      </c>
      <c r="G3" s="4">
        <f>'LDV Frt electric&amp;CNG (Pathways)'!X40</f>
        <v>1.0595826813908309E-4</v>
      </c>
      <c r="H3" s="4">
        <f>'LDV Frt electric&amp;CNG (Pathways)'!Y40</f>
        <v>1.0715062042087139E-4</v>
      </c>
      <c r="I3" s="4">
        <f>'LDV Frt electric&amp;CNG (Pathways)'!Z40</f>
        <v>1.083429727026597E-4</v>
      </c>
      <c r="J3" s="4">
        <f>'LDV Frt electric&amp;CNG (Pathways)'!AA40</f>
        <v>1.09535324984448E-4</v>
      </c>
      <c r="K3" s="4">
        <f>'LDV Frt electric&amp;CNG (Pathways)'!AB40</f>
        <v>1.1072767726623631E-4</v>
      </c>
      <c r="L3" s="4">
        <f>'LDV Frt electric&amp;CNG (Pathways)'!AC40</f>
        <v>1.1192002954802468E-4</v>
      </c>
      <c r="M3" s="4">
        <f>'LDV Frt electric&amp;CNG (Pathways)'!AD40</f>
        <v>1.1192002954802468E-4</v>
      </c>
      <c r="N3" s="4">
        <f>'LDV Frt electric&amp;CNG (Pathways)'!AE40</f>
        <v>1.1192002954802468E-4</v>
      </c>
      <c r="O3" s="4">
        <f>'LDV Frt electric&amp;CNG (Pathways)'!AF40</f>
        <v>1.1192002954802468E-4</v>
      </c>
      <c r="P3" s="4">
        <f>'LDV Frt electric&amp;CNG (Pathways)'!AG40</f>
        <v>1.1192002954802468E-4</v>
      </c>
      <c r="Q3" s="4">
        <f>'LDV Frt electric&amp;CNG (Pathways)'!AH40</f>
        <v>1.1192002954802468E-4</v>
      </c>
      <c r="R3" s="4">
        <f>'LDV Frt electric&amp;CNG (Pathways)'!AI40</f>
        <v>1.1192002954802468E-4</v>
      </c>
      <c r="S3" s="4">
        <f>'LDV Frt electric&amp;CNG (Pathways)'!AJ40</f>
        <v>1.1192002954802468E-4</v>
      </c>
      <c r="T3" s="4">
        <f>'LDV Frt electric&amp;CNG (Pathways)'!AK40</f>
        <v>1.1192002954802468E-4</v>
      </c>
      <c r="U3" s="4">
        <f>'LDV Frt electric&amp;CNG (Pathways)'!AL40</f>
        <v>1.1192002954802468E-4</v>
      </c>
      <c r="V3" s="4">
        <f>'LDV Frt electric&amp;CNG (Pathways)'!AM40</f>
        <v>1.1192002954802468E-4</v>
      </c>
      <c r="W3" s="4">
        <f>'LDV Frt electric&amp;CNG (Pathways)'!AN40</f>
        <v>1.1192002954802468E-4</v>
      </c>
      <c r="X3" s="4">
        <f>'LDV Frt electric&amp;CNG (Pathways)'!AO40</f>
        <v>1.1192002954802468E-4</v>
      </c>
      <c r="Y3" s="4">
        <f>'LDV Frt electric&amp;CNG (Pathways)'!AP40</f>
        <v>1.1192002954802468E-4</v>
      </c>
      <c r="Z3" s="4">
        <f>'LDV Frt electric&amp;CNG (Pathways)'!AQ40</f>
        <v>1.1192002954802468E-4</v>
      </c>
      <c r="AA3" s="4">
        <f>'LDV Frt electric&amp;CNG (Pathways)'!AR40</f>
        <v>1.1192002954802468E-4</v>
      </c>
      <c r="AB3" s="4">
        <f>'LDV Frt electric&amp;CNG (Pathways)'!AS40</f>
        <v>1.1192002954802468E-4</v>
      </c>
      <c r="AC3" s="4">
        <f>'LDV Frt electric&amp;CNG (Pathways)'!AT40</f>
        <v>1.1192002954802468E-4</v>
      </c>
      <c r="AD3" s="4">
        <f>'LDV Frt electric&amp;CNG (Pathways)'!AU40</f>
        <v>1.1192002954802468E-4</v>
      </c>
      <c r="AE3" s="4">
        <f>'LDV Frt electric&amp;CNG (Pathways)'!AV40</f>
        <v>1.1192002954802468E-4</v>
      </c>
      <c r="AF3" s="4">
        <f>'LDV Frt electric&amp;CNG (Pathways)'!AW40</f>
        <v>1.1192002954802468E-4</v>
      </c>
      <c r="AG3" s="4">
        <f>'LDV Frt electric&amp;CNG (Pathways)'!AX40</f>
        <v>1.1192002954802468E-4</v>
      </c>
      <c r="AH3" s="4">
        <f>'LDV Frt electric&amp;CNG (Pathways)'!AY40</f>
        <v>1.1192002954802468E-4</v>
      </c>
      <c r="AI3" s="4">
        <f>'LDV Frt electric&amp;CNG (Pathways)'!AZ40</f>
        <v>1.1192002954802468E-4</v>
      </c>
      <c r="AJ3" s="4">
        <f>'LDV Frt electric&amp;CNG (Pathways)'!BA40</f>
        <v>1.1192002954802468E-4</v>
      </c>
    </row>
    <row r="4" spans="1:36">
      <c r="A4" t="s">
        <v>6</v>
      </c>
      <c r="B4" s="4">
        <f>'LDV Frt gas diesel (Pathways)'!B92</f>
        <v>7.755489538051143E-5</v>
      </c>
      <c r="C4" s="4">
        <f>'LDV Frt gas diesel (Pathways)'!C92</f>
        <v>7.98459043250123E-5</v>
      </c>
      <c r="D4" s="4">
        <f>'LDV Frt gas diesel (Pathways)'!D92</f>
        <v>8.205206108638353E-5</v>
      </c>
      <c r="E4" s="4">
        <f>'LDV Frt gas diesel (Pathways)'!E92</f>
        <v>8.205206108638353E-5</v>
      </c>
      <c r="F4" s="4">
        <f>'LDV Frt gas diesel (Pathways)'!F92</f>
        <v>8.222176545264285E-5</v>
      </c>
      <c r="G4" s="4">
        <f>'LDV Frt gas diesel (Pathways)'!G92</f>
        <v>8.5361296228440362E-5</v>
      </c>
      <c r="H4" s="4">
        <f>'LDV Frt gas diesel (Pathways)'!H92</f>
        <v>8.5361296228440362E-5</v>
      </c>
      <c r="I4" s="4">
        <f>'LDV Frt gas diesel (Pathways)'!I92</f>
        <v>8.5361296228440362E-5</v>
      </c>
      <c r="J4" s="4">
        <f>'LDV Frt gas diesel (Pathways)'!J92</f>
        <v>8.5361296228440362E-5</v>
      </c>
      <c r="K4" s="4">
        <f>'LDV Frt gas diesel (Pathways)'!K92</f>
        <v>8.5361296228440362E-5</v>
      </c>
      <c r="L4" s="4">
        <f>'LDV Frt gas diesel (Pathways)'!L92</f>
        <v>8.5361296228440362E-5</v>
      </c>
      <c r="M4" s="4">
        <f>'LDV Frt gas diesel (Pathways)'!M92</f>
        <v>8.5361296228440362E-5</v>
      </c>
      <c r="N4" s="4">
        <f>'LDV Frt gas diesel (Pathways)'!N92</f>
        <v>8.5361296228440362E-5</v>
      </c>
      <c r="O4" s="4">
        <f>'LDV Frt gas diesel (Pathways)'!O92</f>
        <v>8.5361296228440362E-5</v>
      </c>
      <c r="P4" s="4">
        <f>'LDV Frt gas diesel (Pathways)'!P92</f>
        <v>8.5361296228440362E-5</v>
      </c>
      <c r="Q4" s="4">
        <f>'LDV Frt gas diesel (Pathways)'!Q92</f>
        <v>8.5361296228440362E-5</v>
      </c>
      <c r="R4" s="4">
        <f>'LDV Frt gas diesel (Pathways)'!R92</f>
        <v>8.5361296228440362E-5</v>
      </c>
      <c r="S4" s="4">
        <f>'LDV Frt gas diesel (Pathways)'!S92</f>
        <v>8.5361296228440362E-5</v>
      </c>
      <c r="T4" s="4">
        <f>'LDV Frt gas diesel (Pathways)'!T92</f>
        <v>8.5361296228440362E-5</v>
      </c>
      <c r="U4" s="4">
        <f>'LDV Frt gas diesel (Pathways)'!U92</f>
        <v>8.5361296228440362E-5</v>
      </c>
      <c r="V4" s="4">
        <f>'LDV Frt gas diesel (Pathways)'!V92</f>
        <v>8.5361296228440362E-5</v>
      </c>
      <c r="W4" s="4">
        <f>'LDV Frt gas diesel (Pathways)'!W92</f>
        <v>8.5361296228440362E-5</v>
      </c>
      <c r="X4" s="4">
        <f>'LDV Frt gas diesel (Pathways)'!X92</f>
        <v>8.5361296228440362E-5</v>
      </c>
      <c r="Y4" s="4">
        <f>'LDV Frt gas diesel (Pathways)'!Y92</f>
        <v>8.5361296228440362E-5</v>
      </c>
      <c r="Z4" s="4">
        <f>'LDV Frt gas diesel (Pathways)'!Z92</f>
        <v>8.5361296228440362E-5</v>
      </c>
      <c r="AA4" s="4">
        <f>'LDV Frt gas diesel (Pathways)'!AA92</f>
        <v>8.5361296228440362E-5</v>
      </c>
      <c r="AB4" s="4">
        <f>'LDV Frt gas diesel (Pathways)'!AB92</f>
        <v>8.5361296228440362E-5</v>
      </c>
      <c r="AC4" s="4">
        <f>'LDV Frt gas diesel (Pathways)'!AC92</f>
        <v>8.5361296228440362E-5</v>
      </c>
      <c r="AD4" s="4">
        <f>'LDV Frt gas diesel (Pathways)'!AD92</f>
        <v>8.5361296228440362E-5</v>
      </c>
      <c r="AE4" s="4">
        <f>'LDV Frt gas diesel (Pathways)'!AE92</f>
        <v>8.5361296228440362E-5</v>
      </c>
      <c r="AF4" s="4">
        <f>'LDV Frt gas diesel (Pathways)'!AF92</f>
        <v>8.5361296228440362E-5</v>
      </c>
      <c r="AG4" s="4">
        <f>'LDV Frt gas diesel (Pathways)'!AG92</f>
        <v>8.5361296228440362E-5</v>
      </c>
      <c r="AH4" s="4">
        <f>'LDV Frt gas diesel (Pathways)'!AH92</f>
        <v>8.5361296228440362E-5</v>
      </c>
      <c r="AI4" s="4">
        <f>'LDV Frt gas diesel (Pathways)'!AI92</f>
        <v>8.5361296228440362E-5</v>
      </c>
      <c r="AJ4" s="4">
        <f t="shared" ref="AJ4" si="0">AI4</f>
        <v>8.5361296228440362E-5</v>
      </c>
    </row>
    <row r="5" spans="1:36">
      <c r="A5" t="s">
        <v>7</v>
      </c>
      <c r="B5" s="4">
        <f>'LDV Frt gas diesel (Pathways)'!B66</f>
        <v>1.114693089215545E-4</v>
      </c>
      <c r="C5" s="4">
        <f>'LDV Frt gas diesel (Pathways)'!C66</f>
        <v>1.1233339236039649E-4</v>
      </c>
      <c r="D5" s="4">
        <f>'LDV Frt gas diesel (Pathways)'!D66</f>
        <v>1.1319747579923848E-4</v>
      </c>
      <c r="E5" s="4">
        <f>'LDV Frt gas diesel (Pathways)'!E66</f>
        <v>1.1406155923808046E-4</v>
      </c>
      <c r="F5" s="4">
        <f>'LDV Frt gas diesel (Pathways)'!F66</f>
        <v>1.1492564267692245E-4</v>
      </c>
      <c r="G5" s="4">
        <f>'LDV Frt gas diesel (Pathways)'!G66</f>
        <v>1.1578972611576444E-4</v>
      </c>
      <c r="H5" s="4">
        <f>'LDV Frt gas diesel (Pathways)'!H66</f>
        <v>1.1665380955460641E-4</v>
      </c>
      <c r="I5" s="4">
        <f>'LDV Frt gas diesel (Pathways)'!I66</f>
        <v>1.175178929934484E-4</v>
      </c>
      <c r="J5" s="4">
        <f>'LDV Frt gas diesel (Pathways)'!J66</f>
        <v>1.1838197643229039E-4</v>
      </c>
      <c r="K5" s="4">
        <f>'LDV Frt gas diesel (Pathways)'!K66</f>
        <v>1.1924605987113244E-4</v>
      </c>
      <c r="L5" s="4">
        <f>'LDV Frt gas diesel (Pathways)'!L66</f>
        <v>1.1924605987113244E-4</v>
      </c>
      <c r="M5" s="4">
        <f>'LDV Frt gas diesel (Pathways)'!M66</f>
        <v>1.1924605987113244E-4</v>
      </c>
      <c r="N5" s="4">
        <f>'LDV Frt gas diesel (Pathways)'!N66</f>
        <v>1.1924605987113244E-4</v>
      </c>
      <c r="O5" s="4">
        <f>'LDV Frt gas diesel (Pathways)'!O66</f>
        <v>1.1924605987113244E-4</v>
      </c>
      <c r="P5" s="4">
        <f>'LDV Frt gas diesel (Pathways)'!P66</f>
        <v>1.1924605987113244E-4</v>
      </c>
      <c r="Q5" s="4">
        <f>'LDV Frt gas diesel (Pathways)'!Q66</f>
        <v>1.1924605987113244E-4</v>
      </c>
      <c r="R5" s="4">
        <f>'LDV Frt gas diesel (Pathways)'!R66</f>
        <v>1.1924605987113244E-4</v>
      </c>
      <c r="S5" s="4">
        <f>'LDV Frt gas diesel (Pathways)'!S66</f>
        <v>1.1924605987113244E-4</v>
      </c>
      <c r="T5" s="4">
        <f>'LDV Frt gas diesel (Pathways)'!T66</f>
        <v>1.1924605987113244E-4</v>
      </c>
      <c r="U5" s="4">
        <f>'LDV Frt gas diesel (Pathways)'!U66</f>
        <v>1.1924605987113244E-4</v>
      </c>
      <c r="V5" s="4">
        <f>'LDV Frt gas diesel (Pathways)'!V66</f>
        <v>1.1924605987113244E-4</v>
      </c>
      <c r="W5" s="4">
        <f>'LDV Frt gas diesel (Pathways)'!W66</f>
        <v>1.1924605987113244E-4</v>
      </c>
      <c r="X5" s="4">
        <f>'LDV Frt gas diesel (Pathways)'!X66</f>
        <v>1.1924605987113244E-4</v>
      </c>
      <c r="Y5" s="4">
        <f>'LDV Frt gas diesel (Pathways)'!Y66</f>
        <v>1.1924605987113244E-4</v>
      </c>
      <c r="Z5" s="4">
        <f>'LDV Frt gas diesel (Pathways)'!Z66</f>
        <v>1.1924605987113244E-4</v>
      </c>
      <c r="AA5" s="4">
        <f>'LDV Frt gas diesel (Pathways)'!AA66</f>
        <v>1.1924605987113244E-4</v>
      </c>
      <c r="AB5" s="4">
        <f>'LDV Frt gas diesel (Pathways)'!AB66</f>
        <v>1.1924605987113244E-4</v>
      </c>
      <c r="AC5" s="4">
        <f>'LDV Frt gas diesel (Pathways)'!AC66</f>
        <v>1.1924605987113244E-4</v>
      </c>
      <c r="AD5" s="4">
        <f>'LDV Frt gas diesel (Pathways)'!AD66</f>
        <v>1.1924605987113244E-4</v>
      </c>
      <c r="AE5" s="4">
        <f>'LDV Frt gas diesel (Pathways)'!AE66</f>
        <v>1.1924605987113244E-4</v>
      </c>
      <c r="AF5" s="4">
        <f>'LDV Frt gas diesel (Pathways)'!AF66</f>
        <v>1.1924605987113244E-4</v>
      </c>
      <c r="AG5" s="4">
        <f>'LDV Frt gas diesel (Pathways)'!AG66</f>
        <v>1.1924605987113244E-4</v>
      </c>
      <c r="AH5" s="4">
        <f>'LDV Frt gas diesel (Pathways)'!AH66</f>
        <v>1.1924605987113244E-4</v>
      </c>
      <c r="AI5" s="4">
        <f>'LDV Frt gas diesel (Pathways)'!AI66</f>
        <v>1.1924605987113244E-4</v>
      </c>
      <c r="AJ5" s="4">
        <f>'LDV Frt gas diesel (Pathways)'!AJ66</f>
        <v>1.1924605987113244E-4</v>
      </c>
    </row>
    <row r="6" spans="1:36">
      <c r="A6" t="s">
        <v>8</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row>
    <row r="7" spans="1:36">
      <c r="A7" t="s">
        <v>9</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7"/>
  <sheetViews>
    <sheetView workbookViewId="0"/>
  </sheetViews>
  <sheetFormatPr defaultRowHeight="15"/>
  <cols>
    <col min="1" max="1" width="31.140625" customWidth="1"/>
    <col min="2" max="2" width="9.28515625" customWidth="1"/>
    <col min="3" max="35" width="9.28515625" bestFit="1"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4</v>
      </c>
      <c r="B2">
        <f>'HDV psg'!C24</f>
        <v>1.9474577714762068E-3</v>
      </c>
      <c r="C2">
        <f>'HDV psg'!D24</f>
        <v>1.9474577714762068E-3</v>
      </c>
      <c r="D2">
        <f>'HDV psg'!E24</f>
        <v>1.9474577714762068E-3</v>
      </c>
      <c r="E2">
        <f>'HDV psg'!F24</f>
        <v>1.9474577714762068E-3</v>
      </c>
      <c r="F2">
        <f>'HDV psg'!G24</f>
        <v>1.9474577714762068E-3</v>
      </c>
      <c r="G2">
        <f>'HDV psg'!H24</f>
        <v>1.9474577714762068E-3</v>
      </c>
      <c r="H2">
        <f>'HDV psg'!I24</f>
        <v>1.9474577714762068E-3</v>
      </c>
      <c r="I2">
        <f>'HDV psg'!J24</f>
        <v>1.9474577714762068E-3</v>
      </c>
      <c r="J2">
        <f>'HDV psg'!K24</f>
        <v>1.9474577714762068E-3</v>
      </c>
      <c r="K2">
        <f>'HDV psg'!L24</f>
        <v>1.9474577714762068E-3</v>
      </c>
      <c r="L2">
        <f>'HDV psg'!M24</f>
        <v>1.9474577714762068E-3</v>
      </c>
      <c r="M2">
        <f>'HDV psg'!N24</f>
        <v>1.9474577714762068E-3</v>
      </c>
      <c r="N2">
        <f>'HDV psg'!O24</f>
        <v>1.9474577714762068E-3</v>
      </c>
      <c r="O2">
        <f>'HDV psg'!P24</f>
        <v>1.9474577714762068E-3</v>
      </c>
      <c r="P2">
        <f>'HDV psg'!Q24</f>
        <v>1.9340822250365416E-3</v>
      </c>
      <c r="Q2">
        <f>'HDV psg'!R24</f>
        <v>1.9002970614769785E-3</v>
      </c>
      <c r="R2">
        <f>'HDV psg'!S24</f>
        <v>1.8056082984875188E-3</v>
      </c>
      <c r="S2">
        <f>'HDV psg'!T24</f>
        <v>1.7497787572125557E-3</v>
      </c>
      <c r="T2">
        <f>'HDV psg'!U24</f>
        <v>1.6843499089638154E-3</v>
      </c>
      <c r="U2">
        <f>'HDV psg'!V24</f>
        <v>1.6266343214836161E-3</v>
      </c>
      <c r="V2">
        <f>'HDV psg'!W24</f>
        <v>1.5858572159115124E-3</v>
      </c>
      <c r="W2">
        <f>'HDV psg'!X24</f>
        <v>1.6044188746767785E-3</v>
      </c>
      <c r="X2">
        <f>'HDV psg'!Y24</f>
        <v>1.6231962245113003E-3</v>
      </c>
      <c r="Y2">
        <f>'HDV psg'!Z24</f>
        <v>1.6421914324889232E-3</v>
      </c>
      <c r="Z2">
        <f>'HDV psg'!AA24</f>
        <v>1.6614072457635646E-3</v>
      </c>
      <c r="AA2">
        <f>'HDV psg'!AB24</f>
        <v>1.680846151064214E-3</v>
      </c>
      <c r="AB2">
        <f>'HDV psg'!AC24</f>
        <v>1.700510650162457E-3</v>
      </c>
      <c r="AC2">
        <f>'HDV psg'!AD24</f>
        <v>1.7204035804677799E-3</v>
      </c>
      <c r="AD2">
        <f>'HDV psg'!AE24</f>
        <v>1.7405270695672163E-3</v>
      </c>
      <c r="AE2">
        <f>'HDV psg'!AF24</f>
        <v>1.7608839266653876E-3</v>
      </c>
      <c r="AF2">
        <f>'HDV psg'!AG24</f>
        <v>1.7814769459243201E-3</v>
      </c>
      <c r="AG2">
        <f>'HDV psg'!AH24</f>
        <v>1.8042079616928898E-3</v>
      </c>
      <c r="AH2">
        <f>'HDV psg'!AI24</f>
        <v>1.8253125871299277E-3</v>
      </c>
      <c r="AI2">
        <f>'HDV psg'!AJ24</f>
        <v>1.8466633771132559E-3</v>
      </c>
    </row>
    <row r="3" spans="1:35">
      <c r="A3" t="s">
        <v>5</v>
      </c>
      <c r="B3">
        <f>'HDV psg'!C23</f>
        <v>4.2505320149866004E-4</v>
      </c>
      <c r="C3">
        <f>'HDV psg'!D23</f>
        <v>4.3974422869374005E-4</v>
      </c>
      <c r="D3">
        <f>'HDV psg'!E23</f>
        <v>4.5443525588882011E-4</v>
      </c>
      <c r="E3">
        <f>'HDV psg'!F23</f>
        <v>4.6912628308390007E-4</v>
      </c>
      <c r="F3">
        <f>'HDV psg'!G23</f>
        <v>4.8381731027898013E-4</v>
      </c>
      <c r="G3">
        <f>'HDV psg'!H23</f>
        <v>4.9850833747406014E-4</v>
      </c>
      <c r="H3">
        <f>'HDV psg'!I23</f>
        <v>5.1319936466914014E-4</v>
      </c>
      <c r="I3">
        <f>'HDV psg'!J23</f>
        <v>5.2789039186422015E-4</v>
      </c>
      <c r="J3">
        <f>'HDV psg'!K23</f>
        <v>5.4258141905930016E-4</v>
      </c>
      <c r="K3">
        <f>'HDV psg'!L23</f>
        <v>5.5727244625438017E-4</v>
      </c>
      <c r="L3">
        <f>'HDV psg'!M23</f>
        <v>5.7196347344946018E-4</v>
      </c>
      <c r="M3">
        <f>'HDV psg'!N23</f>
        <v>5.7198064128111343E-4</v>
      </c>
      <c r="N3">
        <f>'HDV psg'!O23</f>
        <v>5.9487105158312229E-4</v>
      </c>
      <c r="O3">
        <f>'HDV psg'!P23</f>
        <v>5.9486821539584637E-4</v>
      </c>
      <c r="P3">
        <f>'HDV psg'!Q23</f>
        <v>5.9483739236650991E-4</v>
      </c>
      <c r="Q3">
        <f>'HDV psg'!R23</f>
        <v>5.9483590211542418E-4</v>
      </c>
      <c r="R3">
        <f>'HDV psg'!S23</f>
        <v>5.9476850508464064E-4</v>
      </c>
      <c r="S3">
        <f>'HDV psg'!T23</f>
        <v>5.9476417074891654E-4</v>
      </c>
      <c r="T3">
        <f>'HDV psg'!U23</f>
        <v>5.9476127354511469E-4</v>
      </c>
      <c r="U3">
        <f>'HDV psg'!V23</f>
        <v>5.94650865410408E-4</v>
      </c>
      <c r="V3">
        <f>'HDV psg'!W23</f>
        <v>5.9464580611561998E-4</v>
      </c>
      <c r="W3">
        <f>'HDV psg'!X23</f>
        <v>5.946375035433282E-4</v>
      </c>
      <c r="X3">
        <f>'HDV psg'!Y23</f>
        <v>5.9456479055347902E-4</v>
      </c>
      <c r="Y3">
        <f>'HDV psg'!Z23</f>
        <v>5.9455852484256993E-4</v>
      </c>
      <c r="Z3">
        <f>'HDV psg'!AA23</f>
        <v>5.9455187977621761E-4</v>
      </c>
      <c r="AA3">
        <f>'HDV psg'!AB23</f>
        <v>5.9454477826112234E-4</v>
      </c>
      <c r="AB3">
        <f>'HDV psg'!AC23</f>
        <v>5.9453718400702383E-4</v>
      </c>
      <c r="AC3">
        <f>'HDV psg'!AD23</f>
        <v>5.9452923502973146E-4</v>
      </c>
      <c r="AD3">
        <f>'HDV psg'!AE23</f>
        <v>5.9452155663111705E-4</v>
      </c>
      <c r="AE3">
        <f>'HDV psg'!AF23</f>
        <v>5.9451359806417031E-4</v>
      </c>
      <c r="AF3">
        <f>'HDV psg'!AG23</f>
        <v>5.9450417951936014E-4</v>
      </c>
      <c r="AG3">
        <f>'HDV psg'!AH23</f>
        <v>5.9449653731698997E-4</v>
      </c>
      <c r="AH3">
        <f>'HDV psg'!AI23</f>
        <v>5.9448860253614663E-4</v>
      </c>
      <c r="AI3">
        <f>'HDV psg'!AJ23</f>
        <v>5.9448040187743616E-4</v>
      </c>
    </row>
    <row r="4" spans="1:35">
      <c r="A4" t="s">
        <v>6</v>
      </c>
      <c r="B4">
        <f>'HDV psg'!C29</f>
        <v>5.3629535822850578E-4</v>
      </c>
      <c r="C4">
        <f>'HDV psg'!D29</f>
        <v>5.5358571416047923E-4</v>
      </c>
      <c r="D4">
        <f>'HDV psg'!E29</f>
        <v>5.6223089212646584E-4</v>
      </c>
      <c r="E4">
        <f>'HDV psg'!F29</f>
        <v>5.7087607009245257E-4</v>
      </c>
      <c r="F4">
        <f>'HDV psg'!G29</f>
        <v>5.7952124805843918E-4</v>
      </c>
      <c r="G4">
        <f>'HDV psg'!H29</f>
        <v>5.8816642602442591E-4</v>
      </c>
      <c r="H4">
        <f>'HDV psg'!I29</f>
        <v>5.9681160399041252E-4</v>
      </c>
      <c r="I4">
        <f>'HDV psg'!J29</f>
        <v>5.9681160399041252E-4</v>
      </c>
      <c r="J4">
        <f>'HDV psg'!K29</f>
        <v>5.9681160399041252E-4</v>
      </c>
      <c r="K4">
        <f>'HDV psg'!L29</f>
        <v>5.9681160399041252E-4</v>
      </c>
      <c r="L4">
        <f>'HDV psg'!M29</f>
        <v>5.9681160399041252E-4</v>
      </c>
      <c r="M4">
        <f>'HDV psg'!N29</f>
        <v>5.9681160399041252E-4</v>
      </c>
      <c r="N4">
        <f>'HDV psg'!O29</f>
        <v>5.9681160399041252E-4</v>
      </c>
      <c r="O4">
        <f>'HDV psg'!P29</f>
        <v>5.9681160399041252E-4</v>
      </c>
      <c r="P4">
        <f>'HDV psg'!Q29</f>
        <v>5.9681160399041252E-4</v>
      </c>
      <c r="Q4">
        <f>'HDV psg'!R29</f>
        <v>5.9681160399041252E-4</v>
      </c>
      <c r="R4">
        <f>'HDV psg'!S29</f>
        <v>5.9681160399041252E-4</v>
      </c>
      <c r="S4">
        <f>'HDV psg'!T29</f>
        <v>5.9681160399041252E-4</v>
      </c>
      <c r="T4">
        <f>'HDV psg'!U29</f>
        <v>5.9681160399041252E-4</v>
      </c>
      <c r="U4">
        <f>'HDV psg'!V29</f>
        <v>5.9681160399041252E-4</v>
      </c>
      <c r="V4">
        <f>'HDV psg'!W29</f>
        <v>5.9681160399041252E-4</v>
      </c>
      <c r="W4">
        <f>'HDV psg'!X29</f>
        <v>5.9681160399041252E-4</v>
      </c>
      <c r="X4">
        <f>'HDV psg'!Y29</f>
        <v>5.9681160399041252E-4</v>
      </c>
      <c r="Y4">
        <f>'HDV psg'!Z29</f>
        <v>5.9681160399041252E-4</v>
      </c>
      <c r="Z4">
        <f>'HDV psg'!AA29</f>
        <v>5.9681160399041252E-4</v>
      </c>
      <c r="AA4">
        <f>'HDV psg'!AB29</f>
        <v>5.9681160399041252E-4</v>
      </c>
      <c r="AB4">
        <f>'HDV psg'!AC29</f>
        <v>5.9681160399041252E-4</v>
      </c>
      <c r="AC4">
        <f>'HDV psg'!AD29</f>
        <v>5.9681160399041252E-4</v>
      </c>
      <c r="AD4">
        <f>'HDV psg'!AE29</f>
        <v>5.9681160399041252E-4</v>
      </c>
      <c r="AE4">
        <f>'HDV psg'!AF29</f>
        <v>5.9681160399041252E-4</v>
      </c>
      <c r="AF4">
        <f>'HDV psg'!AG29</f>
        <v>5.9681160399041252E-4</v>
      </c>
      <c r="AG4">
        <f>'HDV psg'!AH29</f>
        <v>5.9681160399041252E-4</v>
      </c>
      <c r="AH4">
        <f>'HDV psg'!AI29</f>
        <v>5.9681160399041252E-4</v>
      </c>
      <c r="AI4">
        <f>'HDV psg'!AJ29</f>
        <v>5.9681160399041252E-4</v>
      </c>
    </row>
    <row r="5" spans="1:35">
      <c r="A5" t="s">
        <v>7</v>
      </c>
      <c r="B5">
        <f>'HDV psg'!C30</f>
        <v>5.7818358085996475E-4</v>
      </c>
      <c r="C5">
        <f>'HDV psg'!D30</f>
        <v>6.0013327202936299E-4</v>
      </c>
      <c r="D5">
        <f>'HDV psg'!E30</f>
        <v>6.2208296319876124E-4</v>
      </c>
      <c r="E5">
        <f>'HDV psg'!F30</f>
        <v>6.440326543681597E-4</v>
      </c>
      <c r="F5">
        <f>'HDV psg'!G30</f>
        <v>6.6598234553755795E-4</v>
      </c>
      <c r="G5">
        <f>'HDV psg'!H30</f>
        <v>6.879320367069562E-4</v>
      </c>
      <c r="H5">
        <f>'HDV psg'!I30</f>
        <v>7.0988172787635456E-4</v>
      </c>
      <c r="I5">
        <f>'HDV psg'!J30</f>
        <v>7.0988172787635456E-4</v>
      </c>
      <c r="J5">
        <f>'HDV psg'!K30</f>
        <v>7.0988172787635456E-4</v>
      </c>
      <c r="K5">
        <f>'HDV psg'!L30</f>
        <v>7.0988172787635456E-4</v>
      </c>
      <c r="L5">
        <f>'HDV psg'!M30</f>
        <v>7.0988172787635456E-4</v>
      </c>
      <c r="M5">
        <f>'HDV psg'!N30</f>
        <v>7.0988172787635456E-4</v>
      </c>
      <c r="N5">
        <f>'HDV psg'!O30</f>
        <v>7.0988172787635456E-4</v>
      </c>
      <c r="O5">
        <f>'HDV psg'!P30</f>
        <v>7.0988172787635456E-4</v>
      </c>
      <c r="P5">
        <f>'HDV psg'!Q30</f>
        <v>7.0988172787635456E-4</v>
      </c>
      <c r="Q5">
        <f>'HDV psg'!R30</f>
        <v>7.0988172787635456E-4</v>
      </c>
      <c r="R5">
        <f>'HDV psg'!S30</f>
        <v>7.0988172787635456E-4</v>
      </c>
      <c r="S5">
        <f>'HDV psg'!T30</f>
        <v>7.0988172787635456E-4</v>
      </c>
      <c r="T5">
        <f>'HDV psg'!U30</f>
        <v>7.0988172787635456E-4</v>
      </c>
      <c r="U5">
        <f>'HDV psg'!V30</f>
        <v>7.0988172787635456E-4</v>
      </c>
      <c r="V5">
        <f>'HDV psg'!W30</f>
        <v>7.0988172787635456E-4</v>
      </c>
      <c r="W5">
        <f>'HDV psg'!X30</f>
        <v>7.0988172787635456E-4</v>
      </c>
      <c r="X5">
        <f>'HDV psg'!Y30</f>
        <v>7.0988172787635456E-4</v>
      </c>
      <c r="Y5">
        <f>'HDV psg'!Z30</f>
        <v>7.0988172787635456E-4</v>
      </c>
      <c r="Z5">
        <f>'HDV psg'!AA30</f>
        <v>7.0988172787635456E-4</v>
      </c>
      <c r="AA5">
        <f>'HDV psg'!AB30</f>
        <v>7.0988172787635456E-4</v>
      </c>
      <c r="AB5">
        <f>'HDV psg'!AC30</f>
        <v>7.0988172787635456E-4</v>
      </c>
      <c r="AC5">
        <f>'HDV psg'!AD30</f>
        <v>7.0988172787635456E-4</v>
      </c>
      <c r="AD5">
        <f>'HDV psg'!AE30</f>
        <v>7.0988172787635456E-4</v>
      </c>
      <c r="AE5">
        <f>'HDV psg'!AF30</f>
        <v>7.0988172787635456E-4</v>
      </c>
      <c r="AF5">
        <f>'HDV psg'!AG30</f>
        <v>7.0988172787635456E-4</v>
      </c>
      <c r="AG5">
        <f>'HDV psg'!AH30</f>
        <v>7.0988172787635456E-4</v>
      </c>
      <c r="AH5">
        <f>'HDV psg'!AI30</f>
        <v>7.0988172787635456E-4</v>
      </c>
      <c r="AI5">
        <f>'HDV psg'!AJ30</f>
        <v>7.0988172787635456E-4</v>
      </c>
    </row>
    <row r="6" spans="1:35">
      <c r="A6" t="s">
        <v>8</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c r="Z6" s="19">
        <v>0</v>
      </c>
      <c r="AA6" s="19">
        <v>0</v>
      </c>
      <c r="AB6" s="19">
        <v>0</v>
      </c>
      <c r="AC6" s="19">
        <v>0</v>
      </c>
      <c r="AD6" s="19">
        <v>0</v>
      </c>
      <c r="AE6" s="19">
        <v>0</v>
      </c>
      <c r="AF6" s="19">
        <v>0</v>
      </c>
      <c r="AG6" s="19">
        <v>0</v>
      </c>
      <c r="AH6" s="19">
        <v>0</v>
      </c>
      <c r="AI6" s="19">
        <v>0</v>
      </c>
    </row>
    <row r="7" spans="1:35">
      <c r="A7" t="s">
        <v>9</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c r="AE7" s="19">
        <v>0</v>
      </c>
      <c r="AF7" s="19">
        <v>0</v>
      </c>
      <c r="AG7" s="19">
        <v>0</v>
      </c>
      <c r="AH7" s="19">
        <v>0</v>
      </c>
      <c r="AI7" s="19">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7"/>
  <sheetViews>
    <sheetView workbookViewId="0"/>
  </sheetViews>
  <sheetFormatPr defaultRowHeight="15"/>
  <cols>
    <col min="1" max="1" width="31.140625" customWidth="1"/>
    <col min="2" max="2" width="9.28515625" customWidth="1"/>
    <col min="3" max="29" width="9.28515625" bestFit="1" customWidth="1"/>
    <col min="30" max="31" width="9.28515625" customWidth="1"/>
    <col min="32" max="35" width="9.28515625" bestFit="1" customWidth="1"/>
  </cols>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4</v>
      </c>
      <c r="B2">
        <f>'HDV frt'!B2</f>
        <v>1.5295115122220422E-3</v>
      </c>
      <c r="C2">
        <f>'HDV frt'!C2</f>
        <v>1.5846314903830711E-3</v>
      </c>
      <c r="D2">
        <f>'HDV frt'!D2</f>
        <v>1.6397514685440998E-3</v>
      </c>
      <c r="E2">
        <f>'HDV frt'!E2</f>
        <v>1.6948714467051285E-3</v>
      </c>
      <c r="F2">
        <f>'HDV frt'!F2</f>
        <v>1.7499914248661572E-3</v>
      </c>
      <c r="G2">
        <f>'HDV frt'!G2</f>
        <v>1.7527066947263064E-3</v>
      </c>
      <c r="H2">
        <f>'HDV frt'!H2</f>
        <v>1.7540643296563808E-3</v>
      </c>
      <c r="I2">
        <f>'HDV frt'!I2</f>
        <v>1.9047618068946612E-3</v>
      </c>
      <c r="J2">
        <f>'HDV frt'!J2</f>
        <v>1.9074770767548105E-3</v>
      </c>
      <c r="K2">
        <f>'HDV frt'!K2</f>
        <v>1.9088347116848852E-3</v>
      </c>
      <c r="L2">
        <f>'HDV frt'!L2</f>
        <v>1.9115499815450343E-3</v>
      </c>
      <c r="M2">
        <f>'HDV frt'!M2</f>
        <v>1.9142652514051834E-3</v>
      </c>
      <c r="N2">
        <f>'HDV frt'!N2</f>
        <v>1.9169805212653325E-3</v>
      </c>
      <c r="O2">
        <f>'HDV frt'!O2</f>
        <v>1.8830396480134675E-3</v>
      </c>
      <c r="P2">
        <f>'HDV frt'!P2</f>
        <v>1.8857549178736169E-3</v>
      </c>
      <c r="Q2">
        <f>'HDV frt'!Q2</f>
        <v>1.8925430925239898E-3</v>
      </c>
      <c r="R2">
        <f>'HDV frt'!R2</f>
        <v>1.8952583623841391E-3</v>
      </c>
      <c r="S2">
        <f>'HDV frt'!S2</f>
        <v>1.8993312671743629E-3</v>
      </c>
      <c r="T2">
        <f>'HDV frt'!T2</f>
        <v>1.902046537034512E-3</v>
      </c>
      <c r="U2">
        <f>'HDV frt'!U2</f>
        <v>1.8993312671743629E-3</v>
      </c>
      <c r="V2">
        <f>'HDV frt'!V2</f>
        <v>1.9006889021044374E-3</v>
      </c>
      <c r="W2">
        <f>'HDV frt'!W2</f>
        <v>1.9006889021044374E-3</v>
      </c>
      <c r="X2">
        <f>'HDV frt'!X2</f>
        <v>1.9006889021044374E-3</v>
      </c>
      <c r="Y2">
        <f>'HDV frt'!Y2</f>
        <v>1.9006889021044374E-3</v>
      </c>
      <c r="Z2">
        <f>'HDV frt'!Z2</f>
        <v>1.9006889021044374E-3</v>
      </c>
      <c r="AA2">
        <f>'HDV frt'!AA2</f>
        <v>1.902046537034512E-3</v>
      </c>
      <c r="AB2">
        <f>'HDV frt'!AB2</f>
        <v>1.9006889021044374E-3</v>
      </c>
      <c r="AC2">
        <f>'HDV frt'!AC2</f>
        <v>1.8993312671743629E-3</v>
      </c>
      <c r="AD2">
        <f>'HDV frt'!AD2</f>
        <v>1.8993312671743629E-3</v>
      </c>
      <c r="AE2">
        <f>'HDV frt'!AE2</f>
        <v>1.8993312671743629E-3</v>
      </c>
      <c r="AF2">
        <f>'HDV frt'!AF2</f>
        <v>1.8993312671743629E-3</v>
      </c>
      <c r="AG2">
        <f>'HDV frt'!AG2</f>
        <v>1.9006889021044374E-3</v>
      </c>
      <c r="AH2">
        <f>'HDV frt'!AH2</f>
        <v>1.9006889021044374E-3</v>
      </c>
      <c r="AI2">
        <f>'HDV frt'!AI2</f>
        <v>1.8993312671743629E-3</v>
      </c>
    </row>
    <row r="3" spans="1:35">
      <c r="A3" t="s">
        <v>5</v>
      </c>
      <c r="B3">
        <f>'HDV frt'!B3</f>
        <v>4.7562403787773812E-4</v>
      </c>
      <c r="C3">
        <f>'HDV frt'!C3</f>
        <v>4.756240377419746E-4</v>
      </c>
      <c r="D3">
        <f>'HDV frt'!D3</f>
        <v>4.756240377419746E-4</v>
      </c>
      <c r="E3">
        <f>'HDV frt'!E3</f>
        <v>4.756240377419746E-4</v>
      </c>
      <c r="F3">
        <f>'HDV frt'!F3</f>
        <v>4.756240377419746E-4</v>
      </c>
      <c r="G3">
        <f>'HDV frt'!G3</f>
        <v>4.7562403787773812E-4</v>
      </c>
      <c r="H3">
        <f>'HDV frt'!H3</f>
        <v>4.7562403787773812E-4</v>
      </c>
      <c r="I3">
        <f>'HDV frt'!I3</f>
        <v>4.756240377419746E-4</v>
      </c>
      <c r="J3">
        <f>'HDV frt'!J3</f>
        <v>7.5348738619140194E-4</v>
      </c>
      <c r="K3">
        <f>'HDV frt'!K3</f>
        <v>7.5620265605155117E-4</v>
      </c>
      <c r="L3">
        <f>'HDV frt'!L3</f>
        <v>7.6027556084177497E-4</v>
      </c>
      <c r="M3">
        <f>'HDV frt'!M3</f>
        <v>7.6163319577184964E-4</v>
      </c>
      <c r="N3">
        <f>'HDV frt'!N3</f>
        <v>7.629908307019242E-4</v>
      </c>
      <c r="O3">
        <f>'HDV frt'!O3</f>
        <v>7.6706373549214799E-4</v>
      </c>
      <c r="P3">
        <f>'HDV frt'!P3</f>
        <v>7.6842137042222255E-4</v>
      </c>
      <c r="Q3">
        <f>'HDV frt'!Q3</f>
        <v>7.7520954507259558E-4</v>
      </c>
      <c r="R3">
        <f>'HDV frt'!R3</f>
        <v>7.7792481493274481E-4</v>
      </c>
      <c r="S3">
        <f>'HDV frt'!S3</f>
        <v>7.8335535465304305E-4</v>
      </c>
      <c r="T3">
        <f>'HDV frt'!T3</f>
        <v>7.8742825944326696E-4</v>
      </c>
      <c r="U3">
        <f>'HDV frt'!U3</f>
        <v>7.8742825944326696E-4</v>
      </c>
      <c r="V3">
        <f>'HDV frt'!V3</f>
        <v>7.8742825944326696E-4</v>
      </c>
      <c r="W3">
        <f>'HDV frt'!W3</f>
        <v>7.8742825944326696E-4</v>
      </c>
      <c r="X3">
        <f>'HDV frt'!X3</f>
        <v>7.8742825944326696E-4</v>
      </c>
      <c r="Y3">
        <f>'HDV frt'!Y3</f>
        <v>7.8742825944326696E-4</v>
      </c>
      <c r="Z3">
        <f>'HDV frt'!Z3</f>
        <v>7.8742825944326696E-4</v>
      </c>
      <c r="AA3">
        <f>'HDV frt'!AA3</f>
        <v>7.8878589437334152E-4</v>
      </c>
      <c r="AB3">
        <f>'HDV frt'!AB3</f>
        <v>7.8742825944326696E-4</v>
      </c>
      <c r="AC3">
        <f>'HDV frt'!AC3</f>
        <v>7.8607062451319239E-4</v>
      </c>
      <c r="AD3">
        <f>'HDV frt'!AD3</f>
        <v>7.8742825944326696E-4</v>
      </c>
      <c r="AE3">
        <f>'HDV frt'!AE3</f>
        <v>7.8607062451319239E-4</v>
      </c>
      <c r="AF3">
        <f>'HDV frt'!AF3</f>
        <v>7.8742825944326696E-4</v>
      </c>
      <c r="AG3">
        <f>'HDV frt'!AG3</f>
        <v>7.8742825944326696E-4</v>
      </c>
      <c r="AH3">
        <f>'HDV frt'!AH3</f>
        <v>7.8742825944326696E-4</v>
      </c>
      <c r="AI3">
        <f>'HDV frt'!AI3</f>
        <v>7.8742825944326696E-4</v>
      </c>
    </row>
    <row r="4" spans="1:35">
      <c r="A4" t="s">
        <v>6</v>
      </c>
      <c r="B4" s="19">
        <f>'HDV frt'!B4</f>
        <v>0</v>
      </c>
      <c r="C4" s="19">
        <f>'HDV frt'!C4</f>
        <v>0</v>
      </c>
      <c r="D4" s="19">
        <f>'HDV frt'!D4</f>
        <v>0</v>
      </c>
      <c r="E4" s="19">
        <f>'HDV frt'!E4</f>
        <v>0</v>
      </c>
      <c r="F4" s="19">
        <f>'HDV frt'!F4</f>
        <v>0</v>
      </c>
      <c r="G4" s="19">
        <f>'HDV frt'!G4</f>
        <v>0</v>
      </c>
      <c r="H4" s="19">
        <f>'HDV frt'!H4</f>
        <v>0</v>
      </c>
      <c r="I4" s="19">
        <f>'HDV frt'!I4</f>
        <v>0</v>
      </c>
      <c r="J4" s="19">
        <f>'HDV frt'!J4</f>
        <v>0</v>
      </c>
      <c r="K4" s="19">
        <f>'HDV frt'!K4</f>
        <v>0</v>
      </c>
      <c r="L4" s="19">
        <f>'HDV frt'!L4</f>
        <v>0</v>
      </c>
      <c r="M4" s="19">
        <f>'HDV frt'!M4</f>
        <v>0</v>
      </c>
      <c r="N4" s="19">
        <f>'HDV frt'!N4</f>
        <v>0</v>
      </c>
      <c r="O4" s="19">
        <f>'HDV frt'!O4</f>
        <v>0</v>
      </c>
      <c r="P4" s="19">
        <f>'HDV frt'!P4</f>
        <v>0</v>
      </c>
      <c r="Q4" s="19">
        <f>'HDV frt'!Q4</f>
        <v>0</v>
      </c>
      <c r="R4" s="19">
        <f>'HDV frt'!R4</f>
        <v>0</v>
      </c>
      <c r="S4" s="19">
        <f>'HDV frt'!S4</f>
        <v>0</v>
      </c>
      <c r="T4" s="19">
        <f>'HDV frt'!T4</f>
        <v>0</v>
      </c>
      <c r="U4" s="19">
        <f>'HDV frt'!U4</f>
        <v>0</v>
      </c>
      <c r="V4" s="19">
        <f>'HDV frt'!V4</f>
        <v>0</v>
      </c>
      <c r="W4" s="19">
        <f>'HDV frt'!W4</f>
        <v>0</v>
      </c>
      <c r="X4" s="19">
        <f>'HDV frt'!X4</f>
        <v>0</v>
      </c>
      <c r="Y4" s="19">
        <f>'HDV frt'!Y4</f>
        <v>0</v>
      </c>
      <c r="Z4" s="19">
        <f>'HDV frt'!Z4</f>
        <v>0</v>
      </c>
      <c r="AA4" s="19">
        <f>'HDV frt'!AA4</f>
        <v>0</v>
      </c>
      <c r="AB4" s="19">
        <f>'HDV frt'!AB4</f>
        <v>0</v>
      </c>
      <c r="AC4" s="19">
        <f>'HDV frt'!AC4</f>
        <v>0</v>
      </c>
      <c r="AD4" s="19">
        <f>'HDV frt'!AD4</f>
        <v>0</v>
      </c>
      <c r="AE4" s="19">
        <f>'HDV frt'!AE4</f>
        <v>0</v>
      </c>
      <c r="AF4" s="19">
        <f>'HDV frt'!AF4</f>
        <v>0</v>
      </c>
      <c r="AG4" s="19">
        <f>'HDV frt'!AG4</f>
        <v>0</v>
      </c>
      <c r="AH4" s="19">
        <f>'HDV frt'!AH4</f>
        <v>0</v>
      </c>
      <c r="AI4" s="19">
        <f>'HDV frt'!AI4</f>
        <v>0</v>
      </c>
    </row>
    <row r="5" spans="1:35">
      <c r="A5" t="s">
        <v>7</v>
      </c>
      <c r="B5">
        <f>'HDV frt'!B5</f>
        <v>1.0263171466022704E-3</v>
      </c>
      <c r="C5">
        <f>'HDV frt'!C5</f>
        <v>1.0291406420957958E-3</v>
      </c>
      <c r="D5">
        <f>'HDV frt'!D5</f>
        <v>1.0319629624205259E-3</v>
      </c>
      <c r="E5">
        <f>'HDV frt'!E5</f>
        <v>1.0353994537078278E-3</v>
      </c>
      <c r="F5">
        <f>'HDV frt'!F5</f>
        <v>1.0373380768305676E-3</v>
      </c>
      <c r="G5">
        <f>'HDV frt'!G5</f>
        <v>1.0392546621443048E-3</v>
      </c>
      <c r="H5">
        <f>'HDV frt'!H5</f>
        <v>1.0383251762605546E-3</v>
      </c>
      <c r="I5">
        <f>'HDV frt'!I5</f>
        <v>1.0969690235002752E-3</v>
      </c>
      <c r="J5">
        <f>'HDV frt'!J5</f>
        <v>1.0969690235002752E-3</v>
      </c>
      <c r="K5">
        <f>'HDV frt'!K5</f>
        <v>1.0969690235002752E-3</v>
      </c>
      <c r="L5">
        <f>'HDV frt'!L5</f>
        <v>1.0969690235002752E-3</v>
      </c>
      <c r="M5">
        <f>'HDV frt'!M5</f>
        <v>1.0969690235002752E-3</v>
      </c>
      <c r="N5">
        <f>'HDV frt'!N5</f>
        <v>1.0969690235002752E-3</v>
      </c>
      <c r="O5">
        <f>'HDV frt'!O5</f>
        <v>1.0969690235002752E-3</v>
      </c>
      <c r="P5">
        <f>'HDV frt'!P5</f>
        <v>1.0969690235002752E-3</v>
      </c>
      <c r="Q5">
        <f>'HDV frt'!Q5</f>
        <v>1.0969690235002752E-3</v>
      </c>
      <c r="R5">
        <f>'HDV frt'!R5</f>
        <v>1.0969690235002752E-3</v>
      </c>
      <c r="S5">
        <f>'HDV frt'!S5</f>
        <v>1.0969690235002752E-3</v>
      </c>
      <c r="T5">
        <f>'HDV frt'!T5</f>
        <v>1.0969690235002752E-3</v>
      </c>
      <c r="U5">
        <f>'HDV frt'!U5</f>
        <v>1.0969690235002752E-3</v>
      </c>
      <c r="V5">
        <f>'HDV frt'!V5</f>
        <v>1.0969690235002752E-3</v>
      </c>
      <c r="W5">
        <f>'HDV frt'!W5</f>
        <v>1.0969690235002752E-3</v>
      </c>
      <c r="X5">
        <f>'HDV frt'!X5</f>
        <v>1.0969690235002752E-3</v>
      </c>
      <c r="Y5">
        <f>'HDV frt'!Y5</f>
        <v>1.0969690235002752E-3</v>
      </c>
      <c r="Z5">
        <f>'HDV frt'!Z5</f>
        <v>1.0969690235002752E-3</v>
      </c>
      <c r="AA5">
        <f>'HDV frt'!AA5</f>
        <v>1.0969690235002752E-3</v>
      </c>
      <c r="AB5">
        <f>'HDV frt'!AB5</f>
        <v>1.0969690235002752E-3</v>
      </c>
      <c r="AC5">
        <f>'HDV frt'!AC5</f>
        <v>1.0969690235002752E-3</v>
      </c>
      <c r="AD5">
        <f>'HDV frt'!AD5</f>
        <v>1.0969690235002752E-3</v>
      </c>
      <c r="AE5">
        <f>'HDV frt'!AE5</f>
        <v>1.0969690235002752E-3</v>
      </c>
      <c r="AF5">
        <f>'HDV frt'!AF5</f>
        <v>1.0969690235002752E-3</v>
      </c>
      <c r="AG5">
        <f>'HDV frt'!AG5</f>
        <v>1.0969690235002752E-3</v>
      </c>
      <c r="AH5">
        <f>'HDV frt'!AH5</f>
        <v>1.0969690235002752E-3</v>
      </c>
      <c r="AI5">
        <f>'HDV frt'!AI5</f>
        <v>1.0969690235002752E-3</v>
      </c>
    </row>
    <row r="6" spans="1:35">
      <c r="A6" t="s">
        <v>8</v>
      </c>
      <c r="B6" s="19">
        <f>'HDV frt'!B6</f>
        <v>0</v>
      </c>
      <c r="C6" s="19">
        <f>'HDV frt'!C6</f>
        <v>0</v>
      </c>
      <c r="D6" s="19">
        <f>'HDV frt'!D6</f>
        <v>0</v>
      </c>
      <c r="E6" s="19">
        <f>'HDV frt'!E6</f>
        <v>0</v>
      </c>
      <c r="F6" s="19">
        <f>'HDV frt'!F6</f>
        <v>0</v>
      </c>
      <c r="G6" s="19">
        <f>'HDV frt'!G6</f>
        <v>0</v>
      </c>
      <c r="H6" s="19">
        <f>'HDV frt'!H6</f>
        <v>0</v>
      </c>
      <c r="I6" s="19">
        <f>'HDV frt'!I6</f>
        <v>0</v>
      </c>
      <c r="J6" s="19">
        <f>'HDV frt'!J6</f>
        <v>0</v>
      </c>
      <c r="K6" s="19">
        <f>'HDV frt'!K6</f>
        <v>0</v>
      </c>
      <c r="L6" s="19">
        <f>'HDV frt'!L6</f>
        <v>0</v>
      </c>
      <c r="M6" s="19">
        <f>'HDV frt'!M6</f>
        <v>0</v>
      </c>
      <c r="N6" s="19">
        <f>'HDV frt'!N6</f>
        <v>0</v>
      </c>
      <c r="O6" s="19">
        <f>'HDV frt'!O6</f>
        <v>0</v>
      </c>
      <c r="P6" s="19">
        <f>'HDV frt'!P6</f>
        <v>0</v>
      </c>
      <c r="Q6" s="19">
        <f>'HDV frt'!Q6</f>
        <v>0</v>
      </c>
      <c r="R6" s="19">
        <f>'HDV frt'!R6</f>
        <v>0</v>
      </c>
      <c r="S6" s="19">
        <f>'HDV frt'!S6</f>
        <v>0</v>
      </c>
      <c r="T6" s="19">
        <f>'HDV frt'!T6</f>
        <v>0</v>
      </c>
      <c r="U6" s="19">
        <f>'HDV frt'!U6</f>
        <v>0</v>
      </c>
      <c r="V6" s="19">
        <f>'HDV frt'!V6</f>
        <v>0</v>
      </c>
      <c r="W6" s="19">
        <f>'HDV frt'!W6</f>
        <v>0</v>
      </c>
      <c r="X6" s="19">
        <f>'HDV frt'!X6</f>
        <v>0</v>
      </c>
      <c r="Y6" s="19">
        <f>'HDV frt'!Y6</f>
        <v>0</v>
      </c>
      <c r="Z6" s="19">
        <f>'HDV frt'!Z6</f>
        <v>0</v>
      </c>
      <c r="AA6" s="19">
        <f>'HDV frt'!AA6</f>
        <v>0</v>
      </c>
      <c r="AB6" s="19">
        <f>'HDV frt'!AB6</f>
        <v>0</v>
      </c>
      <c r="AC6" s="19">
        <f>'HDV frt'!AC6</f>
        <v>0</v>
      </c>
      <c r="AD6" s="19">
        <f>'HDV frt'!AD6</f>
        <v>0</v>
      </c>
      <c r="AE6" s="19">
        <f>'HDV frt'!AE6</f>
        <v>0</v>
      </c>
      <c r="AF6" s="19">
        <f>'HDV frt'!AF6</f>
        <v>0</v>
      </c>
      <c r="AG6" s="19">
        <f>'HDV frt'!AG6</f>
        <v>0</v>
      </c>
      <c r="AH6" s="19">
        <f>'HDV frt'!AH6</f>
        <v>0</v>
      </c>
      <c r="AI6" s="19">
        <f>'HDV frt'!AI6</f>
        <v>0</v>
      </c>
    </row>
    <row r="7" spans="1:35">
      <c r="A7" t="s">
        <v>9</v>
      </c>
      <c r="B7" s="19">
        <f>'HDV frt'!B7</f>
        <v>0</v>
      </c>
      <c r="C7" s="19">
        <f>'HDV frt'!C7</f>
        <v>0</v>
      </c>
      <c r="D7" s="19">
        <f>'HDV frt'!D7</f>
        <v>0</v>
      </c>
      <c r="E7" s="19">
        <f>'HDV frt'!E7</f>
        <v>0</v>
      </c>
      <c r="F7" s="19">
        <f>'HDV frt'!F7</f>
        <v>0</v>
      </c>
      <c r="G7" s="19">
        <f>'HDV frt'!G7</f>
        <v>0</v>
      </c>
      <c r="H7" s="19">
        <f>'HDV frt'!H7</f>
        <v>0</v>
      </c>
      <c r="I7" s="19">
        <f>'HDV frt'!I7</f>
        <v>0</v>
      </c>
      <c r="J7" s="19">
        <f>'HDV frt'!J7</f>
        <v>0</v>
      </c>
      <c r="K7" s="19">
        <f>'HDV frt'!K7</f>
        <v>0</v>
      </c>
      <c r="L7" s="19">
        <f>'HDV frt'!L7</f>
        <v>0</v>
      </c>
      <c r="M7" s="19">
        <f>'HDV frt'!M7</f>
        <v>0</v>
      </c>
      <c r="N7" s="19">
        <f>'HDV frt'!N7</f>
        <v>0</v>
      </c>
      <c r="O7" s="19">
        <f>'HDV frt'!O7</f>
        <v>0</v>
      </c>
      <c r="P7" s="19">
        <f>'HDV frt'!P7</f>
        <v>0</v>
      </c>
      <c r="Q7" s="19">
        <f>'HDV frt'!Q7</f>
        <v>0</v>
      </c>
      <c r="R7" s="19">
        <f>'HDV frt'!R7</f>
        <v>0</v>
      </c>
      <c r="S7" s="19">
        <f>'HDV frt'!S7</f>
        <v>0</v>
      </c>
      <c r="T7" s="19">
        <f>'HDV frt'!T7</f>
        <v>0</v>
      </c>
      <c r="U7" s="19">
        <f>'HDV frt'!U7</f>
        <v>0</v>
      </c>
      <c r="V7" s="19">
        <f>'HDV frt'!V7</f>
        <v>0</v>
      </c>
      <c r="W7" s="19">
        <f>'HDV frt'!W7</f>
        <v>0</v>
      </c>
      <c r="X7" s="19">
        <f>'HDV frt'!X7</f>
        <v>0</v>
      </c>
      <c r="Y7" s="19">
        <f>'HDV frt'!Y7</f>
        <v>0</v>
      </c>
      <c r="Z7" s="19">
        <f>'HDV frt'!Z7</f>
        <v>0</v>
      </c>
      <c r="AA7" s="19">
        <f>'HDV frt'!AA7</f>
        <v>0</v>
      </c>
      <c r="AB7" s="19">
        <f>'HDV frt'!AB7</f>
        <v>0</v>
      </c>
      <c r="AC7" s="19">
        <f>'HDV frt'!AC7</f>
        <v>0</v>
      </c>
      <c r="AD7" s="19">
        <f>'HDV frt'!AD7</f>
        <v>0</v>
      </c>
      <c r="AE7" s="19">
        <f>'HDV frt'!AE7</f>
        <v>0</v>
      </c>
      <c r="AF7" s="19">
        <f>'HDV frt'!AF7</f>
        <v>0</v>
      </c>
      <c r="AG7" s="19">
        <f>'HDV frt'!AG7</f>
        <v>0</v>
      </c>
      <c r="AH7" s="19">
        <f>'HDV frt'!AH7</f>
        <v>0</v>
      </c>
      <c r="AI7" s="19">
        <f>'HDV frt'!AI7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9"/>
  <sheetViews>
    <sheetView workbookViewId="0">
      <selection activeCell="B14" sqref="B14"/>
    </sheetView>
  </sheetViews>
  <sheetFormatPr defaultRowHeight="15"/>
  <sheetData>
    <row r="1" spans="1:37">
      <c r="A1" t="s">
        <v>95</v>
      </c>
    </row>
    <row r="3" spans="1:37" s="2" customFormat="1">
      <c r="A3" s="2" t="s">
        <v>100</v>
      </c>
    </row>
    <row r="4" spans="1:37">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c r="A5" s="1" t="s">
        <v>19</v>
      </c>
      <c r="B5" s="7">
        <v>1.579999688807979</v>
      </c>
      <c r="C5" s="7">
        <v>1.579999688807979</v>
      </c>
      <c r="D5" s="7">
        <v>1.579999688807979</v>
      </c>
      <c r="E5" s="7">
        <v>1.579999688807979</v>
      </c>
      <c r="F5" s="7">
        <v>1.579999688807979</v>
      </c>
      <c r="G5" s="7">
        <v>1.579999688807979</v>
      </c>
      <c r="H5" s="7">
        <v>1.579999688807979</v>
      </c>
      <c r="I5" s="7">
        <v>1.579999688807979</v>
      </c>
      <c r="J5" s="7">
        <v>1.579999688807979</v>
      </c>
      <c r="K5" s="7">
        <v>1.579999688807979</v>
      </c>
      <c r="L5" s="7">
        <v>1.579999688807979</v>
      </c>
      <c r="M5" s="7">
        <v>1.579999688807979</v>
      </c>
      <c r="N5" s="7">
        <v>1.579999688807979</v>
      </c>
      <c r="O5" s="7">
        <v>1.579999688807979</v>
      </c>
      <c r="P5" s="7">
        <v>1.579999688807979</v>
      </c>
      <c r="Q5" s="7">
        <v>1.579999688807979</v>
      </c>
      <c r="R5" s="7">
        <v>1.579999688807979</v>
      </c>
      <c r="S5" s="7">
        <v>1.579999688807979</v>
      </c>
      <c r="T5" s="7">
        <v>1.579999688807979</v>
      </c>
      <c r="U5" s="7">
        <v>1.579999688807979</v>
      </c>
      <c r="V5" s="7">
        <v>1.579999688807979</v>
      </c>
      <c r="W5" s="7">
        <v>1.579999688807979</v>
      </c>
      <c r="X5" s="7">
        <v>1.579999688807979</v>
      </c>
      <c r="Y5" s="7">
        <v>1.579999688807979</v>
      </c>
      <c r="Z5" s="7">
        <v>1.579999688807979</v>
      </c>
      <c r="AA5" s="7">
        <v>1.579999688807979</v>
      </c>
      <c r="AB5" s="7">
        <v>1.579999688807979</v>
      </c>
      <c r="AC5" s="7">
        <v>1.579999688807979</v>
      </c>
      <c r="AD5" s="7">
        <v>1.579999688807979</v>
      </c>
      <c r="AE5" s="7">
        <v>1.579999688807979</v>
      </c>
      <c r="AF5" s="7">
        <v>1.579999688807979</v>
      </c>
      <c r="AG5" s="7">
        <v>1.579999688807979</v>
      </c>
      <c r="AH5" s="7">
        <v>1.579999688807979</v>
      </c>
      <c r="AI5" s="7">
        <v>1.579999688807979</v>
      </c>
      <c r="AJ5" s="7">
        <v>1.579999688807979</v>
      </c>
      <c r="AK5" s="7">
        <v>1.579999688807979</v>
      </c>
    </row>
    <row r="6" spans="1:37">
      <c r="A6" s="1" t="s">
        <v>11</v>
      </c>
      <c r="B6" s="7">
        <v>11.08</v>
      </c>
      <c r="C6" s="7">
        <v>11.08</v>
      </c>
      <c r="D6" s="7">
        <v>11.08</v>
      </c>
      <c r="E6" s="7">
        <v>11.08</v>
      </c>
      <c r="F6" s="7">
        <v>11.08</v>
      </c>
      <c r="G6" s="7">
        <v>11.08</v>
      </c>
      <c r="H6" s="7">
        <v>11.08</v>
      </c>
      <c r="I6" s="7">
        <v>11.08</v>
      </c>
      <c r="J6" s="7">
        <v>11.08</v>
      </c>
      <c r="K6" s="7">
        <v>11.08</v>
      </c>
      <c r="L6" s="7">
        <v>11.08</v>
      </c>
      <c r="M6" s="7">
        <v>11.08</v>
      </c>
      <c r="N6" s="7">
        <v>11.08</v>
      </c>
      <c r="O6" s="7">
        <v>11.08</v>
      </c>
      <c r="P6" s="7">
        <v>11.08</v>
      </c>
      <c r="Q6" s="7">
        <v>11.08</v>
      </c>
      <c r="R6" s="7">
        <v>11.08</v>
      </c>
      <c r="S6" s="7">
        <v>11.08</v>
      </c>
      <c r="T6" s="7">
        <v>11.08</v>
      </c>
      <c r="U6" s="7">
        <v>11.08</v>
      </c>
      <c r="V6" s="7">
        <v>11.08</v>
      </c>
      <c r="W6" s="7">
        <v>11.08</v>
      </c>
      <c r="X6" s="7">
        <v>11.08</v>
      </c>
      <c r="Y6" s="7">
        <v>11.08</v>
      </c>
      <c r="Z6" s="7">
        <v>11.08</v>
      </c>
      <c r="AA6" s="7">
        <v>11.08</v>
      </c>
      <c r="AB6" s="7">
        <v>11.08</v>
      </c>
      <c r="AC6" s="7">
        <v>11.08</v>
      </c>
      <c r="AD6" s="7">
        <v>11.08</v>
      </c>
      <c r="AE6" s="7">
        <v>11.08</v>
      </c>
      <c r="AF6" s="7">
        <v>11.08</v>
      </c>
      <c r="AG6" s="7">
        <v>11.08</v>
      </c>
      <c r="AH6" s="7">
        <v>11.08</v>
      </c>
      <c r="AI6" s="7">
        <v>11.08</v>
      </c>
      <c r="AJ6" s="7">
        <v>11.08</v>
      </c>
      <c r="AK6" s="7">
        <v>11.08</v>
      </c>
    </row>
    <row r="7" spans="1:37">
      <c r="A7" s="1" t="s">
        <v>10</v>
      </c>
      <c r="B7" s="7">
        <v>111.39416306433705</v>
      </c>
      <c r="C7" s="7">
        <v>111.39416306433705</v>
      </c>
      <c r="D7" s="7">
        <v>111.39416306433705</v>
      </c>
      <c r="E7" s="7">
        <v>111.39416306433705</v>
      </c>
      <c r="F7" s="7">
        <v>111.39416306433705</v>
      </c>
      <c r="G7" s="7">
        <v>111.39416306433705</v>
      </c>
      <c r="H7" s="7">
        <v>111.39416306433705</v>
      </c>
      <c r="I7" s="7">
        <v>111.39416306433705</v>
      </c>
      <c r="J7" s="7">
        <v>111.39416306433705</v>
      </c>
      <c r="K7" s="7">
        <v>111.39416306433705</v>
      </c>
      <c r="L7" s="7">
        <v>111.39416306433705</v>
      </c>
      <c r="M7" s="7">
        <v>111.39416306433705</v>
      </c>
      <c r="N7" s="7">
        <v>111.39416306433705</v>
      </c>
      <c r="O7" s="7">
        <v>111.39416306433705</v>
      </c>
      <c r="P7" s="7">
        <v>111.39416306433705</v>
      </c>
      <c r="Q7" s="7">
        <v>111.39416306433705</v>
      </c>
      <c r="R7" s="7">
        <v>111.39416306433705</v>
      </c>
      <c r="S7" s="7">
        <v>111.39416306433705</v>
      </c>
      <c r="T7" s="7">
        <v>111.39416306433705</v>
      </c>
      <c r="U7" s="7">
        <v>111.39416306433705</v>
      </c>
      <c r="V7" s="7">
        <v>111.39416306433705</v>
      </c>
      <c r="W7" s="7">
        <v>111.39416306433705</v>
      </c>
      <c r="X7" s="7">
        <v>111.39416306433705</v>
      </c>
      <c r="Y7" s="7">
        <v>111.39416306433705</v>
      </c>
      <c r="Z7" s="7">
        <v>111.39416306433705</v>
      </c>
      <c r="AA7" s="7">
        <v>111.39416306433705</v>
      </c>
      <c r="AB7" s="7">
        <v>111.39416306433705</v>
      </c>
      <c r="AC7" s="7">
        <v>111.39416306433705</v>
      </c>
      <c r="AD7" s="7">
        <v>111.39416306433705</v>
      </c>
      <c r="AE7" s="7">
        <v>111.39416306433705</v>
      </c>
      <c r="AF7" s="7">
        <v>111.39416306433705</v>
      </c>
      <c r="AG7" s="7">
        <v>111.39416306433705</v>
      </c>
      <c r="AH7" s="7">
        <v>111.39416306433705</v>
      </c>
      <c r="AI7" s="7">
        <v>111.39416306433705</v>
      </c>
      <c r="AJ7" s="7">
        <v>111.39416306433705</v>
      </c>
      <c r="AK7" s="7">
        <v>111.39416306433705</v>
      </c>
    </row>
    <row r="8" spans="1:37">
      <c r="A8" s="1" t="s">
        <v>96</v>
      </c>
      <c r="B8" s="7">
        <v>26.55</v>
      </c>
      <c r="C8" s="7">
        <v>26.55</v>
      </c>
      <c r="D8" s="7">
        <v>26.55</v>
      </c>
      <c r="E8" s="7">
        <v>26.55</v>
      </c>
      <c r="F8" s="7">
        <v>26.55</v>
      </c>
      <c r="G8" s="7">
        <v>26.55</v>
      </c>
      <c r="H8" s="7">
        <v>26.55</v>
      </c>
      <c r="I8" s="7">
        <v>26.55</v>
      </c>
      <c r="J8" s="7">
        <v>26.55</v>
      </c>
      <c r="K8" s="7">
        <v>26.55</v>
      </c>
      <c r="L8" s="7">
        <v>26.55</v>
      </c>
      <c r="M8" s="7">
        <v>26.55</v>
      </c>
      <c r="N8" s="7">
        <v>26.55</v>
      </c>
      <c r="O8" s="7">
        <v>26.55</v>
      </c>
      <c r="P8" s="7">
        <v>26.55</v>
      </c>
      <c r="Q8" s="7">
        <v>26.55</v>
      </c>
      <c r="R8" s="7">
        <v>26.55</v>
      </c>
      <c r="S8" s="7">
        <v>26.55</v>
      </c>
      <c r="T8" s="7">
        <v>26.55</v>
      </c>
      <c r="U8" s="7">
        <v>26.55</v>
      </c>
      <c r="V8" s="7">
        <v>26.55</v>
      </c>
      <c r="W8" s="7">
        <v>26.55</v>
      </c>
      <c r="X8" s="7">
        <v>26.55</v>
      </c>
      <c r="Y8" s="7">
        <v>26.55</v>
      </c>
      <c r="Z8" s="7">
        <v>26.55</v>
      </c>
      <c r="AA8" s="7">
        <v>26.55</v>
      </c>
      <c r="AB8" s="7">
        <v>26.55</v>
      </c>
      <c r="AC8" s="7">
        <v>26.55</v>
      </c>
      <c r="AD8" s="7">
        <v>26.55</v>
      </c>
      <c r="AE8" s="7">
        <v>26.55</v>
      </c>
      <c r="AF8" s="7">
        <v>26.55</v>
      </c>
      <c r="AG8" s="7">
        <v>26.55</v>
      </c>
      <c r="AH8" s="7">
        <v>26.55</v>
      </c>
      <c r="AI8" s="7">
        <v>26.55</v>
      </c>
      <c r="AJ8" s="7">
        <v>26.55</v>
      </c>
      <c r="AK8" s="7">
        <v>26.55</v>
      </c>
    </row>
    <row r="9" spans="1:37">
      <c r="A9" s="20" t="s">
        <v>97</v>
      </c>
      <c r="B9" s="7">
        <v>2.9333333333333336</v>
      </c>
      <c r="C9" s="7">
        <v>2.9333333333333336</v>
      </c>
      <c r="D9" s="7">
        <v>2.9333333333333336</v>
      </c>
      <c r="E9" s="7">
        <v>2.9333333333333336</v>
      </c>
      <c r="F9" s="7">
        <v>2.9333333333333336</v>
      </c>
      <c r="G9" s="7">
        <v>2.9333333333333336</v>
      </c>
      <c r="H9" s="7">
        <v>2.9333333333333336</v>
      </c>
      <c r="I9" s="7">
        <v>2.9333333333333336</v>
      </c>
      <c r="J9" s="7">
        <v>2.9333333333333336</v>
      </c>
      <c r="K9" s="7">
        <v>2.9333333333333336</v>
      </c>
      <c r="L9" s="7">
        <v>2.9333333333333336</v>
      </c>
      <c r="M9" s="7">
        <v>2.9333333333333336</v>
      </c>
      <c r="N9" s="7">
        <v>2.9333333333333336</v>
      </c>
      <c r="O9" s="7">
        <v>2.9333333333333336</v>
      </c>
      <c r="P9" s="7">
        <v>2.9333333333333336</v>
      </c>
      <c r="Q9" s="7">
        <v>2.9333333333333336</v>
      </c>
      <c r="R9" s="7">
        <v>2.9333333333333336</v>
      </c>
      <c r="S9" s="7">
        <v>2.9333333333333336</v>
      </c>
      <c r="T9" s="7">
        <v>2.9333333333333336</v>
      </c>
      <c r="U9" s="7">
        <v>2.9333333333333336</v>
      </c>
      <c r="V9" s="7">
        <v>2.9333333333333336</v>
      </c>
      <c r="W9" s="7">
        <v>2.9333333333333336</v>
      </c>
      <c r="X9" s="7">
        <v>2.9333333333333336</v>
      </c>
      <c r="Y9" s="7">
        <v>2.9333333333333336</v>
      </c>
      <c r="Z9" s="7">
        <v>2.9333333333333336</v>
      </c>
      <c r="AA9" s="7">
        <v>2.9333333333333336</v>
      </c>
      <c r="AB9" s="7">
        <v>2.9333333333333336</v>
      </c>
      <c r="AC9" s="7">
        <v>2.9333333333333336</v>
      </c>
      <c r="AD9" s="7">
        <v>2.9333333333333336</v>
      </c>
      <c r="AE9" s="7">
        <v>2.9333333333333336</v>
      </c>
      <c r="AF9" s="7">
        <v>2.9333333333333336</v>
      </c>
      <c r="AG9" s="7">
        <v>2.9333333333333336</v>
      </c>
      <c r="AH9" s="7">
        <v>2.9333333333333336</v>
      </c>
      <c r="AI9" s="7">
        <v>2.9333333333333336</v>
      </c>
      <c r="AJ9" s="7">
        <v>2.9333333333333336</v>
      </c>
      <c r="AK9" s="7">
        <v>2.9333333333333336</v>
      </c>
    </row>
    <row r="10" spans="1:37">
      <c r="A10" s="1" t="s">
        <v>98</v>
      </c>
      <c r="B10" s="7">
        <v>1.2700756740871355</v>
      </c>
      <c r="C10" s="7">
        <v>1.2700756740871355</v>
      </c>
      <c r="D10" s="7">
        <v>1.2700756740871355</v>
      </c>
      <c r="E10" s="7">
        <v>1.2700756740871355</v>
      </c>
      <c r="F10" s="7">
        <v>1.2700756740871355</v>
      </c>
      <c r="G10" s="7">
        <v>1.2700756740871355</v>
      </c>
      <c r="H10" s="7">
        <v>1.2700756740871355</v>
      </c>
      <c r="I10" s="7">
        <v>1.2700756740871355</v>
      </c>
      <c r="J10" s="7">
        <v>1.2700756740871355</v>
      </c>
      <c r="K10" s="7">
        <v>1.2700756740871355</v>
      </c>
      <c r="L10" s="7">
        <v>1.2700756740871355</v>
      </c>
      <c r="M10" s="7">
        <v>1.2700756740871355</v>
      </c>
      <c r="N10" s="7">
        <v>1.2700756740871355</v>
      </c>
      <c r="O10" s="7">
        <v>1.2700756740871355</v>
      </c>
      <c r="P10" s="7">
        <v>1.2700756740871355</v>
      </c>
      <c r="Q10" s="7">
        <v>1.2700756740871355</v>
      </c>
      <c r="R10" s="7">
        <v>1.2700756740871355</v>
      </c>
      <c r="S10" s="7">
        <v>1.2700756740871355</v>
      </c>
      <c r="T10" s="7">
        <v>1.2700756740871355</v>
      </c>
      <c r="U10" s="7">
        <v>1.2700756740871355</v>
      </c>
      <c r="V10" s="7">
        <v>1.2700756740871355</v>
      </c>
      <c r="W10" s="7">
        <v>1.2700756740871355</v>
      </c>
      <c r="X10" s="7">
        <v>1.2700756740871355</v>
      </c>
      <c r="Y10" s="7">
        <v>1.2700756740871355</v>
      </c>
      <c r="Z10" s="7">
        <v>1.2700756740871355</v>
      </c>
      <c r="AA10" s="7">
        <v>1.2700756740871355</v>
      </c>
      <c r="AB10" s="7">
        <v>1.2700756740871355</v>
      </c>
      <c r="AC10" s="7">
        <v>1.2700756740871355</v>
      </c>
      <c r="AD10" s="7">
        <v>1.2700756740871355</v>
      </c>
      <c r="AE10" s="7">
        <v>1.2700756740871355</v>
      </c>
      <c r="AF10" s="7">
        <v>1.2700756740871355</v>
      </c>
      <c r="AG10" s="7">
        <v>1.2700756740871355</v>
      </c>
      <c r="AH10" s="7">
        <v>1.2700756740871355</v>
      </c>
      <c r="AI10" s="7">
        <v>1.2700756740871355</v>
      </c>
      <c r="AJ10" s="7">
        <v>1.2700756740871355</v>
      </c>
      <c r="AK10" s="7">
        <v>1.2700756740871355</v>
      </c>
    </row>
    <row r="12" spans="1:37" s="2" customFormat="1">
      <c r="A12" s="2" t="s">
        <v>99</v>
      </c>
    </row>
    <row r="13" spans="1:37">
      <c r="B13">
        <v>2016</v>
      </c>
      <c r="C13">
        <v>2017</v>
      </c>
      <c r="D13">
        <v>2018</v>
      </c>
      <c r="E13">
        <v>2019</v>
      </c>
      <c r="F13">
        <v>2020</v>
      </c>
      <c r="G13">
        <v>2021</v>
      </c>
      <c r="H13">
        <v>2022</v>
      </c>
      <c r="I13">
        <v>2023</v>
      </c>
      <c r="J13">
        <v>2024</v>
      </c>
      <c r="K13">
        <v>2025</v>
      </c>
      <c r="L13">
        <v>2026</v>
      </c>
      <c r="M13">
        <v>2027</v>
      </c>
      <c r="N13">
        <v>2028</v>
      </c>
      <c r="O13">
        <v>2029</v>
      </c>
      <c r="P13">
        <v>2030</v>
      </c>
      <c r="Q13">
        <v>2031</v>
      </c>
      <c r="R13">
        <v>2032</v>
      </c>
      <c r="S13">
        <v>2033</v>
      </c>
      <c r="T13">
        <v>2034</v>
      </c>
      <c r="U13">
        <v>2035</v>
      </c>
      <c r="V13">
        <v>2036</v>
      </c>
      <c r="W13">
        <v>2037</v>
      </c>
      <c r="X13">
        <v>2038</v>
      </c>
      <c r="Y13">
        <v>2039</v>
      </c>
      <c r="Z13">
        <v>2040</v>
      </c>
      <c r="AA13">
        <v>2041</v>
      </c>
      <c r="AB13">
        <v>2042</v>
      </c>
      <c r="AC13">
        <v>2043</v>
      </c>
      <c r="AD13">
        <v>2044</v>
      </c>
      <c r="AE13">
        <v>2045</v>
      </c>
      <c r="AF13">
        <v>2046</v>
      </c>
      <c r="AG13">
        <v>2047</v>
      </c>
      <c r="AH13">
        <v>2048</v>
      </c>
      <c r="AI13">
        <v>2049</v>
      </c>
      <c r="AJ13">
        <v>2050</v>
      </c>
    </row>
    <row r="14" spans="1:37">
      <c r="A14" t="s">
        <v>19</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row>
    <row r="15" spans="1:37">
      <c r="A15" t="s">
        <v>11</v>
      </c>
      <c r="B15">
        <v>16</v>
      </c>
      <c r="C15">
        <v>16</v>
      </c>
      <c r="D15">
        <v>16</v>
      </c>
      <c r="E15">
        <v>16</v>
      </c>
      <c r="F15">
        <v>16</v>
      </c>
      <c r="G15">
        <v>16</v>
      </c>
      <c r="H15">
        <v>16</v>
      </c>
      <c r="I15">
        <v>16</v>
      </c>
      <c r="J15">
        <v>16</v>
      </c>
      <c r="K15">
        <v>16</v>
      </c>
      <c r="L15">
        <v>16</v>
      </c>
      <c r="M15">
        <v>16</v>
      </c>
      <c r="N15">
        <v>16</v>
      </c>
      <c r="O15">
        <v>16</v>
      </c>
      <c r="P15">
        <v>16</v>
      </c>
      <c r="Q15">
        <v>16</v>
      </c>
      <c r="R15">
        <v>16</v>
      </c>
      <c r="S15">
        <v>16</v>
      </c>
      <c r="T15">
        <v>16</v>
      </c>
      <c r="U15">
        <v>16</v>
      </c>
      <c r="V15">
        <v>16</v>
      </c>
      <c r="W15">
        <v>16</v>
      </c>
      <c r="X15">
        <v>16</v>
      </c>
      <c r="Y15">
        <v>16</v>
      </c>
      <c r="Z15">
        <v>16</v>
      </c>
      <c r="AA15">
        <v>16</v>
      </c>
      <c r="AB15">
        <v>16</v>
      </c>
      <c r="AC15">
        <v>16</v>
      </c>
      <c r="AD15">
        <v>16</v>
      </c>
      <c r="AE15">
        <v>16</v>
      </c>
      <c r="AF15">
        <v>16</v>
      </c>
      <c r="AG15">
        <v>16</v>
      </c>
      <c r="AH15">
        <v>16</v>
      </c>
      <c r="AI15">
        <v>16</v>
      </c>
      <c r="AJ15">
        <v>16</v>
      </c>
      <c r="AK15">
        <v>16</v>
      </c>
    </row>
    <row r="16" spans="1:37">
      <c r="A16" t="s">
        <v>10</v>
      </c>
      <c r="B16">
        <v>41.989116129999999</v>
      </c>
      <c r="C16">
        <v>41.989116129999999</v>
      </c>
      <c r="D16">
        <v>41.989116129999999</v>
      </c>
      <c r="E16">
        <v>41.989116129999999</v>
      </c>
      <c r="F16">
        <v>41.989116129999999</v>
      </c>
      <c r="G16">
        <v>41.989116129999999</v>
      </c>
      <c r="H16">
        <v>41.989116129999999</v>
      </c>
      <c r="I16">
        <v>41.989116129999999</v>
      </c>
      <c r="J16">
        <v>41.989116129999999</v>
      </c>
      <c r="K16">
        <v>41.989116129999999</v>
      </c>
      <c r="L16">
        <v>41.989116129999999</v>
      </c>
      <c r="M16">
        <v>41.989116129999999</v>
      </c>
      <c r="N16">
        <v>41.989116129999999</v>
      </c>
      <c r="O16">
        <v>41.989116129999999</v>
      </c>
      <c r="P16">
        <v>41.989116129999999</v>
      </c>
      <c r="Q16">
        <v>41.989116129999999</v>
      </c>
      <c r="R16">
        <v>41.989116129999999</v>
      </c>
      <c r="S16">
        <v>41.989116129999999</v>
      </c>
      <c r="T16">
        <v>41.989116129999999</v>
      </c>
      <c r="U16">
        <v>41.989116129999999</v>
      </c>
      <c r="V16">
        <v>41.989116129999999</v>
      </c>
      <c r="W16">
        <v>41.989116129999999</v>
      </c>
      <c r="X16">
        <v>41.989116129999999</v>
      </c>
      <c r="Y16">
        <v>41.989116129999999</v>
      </c>
      <c r="Z16">
        <v>41.989116129999999</v>
      </c>
      <c r="AA16">
        <v>41.989116129999999</v>
      </c>
      <c r="AB16">
        <v>41.989116129999999</v>
      </c>
      <c r="AC16">
        <v>41.989116129999999</v>
      </c>
      <c r="AD16">
        <v>41.989116129999999</v>
      </c>
      <c r="AE16">
        <v>41.989116129999999</v>
      </c>
      <c r="AF16">
        <v>41.989116129999999</v>
      </c>
      <c r="AG16">
        <v>41.989116129999999</v>
      </c>
      <c r="AH16">
        <v>41.989116129999999</v>
      </c>
      <c r="AI16">
        <v>41.989116129999999</v>
      </c>
      <c r="AJ16">
        <v>41.989116129999999</v>
      </c>
      <c r="AK16">
        <v>41.989116129999999</v>
      </c>
    </row>
    <row r="17" spans="1:37">
      <c r="A17" t="s">
        <v>96</v>
      </c>
      <c r="B17">
        <v>3512.359164</v>
      </c>
      <c r="C17">
        <v>3512.359164</v>
      </c>
      <c r="D17">
        <v>3512.359164</v>
      </c>
      <c r="E17">
        <v>3512.359164</v>
      </c>
      <c r="F17">
        <v>3512.359164</v>
      </c>
      <c r="G17">
        <v>3512.359164</v>
      </c>
      <c r="H17">
        <v>3512.359164</v>
      </c>
      <c r="I17">
        <v>3512.359164</v>
      </c>
      <c r="J17">
        <v>3512.359164</v>
      </c>
      <c r="K17">
        <v>3512.359164</v>
      </c>
      <c r="L17">
        <v>3512.359164</v>
      </c>
      <c r="M17">
        <v>3512.359164</v>
      </c>
      <c r="N17">
        <v>3512.359164</v>
      </c>
      <c r="O17">
        <v>3512.359164</v>
      </c>
      <c r="P17">
        <v>3512.359164</v>
      </c>
      <c r="Q17">
        <v>3512.359164</v>
      </c>
      <c r="R17">
        <v>3512.359164</v>
      </c>
      <c r="S17">
        <v>3512.359164</v>
      </c>
      <c r="T17">
        <v>3512.359164</v>
      </c>
      <c r="U17">
        <v>3512.359164</v>
      </c>
      <c r="V17">
        <v>3512.359164</v>
      </c>
      <c r="W17">
        <v>3512.359164</v>
      </c>
      <c r="X17">
        <v>3512.359164</v>
      </c>
      <c r="Y17">
        <v>3512.359164</v>
      </c>
      <c r="Z17">
        <v>3512.359164</v>
      </c>
      <c r="AA17">
        <v>3512.359164</v>
      </c>
      <c r="AB17">
        <v>3512.359164</v>
      </c>
      <c r="AC17">
        <v>3512.359164</v>
      </c>
      <c r="AD17">
        <v>3512.359164</v>
      </c>
      <c r="AE17">
        <v>3512.359164</v>
      </c>
      <c r="AF17">
        <v>3512.359164</v>
      </c>
      <c r="AG17">
        <v>3512.359164</v>
      </c>
      <c r="AH17">
        <v>3512.359164</v>
      </c>
      <c r="AI17">
        <v>3512.359164</v>
      </c>
      <c r="AJ17">
        <v>3512.359164</v>
      </c>
      <c r="AK17">
        <v>3512.359164</v>
      </c>
    </row>
    <row r="18" spans="1:37">
      <c r="A18" t="s">
        <v>97</v>
      </c>
      <c r="B18">
        <v>34982.793180000001</v>
      </c>
      <c r="C18">
        <v>34982.793180000001</v>
      </c>
      <c r="D18">
        <v>34982.793180000001</v>
      </c>
      <c r="E18">
        <v>34982.793180000001</v>
      </c>
      <c r="F18">
        <v>34982.793180000001</v>
      </c>
      <c r="G18">
        <v>34982.793180000001</v>
      </c>
      <c r="H18">
        <v>34982.793180000001</v>
      </c>
      <c r="I18">
        <v>34982.793180000001</v>
      </c>
      <c r="J18">
        <v>34982.793180000001</v>
      </c>
      <c r="K18">
        <v>34982.793180000001</v>
      </c>
      <c r="L18">
        <v>34982.793180000001</v>
      </c>
      <c r="M18">
        <v>34982.793180000001</v>
      </c>
      <c r="N18">
        <v>34982.793180000001</v>
      </c>
      <c r="O18">
        <v>34982.793180000001</v>
      </c>
      <c r="P18">
        <v>34982.793180000001</v>
      </c>
      <c r="Q18">
        <v>34982.793180000001</v>
      </c>
      <c r="R18">
        <v>34982.793180000001</v>
      </c>
      <c r="S18">
        <v>34982.793180000001</v>
      </c>
      <c r="T18">
        <v>34982.793180000001</v>
      </c>
      <c r="U18">
        <v>34982.793180000001</v>
      </c>
      <c r="V18">
        <v>34982.793180000001</v>
      </c>
      <c r="W18">
        <v>34982.793180000001</v>
      </c>
      <c r="X18">
        <v>34982.793180000001</v>
      </c>
      <c r="Y18">
        <v>34982.793180000001</v>
      </c>
      <c r="Z18">
        <v>34982.793180000001</v>
      </c>
      <c r="AA18">
        <v>34982.793180000001</v>
      </c>
      <c r="AB18">
        <v>34982.793180000001</v>
      </c>
      <c r="AC18">
        <v>34982.793180000001</v>
      </c>
      <c r="AD18">
        <v>34982.793180000001</v>
      </c>
      <c r="AE18">
        <v>34982.793180000001</v>
      </c>
      <c r="AF18">
        <v>34982.793180000001</v>
      </c>
      <c r="AG18">
        <v>34982.793180000001</v>
      </c>
      <c r="AH18">
        <v>34982.793180000001</v>
      </c>
      <c r="AI18">
        <v>34982.793180000001</v>
      </c>
      <c r="AJ18">
        <v>34982.793180000001</v>
      </c>
      <c r="AK18">
        <v>34982.793180000001</v>
      </c>
    </row>
    <row r="19" spans="1:37">
      <c r="A19" t="s">
        <v>98</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9</v>
      </c>
      <c r="B7" s="4">
        <f>'Nonroad estimates'!$B$11</f>
        <v>1.5146139255873401E-4</v>
      </c>
      <c r="C7" s="4">
        <f>'Nonroad estimates'!$B$11</f>
        <v>1.5146139255873401E-4</v>
      </c>
      <c r="D7" s="4">
        <f>'Nonroad estimates'!$B$11</f>
        <v>1.5146139255873401E-4</v>
      </c>
      <c r="E7" s="4">
        <f>'Nonroad estimates'!$B$11</f>
        <v>1.5146139255873401E-4</v>
      </c>
      <c r="F7" s="4">
        <f>'Nonroad estimates'!$B$11</f>
        <v>1.5146139255873401E-4</v>
      </c>
      <c r="G7" s="4">
        <f>'Nonroad estimates'!$B$11</f>
        <v>1.5146139255873401E-4</v>
      </c>
      <c r="H7" s="4">
        <f>'Nonroad estimates'!$B$11</f>
        <v>1.5146139255873401E-4</v>
      </c>
      <c r="I7" s="4">
        <f>'Nonroad estimates'!$B$11</f>
        <v>1.5146139255873401E-4</v>
      </c>
      <c r="J7" s="4">
        <f>'Nonroad estimates'!$B$11</f>
        <v>1.5146139255873401E-4</v>
      </c>
      <c r="K7" s="4">
        <f>'Nonroad estimates'!$B$11</f>
        <v>1.5146139255873401E-4</v>
      </c>
      <c r="L7" s="4">
        <f>'Nonroad estimates'!$B$11</f>
        <v>1.5146139255873401E-4</v>
      </c>
      <c r="M7" s="4">
        <f>'Nonroad estimates'!$B$11</f>
        <v>1.5146139255873401E-4</v>
      </c>
      <c r="N7" s="4">
        <f>'Nonroad estimates'!$B$11</f>
        <v>1.5146139255873401E-4</v>
      </c>
      <c r="O7" s="4">
        <f>'Nonroad estimates'!$B$11</f>
        <v>1.5146139255873401E-4</v>
      </c>
      <c r="P7" s="4">
        <f>'Nonroad estimates'!$B$11</f>
        <v>1.5146139255873401E-4</v>
      </c>
      <c r="Q7" s="4">
        <f>'Nonroad estimates'!$B$11</f>
        <v>1.5146139255873401E-4</v>
      </c>
      <c r="R7" s="4">
        <f>'Nonroad estimates'!$B$11</f>
        <v>1.5146139255873401E-4</v>
      </c>
      <c r="S7" s="4">
        <f>'Nonroad estimates'!$B$11</f>
        <v>1.5146139255873401E-4</v>
      </c>
      <c r="T7" s="4">
        <f>'Nonroad estimates'!$B$11</f>
        <v>1.5146139255873401E-4</v>
      </c>
      <c r="U7" s="4">
        <f>'Nonroad estimates'!$B$11</f>
        <v>1.5146139255873401E-4</v>
      </c>
      <c r="V7" s="4">
        <f>'Nonroad estimates'!$B$11</f>
        <v>1.5146139255873401E-4</v>
      </c>
      <c r="W7" s="4">
        <f>'Nonroad estimates'!$B$11</f>
        <v>1.5146139255873401E-4</v>
      </c>
      <c r="X7" s="4">
        <f>'Nonroad estimates'!$B$11</f>
        <v>1.5146139255873401E-4</v>
      </c>
      <c r="Y7" s="4">
        <f>'Nonroad estimates'!$B$11</f>
        <v>1.5146139255873401E-4</v>
      </c>
      <c r="Z7" s="4">
        <f>'Nonroad estimates'!$B$11</f>
        <v>1.5146139255873401E-4</v>
      </c>
      <c r="AA7" s="4">
        <f>'Nonroad estimates'!$B$11</f>
        <v>1.5146139255873401E-4</v>
      </c>
      <c r="AB7" s="4">
        <f>'Nonroad estimates'!$B$11</f>
        <v>1.5146139255873401E-4</v>
      </c>
      <c r="AC7" s="4">
        <f>'Nonroad estimates'!$B$11</f>
        <v>1.5146139255873401E-4</v>
      </c>
      <c r="AD7" s="4">
        <f>'Nonroad estimates'!$B$11</f>
        <v>1.5146139255873401E-4</v>
      </c>
      <c r="AE7" s="4">
        <f>'Nonroad estimates'!$B$11</f>
        <v>1.5146139255873401E-4</v>
      </c>
      <c r="AF7" s="4">
        <f>'Nonroad estimates'!$B$11</f>
        <v>1.5146139255873401E-4</v>
      </c>
      <c r="AG7" s="4">
        <f>'Nonroad estimates'!$B$11</f>
        <v>1.5146139255873401E-4</v>
      </c>
      <c r="AH7" s="4">
        <f>'Nonroad estimates'!$B$11</f>
        <v>1.5146139255873401E-4</v>
      </c>
      <c r="AI7" s="4">
        <f>'Nonroad estimates'!$B$11</f>
        <v>1.5146139255873401E-4</v>
      </c>
      <c r="AJ7" s="4">
        <f>'Nonroad estimates'!$B$11</f>
        <v>1.5146139255873401E-4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9</v>
      </c>
      <c r="B7" s="4">
        <f>'Nonroad estimates'!$B$5</f>
        <v>6.8138319593843581E-5</v>
      </c>
      <c r="C7" s="4">
        <f>'Nonroad estimates'!$B$5</f>
        <v>6.8138319593843581E-5</v>
      </c>
      <c r="D7" s="4">
        <f>'Nonroad estimates'!$B$5</f>
        <v>6.8138319593843581E-5</v>
      </c>
      <c r="E7" s="4">
        <f>'Nonroad estimates'!$B$5</f>
        <v>6.8138319593843581E-5</v>
      </c>
      <c r="F7" s="4">
        <f>'Nonroad estimates'!$B$5</f>
        <v>6.8138319593843581E-5</v>
      </c>
      <c r="G7" s="4">
        <f>'Nonroad estimates'!$B$5</f>
        <v>6.8138319593843581E-5</v>
      </c>
      <c r="H7" s="4">
        <f>'Nonroad estimates'!$B$5</f>
        <v>6.8138319593843581E-5</v>
      </c>
      <c r="I7" s="4">
        <f>'Nonroad estimates'!$B$5</f>
        <v>6.8138319593843581E-5</v>
      </c>
      <c r="J7" s="4">
        <f>'Nonroad estimates'!$B$5</f>
        <v>6.8138319593843581E-5</v>
      </c>
      <c r="K7" s="4">
        <f>'Nonroad estimates'!$B$5</f>
        <v>6.8138319593843581E-5</v>
      </c>
      <c r="L7" s="4">
        <f>'Nonroad estimates'!$B$5</f>
        <v>6.8138319593843581E-5</v>
      </c>
      <c r="M7" s="4">
        <f>'Nonroad estimates'!$B$5</f>
        <v>6.8138319593843581E-5</v>
      </c>
      <c r="N7" s="4">
        <f>'Nonroad estimates'!$B$5</f>
        <v>6.8138319593843581E-5</v>
      </c>
      <c r="O7" s="4">
        <f>'Nonroad estimates'!$B$5</f>
        <v>6.8138319593843581E-5</v>
      </c>
      <c r="P7" s="4">
        <f>'Nonroad estimates'!$B$5</f>
        <v>6.8138319593843581E-5</v>
      </c>
      <c r="Q7" s="4">
        <f>'Nonroad estimates'!$B$5</f>
        <v>6.8138319593843581E-5</v>
      </c>
      <c r="R7" s="4">
        <f>'Nonroad estimates'!$B$5</f>
        <v>6.8138319593843581E-5</v>
      </c>
      <c r="S7" s="4">
        <f>'Nonroad estimates'!$B$5</f>
        <v>6.8138319593843581E-5</v>
      </c>
      <c r="T7" s="4">
        <f>'Nonroad estimates'!$B$5</f>
        <v>6.8138319593843581E-5</v>
      </c>
      <c r="U7" s="4">
        <f>'Nonroad estimates'!$B$5</f>
        <v>6.8138319593843581E-5</v>
      </c>
      <c r="V7" s="4">
        <f>'Nonroad estimates'!$B$5</f>
        <v>6.8138319593843581E-5</v>
      </c>
      <c r="W7" s="4">
        <f>'Nonroad estimates'!$B$5</f>
        <v>6.8138319593843581E-5</v>
      </c>
      <c r="X7" s="4">
        <f>'Nonroad estimates'!$B$5</f>
        <v>6.8138319593843581E-5</v>
      </c>
      <c r="Y7" s="4">
        <f>'Nonroad estimates'!$B$5</f>
        <v>6.8138319593843581E-5</v>
      </c>
      <c r="Z7" s="4">
        <f>'Nonroad estimates'!$B$5</f>
        <v>6.8138319593843581E-5</v>
      </c>
      <c r="AA7" s="4">
        <f>'Nonroad estimates'!$B$5</f>
        <v>6.8138319593843581E-5</v>
      </c>
      <c r="AB7" s="4">
        <f>'Nonroad estimates'!$B$5</f>
        <v>6.8138319593843581E-5</v>
      </c>
      <c r="AC7" s="4">
        <f>'Nonroad estimates'!$B$5</f>
        <v>6.8138319593843581E-5</v>
      </c>
      <c r="AD7" s="4">
        <f>'Nonroad estimates'!$B$5</f>
        <v>6.8138319593843581E-5</v>
      </c>
      <c r="AE7" s="4">
        <f>'Nonroad estimates'!$B$5</f>
        <v>6.8138319593843581E-5</v>
      </c>
      <c r="AF7" s="4">
        <f>'Nonroad estimates'!$B$5</f>
        <v>6.8138319593843581E-5</v>
      </c>
      <c r="AG7" s="4">
        <f>'Nonroad estimates'!$B$5</f>
        <v>6.8138319593843581E-5</v>
      </c>
      <c r="AH7" s="4">
        <f>'Nonroad estimates'!$B$5</f>
        <v>6.8138319593843581E-5</v>
      </c>
      <c r="AI7" s="4">
        <f>'Nonroad estimates'!$B$5</f>
        <v>6.8138319593843581E-5</v>
      </c>
      <c r="AJ7" s="4">
        <f>'Nonroad estimates'!$B$5</f>
        <v>6.8138319593843581E-5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9</v>
      </c>
      <c r="B7" s="4">
        <f>'Nonroad estimates'!$B$12</f>
        <v>8.816700298691681E-4</v>
      </c>
      <c r="C7" s="4">
        <f>'Nonroad estimates'!$B$12</f>
        <v>8.816700298691681E-4</v>
      </c>
      <c r="D7" s="4">
        <f>'Nonroad estimates'!$B$12</f>
        <v>8.816700298691681E-4</v>
      </c>
      <c r="E7" s="4">
        <f>'Nonroad estimates'!$B$12</f>
        <v>8.816700298691681E-4</v>
      </c>
      <c r="F7" s="4">
        <f>'Nonroad estimates'!$B$12</f>
        <v>8.816700298691681E-4</v>
      </c>
      <c r="G7" s="4">
        <f>'Nonroad estimates'!$B$12</f>
        <v>8.816700298691681E-4</v>
      </c>
      <c r="H7" s="4">
        <f>'Nonroad estimates'!$B$12</f>
        <v>8.816700298691681E-4</v>
      </c>
      <c r="I7" s="4">
        <f>'Nonroad estimates'!$B$12</f>
        <v>8.816700298691681E-4</v>
      </c>
      <c r="J7" s="4">
        <f>'Nonroad estimates'!$B$12</f>
        <v>8.816700298691681E-4</v>
      </c>
      <c r="K7" s="4">
        <f>'Nonroad estimates'!$B$12</f>
        <v>8.816700298691681E-4</v>
      </c>
      <c r="L7" s="4">
        <f>'Nonroad estimates'!$B$12</f>
        <v>8.816700298691681E-4</v>
      </c>
      <c r="M7" s="4">
        <f>'Nonroad estimates'!$B$12</f>
        <v>8.816700298691681E-4</v>
      </c>
      <c r="N7" s="4">
        <f>'Nonroad estimates'!$B$12</f>
        <v>8.816700298691681E-4</v>
      </c>
      <c r="O7" s="4">
        <f>'Nonroad estimates'!$B$12</f>
        <v>8.816700298691681E-4</v>
      </c>
      <c r="P7" s="4">
        <f>'Nonroad estimates'!$B$12</f>
        <v>8.816700298691681E-4</v>
      </c>
      <c r="Q7" s="4">
        <f>'Nonroad estimates'!$B$12</f>
        <v>8.816700298691681E-4</v>
      </c>
      <c r="R7" s="4">
        <f>'Nonroad estimates'!$B$12</f>
        <v>8.816700298691681E-4</v>
      </c>
      <c r="S7" s="4">
        <f>'Nonroad estimates'!$B$12</f>
        <v>8.816700298691681E-4</v>
      </c>
      <c r="T7" s="4">
        <f>'Nonroad estimates'!$B$12</f>
        <v>8.816700298691681E-4</v>
      </c>
      <c r="U7" s="4">
        <f>'Nonroad estimates'!$B$12</f>
        <v>8.816700298691681E-4</v>
      </c>
      <c r="V7" s="4">
        <f>'Nonroad estimates'!$B$12</f>
        <v>8.816700298691681E-4</v>
      </c>
      <c r="W7" s="4">
        <f>'Nonroad estimates'!$B$12</f>
        <v>8.816700298691681E-4</v>
      </c>
      <c r="X7" s="4">
        <f>'Nonroad estimates'!$B$12</f>
        <v>8.816700298691681E-4</v>
      </c>
      <c r="Y7" s="4">
        <f>'Nonroad estimates'!$B$12</f>
        <v>8.816700298691681E-4</v>
      </c>
      <c r="Z7" s="4">
        <f>'Nonroad estimates'!$B$12</f>
        <v>8.816700298691681E-4</v>
      </c>
      <c r="AA7" s="4">
        <f>'Nonroad estimates'!$B$12</f>
        <v>8.816700298691681E-4</v>
      </c>
      <c r="AB7" s="4">
        <f>'Nonroad estimates'!$B$12</f>
        <v>8.816700298691681E-4</v>
      </c>
      <c r="AC7" s="4">
        <f>'Nonroad estimates'!$B$12</f>
        <v>8.816700298691681E-4</v>
      </c>
      <c r="AD7" s="4">
        <f>'Nonroad estimates'!$B$12</f>
        <v>8.816700298691681E-4</v>
      </c>
      <c r="AE7" s="4">
        <f>'Nonroad estimates'!$B$12</f>
        <v>8.816700298691681E-4</v>
      </c>
      <c r="AF7" s="4">
        <f>'Nonroad estimates'!$B$12</f>
        <v>8.816700298691681E-4</v>
      </c>
      <c r="AG7" s="4">
        <f>'Nonroad estimates'!$B$12</f>
        <v>8.816700298691681E-4</v>
      </c>
      <c r="AH7" s="4">
        <f>'Nonroad estimates'!$B$12</f>
        <v>8.816700298691681E-4</v>
      </c>
      <c r="AI7" s="4">
        <f>'Nonroad estimates'!$B$12</f>
        <v>8.816700298691681E-4</v>
      </c>
      <c r="AJ7" s="4">
        <f>'Nonroad estimates'!$B$12</f>
        <v>8.816700298691681E-4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9</v>
      </c>
      <c r="B7" s="4">
        <f>'Nonroad estimates'!$B$6</f>
        <v>2.6801072373578475E-3</v>
      </c>
      <c r="C7" s="4">
        <f>B7</f>
        <v>2.6801072373578475E-3</v>
      </c>
      <c r="D7" s="4">
        <f t="shared" ref="D7:AJ7" si="0">C7</f>
        <v>2.6801072373578475E-3</v>
      </c>
      <c r="E7" s="4">
        <f t="shared" si="0"/>
        <v>2.6801072373578475E-3</v>
      </c>
      <c r="F7" s="4">
        <f t="shared" si="0"/>
        <v>2.6801072373578475E-3</v>
      </c>
      <c r="G7" s="4">
        <f t="shared" si="0"/>
        <v>2.6801072373578475E-3</v>
      </c>
      <c r="H7" s="4">
        <f t="shared" si="0"/>
        <v>2.6801072373578475E-3</v>
      </c>
      <c r="I7" s="4">
        <f t="shared" si="0"/>
        <v>2.6801072373578475E-3</v>
      </c>
      <c r="J7" s="4">
        <f t="shared" si="0"/>
        <v>2.6801072373578475E-3</v>
      </c>
      <c r="K7" s="4">
        <f t="shared" si="0"/>
        <v>2.6801072373578475E-3</v>
      </c>
      <c r="L7" s="4">
        <f t="shared" si="0"/>
        <v>2.6801072373578475E-3</v>
      </c>
      <c r="M7" s="4">
        <f t="shared" si="0"/>
        <v>2.6801072373578475E-3</v>
      </c>
      <c r="N7" s="4">
        <f t="shared" si="0"/>
        <v>2.6801072373578475E-3</v>
      </c>
      <c r="O7" s="4">
        <f t="shared" si="0"/>
        <v>2.6801072373578475E-3</v>
      </c>
      <c r="P7" s="4">
        <f t="shared" si="0"/>
        <v>2.6801072373578475E-3</v>
      </c>
      <c r="Q7" s="4">
        <f t="shared" si="0"/>
        <v>2.6801072373578475E-3</v>
      </c>
      <c r="R7" s="4">
        <f t="shared" si="0"/>
        <v>2.6801072373578475E-3</v>
      </c>
      <c r="S7" s="4">
        <f t="shared" si="0"/>
        <v>2.6801072373578475E-3</v>
      </c>
      <c r="T7" s="4">
        <f t="shared" si="0"/>
        <v>2.6801072373578475E-3</v>
      </c>
      <c r="U7" s="4">
        <f t="shared" si="0"/>
        <v>2.6801072373578475E-3</v>
      </c>
      <c r="V7" s="4">
        <f t="shared" si="0"/>
        <v>2.6801072373578475E-3</v>
      </c>
      <c r="W7" s="4">
        <f t="shared" si="0"/>
        <v>2.6801072373578475E-3</v>
      </c>
      <c r="X7" s="4">
        <f t="shared" si="0"/>
        <v>2.6801072373578475E-3</v>
      </c>
      <c r="Y7" s="4">
        <f t="shared" si="0"/>
        <v>2.6801072373578475E-3</v>
      </c>
      <c r="Z7" s="4">
        <f t="shared" si="0"/>
        <v>2.6801072373578475E-3</v>
      </c>
      <c r="AA7" s="4">
        <f t="shared" si="0"/>
        <v>2.6801072373578475E-3</v>
      </c>
      <c r="AB7" s="4">
        <f t="shared" si="0"/>
        <v>2.6801072373578475E-3</v>
      </c>
      <c r="AC7" s="4">
        <f t="shared" si="0"/>
        <v>2.6801072373578475E-3</v>
      </c>
      <c r="AD7" s="4">
        <f t="shared" si="0"/>
        <v>2.6801072373578475E-3</v>
      </c>
      <c r="AE7" s="4">
        <f t="shared" si="0"/>
        <v>2.6801072373578475E-3</v>
      </c>
      <c r="AF7" s="4">
        <f t="shared" si="0"/>
        <v>2.6801072373578475E-3</v>
      </c>
      <c r="AG7" s="4">
        <f t="shared" si="0"/>
        <v>2.6801072373578475E-3</v>
      </c>
      <c r="AH7" s="4">
        <f t="shared" si="0"/>
        <v>2.6801072373578475E-3</v>
      </c>
      <c r="AI7" s="4">
        <f t="shared" si="0"/>
        <v>2.6801072373578475E-3</v>
      </c>
      <c r="AJ7" s="4">
        <f t="shared" si="0"/>
        <v>2.6801072373578475E-3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9</v>
      </c>
      <c r="B7" s="4">
        <f>'Nonroad estimates'!$B$13</f>
        <v>9.7979641522397912E-6</v>
      </c>
      <c r="C7" s="4">
        <f>'Nonroad estimates'!$B$13</f>
        <v>9.7979641522397912E-6</v>
      </c>
      <c r="D7" s="4">
        <f>'Nonroad estimates'!$B$13</f>
        <v>9.7979641522397912E-6</v>
      </c>
      <c r="E7" s="4">
        <f>'Nonroad estimates'!$B$13</f>
        <v>9.7979641522397912E-6</v>
      </c>
      <c r="F7" s="4">
        <f>'Nonroad estimates'!$B$13</f>
        <v>9.7979641522397912E-6</v>
      </c>
      <c r="G7" s="4">
        <f>'Nonroad estimates'!$B$13</f>
        <v>9.7979641522397912E-6</v>
      </c>
      <c r="H7" s="4">
        <f>'Nonroad estimates'!$B$13</f>
        <v>9.7979641522397912E-6</v>
      </c>
      <c r="I7" s="4">
        <f>'Nonroad estimates'!$B$13</f>
        <v>9.7979641522397912E-6</v>
      </c>
      <c r="J7" s="4">
        <f>'Nonroad estimates'!$B$13</f>
        <v>9.7979641522397912E-6</v>
      </c>
      <c r="K7" s="4">
        <f>'Nonroad estimates'!$B$13</f>
        <v>9.7979641522397912E-6</v>
      </c>
      <c r="L7" s="4">
        <f>'Nonroad estimates'!$B$13</f>
        <v>9.7979641522397912E-6</v>
      </c>
      <c r="M7" s="4">
        <f>'Nonroad estimates'!$B$13</f>
        <v>9.7979641522397912E-6</v>
      </c>
      <c r="N7" s="4">
        <f>'Nonroad estimates'!$B$13</f>
        <v>9.7979641522397912E-6</v>
      </c>
      <c r="O7" s="4">
        <f>'Nonroad estimates'!$B$13</f>
        <v>9.7979641522397912E-6</v>
      </c>
      <c r="P7" s="4">
        <f>'Nonroad estimates'!$B$13</f>
        <v>9.7979641522397912E-6</v>
      </c>
      <c r="Q7" s="4">
        <f>'Nonroad estimates'!$B$13</f>
        <v>9.7979641522397912E-6</v>
      </c>
      <c r="R7" s="4">
        <f>'Nonroad estimates'!$B$13</f>
        <v>9.7979641522397912E-6</v>
      </c>
      <c r="S7" s="4">
        <f>'Nonroad estimates'!$B$13</f>
        <v>9.7979641522397912E-6</v>
      </c>
      <c r="T7" s="4">
        <f>'Nonroad estimates'!$B$13</f>
        <v>9.7979641522397912E-6</v>
      </c>
      <c r="U7" s="4">
        <f>'Nonroad estimates'!$B$13</f>
        <v>9.7979641522397912E-6</v>
      </c>
      <c r="V7" s="4">
        <f>'Nonroad estimates'!$B$13</f>
        <v>9.7979641522397912E-6</v>
      </c>
      <c r="W7" s="4">
        <f>'Nonroad estimates'!$B$13</f>
        <v>9.7979641522397912E-6</v>
      </c>
      <c r="X7" s="4">
        <f>'Nonroad estimates'!$B$13</f>
        <v>9.7979641522397912E-6</v>
      </c>
      <c r="Y7" s="4">
        <f>'Nonroad estimates'!$B$13</f>
        <v>9.7979641522397912E-6</v>
      </c>
      <c r="Z7" s="4">
        <f>'Nonroad estimates'!$B$13</f>
        <v>9.7979641522397912E-6</v>
      </c>
      <c r="AA7" s="4">
        <f>'Nonroad estimates'!$B$13</f>
        <v>9.7979641522397912E-6</v>
      </c>
      <c r="AB7" s="4">
        <f>'Nonroad estimates'!$B$13</f>
        <v>9.7979641522397912E-6</v>
      </c>
      <c r="AC7" s="4">
        <f>'Nonroad estimates'!$B$13</f>
        <v>9.7979641522397912E-6</v>
      </c>
      <c r="AD7" s="4">
        <f>'Nonroad estimates'!$B$13</f>
        <v>9.7979641522397912E-6</v>
      </c>
      <c r="AE7" s="4">
        <f>'Nonroad estimates'!$B$13</f>
        <v>9.7979641522397912E-6</v>
      </c>
      <c r="AF7" s="4">
        <f>'Nonroad estimates'!$B$13</f>
        <v>9.7979641522397912E-6</v>
      </c>
      <c r="AG7" s="4">
        <f>'Nonroad estimates'!$B$13</f>
        <v>9.7979641522397912E-6</v>
      </c>
      <c r="AH7" s="4">
        <f>'Nonroad estimates'!$B$13</f>
        <v>9.7979641522397912E-6</v>
      </c>
      <c r="AI7" s="4">
        <f>'Nonroad estimates'!$B$13</f>
        <v>9.7979641522397912E-6</v>
      </c>
      <c r="AJ7" s="4">
        <f>'Nonroad estimates'!$B$13</f>
        <v>9.7979641522397912E-6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9</v>
      </c>
      <c r="B7" s="4">
        <f>'Nonroad estimates'!$B$7</f>
        <v>1.3471913331456386E-3</v>
      </c>
      <c r="C7" s="4">
        <f>'Nonroad estimates'!$B$7</f>
        <v>1.3471913331456386E-3</v>
      </c>
      <c r="D7" s="4">
        <f>'Nonroad estimates'!$B$7</f>
        <v>1.3471913331456386E-3</v>
      </c>
      <c r="E7" s="4">
        <f>'Nonroad estimates'!$B$7</f>
        <v>1.3471913331456386E-3</v>
      </c>
      <c r="F7" s="4">
        <f>'Nonroad estimates'!$B$7</f>
        <v>1.3471913331456386E-3</v>
      </c>
      <c r="G7" s="4">
        <f>'Nonroad estimates'!$B$7</f>
        <v>1.3471913331456386E-3</v>
      </c>
      <c r="H7" s="4">
        <f>'Nonroad estimates'!$B$7</f>
        <v>1.3471913331456386E-3</v>
      </c>
      <c r="I7" s="4">
        <f>'Nonroad estimates'!$B$7</f>
        <v>1.3471913331456386E-3</v>
      </c>
      <c r="J7" s="4">
        <f>'Nonroad estimates'!$B$7</f>
        <v>1.3471913331456386E-3</v>
      </c>
      <c r="K7" s="4">
        <f>'Nonroad estimates'!$B$7</f>
        <v>1.3471913331456386E-3</v>
      </c>
      <c r="L7" s="4">
        <f>'Nonroad estimates'!$B$7</f>
        <v>1.3471913331456386E-3</v>
      </c>
      <c r="M7" s="4">
        <f>'Nonroad estimates'!$B$7</f>
        <v>1.3471913331456386E-3</v>
      </c>
      <c r="N7" s="4">
        <f>'Nonroad estimates'!$B$7</f>
        <v>1.3471913331456386E-3</v>
      </c>
      <c r="O7" s="4">
        <f>'Nonroad estimates'!$B$7</f>
        <v>1.3471913331456386E-3</v>
      </c>
      <c r="P7" s="4">
        <f>'Nonroad estimates'!$B$7</f>
        <v>1.3471913331456386E-3</v>
      </c>
      <c r="Q7" s="4">
        <f>'Nonroad estimates'!$B$7</f>
        <v>1.3471913331456386E-3</v>
      </c>
      <c r="R7" s="4">
        <f>'Nonroad estimates'!$B$7</f>
        <v>1.3471913331456386E-3</v>
      </c>
      <c r="S7" s="4">
        <f>'Nonroad estimates'!$B$7</f>
        <v>1.3471913331456386E-3</v>
      </c>
      <c r="T7" s="4">
        <f>'Nonroad estimates'!$B$7</f>
        <v>1.3471913331456386E-3</v>
      </c>
      <c r="U7" s="4">
        <f>'Nonroad estimates'!$B$7</f>
        <v>1.3471913331456386E-3</v>
      </c>
      <c r="V7" s="4">
        <f>'Nonroad estimates'!$B$7</f>
        <v>1.3471913331456386E-3</v>
      </c>
      <c r="W7" s="4">
        <f>'Nonroad estimates'!$B$7</f>
        <v>1.3471913331456386E-3</v>
      </c>
      <c r="X7" s="4">
        <f>'Nonroad estimates'!$B$7</f>
        <v>1.3471913331456386E-3</v>
      </c>
      <c r="Y7" s="4">
        <f>'Nonroad estimates'!$B$7</f>
        <v>1.3471913331456386E-3</v>
      </c>
      <c r="Z7" s="4">
        <f>'Nonroad estimates'!$B$7</f>
        <v>1.3471913331456386E-3</v>
      </c>
      <c r="AA7" s="4">
        <f>'Nonroad estimates'!$B$7</f>
        <v>1.3471913331456386E-3</v>
      </c>
      <c r="AB7" s="4">
        <f>'Nonroad estimates'!$B$7</f>
        <v>1.3471913331456386E-3</v>
      </c>
      <c r="AC7" s="4">
        <f>'Nonroad estimates'!$B$7</f>
        <v>1.3471913331456386E-3</v>
      </c>
      <c r="AD7" s="4">
        <f>'Nonroad estimates'!$B$7</f>
        <v>1.3471913331456386E-3</v>
      </c>
      <c r="AE7" s="4">
        <f>'Nonroad estimates'!$B$7</f>
        <v>1.3471913331456386E-3</v>
      </c>
      <c r="AF7" s="4">
        <f>'Nonroad estimates'!$B$7</f>
        <v>1.3471913331456386E-3</v>
      </c>
      <c r="AG7" s="4">
        <f>'Nonroad estimates'!$B$7</f>
        <v>1.3471913331456386E-3</v>
      </c>
      <c r="AH7" s="4">
        <f>'Nonroad estimates'!$B$7</f>
        <v>1.3471913331456386E-3</v>
      </c>
      <c r="AI7" s="4">
        <f>'Nonroad estimates'!$B$7</f>
        <v>1.3471913331456386E-3</v>
      </c>
      <c r="AJ7" s="4">
        <f>'Nonroad estimates'!$B$7</f>
        <v>1.3471913331456386E-3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s="4">
        <f>Motorbikes!B2</f>
        <v>3.6112222530515913E-3</v>
      </c>
      <c r="C2" s="4">
        <f>Motorbikes!C2</f>
        <v>3.6112222530515913E-3</v>
      </c>
      <c r="D2" s="4">
        <f>Motorbikes!D2</f>
        <v>3.6112222530515913E-3</v>
      </c>
      <c r="E2" s="4">
        <f>Motorbikes!E2</f>
        <v>3.6112222530515913E-3</v>
      </c>
      <c r="F2" s="4">
        <f>Motorbikes!F2</f>
        <v>3.6112222530515913E-3</v>
      </c>
      <c r="G2" s="4">
        <f>Motorbikes!G2</f>
        <v>3.6112222530515913E-3</v>
      </c>
      <c r="H2" s="4">
        <f>Motorbikes!H2</f>
        <v>3.6112222530515913E-3</v>
      </c>
      <c r="I2" s="4">
        <f>Motorbikes!I2</f>
        <v>3.6112222530515913E-3</v>
      </c>
      <c r="J2" s="4">
        <f>Motorbikes!J2</f>
        <v>3.6112222530515913E-3</v>
      </c>
      <c r="K2" s="4">
        <f>Motorbikes!K2</f>
        <v>3.6112222530515913E-3</v>
      </c>
      <c r="L2" s="4">
        <f>Motorbikes!L2</f>
        <v>3.6112222530515913E-3</v>
      </c>
      <c r="M2" s="4">
        <f>Motorbikes!M2</f>
        <v>3.6112222530515913E-3</v>
      </c>
      <c r="N2" s="4">
        <f>Motorbikes!N2</f>
        <v>3.6112222530515913E-3</v>
      </c>
      <c r="O2" s="4">
        <f>Motorbikes!O2</f>
        <v>3.6112222530515913E-3</v>
      </c>
      <c r="P2" s="4">
        <f>Motorbikes!P2</f>
        <v>3.6112222530515913E-3</v>
      </c>
      <c r="Q2" s="4">
        <f>Motorbikes!Q2</f>
        <v>3.6112222530515913E-3</v>
      </c>
      <c r="R2" s="4">
        <f>Motorbikes!R2</f>
        <v>3.6112222530515913E-3</v>
      </c>
      <c r="S2" s="4">
        <f>Motorbikes!S2</f>
        <v>3.6112222530515913E-3</v>
      </c>
      <c r="T2" s="4">
        <f>Motorbikes!T2</f>
        <v>3.6112222530515913E-3</v>
      </c>
      <c r="U2" s="4">
        <f>Motorbikes!U2</f>
        <v>3.6112222530515913E-3</v>
      </c>
      <c r="V2" s="4">
        <f>Motorbikes!V2</f>
        <v>3.6112222530515913E-3</v>
      </c>
      <c r="W2" s="4">
        <f>Motorbikes!W2</f>
        <v>3.6112222530515913E-3</v>
      </c>
      <c r="X2" s="4">
        <f>Motorbikes!X2</f>
        <v>3.6112222530515913E-3</v>
      </c>
      <c r="Y2" s="4">
        <f>Motorbikes!Y2</f>
        <v>3.6112222530515913E-3</v>
      </c>
      <c r="Z2" s="4">
        <f>Motorbikes!Z2</f>
        <v>3.6112222530515913E-3</v>
      </c>
      <c r="AA2" s="4">
        <f>Motorbikes!AA2</f>
        <v>3.6112222530515913E-3</v>
      </c>
      <c r="AB2" s="4">
        <f>Motorbikes!AB2</f>
        <v>3.6112222530515913E-3</v>
      </c>
      <c r="AC2" s="4">
        <f>Motorbikes!AC2</f>
        <v>3.6112222530515913E-3</v>
      </c>
      <c r="AD2" s="4">
        <f>Motorbikes!AD2</f>
        <v>3.6112222530515913E-3</v>
      </c>
      <c r="AE2" s="4">
        <f>Motorbikes!AE2</f>
        <v>3.6112222530515913E-3</v>
      </c>
      <c r="AF2" s="4">
        <f>Motorbikes!AF2</f>
        <v>3.6112222530515913E-3</v>
      </c>
      <c r="AG2" s="4">
        <f>Motorbikes!AG2</f>
        <v>3.6112222530515913E-3</v>
      </c>
      <c r="AH2" s="4">
        <f>Motorbikes!AH2</f>
        <v>3.6112222530515913E-3</v>
      </c>
      <c r="AI2" s="4">
        <f>Motorbikes!AI2</f>
        <v>3.6112222530515913E-3</v>
      </c>
      <c r="AJ2" s="4">
        <f>Motorbikes!AJ2</f>
        <v>3.6112222530515913E-3</v>
      </c>
    </row>
    <row r="3" spans="1:36">
      <c r="A3" t="s">
        <v>5</v>
      </c>
      <c r="B3" s="78">
        <f>Motorbikes!B3</f>
        <v>1.134102856330252E-3</v>
      </c>
      <c r="C3" s="78">
        <f>Motorbikes!C3</f>
        <v>1.134102856330252E-3</v>
      </c>
      <c r="D3" s="78">
        <f>Motorbikes!D3</f>
        <v>1.134102856330252E-3</v>
      </c>
      <c r="E3" s="78">
        <f>Motorbikes!E3</f>
        <v>1.134102856330252E-3</v>
      </c>
      <c r="F3" s="78">
        <f>Motorbikes!F3</f>
        <v>1.134102856330252E-3</v>
      </c>
      <c r="G3" s="78">
        <f>Motorbikes!G3</f>
        <v>1.134102856330252E-3</v>
      </c>
      <c r="H3" s="78">
        <f>Motorbikes!H3</f>
        <v>1.134102856330252E-3</v>
      </c>
      <c r="I3" s="78">
        <f>Motorbikes!I3</f>
        <v>1.134102856330252E-3</v>
      </c>
      <c r="J3" s="78">
        <f>Motorbikes!J3</f>
        <v>1.134102856330252E-3</v>
      </c>
      <c r="K3" s="78">
        <f>Motorbikes!K3</f>
        <v>1.134102856330252E-3</v>
      </c>
      <c r="L3" s="78">
        <f>Motorbikes!L3</f>
        <v>1.134102856330252E-3</v>
      </c>
      <c r="M3" s="78">
        <f>Motorbikes!M3</f>
        <v>1.134102856330252E-3</v>
      </c>
      <c r="N3" s="78">
        <f>Motorbikes!N3</f>
        <v>1.134102856330252E-3</v>
      </c>
      <c r="O3" s="78">
        <f>Motorbikes!O3</f>
        <v>1.134102856330252E-3</v>
      </c>
      <c r="P3" s="78">
        <f>Motorbikes!P3</f>
        <v>1.134102856330252E-3</v>
      </c>
      <c r="Q3" s="78">
        <f>Motorbikes!Q3</f>
        <v>1.134102856330252E-3</v>
      </c>
      <c r="R3" s="78">
        <f>Motorbikes!R3</f>
        <v>1.134102856330252E-3</v>
      </c>
      <c r="S3" s="78">
        <f>Motorbikes!S3</f>
        <v>1.134102856330252E-3</v>
      </c>
      <c r="T3" s="78">
        <f>Motorbikes!T3</f>
        <v>1.134102856330252E-3</v>
      </c>
      <c r="U3" s="78">
        <f>Motorbikes!U3</f>
        <v>1.134102856330252E-3</v>
      </c>
      <c r="V3" s="78">
        <f>Motorbikes!V3</f>
        <v>1.134102856330252E-3</v>
      </c>
      <c r="W3" s="78">
        <f>Motorbikes!W3</f>
        <v>1.134102856330252E-3</v>
      </c>
      <c r="X3" s="78">
        <f>Motorbikes!X3</f>
        <v>1.134102856330252E-3</v>
      </c>
      <c r="Y3" s="78">
        <f>Motorbikes!Y3</f>
        <v>1.134102856330252E-3</v>
      </c>
      <c r="Z3" s="78">
        <f>Motorbikes!Z3</f>
        <v>1.134102856330252E-3</v>
      </c>
      <c r="AA3" s="78">
        <f>Motorbikes!AA3</f>
        <v>1.134102856330252E-3</v>
      </c>
      <c r="AB3" s="78">
        <f>Motorbikes!AB3</f>
        <v>1.134102856330252E-3</v>
      </c>
      <c r="AC3" s="78">
        <f>Motorbikes!AC3</f>
        <v>1.134102856330252E-3</v>
      </c>
      <c r="AD3" s="78">
        <f>Motorbikes!AD3</f>
        <v>1.134102856330252E-3</v>
      </c>
      <c r="AE3" s="78">
        <f>Motorbikes!AE3</f>
        <v>1.134102856330252E-3</v>
      </c>
      <c r="AF3" s="78">
        <f>Motorbikes!AF3</f>
        <v>1.134102856330252E-3</v>
      </c>
      <c r="AG3" s="78">
        <f>Motorbikes!AG3</f>
        <v>1.134102856330252E-3</v>
      </c>
      <c r="AH3" s="78">
        <f>Motorbikes!AH3</f>
        <v>1.134102856330252E-3</v>
      </c>
      <c r="AI3" s="78">
        <f>Motorbikes!AI3</f>
        <v>1.134102856330252E-3</v>
      </c>
      <c r="AJ3" s="78">
        <f>Motorbikes!AJ3</f>
        <v>1.134102856330252E-3</v>
      </c>
    </row>
    <row r="4" spans="1:36">
      <c r="A4" t="s">
        <v>6</v>
      </c>
      <c r="B4" s="4">
        <f>Motorbikes!B4</f>
        <v>1.134102856330252E-3</v>
      </c>
      <c r="C4" s="4">
        <f>Motorbikes!C4</f>
        <v>1.134102856330252E-3</v>
      </c>
      <c r="D4" s="4">
        <f>Motorbikes!D4</f>
        <v>1.134102856330252E-3</v>
      </c>
      <c r="E4" s="4">
        <f>Motorbikes!E4</f>
        <v>1.134102856330252E-3</v>
      </c>
      <c r="F4" s="4">
        <f>Motorbikes!F4</f>
        <v>1.134102856330252E-3</v>
      </c>
      <c r="G4" s="4">
        <f>Motorbikes!G4</f>
        <v>1.134102856330252E-3</v>
      </c>
      <c r="H4" s="4">
        <f>Motorbikes!H4</f>
        <v>1.134102856330252E-3</v>
      </c>
      <c r="I4" s="4">
        <f>Motorbikes!I4</f>
        <v>1.134102856330252E-3</v>
      </c>
      <c r="J4" s="4">
        <f>Motorbikes!J4</f>
        <v>1.134102856330252E-3</v>
      </c>
      <c r="K4" s="4">
        <f>Motorbikes!K4</f>
        <v>1.134102856330252E-3</v>
      </c>
      <c r="L4" s="4">
        <f>Motorbikes!L4</f>
        <v>1.134102856330252E-3</v>
      </c>
      <c r="M4" s="4">
        <f>Motorbikes!M4</f>
        <v>1.134102856330252E-3</v>
      </c>
      <c r="N4" s="4">
        <f>Motorbikes!N4</f>
        <v>1.134102856330252E-3</v>
      </c>
      <c r="O4" s="4">
        <f>Motorbikes!O4</f>
        <v>1.134102856330252E-3</v>
      </c>
      <c r="P4" s="4">
        <f>Motorbikes!P4</f>
        <v>1.134102856330252E-3</v>
      </c>
      <c r="Q4" s="4">
        <f>Motorbikes!Q4</f>
        <v>1.134102856330252E-3</v>
      </c>
      <c r="R4" s="4">
        <f>Motorbikes!R4</f>
        <v>1.134102856330252E-3</v>
      </c>
      <c r="S4" s="4">
        <f>Motorbikes!S4</f>
        <v>1.134102856330252E-3</v>
      </c>
      <c r="T4" s="4">
        <f>Motorbikes!T4</f>
        <v>1.134102856330252E-3</v>
      </c>
      <c r="U4" s="4">
        <f>Motorbikes!U4</f>
        <v>1.134102856330252E-3</v>
      </c>
      <c r="V4" s="4">
        <f>Motorbikes!V4</f>
        <v>1.134102856330252E-3</v>
      </c>
      <c r="W4" s="4">
        <f>Motorbikes!W4</f>
        <v>1.134102856330252E-3</v>
      </c>
      <c r="X4" s="4">
        <f>Motorbikes!X4</f>
        <v>1.134102856330252E-3</v>
      </c>
      <c r="Y4" s="4">
        <f>Motorbikes!Y4</f>
        <v>1.134102856330252E-3</v>
      </c>
      <c r="Z4" s="4">
        <f>Motorbikes!Z4</f>
        <v>1.134102856330252E-3</v>
      </c>
      <c r="AA4" s="4">
        <f>Motorbikes!AA4</f>
        <v>1.134102856330252E-3</v>
      </c>
      <c r="AB4" s="4">
        <f>Motorbikes!AB4</f>
        <v>1.134102856330252E-3</v>
      </c>
      <c r="AC4" s="4">
        <f>Motorbikes!AC4</f>
        <v>1.134102856330252E-3</v>
      </c>
      <c r="AD4" s="4">
        <f>Motorbikes!AD4</f>
        <v>1.134102856330252E-3</v>
      </c>
      <c r="AE4" s="4">
        <f>Motorbikes!AE4</f>
        <v>1.134102856330252E-3</v>
      </c>
      <c r="AF4" s="4">
        <f>Motorbikes!AF4</f>
        <v>1.134102856330252E-3</v>
      </c>
      <c r="AG4" s="4">
        <f>Motorbikes!AG4</f>
        <v>1.134102856330252E-3</v>
      </c>
      <c r="AH4" s="4">
        <f>Motorbikes!AH4</f>
        <v>1.134102856330252E-3</v>
      </c>
      <c r="AI4" s="4">
        <f>Motorbikes!AI4</f>
        <v>1.134102856330252E-3</v>
      </c>
      <c r="AJ4" s="4">
        <f>Motorbikes!AJ4</f>
        <v>1.134102856330252E-3</v>
      </c>
    </row>
    <row r="5" spans="1:36">
      <c r="A5" t="s">
        <v>7</v>
      </c>
      <c r="B5" s="78">
        <f>Motorbikes!B5</f>
        <v>1.134102856330252E-3</v>
      </c>
      <c r="C5" s="78">
        <f>Motorbikes!C5</f>
        <v>1.134102856330252E-3</v>
      </c>
      <c r="D5" s="78">
        <f>Motorbikes!D5</f>
        <v>1.134102856330252E-3</v>
      </c>
      <c r="E5" s="78">
        <f>Motorbikes!E5</f>
        <v>1.134102856330252E-3</v>
      </c>
      <c r="F5" s="78">
        <f>Motorbikes!F5</f>
        <v>1.134102856330252E-3</v>
      </c>
      <c r="G5" s="78">
        <f>Motorbikes!G5</f>
        <v>1.134102856330252E-3</v>
      </c>
      <c r="H5" s="78">
        <f>Motorbikes!H5</f>
        <v>1.134102856330252E-3</v>
      </c>
      <c r="I5" s="78">
        <f>Motorbikes!I5</f>
        <v>1.134102856330252E-3</v>
      </c>
      <c r="J5" s="78">
        <f>Motorbikes!J5</f>
        <v>1.134102856330252E-3</v>
      </c>
      <c r="K5" s="78">
        <f>Motorbikes!K5</f>
        <v>1.134102856330252E-3</v>
      </c>
      <c r="L5" s="78">
        <f>Motorbikes!L5</f>
        <v>1.134102856330252E-3</v>
      </c>
      <c r="M5" s="78">
        <f>Motorbikes!M5</f>
        <v>1.134102856330252E-3</v>
      </c>
      <c r="N5" s="78">
        <f>Motorbikes!N5</f>
        <v>1.134102856330252E-3</v>
      </c>
      <c r="O5" s="78">
        <f>Motorbikes!O5</f>
        <v>1.134102856330252E-3</v>
      </c>
      <c r="P5" s="78">
        <f>Motorbikes!P5</f>
        <v>1.134102856330252E-3</v>
      </c>
      <c r="Q5" s="78">
        <f>Motorbikes!Q5</f>
        <v>1.134102856330252E-3</v>
      </c>
      <c r="R5" s="78">
        <f>Motorbikes!R5</f>
        <v>1.134102856330252E-3</v>
      </c>
      <c r="S5" s="78">
        <f>Motorbikes!S5</f>
        <v>1.134102856330252E-3</v>
      </c>
      <c r="T5" s="78">
        <f>Motorbikes!T5</f>
        <v>1.134102856330252E-3</v>
      </c>
      <c r="U5" s="78">
        <f>Motorbikes!U5</f>
        <v>1.134102856330252E-3</v>
      </c>
      <c r="V5" s="78">
        <f>Motorbikes!V5</f>
        <v>1.134102856330252E-3</v>
      </c>
      <c r="W5" s="78">
        <f>Motorbikes!W5</f>
        <v>1.134102856330252E-3</v>
      </c>
      <c r="X5" s="78">
        <f>Motorbikes!X5</f>
        <v>1.134102856330252E-3</v>
      </c>
      <c r="Y5" s="78">
        <f>Motorbikes!Y5</f>
        <v>1.134102856330252E-3</v>
      </c>
      <c r="Z5" s="78">
        <f>Motorbikes!Z5</f>
        <v>1.134102856330252E-3</v>
      </c>
      <c r="AA5" s="78">
        <f>Motorbikes!AA5</f>
        <v>1.134102856330252E-3</v>
      </c>
      <c r="AB5" s="78">
        <f>Motorbikes!AB5</f>
        <v>1.134102856330252E-3</v>
      </c>
      <c r="AC5" s="78">
        <f>Motorbikes!AC5</f>
        <v>1.134102856330252E-3</v>
      </c>
      <c r="AD5" s="78">
        <f>Motorbikes!AD5</f>
        <v>1.134102856330252E-3</v>
      </c>
      <c r="AE5" s="78">
        <f>Motorbikes!AE5</f>
        <v>1.134102856330252E-3</v>
      </c>
      <c r="AF5" s="78">
        <f>Motorbikes!AF5</f>
        <v>1.134102856330252E-3</v>
      </c>
      <c r="AG5" s="78">
        <f>Motorbikes!AG5</f>
        <v>1.134102856330252E-3</v>
      </c>
      <c r="AH5" s="78">
        <f>Motorbikes!AH5</f>
        <v>1.134102856330252E-3</v>
      </c>
      <c r="AI5" s="78">
        <f>Motorbikes!AI5</f>
        <v>1.134102856330252E-3</v>
      </c>
      <c r="AJ5" s="78">
        <f>Motorbikes!AJ5</f>
        <v>1.134102856330252E-3</v>
      </c>
    </row>
    <row r="6" spans="1:36">
      <c r="A6" t="s">
        <v>8</v>
      </c>
      <c r="B6" s="78">
        <f>Motorbikes!B6</f>
        <v>2.4965185245269888E-3</v>
      </c>
      <c r="C6" s="78">
        <f>Motorbikes!C6</f>
        <v>2.4965185245269888E-3</v>
      </c>
      <c r="D6" s="78">
        <f>Motorbikes!D6</f>
        <v>2.4965185245269888E-3</v>
      </c>
      <c r="E6" s="78">
        <f>Motorbikes!E6</f>
        <v>2.4965185245269888E-3</v>
      </c>
      <c r="F6" s="78">
        <f>Motorbikes!F6</f>
        <v>2.4965185245269888E-3</v>
      </c>
      <c r="G6" s="78">
        <f>Motorbikes!G6</f>
        <v>2.4965185245269888E-3</v>
      </c>
      <c r="H6" s="78">
        <f>Motorbikes!H6</f>
        <v>2.4965185245269888E-3</v>
      </c>
      <c r="I6" s="78">
        <f>Motorbikes!I6</f>
        <v>2.4965185245269888E-3</v>
      </c>
      <c r="J6" s="78">
        <f>Motorbikes!J6</f>
        <v>2.4965185245269888E-3</v>
      </c>
      <c r="K6" s="78">
        <f>Motorbikes!K6</f>
        <v>2.4965185245269888E-3</v>
      </c>
      <c r="L6" s="78">
        <f>Motorbikes!L6</f>
        <v>2.4965185245269888E-3</v>
      </c>
      <c r="M6" s="78">
        <f>Motorbikes!M6</f>
        <v>2.4965185245269888E-3</v>
      </c>
      <c r="N6" s="78">
        <f>Motorbikes!N6</f>
        <v>2.4965185245269888E-3</v>
      </c>
      <c r="O6" s="78">
        <f>Motorbikes!O6</f>
        <v>2.4965185245269888E-3</v>
      </c>
      <c r="P6" s="78">
        <f>Motorbikes!P6</f>
        <v>2.4965185245269888E-3</v>
      </c>
      <c r="Q6" s="78">
        <f>Motorbikes!Q6</f>
        <v>2.4965185245269888E-3</v>
      </c>
      <c r="R6" s="78">
        <f>Motorbikes!R6</f>
        <v>2.4965185245269888E-3</v>
      </c>
      <c r="S6" s="78">
        <f>Motorbikes!S6</f>
        <v>2.4965185245269888E-3</v>
      </c>
      <c r="T6" s="78">
        <f>Motorbikes!T6</f>
        <v>2.4965185245269888E-3</v>
      </c>
      <c r="U6" s="78">
        <f>Motorbikes!U6</f>
        <v>2.4965185245269888E-3</v>
      </c>
      <c r="V6" s="78">
        <f>Motorbikes!V6</f>
        <v>2.4965185245269888E-3</v>
      </c>
      <c r="W6" s="78">
        <f>Motorbikes!W6</f>
        <v>2.4965185245269888E-3</v>
      </c>
      <c r="X6" s="78">
        <f>Motorbikes!X6</f>
        <v>2.4965185245269888E-3</v>
      </c>
      <c r="Y6" s="78">
        <f>Motorbikes!Y6</f>
        <v>2.4965185245269888E-3</v>
      </c>
      <c r="Z6" s="78">
        <f>Motorbikes!Z6</f>
        <v>2.4965185245269888E-3</v>
      </c>
      <c r="AA6" s="78">
        <f>Motorbikes!AA6</f>
        <v>2.4965185245269888E-3</v>
      </c>
      <c r="AB6" s="78">
        <f>Motorbikes!AB6</f>
        <v>2.4965185245269888E-3</v>
      </c>
      <c r="AC6" s="78">
        <f>Motorbikes!AC6</f>
        <v>2.4965185245269888E-3</v>
      </c>
      <c r="AD6" s="78">
        <f>Motorbikes!AD6</f>
        <v>2.4965185245269888E-3</v>
      </c>
      <c r="AE6" s="78">
        <f>Motorbikes!AE6</f>
        <v>2.4965185245269888E-3</v>
      </c>
      <c r="AF6" s="78">
        <f>Motorbikes!AF6</f>
        <v>2.4965185245269888E-3</v>
      </c>
      <c r="AG6" s="78">
        <f>Motorbikes!AG6</f>
        <v>2.4965185245269888E-3</v>
      </c>
      <c r="AH6" s="78">
        <f>Motorbikes!AH6</f>
        <v>2.4965185245269888E-3</v>
      </c>
      <c r="AI6" s="78">
        <f>Motorbikes!AI6</f>
        <v>2.4965185245269888E-3</v>
      </c>
      <c r="AJ6" s="78">
        <f>Motorbikes!AJ6</f>
        <v>2.4965185245269888E-3</v>
      </c>
    </row>
    <row r="7" spans="1:36">
      <c r="A7" t="s">
        <v>9</v>
      </c>
      <c r="B7" s="78">
        <f>Motorbikes!B7</f>
        <v>0</v>
      </c>
      <c r="C7" s="78">
        <f>Motorbikes!C7</f>
        <v>0</v>
      </c>
      <c r="D7" s="78">
        <f>Motorbikes!D7</f>
        <v>0</v>
      </c>
      <c r="E7" s="78">
        <f>Motorbikes!E7</f>
        <v>0</v>
      </c>
      <c r="F7" s="78">
        <f>Motorbikes!F7</f>
        <v>0</v>
      </c>
      <c r="G7" s="78">
        <f>Motorbikes!G7</f>
        <v>0</v>
      </c>
      <c r="H7" s="78">
        <f>Motorbikes!H7</f>
        <v>0</v>
      </c>
      <c r="I7" s="78">
        <f>Motorbikes!I7</f>
        <v>0</v>
      </c>
      <c r="J7" s="78">
        <f>Motorbikes!J7</f>
        <v>0</v>
      </c>
      <c r="K7" s="78">
        <f>Motorbikes!K7</f>
        <v>0</v>
      </c>
      <c r="L7" s="78">
        <f>Motorbikes!L7</f>
        <v>0</v>
      </c>
      <c r="M7" s="78">
        <f>Motorbikes!M7</f>
        <v>0</v>
      </c>
      <c r="N7" s="78">
        <f>Motorbikes!N7</f>
        <v>0</v>
      </c>
      <c r="O7" s="78">
        <f>Motorbikes!O7</f>
        <v>0</v>
      </c>
      <c r="P7" s="78">
        <f>Motorbikes!P7</f>
        <v>0</v>
      </c>
      <c r="Q7" s="78">
        <f>Motorbikes!Q7</f>
        <v>0</v>
      </c>
      <c r="R7" s="78">
        <f>Motorbikes!R7</f>
        <v>0</v>
      </c>
      <c r="S7" s="78">
        <f>Motorbikes!S7</f>
        <v>0</v>
      </c>
      <c r="T7" s="78">
        <f>Motorbikes!T7</f>
        <v>0</v>
      </c>
      <c r="U7" s="78">
        <f>Motorbikes!U7</f>
        <v>0</v>
      </c>
      <c r="V7" s="78">
        <f>Motorbikes!V7</f>
        <v>0</v>
      </c>
      <c r="W7" s="78">
        <f>Motorbikes!W7</f>
        <v>0</v>
      </c>
      <c r="X7" s="78">
        <f>Motorbikes!X7</f>
        <v>0</v>
      </c>
      <c r="Y7" s="78">
        <f>Motorbikes!Y7</f>
        <v>0</v>
      </c>
      <c r="Z7" s="78">
        <f>Motorbikes!Z7</f>
        <v>0</v>
      </c>
      <c r="AA7" s="78">
        <f>Motorbikes!AA7</f>
        <v>0</v>
      </c>
      <c r="AB7" s="78">
        <f>Motorbikes!AB7</f>
        <v>0</v>
      </c>
      <c r="AC7" s="78">
        <f>Motorbikes!AC7</f>
        <v>0</v>
      </c>
      <c r="AD7" s="78">
        <f>Motorbikes!AD7</f>
        <v>0</v>
      </c>
      <c r="AE7" s="78">
        <f>Motorbikes!AE7</f>
        <v>0</v>
      </c>
      <c r="AF7" s="78">
        <f>Motorbikes!AF7</f>
        <v>0</v>
      </c>
      <c r="AG7" s="78">
        <f>Motorbikes!AG7</f>
        <v>0</v>
      </c>
      <c r="AH7" s="78">
        <f>Motorbikes!AH7</f>
        <v>0</v>
      </c>
      <c r="AI7" s="78">
        <f>Motorbikes!AI7</f>
        <v>0</v>
      </c>
      <c r="AJ7" s="78">
        <f>Motorbikes!AJ7</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7"/>
  <sheetViews>
    <sheetView workbookViewId="0"/>
  </sheetViews>
  <sheetFormatPr defaultRowHeight="15"/>
  <cols>
    <col min="1" max="1" width="31.14062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4</v>
      </c>
      <c r="B2" s="4">
        <f>Motorbikes!$D$10</f>
        <v>0</v>
      </c>
      <c r="C2" s="4">
        <f>Motorbikes!$D$10</f>
        <v>0</v>
      </c>
      <c r="D2" s="4">
        <f>Motorbikes!$D$10</f>
        <v>0</v>
      </c>
      <c r="E2" s="4">
        <f>Motorbikes!$D$10</f>
        <v>0</v>
      </c>
      <c r="F2" s="4">
        <f>Motorbikes!$D$10</f>
        <v>0</v>
      </c>
      <c r="G2" s="4">
        <f>Motorbikes!$D$10</f>
        <v>0</v>
      </c>
      <c r="H2" s="4">
        <f>Motorbikes!$D$10</f>
        <v>0</v>
      </c>
      <c r="I2" s="4">
        <f>Motorbikes!$D$10</f>
        <v>0</v>
      </c>
      <c r="J2" s="4">
        <f>Motorbikes!$D$10</f>
        <v>0</v>
      </c>
      <c r="K2" s="4">
        <f>Motorbikes!$D$10</f>
        <v>0</v>
      </c>
      <c r="L2" s="4">
        <f>Motorbikes!$D$10</f>
        <v>0</v>
      </c>
      <c r="M2" s="4">
        <f>Motorbikes!$D$10</f>
        <v>0</v>
      </c>
      <c r="N2" s="4">
        <f>Motorbikes!$D$10</f>
        <v>0</v>
      </c>
      <c r="O2" s="4">
        <f>Motorbikes!$D$10</f>
        <v>0</v>
      </c>
      <c r="P2" s="4">
        <f>Motorbikes!$D$10</f>
        <v>0</v>
      </c>
      <c r="Q2" s="4">
        <f>Motorbikes!$D$10</f>
        <v>0</v>
      </c>
      <c r="R2" s="4">
        <f>Motorbikes!$D$10</f>
        <v>0</v>
      </c>
      <c r="S2" s="4">
        <f>Motorbikes!$D$10</f>
        <v>0</v>
      </c>
      <c r="T2" s="4">
        <f>Motorbikes!$D$10</f>
        <v>0</v>
      </c>
      <c r="U2" s="4">
        <f>Motorbikes!$D$10</f>
        <v>0</v>
      </c>
      <c r="V2" s="4">
        <f>Motorbikes!$D$10</f>
        <v>0</v>
      </c>
      <c r="W2" s="4">
        <f>Motorbikes!$D$10</f>
        <v>0</v>
      </c>
      <c r="X2" s="4">
        <f>Motorbikes!$D$10</f>
        <v>0</v>
      </c>
      <c r="Y2" s="4">
        <f>Motorbikes!$D$10</f>
        <v>0</v>
      </c>
      <c r="Z2" s="4">
        <f>Motorbikes!$D$10</f>
        <v>0</v>
      </c>
      <c r="AA2" s="4">
        <f>Motorbikes!$D$10</f>
        <v>0</v>
      </c>
      <c r="AB2" s="4">
        <f>Motorbikes!$D$10</f>
        <v>0</v>
      </c>
      <c r="AC2" s="4">
        <f>Motorbikes!$D$10</f>
        <v>0</v>
      </c>
      <c r="AD2" s="4">
        <f>Motorbikes!$D$10</f>
        <v>0</v>
      </c>
      <c r="AE2" s="4">
        <f>Motorbikes!$D$10</f>
        <v>0</v>
      </c>
      <c r="AF2" s="4">
        <f>Motorbikes!$D$10</f>
        <v>0</v>
      </c>
      <c r="AG2" s="4">
        <f>Motorbikes!$D$10</f>
        <v>0</v>
      </c>
      <c r="AH2" s="4">
        <f>Motorbikes!$D$10</f>
        <v>0</v>
      </c>
      <c r="AI2" s="4">
        <f>Motorbikes!$D$10</f>
        <v>0</v>
      </c>
      <c r="AJ2" s="4">
        <f>Motorbikes!$D$10</f>
        <v>0</v>
      </c>
    </row>
    <row r="3" spans="1:36">
      <c r="A3" t="s">
        <v>5</v>
      </c>
      <c r="B3" s="4">
        <f>Motorbikes!$D$10</f>
        <v>0</v>
      </c>
      <c r="C3" s="4">
        <f>Motorbikes!$D$10</f>
        <v>0</v>
      </c>
      <c r="D3" s="4">
        <f>Motorbikes!$D$10</f>
        <v>0</v>
      </c>
      <c r="E3" s="4">
        <f>Motorbikes!$D$10</f>
        <v>0</v>
      </c>
      <c r="F3" s="4">
        <f>Motorbikes!$D$10</f>
        <v>0</v>
      </c>
      <c r="G3" s="4">
        <f>Motorbikes!$D$10</f>
        <v>0</v>
      </c>
      <c r="H3" s="4">
        <f>Motorbikes!$D$10</f>
        <v>0</v>
      </c>
      <c r="I3" s="4">
        <f>Motorbikes!$D$10</f>
        <v>0</v>
      </c>
      <c r="J3" s="4">
        <f>Motorbikes!$D$10</f>
        <v>0</v>
      </c>
      <c r="K3" s="4">
        <f>Motorbikes!$D$10</f>
        <v>0</v>
      </c>
      <c r="L3" s="4">
        <f>Motorbikes!$D$10</f>
        <v>0</v>
      </c>
      <c r="M3" s="4">
        <f>Motorbikes!$D$10</f>
        <v>0</v>
      </c>
      <c r="N3" s="4">
        <f>Motorbikes!$D$10</f>
        <v>0</v>
      </c>
      <c r="O3" s="4">
        <f>Motorbikes!$D$10</f>
        <v>0</v>
      </c>
      <c r="P3" s="4">
        <f>Motorbikes!$D$10</f>
        <v>0</v>
      </c>
      <c r="Q3" s="4">
        <f>Motorbikes!$D$10</f>
        <v>0</v>
      </c>
      <c r="R3" s="4">
        <f>Motorbikes!$D$10</f>
        <v>0</v>
      </c>
      <c r="S3" s="4">
        <f>Motorbikes!$D$10</f>
        <v>0</v>
      </c>
      <c r="T3" s="4">
        <f>Motorbikes!$D$10</f>
        <v>0</v>
      </c>
      <c r="U3" s="4">
        <f>Motorbikes!$D$10</f>
        <v>0</v>
      </c>
      <c r="V3" s="4">
        <f>Motorbikes!$D$10</f>
        <v>0</v>
      </c>
      <c r="W3" s="4">
        <f>Motorbikes!$D$10</f>
        <v>0</v>
      </c>
      <c r="X3" s="4">
        <f>Motorbikes!$D$10</f>
        <v>0</v>
      </c>
      <c r="Y3" s="4">
        <f>Motorbikes!$D$10</f>
        <v>0</v>
      </c>
      <c r="Z3" s="4">
        <f>Motorbikes!$D$10</f>
        <v>0</v>
      </c>
      <c r="AA3" s="4">
        <f>Motorbikes!$D$10</f>
        <v>0</v>
      </c>
      <c r="AB3" s="4">
        <f>Motorbikes!$D$10</f>
        <v>0</v>
      </c>
      <c r="AC3" s="4">
        <f>Motorbikes!$D$10</f>
        <v>0</v>
      </c>
      <c r="AD3" s="4">
        <f>Motorbikes!$D$10</f>
        <v>0</v>
      </c>
      <c r="AE3" s="4">
        <f>Motorbikes!$D$10</f>
        <v>0</v>
      </c>
      <c r="AF3" s="4">
        <f>Motorbikes!$D$10</f>
        <v>0</v>
      </c>
      <c r="AG3" s="4">
        <f>Motorbikes!$D$10</f>
        <v>0</v>
      </c>
      <c r="AH3" s="4">
        <f>Motorbikes!$D$10</f>
        <v>0</v>
      </c>
      <c r="AI3" s="4">
        <f>Motorbikes!$D$10</f>
        <v>0</v>
      </c>
      <c r="AJ3" s="4">
        <f>Motorbikes!$D$10</f>
        <v>0</v>
      </c>
    </row>
    <row r="4" spans="1:36">
      <c r="A4" t="s">
        <v>6</v>
      </c>
      <c r="B4" s="4">
        <f>Motorbikes!$D$10</f>
        <v>0</v>
      </c>
      <c r="C4" s="4">
        <f>Motorbikes!$D$10</f>
        <v>0</v>
      </c>
      <c r="D4" s="4">
        <f>Motorbikes!$D$10</f>
        <v>0</v>
      </c>
      <c r="E4" s="4">
        <f>Motorbikes!$D$10</f>
        <v>0</v>
      </c>
      <c r="F4" s="4">
        <f>Motorbikes!$D$10</f>
        <v>0</v>
      </c>
      <c r="G4" s="4">
        <f>Motorbikes!$D$10</f>
        <v>0</v>
      </c>
      <c r="H4" s="4">
        <f>Motorbikes!$D$10</f>
        <v>0</v>
      </c>
      <c r="I4" s="4">
        <f>Motorbikes!$D$10</f>
        <v>0</v>
      </c>
      <c r="J4" s="4">
        <f>Motorbikes!$D$10</f>
        <v>0</v>
      </c>
      <c r="K4" s="4">
        <f>Motorbikes!$D$10</f>
        <v>0</v>
      </c>
      <c r="L4" s="4">
        <f>Motorbikes!$D$10</f>
        <v>0</v>
      </c>
      <c r="M4" s="4">
        <f>Motorbikes!$D$10</f>
        <v>0</v>
      </c>
      <c r="N4" s="4">
        <f>Motorbikes!$D$10</f>
        <v>0</v>
      </c>
      <c r="O4" s="4">
        <f>Motorbikes!$D$10</f>
        <v>0</v>
      </c>
      <c r="P4" s="4">
        <f>Motorbikes!$D$10</f>
        <v>0</v>
      </c>
      <c r="Q4" s="4">
        <f>Motorbikes!$D$10</f>
        <v>0</v>
      </c>
      <c r="R4" s="4">
        <f>Motorbikes!$D$10</f>
        <v>0</v>
      </c>
      <c r="S4" s="4">
        <f>Motorbikes!$D$10</f>
        <v>0</v>
      </c>
      <c r="T4" s="4">
        <f>Motorbikes!$D$10</f>
        <v>0</v>
      </c>
      <c r="U4" s="4">
        <f>Motorbikes!$D$10</f>
        <v>0</v>
      </c>
      <c r="V4" s="4">
        <f>Motorbikes!$D$10</f>
        <v>0</v>
      </c>
      <c r="W4" s="4">
        <f>Motorbikes!$D$10</f>
        <v>0</v>
      </c>
      <c r="X4" s="4">
        <f>Motorbikes!$D$10</f>
        <v>0</v>
      </c>
      <c r="Y4" s="4">
        <f>Motorbikes!$D$10</f>
        <v>0</v>
      </c>
      <c r="Z4" s="4">
        <f>Motorbikes!$D$10</f>
        <v>0</v>
      </c>
      <c r="AA4" s="4">
        <f>Motorbikes!$D$10</f>
        <v>0</v>
      </c>
      <c r="AB4" s="4">
        <f>Motorbikes!$D$10</f>
        <v>0</v>
      </c>
      <c r="AC4" s="4">
        <f>Motorbikes!$D$10</f>
        <v>0</v>
      </c>
      <c r="AD4" s="4">
        <f>Motorbikes!$D$10</f>
        <v>0</v>
      </c>
      <c r="AE4" s="4">
        <f>Motorbikes!$D$10</f>
        <v>0</v>
      </c>
      <c r="AF4" s="4">
        <f>Motorbikes!$D$10</f>
        <v>0</v>
      </c>
      <c r="AG4" s="4">
        <f>Motorbikes!$D$10</f>
        <v>0</v>
      </c>
      <c r="AH4" s="4">
        <f>Motorbikes!$D$10</f>
        <v>0</v>
      </c>
      <c r="AI4" s="4">
        <f>Motorbikes!$D$10</f>
        <v>0</v>
      </c>
      <c r="AJ4" s="4">
        <f>Motorbikes!$D$10</f>
        <v>0</v>
      </c>
    </row>
    <row r="5" spans="1:36">
      <c r="A5" t="s">
        <v>7</v>
      </c>
      <c r="B5" s="4">
        <f>Motorbikes!$D$10</f>
        <v>0</v>
      </c>
      <c r="C5" s="4">
        <f>Motorbikes!$D$10</f>
        <v>0</v>
      </c>
      <c r="D5" s="4">
        <f>Motorbikes!$D$10</f>
        <v>0</v>
      </c>
      <c r="E5" s="4">
        <f>Motorbikes!$D$10</f>
        <v>0</v>
      </c>
      <c r="F5" s="4">
        <f>Motorbikes!$D$10</f>
        <v>0</v>
      </c>
      <c r="G5" s="4">
        <f>Motorbikes!$D$10</f>
        <v>0</v>
      </c>
      <c r="H5" s="4">
        <f>Motorbikes!$D$10</f>
        <v>0</v>
      </c>
      <c r="I5" s="4">
        <f>Motorbikes!$D$10</f>
        <v>0</v>
      </c>
      <c r="J5" s="4">
        <f>Motorbikes!$D$10</f>
        <v>0</v>
      </c>
      <c r="K5" s="4">
        <f>Motorbikes!$D$10</f>
        <v>0</v>
      </c>
      <c r="L5" s="4">
        <f>Motorbikes!$D$10</f>
        <v>0</v>
      </c>
      <c r="M5" s="4">
        <f>Motorbikes!$D$10</f>
        <v>0</v>
      </c>
      <c r="N5" s="4">
        <f>Motorbikes!$D$10</f>
        <v>0</v>
      </c>
      <c r="O5" s="4">
        <f>Motorbikes!$D$10</f>
        <v>0</v>
      </c>
      <c r="P5" s="4">
        <f>Motorbikes!$D$10</f>
        <v>0</v>
      </c>
      <c r="Q5" s="4">
        <f>Motorbikes!$D$10</f>
        <v>0</v>
      </c>
      <c r="R5" s="4">
        <f>Motorbikes!$D$10</f>
        <v>0</v>
      </c>
      <c r="S5" s="4">
        <f>Motorbikes!$D$10</f>
        <v>0</v>
      </c>
      <c r="T5" s="4">
        <f>Motorbikes!$D$10</f>
        <v>0</v>
      </c>
      <c r="U5" s="4">
        <f>Motorbikes!$D$10</f>
        <v>0</v>
      </c>
      <c r="V5" s="4">
        <f>Motorbikes!$D$10</f>
        <v>0</v>
      </c>
      <c r="W5" s="4">
        <f>Motorbikes!$D$10</f>
        <v>0</v>
      </c>
      <c r="X5" s="4">
        <f>Motorbikes!$D$10</f>
        <v>0</v>
      </c>
      <c r="Y5" s="4">
        <f>Motorbikes!$D$10</f>
        <v>0</v>
      </c>
      <c r="Z5" s="4">
        <f>Motorbikes!$D$10</f>
        <v>0</v>
      </c>
      <c r="AA5" s="4">
        <f>Motorbikes!$D$10</f>
        <v>0</v>
      </c>
      <c r="AB5" s="4">
        <f>Motorbikes!$D$10</f>
        <v>0</v>
      </c>
      <c r="AC5" s="4">
        <f>Motorbikes!$D$10</f>
        <v>0</v>
      </c>
      <c r="AD5" s="4">
        <f>Motorbikes!$D$10</f>
        <v>0</v>
      </c>
      <c r="AE5" s="4">
        <f>Motorbikes!$D$10</f>
        <v>0</v>
      </c>
      <c r="AF5" s="4">
        <f>Motorbikes!$D$10</f>
        <v>0</v>
      </c>
      <c r="AG5" s="4">
        <f>Motorbikes!$D$10</f>
        <v>0</v>
      </c>
      <c r="AH5" s="4">
        <f>Motorbikes!$D$10</f>
        <v>0</v>
      </c>
      <c r="AI5" s="4">
        <f>Motorbikes!$D$10</f>
        <v>0</v>
      </c>
      <c r="AJ5" s="4">
        <f>Motorbikes!$D$10</f>
        <v>0</v>
      </c>
    </row>
    <row r="6" spans="1:36">
      <c r="A6" t="s">
        <v>8</v>
      </c>
      <c r="B6" s="4">
        <f>Motorbikes!$D$10</f>
        <v>0</v>
      </c>
      <c r="C6" s="4">
        <f>Motorbikes!$D$10</f>
        <v>0</v>
      </c>
      <c r="D6" s="4">
        <f>Motorbikes!$D$10</f>
        <v>0</v>
      </c>
      <c r="E6" s="4">
        <f>Motorbikes!$D$10</f>
        <v>0</v>
      </c>
      <c r="F6" s="4">
        <f>Motorbikes!$D$10</f>
        <v>0</v>
      </c>
      <c r="G6" s="4">
        <f>Motorbikes!$D$10</f>
        <v>0</v>
      </c>
      <c r="H6" s="4">
        <f>Motorbikes!$D$10</f>
        <v>0</v>
      </c>
      <c r="I6" s="4">
        <f>Motorbikes!$D$10</f>
        <v>0</v>
      </c>
      <c r="J6" s="4">
        <f>Motorbikes!$D$10</f>
        <v>0</v>
      </c>
      <c r="K6" s="4">
        <f>Motorbikes!$D$10</f>
        <v>0</v>
      </c>
      <c r="L6" s="4">
        <f>Motorbikes!$D$10</f>
        <v>0</v>
      </c>
      <c r="M6" s="4">
        <f>Motorbikes!$D$10</f>
        <v>0</v>
      </c>
      <c r="N6" s="4">
        <f>Motorbikes!$D$10</f>
        <v>0</v>
      </c>
      <c r="O6" s="4">
        <f>Motorbikes!$D$10</f>
        <v>0</v>
      </c>
      <c r="P6" s="4">
        <f>Motorbikes!$D$10</f>
        <v>0</v>
      </c>
      <c r="Q6" s="4">
        <f>Motorbikes!$D$10</f>
        <v>0</v>
      </c>
      <c r="R6" s="4">
        <f>Motorbikes!$D$10</f>
        <v>0</v>
      </c>
      <c r="S6" s="4">
        <f>Motorbikes!$D$10</f>
        <v>0</v>
      </c>
      <c r="T6" s="4">
        <f>Motorbikes!$D$10</f>
        <v>0</v>
      </c>
      <c r="U6" s="4">
        <f>Motorbikes!$D$10</f>
        <v>0</v>
      </c>
      <c r="V6" s="4">
        <f>Motorbikes!$D$10</f>
        <v>0</v>
      </c>
      <c r="W6" s="4">
        <f>Motorbikes!$D$10</f>
        <v>0</v>
      </c>
      <c r="X6" s="4">
        <f>Motorbikes!$D$10</f>
        <v>0</v>
      </c>
      <c r="Y6" s="4">
        <f>Motorbikes!$D$10</f>
        <v>0</v>
      </c>
      <c r="Z6" s="4">
        <f>Motorbikes!$D$10</f>
        <v>0</v>
      </c>
      <c r="AA6" s="4">
        <f>Motorbikes!$D$10</f>
        <v>0</v>
      </c>
      <c r="AB6" s="4">
        <f>Motorbikes!$D$10</f>
        <v>0</v>
      </c>
      <c r="AC6" s="4">
        <f>Motorbikes!$D$10</f>
        <v>0</v>
      </c>
      <c r="AD6" s="4">
        <f>Motorbikes!$D$10</f>
        <v>0</v>
      </c>
      <c r="AE6" s="4">
        <f>Motorbikes!$D$10</f>
        <v>0</v>
      </c>
      <c r="AF6" s="4">
        <f>Motorbikes!$D$10</f>
        <v>0</v>
      </c>
      <c r="AG6" s="4">
        <f>Motorbikes!$D$10</f>
        <v>0</v>
      </c>
      <c r="AH6" s="4">
        <f>Motorbikes!$D$10</f>
        <v>0</v>
      </c>
      <c r="AI6" s="4">
        <f>Motorbikes!$D$10</f>
        <v>0</v>
      </c>
      <c r="AJ6" s="4">
        <f>Motorbikes!$D$10</f>
        <v>0</v>
      </c>
    </row>
    <row r="7" spans="1:36">
      <c r="A7" t="s">
        <v>9</v>
      </c>
      <c r="B7" s="4">
        <f>Motorbikes!$D$10</f>
        <v>0</v>
      </c>
      <c r="C7" s="4">
        <f>Motorbikes!$D$10</f>
        <v>0</v>
      </c>
      <c r="D7" s="4">
        <f>Motorbikes!$D$10</f>
        <v>0</v>
      </c>
      <c r="E7" s="4">
        <f>Motorbikes!$D$10</f>
        <v>0</v>
      </c>
      <c r="F7" s="4">
        <f>Motorbikes!$D$10</f>
        <v>0</v>
      </c>
      <c r="G7" s="4">
        <f>Motorbikes!$D$10</f>
        <v>0</v>
      </c>
      <c r="H7" s="4">
        <f>Motorbikes!$D$10</f>
        <v>0</v>
      </c>
      <c r="I7" s="4">
        <f>Motorbikes!$D$10</f>
        <v>0</v>
      </c>
      <c r="J7" s="4">
        <f>Motorbikes!$D$10</f>
        <v>0</v>
      </c>
      <c r="K7" s="4">
        <f>Motorbikes!$D$10</f>
        <v>0</v>
      </c>
      <c r="L7" s="4">
        <f>Motorbikes!$D$10</f>
        <v>0</v>
      </c>
      <c r="M7" s="4">
        <f>Motorbikes!$D$10</f>
        <v>0</v>
      </c>
      <c r="N7" s="4">
        <f>Motorbikes!$D$10</f>
        <v>0</v>
      </c>
      <c r="O7" s="4">
        <f>Motorbikes!$D$10</f>
        <v>0</v>
      </c>
      <c r="P7" s="4">
        <f>Motorbikes!$D$10</f>
        <v>0</v>
      </c>
      <c r="Q7" s="4">
        <f>Motorbikes!$D$10</f>
        <v>0</v>
      </c>
      <c r="R7" s="4">
        <f>Motorbikes!$D$10</f>
        <v>0</v>
      </c>
      <c r="S7" s="4">
        <f>Motorbikes!$D$10</f>
        <v>0</v>
      </c>
      <c r="T7" s="4">
        <f>Motorbikes!$D$10</f>
        <v>0</v>
      </c>
      <c r="U7" s="4">
        <f>Motorbikes!$D$10</f>
        <v>0</v>
      </c>
      <c r="V7" s="4">
        <f>Motorbikes!$D$10</f>
        <v>0</v>
      </c>
      <c r="W7" s="4">
        <f>Motorbikes!$D$10</f>
        <v>0</v>
      </c>
      <c r="X7" s="4">
        <f>Motorbikes!$D$10</f>
        <v>0</v>
      </c>
      <c r="Y7" s="4">
        <f>Motorbikes!$D$10</f>
        <v>0</v>
      </c>
      <c r="Z7" s="4">
        <f>Motorbikes!$D$10</f>
        <v>0</v>
      </c>
      <c r="AA7" s="4">
        <f>Motorbikes!$D$10</f>
        <v>0</v>
      </c>
      <c r="AB7" s="4">
        <f>Motorbikes!$D$10</f>
        <v>0</v>
      </c>
      <c r="AC7" s="4">
        <f>Motorbikes!$D$10</f>
        <v>0</v>
      </c>
      <c r="AD7" s="4">
        <f>Motorbikes!$D$10</f>
        <v>0</v>
      </c>
      <c r="AE7" s="4">
        <f>Motorbikes!$D$10</f>
        <v>0</v>
      </c>
      <c r="AF7" s="4">
        <f>Motorbikes!$D$10</f>
        <v>0</v>
      </c>
      <c r="AG7" s="4">
        <f>Motorbikes!$D$10</f>
        <v>0</v>
      </c>
      <c r="AH7" s="4">
        <f>Motorbikes!$D$10</f>
        <v>0</v>
      </c>
      <c r="AI7" s="4">
        <f>Motorbikes!$D$10</f>
        <v>0</v>
      </c>
      <c r="AJ7" s="4">
        <f>Motorbikes!$D$10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X48"/>
  <sheetViews>
    <sheetView topLeftCell="A31" workbookViewId="0">
      <selection activeCell="B48" sqref="B48"/>
    </sheetView>
  </sheetViews>
  <sheetFormatPr defaultRowHeight="15"/>
  <cols>
    <col min="1" max="1" width="21.28515625" customWidth="1"/>
    <col min="2" max="2" width="15" customWidth="1"/>
  </cols>
  <sheetData>
    <row r="1" spans="1:102">
      <c r="A1" t="s">
        <v>54</v>
      </c>
    </row>
    <row r="2" spans="1:102">
      <c r="A2" t="s">
        <v>64</v>
      </c>
    </row>
    <row r="3" spans="1:102">
      <c r="A3" t="s">
        <v>55</v>
      </c>
    </row>
    <row r="4" spans="1:102">
      <c r="A4" t="s">
        <v>23</v>
      </c>
      <c r="B4">
        <v>1950</v>
      </c>
      <c r="C4">
        <v>1951</v>
      </c>
      <c r="D4">
        <v>1952</v>
      </c>
      <c r="E4">
        <v>1953</v>
      </c>
      <c r="F4">
        <v>1954</v>
      </c>
      <c r="G4">
        <v>1955</v>
      </c>
      <c r="H4">
        <v>1956</v>
      </c>
      <c r="I4">
        <v>1957</v>
      </c>
      <c r="J4">
        <v>1958</v>
      </c>
      <c r="K4">
        <v>1959</v>
      </c>
      <c r="L4">
        <v>1960</v>
      </c>
      <c r="M4">
        <v>1961</v>
      </c>
      <c r="N4">
        <v>1962</v>
      </c>
      <c r="O4">
        <v>1963</v>
      </c>
      <c r="P4">
        <v>1964</v>
      </c>
      <c r="Q4">
        <v>1965</v>
      </c>
      <c r="R4">
        <v>1966</v>
      </c>
      <c r="S4">
        <v>1967</v>
      </c>
      <c r="T4">
        <v>1968</v>
      </c>
      <c r="U4">
        <v>1969</v>
      </c>
      <c r="V4">
        <v>1970</v>
      </c>
      <c r="W4">
        <v>1971</v>
      </c>
      <c r="X4">
        <v>1972</v>
      </c>
      <c r="Y4">
        <v>1973</v>
      </c>
      <c r="Z4">
        <v>1974</v>
      </c>
      <c r="AA4">
        <v>1975</v>
      </c>
      <c r="AB4">
        <v>1976</v>
      </c>
      <c r="AC4">
        <v>1977</v>
      </c>
      <c r="AD4">
        <v>1978</v>
      </c>
      <c r="AE4">
        <v>1979</v>
      </c>
      <c r="AF4">
        <v>1980</v>
      </c>
      <c r="AG4">
        <v>1981</v>
      </c>
      <c r="AH4">
        <v>1982</v>
      </c>
      <c r="AI4">
        <v>1983</v>
      </c>
      <c r="AJ4">
        <v>1984</v>
      </c>
      <c r="AK4">
        <v>1985</v>
      </c>
      <c r="AL4">
        <v>1986</v>
      </c>
      <c r="AM4">
        <v>1987</v>
      </c>
      <c r="AN4">
        <v>1988</v>
      </c>
      <c r="AO4">
        <v>1989</v>
      </c>
      <c r="AP4">
        <v>1990</v>
      </c>
      <c r="AQ4">
        <v>1991</v>
      </c>
      <c r="AR4">
        <v>1992</v>
      </c>
      <c r="AS4">
        <v>1993</v>
      </c>
      <c r="AT4">
        <v>1994</v>
      </c>
      <c r="AU4">
        <v>1995</v>
      </c>
      <c r="AV4">
        <v>1996</v>
      </c>
      <c r="AW4">
        <v>1997</v>
      </c>
      <c r="AX4">
        <v>1998</v>
      </c>
      <c r="AY4">
        <v>1999</v>
      </c>
      <c r="AZ4">
        <v>2000</v>
      </c>
      <c r="BA4">
        <v>2001</v>
      </c>
      <c r="BB4">
        <v>2002</v>
      </c>
      <c r="BC4">
        <v>2003</v>
      </c>
      <c r="BD4">
        <v>2004</v>
      </c>
      <c r="BE4">
        <v>2005</v>
      </c>
      <c r="BF4">
        <v>2006</v>
      </c>
      <c r="BG4">
        <v>2007</v>
      </c>
      <c r="BH4">
        <v>2008</v>
      </c>
      <c r="BI4">
        <v>2009</v>
      </c>
      <c r="BJ4">
        <v>2010</v>
      </c>
      <c r="BK4">
        <v>2011</v>
      </c>
      <c r="BL4">
        <v>2012</v>
      </c>
      <c r="BM4">
        <v>2013</v>
      </c>
      <c r="BN4">
        <v>2014</v>
      </c>
      <c r="BO4">
        <v>2015</v>
      </c>
      <c r="BP4">
        <v>2016</v>
      </c>
      <c r="BQ4">
        <v>2017</v>
      </c>
      <c r="BR4">
        <v>2018</v>
      </c>
      <c r="BS4">
        <v>2019</v>
      </c>
      <c r="BT4">
        <v>2020</v>
      </c>
      <c r="BU4">
        <v>2021</v>
      </c>
      <c r="BV4">
        <v>2022</v>
      </c>
      <c r="BW4">
        <v>2023</v>
      </c>
      <c r="BX4">
        <v>2024</v>
      </c>
      <c r="BY4">
        <v>2025</v>
      </c>
      <c r="BZ4">
        <v>2026</v>
      </c>
      <c r="CA4">
        <v>2027</v>
      </c>
      <c r="CB4">
        <v>2028</v>
      </c>
      <c r="CC4">
        <v>2029</v>
      </c>
      <c r="CD4">
        <v>2030</v>
      </c>
      <c r="CE4">
        <v>2031</v>
      </c>
      <c r="CF4">
        <v>2032</v>
      </c>
      <c r="CG4">
        <v>2033</v>
      </c>
      <c r="CH4">
        <v>2034</v>
      </c>
      <c r="CI4">
        <v>2035</v>
      </c>
      <c r="CJ4">
        <v>2036</v>
      </c>
      <c r="CK4">
        <v>2037</v>
      </c>
      <c r="CL4">
        <v>2038</v>
      </c>
      <c r="CM4">
        <v>2039</v>
      </c>
      <c r="CN4">
        <v>2040</v>
      </c>
      <c r="CO4">
        <v>2041</v>
      </c>
      <c r="CP4">
        <v>2042</v>
      </c>
      <c r="CQ4">
        <v>2043</v>
      </c>
      <c r="CR4">
        <v>2044</v>
      </c>
      <c r="CS4">
        <v>2045</v>
      </c>
      <c r="CT4">
        <v>2046</v>
      </c>
      <c r="CU4">
        <v>2047</v>
      </c>
      <c r="CV4">
        <v>2048</v>
      </c>
      <c r="CW4">
        <v>2049</v>
      </c>
      <c r="CX4">
        <v>2050</v>
      </c>
    </row>
    <row r="5" spans="1:102">
      <c r="A5" t="s">
        <v>20</v>
      </c>
      <c r="B5">
        <v>12.1</v>
      </c>
      <c r="C5">
        <v>12.1</v>
      </c>
      <c r="D5">
        <v>12.1</v>
      </c>
      <c r="E5">
        <v>12.1</v>
      </c>
      <c r="F5">
        <v>12.1</v>
      </c>
      <c r="G5">
        <v>12.1</v>
      </c>
      <c r="H5">
        <v>12.1</v>
      </c>
      <c r="I5">
        <v>12.1</v>
      </c>
      <c r="J5">
        <v>12.1</v>
      </c>
      <c r="K5">
        <v>12.1</v>
      </c>
      <c r="L5">
        <v>12.1</v>
      </c>
      <c r="M5">
        <v>12.1</v>
      </c>
      <c r="N5">
        <v>12.1</v>
      </c>
      <c r="O5">
        <v>12.1</v>
      </c>
      <c r="P5">
        <v>12.1</v>
      </c>
      <c r="Q5">
        <v>12.1</v>
      </c>
      <c r="R5">
        <v>12.4</v>
      </c>
      <c r="S5">
        <v>12.4</v>
      </c>
      <c r="T5">
        <v>12.4</v>
      </c>
      <c r="U5">
        <v>12.3</v>
      </c>
      <c r="V5">
        <v>12.3</v>
      </c>
      <c r="W5">
        <v>12.4</v>
      </c>
      <c r="X5">
        <v>12.4</v>
      </c>
      <c r="Y5">
        <v>12.4</v>
      </c>
      <c r="Z5">
        <v>12.5</v>
      </c>
      <c r="AA5">
        <v>13.2</v>
      </c>
      <c r="AB5">
        <v>13.1</v>
      </c>
      <c r="AC5">
        <v>13.3</v>
      </c>
      <c r="AD5">
        <v>13.3</v>
      </c>
      <c r="AE5">
        <v>13.4</v>
      </c>
      <c r="AF5">
        <v>13.7</v>
      </c>
      <c r="AG5">
        <v>18.600000000000001</v>
      </c>
      <c r="AH5">
        <v>18.600000000000001</v>
      </c>
      <c r="AI5">
        <v>18.8</v>
      </c>
      <c r="AJ5">
        <v>19</v>
      </c>
      <c r="AK5">
        <v>19.8</v>
      </c>
      <c r="AL5">
        <v>21.2</v>
      </c>
      <c r="AM5">
        <v>21.3</v>
      </c>
      <c r="AN5">
        <v>21.3</v>
      </c>
      <c r="AO5">
        <v>21.3</v>
      </c>
      <c r="AP5">
        <v>21.2</v>
      </c>
      <c r="AQ5">
        <v>21.3</v>
      </c>
      <c r="AR5">
        <v>21.3</v>
      </c>
      <c r="AS5">
        <v>23</v>
      </c>
      <c r="AT5">
        <v>23.4</v>
      </c>
      <c r="AU5">
        <v>23.6</v>
      </c>
      <c r="AV5">
        <v>23.7</v>
      </c>
      <c r="AW5">
        <v>23.8</v>
      </c>
      <c r="AX5">
        <v>24</v>
      </c>
      <c r="AY5">
        <v>24.1</v>
      </c>
      <c r="AZ5">
        <v>23.6</v>
      </c>
      <c r="BA5">
        <v>23.8</v>
      </c>
      <c r="BB5">
        <v>23.8</v>
      </c>
      <c r="BC5">
        <v>23.6</v>
      </c>
      <c r="BD5">
        <v>23.2</v>
      </c>
      <c r="BE5">
        <v>23.2</v>
      </c>
      <c r="BF5">
        <v>23.2</v>
      </c>
      <c r="BG5">
        <v>23.2</v>
      </c>
      <c r="BH5">
        <v>23.1</v>
      </c>
      <c r="BI5">
        <v>23</v>
      </c>
      <c r="BJ5">
        <v>21.963378980000002</v>
      </c>
      <c r="BK5">
        <v>21.950633929999999</v>
      </c>
      <c r="BL5">
        <v>24.108313559999999</v>
      </c>
      <c r="BM5">
        <v>24.77851489</v>
      </c>
      <c r="BN5">
        <v>25.58183198</v>
      </c>
      <c r="BO5">
        <v>26.67757795</v>
      </c>
      <c r="BP5">
        <v>27.836828329999999</v>
      </c>
      <c r="BQ5">
        <v>29.539551660000001</v>
      </c>
      <c r="BR5">
        <v>30.55512843</v>
      </c>
      <c r="BS5">
        <v>31.792471249999998</v>
      </c>
      <c r="BT5">
        <v>32.852321680000003</v>
      </c>
      <c r="BU5">
        <v>34.204566069999998</v>
      </c>
      <c r="BV5">
        <v>35.439522840000002</v>
      </c>
      <c r="BW5">
        <v>36.580036</v>
      </c>
      <c r="BX5">
        <v>37.815242900000001</v>
      </c>
      <c r="BY5">
        <v>39.87537657</v>
      </c>
      <c r="BZ5">
        <v>39.846866949999999</v>
      </c>
      <c r="CA5">
        <v>39.842288670000002</v>
      </c>
      <c r="CB5">
        <v>39.829339150000003</v>
      </c>
      <c r="CC5">
        <v>39.816452660000003</v>
      </c>
      <c r="CD5">
        <v>39.804009630000003</v>
      </c>
      <c r="CE5">
        <v>39.781184529999997</v>
      </c>
      <c r="CF5">
        <v>39.894463719999997</v>
      </c>
      <c r="CG5">
        <v>39.874541069999999</v>
      </c>
      <c r="CH5">
        <v>39.862354240000002</v>
      </c>
      <c r="CI5">
        <v>39.85066389</v>
      </c>
      <c r="CJ5">
        <v>39.838320250000002</v>
      </c>
      <c r="CK5">
        <v>39.827845510000003</v>
      </c>
      <c r="CL5">
        <v>39.817637249999997</v>
      </c>
      <c r="CM5">
        <v>39.807684889999997</v>
      </c>
      <c r="CN5">
        <v>39.797903169999998</v>
      </c>
      <c r="CO5">
        <v>39.760693940000003</v>
      </c>
      <c r="CP5">
        <v>39.753528950000003</v>
      </c>
      <c r="CQ5">
        <v>39.746524059999999</v>
      </c>
      <c r="CR5">
        <v>39.739699530000003</v>
      </c>
      <c r="CS5">
        <v>39.733037639999999</v>
      </c>
      <c r="CT5">
        <v>39.726610229999999</v>
      </c>
      <c r="CU5">
        <v>39.72036525</v>
      </c>
      <c r="CV5">
        <v>39.714246260000003</v>
      </c>
      <c r="CW5">
        <v>39.708217939999997</v>
      </c>
      <c r="CX5">
        <v>39.702267450000001</v>
      </c>
    </row>
    <row r="6" spans="1:102">
      <c r="A6" t="s">
        <v>56</v>
      </c>
      <c r="B6">
        <v>12.1</v>
      </c>
      <c r="C6">
        <v>12.1</v>
      </c>
      <c r="D6">
        <v>12.1</v>
      </c>
      <c r="E6">
        <v>12.1</v>
      </c>
      <c r="F6">
        <v>12.1</v>
      </c>
      <c r="G6">
        <v>12.1</v>
      </c>
      <c r="H6">
        <v>12.1</v>
      </c>
      <c r="I6">
        <v>12.1</v>
      </c>
      <c r="J6">
        <v>12.1</v>
      </c>
      <c r="K6">
        <v>12.1</v>
      </c>
      <c r="L6">
        <v>12.1</v>
      </c>
      <c r="M6">
        <v>12.1</v>
      </c>
      <c r="N6">
        <v>12.1</v>
      </c>
      <c r="O6">
        <v>12.1</v>
      </c>
      <c r="P6">
        <v>12.1</v>
      </c>
      <c r="Q6">
        <v>12.1</v>
      </c>
      <c r="R6">
        <v>12.4</v>
      </c>
      <c r="S6">
        <v>12.4</v>
      </c>
      <c r="T6">
        <v>12.4</v>
      </c>
      <c r="U6">
        <v>12.3</v>
      </c>
      <c r="V6">
        <v>12.3</v>
      </c>
      <c r="W6">
        <v>12.4</v>
      </c>
      <c r="X6">
        <v>12.4</v>
      </c>
      <c r="Y6">
        <v>12.4</v>
      </c>
      <c r="Z6">
        <v>12.5</v>
      </c>
      <c r="AA6">
        <v>13.2</v>
      </c>
      <c r="AB6">
        <v>13.1</v>
      </c>
      <c r="AC6">
        <v>13.3</v>
      </c>
      <c r="AD6">
        <v>13.3</v>
      </c>
      <c r="AE6">
        <v>13.4</v>
      </c>
      <c r="AF6">
        <v>13.7</v>
      </c>
      <c r="AG6">
        <v>18.600000000000001</v>
      </c>
      <c r="AH6">
        <v>18.600000000000001</v>
      </c>
      <c r="AI6">
        <v>18.8</v>
      </c>
      <c r="AJ6">
        <v>19</v>
      </c>
      <c r="AK6">
        <v>19.8</v>
      </c>
      <c r="AL6">
        <v>21.2</v>
      </c>
      <c r="AM6">
        <v>21.3</v>
      </c>
      <c r="AN6">
        <v>21.3</v>
      </c>
      <c r="AO6">
        <v>21.3</v>
      </c>
      <c r="AP6">
        <v>21.2</v>
      </c>
      <c r="AQ6">
        <v>21.3</v>
      </c>
      <c r="AR6">
        <v>21.3</v>
      </c>
      <c r="AS6">
        <v>23</v>
      </c>
      <c r="AT6">
        <v>23.4</v>
      </c>
      <c r="AU6">
        <v>23.6</v>
      </c>
      <c r="AV6">
        <v>23.7</v>
      </c>
      <c r="AW6">
        <v>23.8</v>
      </c>
      <c r="AX6">
        <v>24</v>
      </c>
      <c r="AY6">
        <v>24.1</v>
      </c>
      <c r="AZ6">
        <v>23.6</v>
      </c>
      <c r="BA6">
        <v>23.8</v>
      </c>
      <c r="BB6">
        <v>23.8</v>
      </c>
      <c r="BC6">
        <v>23.6</v>
      </c>
      <c r="BD6">
        <v>23.2</v>
      </c>
      <c r="BE6">
        <v>23.2</v>
      </c>
      <c r="BF6">
        <v>23.2</v>
      </c>
      <c r="BG6">
        <v>23.2</v>
      </c>
      <c r="BH6">
        <v>23.1</v>
      </c>
      <c r="BI6">
        <v>23</v>
      </c>
      <c r="BJ6">
        <v>26.1</v>
      </c>
      <c r="BK6">
        <v>0</v>
      </c>
      <c r="BL6">
        <v>0</v>
      </c>
      <c r="BM6">
        <v>0</v>
      </c>
      <c r="BN6">
        <v>0</v>
      </c>
      <c r="BO6">
        <v>0</v>
      </c>
      <c r="BP6">
        <v>0</v>
      </c>
      <c r="BQ6">
        <v>0</v>
      </c>
      <c r="BR6">
        <v>0</v>
      </c>
      <c r="BS6">
        <v>0</v>
      </c>
      <c r="BT6">
        <v>37.299999999999997</v>
      </c>
      <c r="BU6">
        <v>0</v>
      </c>
      <c r="BV6">
        <v>0</v>
      </c>
      <c r="BW6">
        <v>0</v>
      </c>
      <c r="BX6">
        <v>0</v>
      </c>
      <c r="BY6">
        <v>0</v>
      </c>
      <c r="BZ6">
        <v>0</v>
      </c>
      <c r="CA6">
        <v>0</v>
      </c>
      <c r="CB6">
        <v>0</v>
      </c>
      <c r="CC6">
        <v>0</v>
      </c>
      <c r="CD6">
        <v>52.8</v>
      </c>
      <c r="CE6">
        <v>0</v>
      </c>
      <c r="CF6">
        <v>0</v>
      </c>
      <c r="CG6">
        <v>0</v>
      </c>
      <c r="CH6">
        <v>0</v>
      </c>
      <c r="CI6">
        <v>0</v>
      </c>
      <c r="CJ6">
        <v>0</v>
      </c>
      <c r="CK6">
        <v>0</v>
      </c>
      <c r="CL6">
        <v>0</v>
      </c>
      <c r="CM6">
        <v>0</v>
      </c>
      <c r="CN6">
        <v>63.4</v>
      </c>
      <c r="CO6">
        <v>0</v>
      </c>
      <c r="CP6">
        <v>0</v>
      </c>
      <c r="CQ6">
        <v>0</v>
      </c>
      <c r="CR6">
        <v>0</v>
      </c>
      <c r="CS6">
        <v>0</v>
      </c>
      <c r="CT6">
        <v>0</v>
      </c>
      <c r="CU6">
        <v>0</v>
      </c>
      <c r="CV6">
        <v>0</v>
      </c>
      <c r="CW6">
        <v>0</v>
      </c>
      <c r="CX6">
        <v>70.400000000000006</v>
      </c>
    </row>
    <row r="7" spans="1:102">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109.0551114</v>
      </c>
      <c r="BM7">
        <v>110.29920060000001</v>
      </c>
      <c r="BN7">
        <v>112.073339</v>
      </c>
      <c r="BO7">
        <v>115.01703569999999</v>
      </c>
      <c r="BP7">
        <v>118.140287</v>
      </c>
      <c r="BQ7">
        <v>123.414632</v>
      </c>
      <c r="BR7">
        <v>125.68994960000001</v>
      </c>
      <c r="BS7">
        <v>128.76458170000001</v>
      </c>
      <c r="BT7">
        <v>131.00656140000001</v>
      </c>
      <c r="BU7">
        <v>134.30607610000001</v>
      </c>
      <c r="BV7">
        <v>137.03683670000001</v>
      </c>
      <c r="BW7">
        <v>139.28574739999999</v>
      </c>
      <c r="BX7">
        <v>141.782442</v>
      </c>
      <c r="BY7">
        <v>145.4248422</v>
      </c>
      <c r="BZ7">
        <v>147.33967100000001</v>
      </c>
      <c r="CA7">
        <v>149.27971260000001</v>
      </c>
      <c r="CB7">
        <v>151.24529899999999</v>
      </c>
      <c r="CC7">
        <v>153.23676660000001</v>
      </c>
      <c r="CD7">
        <v>155.254456</v>
      </c>
      <c r="CE7">
        <v>157.29871270000001</v>
      </c>
      <c r="CF7">
        <v>159.36988640000001</v>
      </c>
      <c r="CG7">
        <v>161.46833150000001</v>
      </c>
      <c r="CH7">
        <v>163.59440710000001</v>
      </c>
      <c r="CI7">
        <v>165.74847700000001</v>
      </c>
      <c r="CJ7">
        <v>167.93090989999999</v>
      </c>
      <c r="CK7">
        <v>170.14207920000001</v>
      </c>
      <c r="CL7">
        <v>172.38236319999999</v>
      </c>
      <c r="CM7">
        <v>174.65214539999999</v>
      </c>
      <c r="CN7">
        <v>176.95181410000001</v>
      </c>
      <c r="CO7">
        <v>179.2817628</v>
      </c>
      <c r="CP7">
        <v>181.64239029999999</v>
      </c>
      <c r="CQ7">
        <v>184.03410049999999</v>
      </c>
      <c r="CR7">
        <v>186.45730270000001</v>
      </c>
      <c r="CS7">
        <v>188.91241149999999</v>
      </c>
      <c r="CT7">
        <v>191.39984709999999</v>
      </c>
      <c r="CU7">
        <v>193.92003510000001</v>
      </c>
      <c r="CV7">
        <v>196.4734067</v>
      </c>
      <c r="CW7">
        <v>199.0603989</v>
      </c>
      <c r="CX7">
        <v>201.68145440000001</v>
      </c>
    </row>
    <row r="8" spans="1:102">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120.7</v>
      </c>
      <c r="BK8">
        <v>0</v>
      </c>
      <c r="BL8">
        <v>0</v>
      </c>
      <c r="BM8">
        <v>0</v>
      </c>
      <c r="BN8">
        <v>0</v>
      </c>
      <c r="BO8">
        <v>115.01703569999999</v>
      </c>
      <c r="BP8">
        <v>118.140287</v>
      </c>
      <c r="BQ8">
        <v>123.414632</v>
      </c>
      <c r="BR8">
        <v>125.68994960000001</v>
      </c>
      <c r="BS8">
        <v>128.76458170000001</v>
      </c>
      <c r="BT8">
        <v>131.00656140000001</v>
      </c>
      <c r="BU8">
        <v>134.30607610000001</v>
      </c>
      <c r="BV8">
        <v>137.03683670000001</v>
      </c>
      <c r="BW8">
        <v>139.28574739999999</v>
      </c>
      <c r="BX8">
        <v>141.782442</v>
      </c>
      <c r="BY8">
        <v>145.4248422</v>
      </c>
      <c r="BZ8">
        <v>147.33967100000001</v>
      </c>
      <c r="CA8">
        <v>149.27971260000001</v>
      </c>
      <c r="CB8">
        <v>151.24529899999999</v>
      </c>
      <c r="CC8">
        <v>153.23676660000001</v>
      </c>
      <c r="CD8">
        <v>155.254456</v>
      </c>
      <c r="CE8">
        <v>157.29871270000001</v>
      </c>
      <c r="CF8">
        <v>159.36988640000001</v>
      </c>
      <c r="CG8">
        <v>161.46833150000001</v>
      </c>
      <c r="CH8">
        <v>163.59440710000001</v>
      </c>
      <c r="CI8">
        <v>165.74847700000001</v>
      </c>
      <c r="CJ8">
        <v>167.93090989999999</v>
      </c>
      <c r="CK8">
        <v>170.14207920000001</v>
      </c>
      <c r="CL8">
        <v>172.38236319999999</v>
      </c>
      <c r="CM8">
        <v>174.65214539999999</v>
      </c>
      <c r="CN8">
        <v>176.95181410000001</v>
      </c>
      <c r="CO8">
        <v>179.2817628</v>
      </c>
      <c r="CP8">
        <v>181.64239029999999</v>
      </c>
      <c r="CQ8">
        <v>184.03410049999999</v>
      </c>
      <c r="CR8">
        <v>186.45730270000001</v>
      </c>
      <c r="CS8">
        <v>188.91241149999999</v>
      </c>
      <c r="CT8">
        <v>191.39984709999999</v>
      </c>
      <c r="CU8">
        <v>193.92003510000001</v>
      </c>
      <c r="CV8">
        <v>196.4734067</v>
      </c>
      <c r="CW8">
        <v>199.0603989</v>
      </c>
      <c r="CX8">
        <v>201.68145440000001</v>
      </c>
    </row>
    <row r="9" spans="1:102">
      <c r="A9" t="s">
        <v>57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74.5</v>
      </c>
      <c r="BK9">
        <v>0</v>
      </c>
      <c r="BL9">
        <v>0</v>
      </c>
      <c r="BM9">
        <v>0</v>
      </c>
      <c r="BN9">
        <v>0</v>
      </c>
      <c r="BO9">
        <v>0</v>
      </c>
      <c r="BP9">
        <v>0</v>
      </c>
      <c r="BQ9">
        <v>0</v>
      </c>
      <c r="BR9">
        <v>0</v>
      </c>
      <c r="BS9">
        <v>0</v>
      </c>
      <c r="BT9">
        <v>90.5</v>
      </c>
      <c r="BU9">
        <v>0</v>
      </c>
      <c r="BV9">
        <v>0</v>
      </c>
      <c r="BW9">
        <v>0</v>
      </c>
      <c r="BX9">
        <v>0</v>
      </c>
      <c r="BY9">
        <v>0</v>
      </c>
      <c r="BZ9">
        <v>0</v>
      </c>
      <c r="CA9">
        <v>0</v>
      </c>
      <c r="CB9">
        <v>0</v>
      </c>
      <c r="CC9">
        <v>0</v>
      </c>
      <c r="CD9">
        <v>105.6</v>
      </c>
      <c r="CE9">
        <v>0</v>
      </c>
      <c r="CF9">
        <v>0</v>
      </c>
      <c r="CG9">
        <v>0</v>
      </c>
      <c r="CH9">
        <v>0</v>
      </c>
      <c r="CI9">
        <v>0</v>
      </c>
      <c r="CJ9">
        <v>0</v>
      </c>
      <c r="CK9">
        <v>0</v>
      </c>
      <c r="CL9">
        <v>0</v>
      </c>
      <c r="CM9">
        <v>0</v>
      </c>
      <c r="CN9">
        <v>126.7</v>
      </c>
      <c r="CO9">
        <v>0</v>
      </c>
      <c r="CP9">
        <v>0</v>
      </c>
      <c r="CQ9">
        <v>0</v>
      </c>
      <c r="CR9">
        <v>0</v>
      </c>
      <c r="CS9">
        <v>0</v>
      </c>
      <c r="CT9">
        <v>0</v>
      </c>
      <c r="CU9">
        <v>0</v>
      </c>
      <c r="CV9">
        <v>0</v>
      </c>
      <c r="CW9">
        <v>0</v>
      </c>
      <c r="CX9">
        <v>126.7</v>
      </c>
    </row>
    <row r="10" spans="1:102">
      <c r="A10" t="s">
        <v>44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71.982010500000001</v>
      </c>
      <c r="BP10">
        <v>74.121923539999997</v>
      </c>
      <c r="BQ10">
        <v>77.625099460000001</v>
      </c>
      <c r="BR10">
        <v>79.254316790000004</v>
      </c>
      <c r="BS10">
        <v>81.396485479999996</v>
      </c>
      <c r="BT10">
        <v>83.021225009999995</v>
      </c>
      <c r="BU10">
        <v>85.325454039999997</v>
      </c>
      <c r="BV10">
        <v>87.278471019999998</v>
      </c>
      <c r="BW10">
        <v>88.933081520000002</v>
      </c>
      <c r="BX10">
        <v>90.754040919999895</v>
      </c>
      <c r="BY10">
        <v>93.318764049999999</v>
      </c>
      <c r="BZ10">
        <v>94.784414179999999</v>
      </c>
      <c r="CA10">
        <v>96.273083580000005</v>
      </c>
      <c r="CB10">
        <v>97.785133799999997</v>
      </c>
      <c r="CC10">
        <v>99.320932040000002</v>
      </c>
      <c r="CD10">
        <v>100.8808513</v>
      </c>
      <c r="CE10">
        <v>102.46527039999999</v>
      </c>
      <c r="CF10">
        <v>104.07457410000001</v>
      </c>
      <c r="CG10">
        <v>105.70915340000001</v>
      </c>
      <c r="CH10">
        <v>107.369405</v>
      </c>
      <c r="CI10">
        <v>109.0557324</v>
      </c>
      <c r="CJ10">
        <v>110.76854489999999</v>
      </c>
      <c r="CK10">
        <v>112.5082586</v>
      </c>
      <c r="CL10">
        <v>114.275296</v>
      </c>
      <c r="CM10">
        <v>116.07008620000001</v>
      </c>
      <c r="CN10">
        <v>117.89306500000001</v>
      </c>
      <c r="CO10">
        <v>119.74467540000001</v>
      </c>
      <c r="CP10">
        <v>121.62536679999999</v>
      </c>
      <c r="CQ10">
        <v>123.535596</v>
      </c>
      <c r="CR10">
        <v>125.4758271</v>
      </c>
      <c r="CS10">
        <v>127.4465311</v>
      </c>
      <c r="CT10">
        <v>129.44818670000001</v>
      </c>
      <c r="CU10">
        <v>131.4812799</v>
      </c>
      <c r="CV10">
        <v>133.54630460000001</v>
      </c>
      <c r="CW10">
        <v>135.64376229999999</v>
      </c>
      <c r="CX10">
        <v>137.77416239999999</v>
      </c>
    </row>
    <row r="11" spans="1:102">
      <c r="A11" t="s">
        <v>58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26.1</v>
      </c>
      <c r="BK11">
        <v>0</v>
      </c>
      <c r="BL11">
        <v>0</v>
      </c>
      <c r="BM11">
        <v>0</v>
      </c>
      <c r="BN11">
        <v>0</v>
      </c>
      <c r="BO11">
        <v>0</v>
      </c>
      <c r="BP11">
        <v>0</v>
      </c>
      <c r="BQ11">
        <v>0</v>
      </c>
      <c r="BR11">
        <v>0</v>
      </c>
      <c r="BS11">
        <v>0</v>
      </c>
      <c r="BT11">
        <v>37.299999999999997</v>
      </c>
      <c r="BU11">
        <v>0</v>
      </c>
      <c r="BV11">
        <v>0</v>
      </c>
      <c r="BW11">
        <v>0</v>
      </c>
      <c r="BX11">
        <v>0</v>
      </c>
      <c r="BY11">
        <v>0</v>
      </c>
      <c r="BZ11">
        <v>0</v>
      </c>
      <c r="CA11">
        <v>0</v>
      </c>
      <c r="CB11">
        <v>0</v>
      </c>
      <c r="CC11">
        <v>0</v>
      </c>
      <c r="CD11">
        <v>52.8</v>
      </c>
      <c r="CE11">
        <v>0</v>
      </c>
      <c r="CF11">
        <v>0</v>
      </c>
      <c r="CG11">
        <v>0</v>
      </c>
      <c r="CH11">
        <v>0</v>
      </c>
      <c r="CI11">
        <v>0</v>
      </c>
      <c r="CJ11">
        <v>0</v>
      </c>
      <c r="CK11">
        <v>0</v>
      </c>
      <c r="CL11">
        <v>0</v>
      </c>
      <c r="CM11">
        <v>0</v>
      </c>
      <c r="CN11">
        <v>63.4</v>
      </c>
      <c r="CO11">
        <v>0</v>
      </c>
      <c r="CP11">
        <v>0</v>
      </c>
      <c r="CQ11">
        <v>0</v>
      </c>
      <c r="CR11">
        <v>0</v>
      </c>
      <c r="CS11">
        <v>0</v>
      </c>
      <c r="CT11">
        <v>0</v>
      </c>
      <c r="CU11">
        <v>0</v>
      </c>
      <c r="CV11">
        <v>0</v>
      </c>
      <c r="CW11">
        <v>0</v>
      </c>
      <c r="CX11">
        <v>70.400000000000006</v>
      </c>
    </row>
    <row r="12" spans="1:102">
      <c r="A12" t="s">
        <v>59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121</v>
      </c>
      <c r="BK12">
        <v>0</v>
      </c>
      <c r="BL12">
        <v>0</v>
      </c>
      <c r="BM12">
        <v>0</v>
      </c>
      <c r="BN12">
        <v>0</v>
      </c>
      <c r="BO12">
        <v>0</v>
      </c>
      <c r="BP12">
        <v>0</v>
      </c>
      <c r="BQ12">
        <v>0</v>
      </c>
      <c r="BR12">
        <v>0</v>
      </c>
      <c r="BS12">
        <v>0</v>
      </c>
      <c r="BT12">
        <v>127</v>
      </c>
      <c r="BU12">
        <v>0</v>
      </c>
      <c r="BV12">
        <v>0</v>
      </c>
      <c r="BW12">
        <v>0</v>
      </c>
      <c r="BX12">
        <v>0</v>
      </c>
      <c r="BY12">
        <v>0</v>
      </c>
      <c r="BZ12">
        <v>0</v>
      </c>
      <c r="CA12">
        <v>0</v>
      </c>
      <c r="CB12">
        <v>0</v>
      </c>
      <c r="CC12">
        <v>0</v>
      </c>
      <c r="CD12">
        <v>158</v>
      </c>
      <c r="CE12">
        <v>0</v>
      </c>
      <c r="CF12">
        <v>0</v>
      </c>
      <c r="CG12">
        <v>0</v>
      </c>
      <c r="CH12">
        <v>0</v>
      </c>
      <c r="CI12">
        <v>0</v>
      </c>
      <c r="CJ12">
        <v>0</v>
      </c>
      <c r="CK12">
        <v>0</v>
      </c>
      <c r="CL12">
        <v>0</v>
      </c>
      <c r="CM12">
        <v>0</v>
      </c>
      <c r="CN12">
        <v>158</v>
      </c>
      <c r="CO12">
        <v>0</v>
      </c>
      <c r="CP12">
        <v>0</v>
      </c>
      <c r="CQ12">
        <v>0</v>
      </c>
      <c r="CR12">
        <v>0</v>
      </c>
      <c r="CS12">
        <v>0</v>
      </c>
      <c r="CT12">
        <v>0</v>
      </c>
      <c r="CU12">
        <v>0</v>
      </c>
      <c r="CV12">
        <v>0</v>
      </c>
      <c r="CW12">
        <v>0</v>
      </c>
      <c r="CX12">
        <v>211</v>
      </c>
    </row>
    <row r="13" spans="1:102">
      <c r="A13" t="s">
        <v>60</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120.7</v>
      </c>
      <c r="BK13">
        <v>0</v>
      </c>
      <c r="BL13">
        <v>0</v>
      </c>
      <c r="BM13">
        <v>0</v>
      </c>
      <c r="BN13">
        <v>0</v>
      </c>
      <c r="BO13">
        <v>0</v>
      </c>
      <c r="BP13">
        <v>0</v>
      </c>
      <c r="BQ13">
        <v>0</v>
      </c>
      <c r="BR13">
        <v>0</v>
      </c>
      <c r="BS13">
        <v>0</v>
      </c>
      <c r="BT13">
        <v>126.7</v>
      </c>
      <c r="BU13">
        <v>0</v>
      </c>
      <c r="BV13">
        <v>0</v>
      </c>
      <c r="BW13">
        <v>0</v>
      </c>
      <c r="BX13">
        <v>0</v>
      </c>
      <c r="BY13">
        <v>0</v>
      </c>
      <c r="BZ13">
        <v>0</v>
      </c>
      <c r="CA13">
        <v>0</v>
      </c>
      <c r="CB13">
        <v>0</v>
      </c>
      <c r="CC13">
        <v>0</v>
      </c>
      <c r="CD13">
        <v>158.4</v>
      </c>
      <c r="CE13">
        <v>0</v>
      </c>
      <c r="CF13">
        <v>0</v>
      </c>
      <c r="CG13">
        <v>0</v>
      </c>
      <c r="CH13">
        <v>0</v>
      </c>
      <c r="CI13">
        <v>0</v>
      </c>
      <c r="CJ13">
        <v>0</v>
      </c>
      <c r="CK13">
        <v>0</v>
      </c>
      <c r="CL13">
        <v>0</v>
      </c>
      <c r="CM13">
        <v>0</v>
      </c>
      <c r="CN13">
        <v>158.4</v>
      </c>
      <c r="CO13">
        <v>0</v>
      </c>
      <c r="CP13">
        <v>0</v>
      </c>
      <c r="CQ13">
        <v>0</v>
      </c>
      <c r="CR13">
        <v>0</v>
      </c>
      <c r="CS13">
        <v>0</v>
      </c>
      <c r="CT13">
        <v>0</v>
      </c>
      <c r="CU13">
        <v>0</v>
      </c>
      <c r="CV13">
        <v>0</v>
      </c>
      <c r="CW13">
        <v>0</v>
      </c>
      <c r="CX13">
        <v>211.2</v>
      </c>
    </row>
    <row r="15" spans="1:102">
      <c r="A15" t="s">
        <v>63</v>
      </c>
    </row>
    <row r="16" spans="1:102">
      <c r="A16" t="s">
        <v>23</v>
      </c>
      <c r="B16">
        <v>1950</v>
      </c>
      <c r="C16">
        <v>1951</v>
      </c>
      <c r="D16">
        <v>1952</v>
      </c>
      <c r="E16">
        <v>1953</v>
      </c>
      <c r="F16">
        <v>1954</v>
      </c>
      <c r="G16">
        <v>1955</v>
      </c>
      <c r="H16">
        <v>1956</v>
      </c>
      <c r="I16">
        <v>1957</v>
      </c>
      <c r="J16">
        <v>1958</v>
      </c>
      <c r="K16">
        <v>1959</v>
      </c>
      <c r="L16">
        <v>1960</v>
      </c>
      <c r="M16">
        <v>1961</v>
      </c>
      <c r="N16">
        <v>1962</v>
      </c>
      <c r="O16">
        <v>1963</v>
      </c>
      <c r="P16">
        <v>1964</v>
      </c>
      <c r="Q16">
        <v>1965</v>
      </c>
      <c r="R16">
        <v>1966</v>
      </c>
      <c r="S16">
        <v>1967</v>
      </c>
      <c r="T16">
        <v>1968</v>
      </c>
      <c r="U16">
        <v>1969</v>
      </c>
      <c r="V16">
        <v>1970</v>
      </c>
      <c r="W16">
        <v>1971</v>
      </c>
      <c r="X16">
        <v>1972</v>
      </c>
      <c r="Y16">
        <v>1973</v>
      </c>
      <c r="Z16">
        <v>1974</v>
      </c>
      <c r="AA16">
        <v>1975</v>
      </c>
      <c r="AB16">
        <v>1976</v>
      </c>
      <c r="AC16">
        <v>1977</v>
      </c>
      <c r="AD16">
        <v>1978</v>
      </c>
      <c r="AE16">
        <v>1979</v>
      </c>
      <c r="AF16">
        <v>1980</v>
      </c>
      <c r="AG16">
        <v>1981</v>
      </c>
      <c r="AH16">
        <v>1982</v>
      </c>
      <c r="AI16">
        <v>1983</v>
      </c>
      <c r="AJ16">
        <v>1984</v>
      </c>
      <c r="AK16">
        <v>1985</v>
      </c>
      <c r="AL16">
        <v>1986</v>
      </c>
      <c r="AM16">
        <v>1987</v>
      </c>
      <c r="AN16">
        <v>1988</v>
      </c>
      <c r="AO16">
        <v>1989</v>
      </c>
      <c r="AP16">
        <v>1990</v>
      </c>
      <c r="AQ16">
        <v>1991</v>
      </c>
      <c r="AR16">
        <v>1992</v>
      </c>
      <c r="AS16">
        <v>1993</v>
      </c>
      <c r="AT16">
        <v>1994</v>
      </c>
      <c r="AU16">
        <v>1995</v>
      </c>
      <c r="AV16">
        <v>1996</v>
      </c>
      <c r="AW16">
        <v>1997</v>
      </c>
      <c r="AX16">
        <v>1998</v>
      </c>
      <c r="AY16">
        <v>1999</v>
      </c>
      <c r="AZ16">
        <v>2000</v>
      </c>
      <c r="BA16">
        <v>2001</v>
      </c>
      <c r="BB16">
        <v>2002</v>
      </c>
      <c r="BC16">
        <v>2003</v>
      </c>
      <c r="BD16">
        <v>2004</v>
      </c>
      <c r="BE16">
        <v>2005</v>
      </c>
      <c r="BF16">
        <v>2006</v>
      </c>
      <c r="BG16">
        <v>2007</v>
      </c>
      <c r="BH16">
        <v>2008</v>
      </c>
      <c r="BI16">
        <v>2009</v>
      </c>
      <c r="BJ16">
        <v>2010</v>
      </c>
      <c r="BK16">
        <v>2011</v>
      </c>
      <c r="BL16">
        <v>2012</v>
      </c>
      <c r="BM16">
        <v>2013</v>
      </c>
      <c r="BN16">
        <v>2014</v>
      </c>
      <c r="BO16">
        <v>2015</v>
      </c>
      <c r="BP16">
        <v>2016</v>
      </c>
      <c r="BQ16">
        <v>2017</v>
      </c>
      <c r="BR16">
        <v>2018</v>
      </c>
      <c r="BS16">
        <v>2019</v>
      </c>
      <c r="BT16">
        <v>2020</v>
      </c>
      <c r="BU16">
        <v>2021</v>
      </c>
      <c r="BV16">
        <v>2022</v>
      </c>
      <c r="BW16">
        <v>2023</v>
      </c>
      <c r="BX16">
        <v>2024</v>
      </c>
      <c r="BY16">
        <v>2025</v>
      </c>
      <c r="BZ16">
        <v>2026</v>
      </c>
      <c r="CA16">
        <v>2027</v>
      </c>
      <c r="CB16">
        <v>2028</v>
      </c>
      <c r="CC16">
        <v>2029</v>
      </c>
      <c r="CD16">
        <v>2030</v>
      </c>
      <c r="CE16">
        <v>2031</v>
      </c>
      <c r="CF16">
        <v>2032</v>
      </c>
      <c r="CG16">
        <v>2033</v>
      </c>
      <c r="CH16">
        <v>2034</v>
      </c>
      <c r="CI16">
        <v>2035</v>
      </c>
      <c r="CJ16">
        <v>2036</v>
      </c>
      <c r="CK16">
        <v>2037</v>
      </c>
      <c r="CL16">
        <v>2038</v>
      </c>
      <c r="CM16">
        <v>2039</v>
      </c>
      <c r="CN16">
        <v>2040</v>
      </c>
      <c r="CO16">
        <v>2041</v>
      </c>
      <c r="CP16">
        <v>2042</v>
      </c>
      <c r="CQ16">
        <v>2043</v>
      </c>
      <c r="CR16">
        <v>2044</v>
      </c>
      <c r="CS16">
        <v>2045</v>
      </c>
      <c r="CT16">
        <v>2046</v>
      </c>
      <c r="CU16">
        <v>2047</v>
      </c>
      <c r="CV16">
        <v>2048</v>
      </c>
      <c r="CW16">
        <v>2049</v>
      </c>
      <c r="CX16">
        <v>2050</v>
      </c>
    </row>
    <row r="17" spans="1:102">
      <c r="A17" t="s">
        <v>20</v>
      </c>
      <c r="B17">
        <v>12.34315728</v>
      </c>
      <c r="C17">
        <v>12.34315728</v>
      </c>
      <c r="D17">
        <v>12.34315728</v>
      </c>
      <c r="E17">
        <v>12.34315728</v>
      </c>
      <c r="F17">
        <v>12.34315728</v>
      </c>
      <c r="G17">
        <v>12.34315728</v>
      </c>
      <c r="H17">
        <v>12.34315728</v>
      </c>
      <c r="I17">
        <v>12.34315728</v>
      </c>
      <c r="J17">
        <v>12.34315728</v>
      </c>
      <c r="K17">
        <v>12.34315728</v>
      </c>
      <c r="L17">
        <v>12.34315728</v>
      </c>
      <c r="M17">
        <v>12.34315728</v>
      </c>
      <c r="N17">
        <v>12.34315728</v>
      </c>
      <c r="O17">
        <v>12.34315728</v>
      </c>
      <c r="P17">
        <v>12.34315728</v>
      </c>
      <c r="Q17">
        <v>12.34315728</v>
      </c>
      <c r="R17">
        <v>12.635204979999999</v>
      </c>
      <c r="S17">
        <v>12.63685577</v>
      </c>
      <c r="T17">
        <v>12.62534131</v>
      </c>
      <c r="U17">
        <v>12.60729096</v>
      </c>
      <c r="V17">
        <v>12.602047600000001</v>
      </c>
      <c r="W17">
        <v>12.64125237</v>
      </c>
      <c r="X17">
        <v>12.68710585</v>
      </c>
      <c r="Y17">
        <v>12.712856560000001</v>
      </c>
      <c r="Z17">
        <v>12.74653795</v>
      </c>
      <c r="AA17">
        <v>12.36513545</v>
      </c>
      <c r="AB17">
        <v>9.3468605369999995</v>
      </c>
      <c r="AC17">
        <v>9.1348549949999995</v>
      </c>
      <c r="AD17">
        <v>10.80908148</v>
      </c>
      <c r="AE17">
        <v>11.62298434</v>
      </c>
      <c r="AF17">
        <v>12.19386036</v>
      </c>
      <c r="AG17">
        <v>13.48184376</v>
      </c>
      <c r="AH17">
        <v>13.871505669999999</v>
      </c>
      <c r="AI17">
        <v>14.09515684</v>
      </c>
      <c r="AJ17">
        <v>14.186724099999999</v>
      </c>
      <c r="AK17">
        <v>14.97418789</v>
      </c>
      <c r="AL17">
        <v>16.31397711</v>
      </c>
      <c r="AM17">
        <v>16.22372571</v>
      </c>
      <c r="AN17">
        <v>15.88705903</v>
      </c>
      <c r="AO17">
        <v>15.862098899999999</v>
      </c>
      <c r="AP17">
        <v>15.579448230000001</v>
      </c>
      <c r="AQ17">
        <v>15.70864102</v>
      </c>
      <c r="AR17">
        <v>15.406459330000001</v>
      </c>
      <c r="AS17">
        <v>17.245536269999999</v>
      </c>
      <c r="AT17">
        <v>17.206225320000001</v>
      </c>
      <c r="AU17">
        <v>17.093780330000001</v>
      </c>
      <c r="AV17">
        <v>17.217051260000002</v>
      </c>
      <c r="AW17">
        <v>16.945235199999999</v>
      </c>
      <c r="AX17">
        <v>17.023647159999999</v>
      </c>
      <c r="AY17">
        <v>16.600227530000002</v>
      </c>
      <c r="AZ17">
        <v>15.56524572</v>
      </c>
      <c r="BA17">
        <v>15.32198895</v>
      </c>
      <c r="BB17">
        <v>14.995021339999999</v>
      </c>
      <c r="BC17">
        <v>14.881520760000001</v>
      </c>
      <c r="BD17">
        <v>15.00245005</v>
      </c>
      <c r="BE17">
        <v>15.06191872</v>
      </c>
      <c r="BF17">
        <v>14.88495107</v>
      </c>
      <c r="BG17">
        <v>15.217020679999999</v>
      </c>
      <c r="BH17">
        <v>15.753521579999999</v>
      </c>
      <c r="BI17">
        <v>16.59627897</v>
      </c>
      <c r="BJ17">
        <v>15.223991140000001</v>
      </c>
      <c r="BK17">
        <v>15.04437117</v>
      </c>
      <c r="BL17">
        <v>17.709231030000002</v>
      </c>
      <c r="BM17">
        <v>18.30878805</v>
      </c>
      <c r="BN17">
        <v>18.826455209999999</v>
      </c>
      <c r="BO17">
        <v>19.74815005</v>
      </c>
      <c r="BP17">
        <v>20.690359229999999</v>
      </c>
      <c r="BQ17">
        <v>20.83140023</v>
      </c>
      <c r="BR17">
        <v>21.55965273</v>
      </c>
      <c r="BS17">
        <v>22.11811046</v>
      </c>
      <c r="BT17">
        <v>22.851685839999998</v>
      </c>
      <c r="BU17">
        <v>24.56644957</v>
      </c>
      <c r="BV17">
        <v>25.79648474</v>
      </c>
      <c r="BW17">
        <v>27.162111530000001</v>
      </c>
      <c r="BX17">
        <v>28.465116099999999</v>
      </c>
      <c r="BY17">
        <v>30.20055528</v>
      </c>
      <c r="BZ17">
        <v>30.17842057</v>
      </c>
      <c r="CA17">
        <v>30.17577919</v>
      </c>
      <c r="CB17">
        <v>30.16594087</v>
      </c>
      <c r="CC17">
        <v>30.15590954</v>
      </c>
      <c r="CD17">
        <v>30.14618875</v>
      </c>
      <c r="CE17">
        <v>30.128685730000001</v>
      </c>
      <c r="CF17">
        <v>30.21511447</v>
      </c>
      <c r="CG17">
        <v>30.1997657</v>
      </c>
      <c r="CH17">
        <v>30.190202880000001</v>
      </c>
      <c r="CI17">
        <v>30.181074720000002</v>
      </c>
      <c r="CJ17">
        <v>30.171484459999999</v>
      </c>
      <c r="CK17">
        <v>30.163248100000001</v>
      </c>
      <c r="CL17">
        <v>30.15521979</v>
      </c>
      <c r="CM17">
        <v>30.147391729999999</v>
      </c>
      <c r="CN17">
        <v>30.13969861</v>
      </c>
      <c r="CO17">
        <v>30.11162496</v>
      </c>
      <c r="CP17">
        <v>30.106086380000001</v>
      </c>
      <c r="CQ17">
        <v>30.100667560000002</v>
      </c>
      <c r="CR17">
        <v>30.095382950000001</v>
      </c>
      <c r="CS17">
        <v>30.090218839999999</v>
      </c>
      <c r="CT17">
        <v>30.085231449999998</v>
      </c>
      <c r="CU17">
        <v>30.080380900000002</v>
      </c>
      <c r="CV17">
        <v>30.075625550000002</v>
      </c>
      <c r="CW17">
        <v>30.070938099999999</v>
      </c>
      <c r="CX17">
        <v>30.066310349999998</v>
      </c>
    </row>
    <row r="18" spans="1:102">
      <c r="A18" t="s">
        <v>56</v>
      </c>
      <c r="B18">
        <v>12.34315728</v>
      </c>
      <c r="C18">
        <v>12.34315728</v>
      </c>
      <c r="D18">
        <v>12.34315728</v>
      </c>
      <c r="E18">
        <v>12.34315728</v>
      </c>
      <c r="F18">
        <v>12.34315728</v>
      </c>
      <c r="G18">
        <v>12.34315728</v>
      </c>
      <c r="H18">
        <v>12.34315728</v>
      </c>
      <c r="I18">
        <v>12.34315728</v>
      </c>
      <c r="J18">
        <v>12.34315728</v>
      </c>
      <c r="K18">
        <v>12.34315728</v>
      </c>
      <c r="L18">
        <v>12.34315728</v>
      </c>
      <c r="M18">
        <v>12.34315728</v>
      </c>
      <c r="N18">
        <v>12.34315728</v>
      </c>
      <c r="O18">
        <v>12.34315728</v>
      </c>
      <c r="P18">
        <v>12.34315728</v>
      </c>
      <c r="Q18">
        <v>12.34315728</v>
      </c>
      <c r="R18">
        <v>12.635204979999999</v>
      </c>
      <c r="S18">
        <v>12.63685577</v>
      </c>
      <c r="T18">
        <v>12.62534131</v>
      </c>
      <c r="U18">
        <v>12.60729096</v>
      </c>
      <c r="V18">
        <v>12.602047600000001</v>
      </c>
      <c r="W18">
        <v>12.64125237</v>
      </c>
      <c r="X18">
        <v>12.68710585</v>
      </c>
      <c r="Y18">
        <v>12.712856560000001</v>
      </c>
      <c r="Z18">
        <v>12.74653795</v>
      </c>
      <c r="AA18">
        <v>12.36513545</v>
      </c>
      <c r="AB18">
        <v>9.3468605369999995</v>
      </c>
      <c r="AC18">
        <v>9.1348549949999995</v>
      </c>
      <c r="AD18">
        <v>10.80908148</v>
      </c>
      <c r="AE18">
        <v>11.62298434</v>
      </c>
      <c r="AF18">
        <v>12.19386036</v>
      </c>
      <c r="AG18">
        <v>13.48184376</v>
      </c>
      <c r="AH18">
        <v>13.871505669999999</v>
      </c>
      <c r="AI18">
        <v>14.09515684</v>
      </c>
      <c r="AJ18">
        <v>14.186724099999999</v>
      </c>
      <c r="AK18">
        <v>14.97418789</v>
      </c>
      <c r="AL18">
        <v>16.31397711</v>
      </c>
      <c r="AM18">
        <v>16.22372571</v>
      </c>
      <c r="AN18">
        <v>15.88705903</v>
      </c>
      <c r="AO18">
        <v>15.862098899999999</v>
      </c>
      <c r="AP18">
        <v>15.579448230000001</v>
      </c>
      <c r="AQ18">
        <v>15.70864102</v>
      </c>
      <c r="AR18">
        <v>15.406459330000001</v>
      </c>
      <c r="AS18">
        <v>17.245536269999999</v>
      </c>
      <c r="AT18">
        <v>17.206225320000001</v>
      </c>
      <c r="AU18">
        <v>17.093780330000001</v>
      </c>
      <c r="AV18">
        <v>17.217051260000002</v>
      </c>
      <c r="AW18">
        <v>16.945235199999999</v>
      </c>
      <c r="AX18">
        <v>17.023647159999999</v>
      </c>
      <c r="AY18">
        <v>16.600227530000002</v>
      </c>
      <c r="AZ18">
        <v>15.56524572</v>
      </c>
      <c r="BA18">
        <v>15.32198895</v>
      </c>
      <c r="BB18">
        <v>14.995021339999999</v>
      </c>
      <c r="BC18">
        <v>14.881520760000001</v>
      </c>
      <c r="BD18">
        <v>15.00245005</v>
      </c>
      <c r="BE18">
        <v>15.06191872</v>
      </c>
      <c r="BF18">
        <v>14.88495107</v>
      </c>
      <c r="BG18">
        <v>15.217020679999999</v>
      </c>
      <c r="BH18">
        <v>15.753521579999999</v>
      </c>
      <c r="BI18">
        <v>16.59627897</v>
      </c>
      <c r="BJ18">
        <v>19.7</v>
      </c>
      <c r="BK18">
        <v>0</v>
      </c>
      <c r="BL18">
        <v>0</v>
      </c>
      <c r="BM18">
        <v>0</v>
      </c>
      <c r="BN18">
        <v>0</v>
      </c>
      <c r="BO18">
        <v>0</v>
      </c>
      <c r="BP18">
        <v>0</v>
      </c>
      <c r="BQ18">
        <v>0</v>
      </c>
      <c r="BR18">
        <v>0</v>
      </c>
      <c r="BS18">
        <v>0</v>
      </c>
      <c r="BT18">
        <v>27.6</v>
      </c>
      <c r="BU18">
        <v>0</v>
      </c>
      <c r="BV18">
        <v>0</v>
      </c>
      <c r="BW18">
        <v>0</v>
      </c>
      <c r="BX18">
        <v>0</v>
      </c>
      <c r="BY18">
        <v>0</v>
      </c>
      <c r="BZ18">
        <v>0</v>
      </c>
      <c r="CA18">
        <v>0</v>
      </c>
      <c r="CB18">
        <v>0</v>
      </c>
      <c r="CC18">
        <v>0</v>
      </c>
      <c r="CD18">
        <v>37.299999999999997</v>
      </c>
      <c r="CE18">
        <v>0</v>
      </c>
      <c r="CF18">
        <v>0</v>
      </c>
      <c r="CG18">
        <v>0</v>
      </c>
      <c r="CH18">
        <v>0</v>
      </c>
      <c r="CI18">
        <v>0</v>
      </c>
      <c r="CJ18">
        <v>0</v>
      </c>
      <c r="CK18">
        <v>0</v>
      </c>
      <c r="CL18">
        <v>0</v>
      </c>
      <c r="CM18">
        <v>0</v>
      </c>
      <c r="CN18">
        <v>45.3</v>
      </c>
      <c r="CO18">
        <v>0</v>
      </c>
      <c r="CP18">
        <v>0</v>
      </c>
      <c r="CQ18">
        <v>0</v>
      </c>
      <c r="CR18">
        <v>0</v>
      </c>
      <c r="CS18">
        <v>0</v>
      </c>
      <c r="CT18">
        <v>0</v>
      </c>
      <c r="CU18">
        <v>0</v>
      </c>
      <c r="CV18">
        <v>0</v>
      </c>
      <c r="CW18">
        <v>0</v>
      </c>
      <c r="CX18">
        <v>52.8</v>
      </c>
    </row>
    <row r="19" spans="1:102">
      <c r="A19" t="s">
        <v>21</v>
      </c>
      <c r="B19">
        <v>89.29</v>
      </c>
      <c r="C19">
        <v>89.29</v>
      </c>
      <c r="D19">
        <v>89.29</v>
      </c>
      <c r="E19">
        <v>89.29</v>
      </c>
      <c r="F19">
        <v>89.29</v>
      </c>
      <c r="G19">
        <v>89.29</v>
      </c>
      <c r="H19">
        <v>89.29</v>
      </c>
      <c r="I19">
        <v>89.29</v>
      </c>
      <c r="J19">
        <v>89.29</v>
      </c>
      <c r="K19">
        <v>89.29</v>
      </c>
      <c r="L19">
        <v>89.29</v>
      </c>
      <c r="M19">
        <v>89.29</v>
      </c>
      <c r="N19">
        <v>89.29</v>
      </c>
      <c r="O19">
        <v>89.29</v>
      </c>
      <c r="P19">
        <v>89.29</v>
      </c>
      <c r="Q19">
        <v>89.29</v>
      </c>
      <c r="R19">
        <v>89.29</v>
      </c>
      <c r="S19">
        <v>89.29</v>
      </c>
      <c r="T19">
        <v>89.29</v>
      </c>
      <c r="U19">
        <v>89.29</v>
      </c>
      <c r="V19">
        <v>89.29</v>
      </c>
      <c r="W19">
        <v>89.29</v>
      </c>
      <c r="X19">
        <v>89.29</v>
      </c>
      <c r="Y19">
        <v>89.29</v>
      </c>
      <c r="Z19">
        <v>89.29</v>
      </c>
      <c r="AA19">
        <v>89.29</v>
      </c>
      <c r="AB19">
        <v>89.29</v>
      </c>
      <c r="AC19">
        <v>89.29</v>
      </c>
      <c r="AD19">
        <v>89.29</v>
      </c>
      <c r="AE19">
        <v>89.29</v>
      </c>
      <c r="AF19">
        <v>89.29</v>
      </c>
      <c r="AG19">
        <v>89.29</v>
      </c>
      <c r="AH19">
        <v>89.29</v>
      </c>
      <c r="AI19">
        <v>89.29</v>
      </c>
      <c r="AJ19">
        <v>89.29</v>
      </c>
      <c r="AK19">
        <v>89.29</v>
      </c>
      <c r="AL19">
        <v>89.29</v>
      </c>
      <c r="AM19">
        <v>89.29</v>
      </c>
      <c r="AN19">
        <v>89.29</v>
      </c>
      <c r="AO19">
        <v>89.29</v>
      </c>
      <c r="AP19">
        <v>89.29</v>
      </c>
      <c r="AQ19">
        <v>89.29</v>
      </c>
      <c r="AR19">
        <v>89.29</v>
      </c>
      <c r="AS19">
        <v>89.29</v>
      </c>
      <c r="AT19">
        <v>89.29</v>
      </c>
      <c r="AU19">
        <v>89.29</v>
      </c>
      <c r="AV19">
        <v>89.29</v>
      </c>
      <c r="AW19">
        <v>89.29</v>
      </c>
      <c r="AX19">
        <v>89.29</v>
      </c>
      <c r="AY19">
        <v>89.29</v>
      </c>
      <c r="AZ19">
        <v>89.29</v>
      </c>
      <c r="BA19">
        <v>89.29</v>
      </c>
      <c r="BB19">
        <v>89.29</v>
      </c>
      <c r="BC19">
        <v>89.29</v>
      </c>
      <c r="BD19">
        <v>89.29</v>
      </c>
      <c r="BE19">
        <v>89.29</v>
      </c>
      <c r="BF19">
        <v>89.29</v>
      </c>
      <c r="BG19">
        <v>89.29</v>
      </c>
      <c r="BH19">
        <v>89.29</v>
      </c>
      <c r="BI19">
        <v>89.29</v>
      </c>
      <c r="BJ19">
        <v>89.2</v>
      </c>
      <c r="BK19">
        <v>0</v>
      </c>
      <c r="BL19">
        <v>0</v>
      </c>
      <c r="BM19">
        <v>0</v>
      </c>
      <c r="BN19">
        <v>0</v>
      </c>
      <c r="BO19">
        <v>0</v>
      </c>
      <c r="BP19">
        <v>86.226737330000006</v>
      </c>
      <c r="BQ19">
        <v>89.948517710000004</v>
      </c>
      <c r="BR19">
        <v>91.47687852</v>
      </c>
      <c r="BS19">
        <v>93.581635840000004</v>
      </c>
      <c r="BT19">
        <v>95.075952580000006</v>
      </c>
      <c r="BU19">
        <v>97.332241499999995</v>
      </c>
      <c r="BV19">
        <v>99.170343029999998</v>
      </c>
      <c r="BW19">
        <v>100.6548245</v>
      </c>
      <c r="BX19">
        <v>102.3137012</v>
      </c>
      <c r="BY19">
        <v>104.7932648</v>
      </c>
      <c r="BZ19">
        <v>106.0224637</v>
      </c>
      <c r="CA19">
        <v>107.2660808</v>
      </c>
      <c r="CB19">
        <v>108.52428519999999</v>
      </c>
      <c r="CC19">
        <v>109.797248</v>
      </c>
      <c r="CD19">
        <v>111.0851424</v>
      </c>
      <c r="CE19">
        <v>112.3881434</v>
      </c>
      <c r="CF19">
        <v>113.7064283</v>
      </c>
      <c r="CG19">
        <v>115.04017640000001</v>
      </c>
      <c r="CH19">
        <v>116.38956899999999</v>
      </c>
      <c r="CI19">
        <v>117.7547896</v>
      </c>
      <c r="CJ19">
        <v>119.13602400000001</v>
      </c>
      <c r="CK19">
        <v>120.5334598</v>
      </c>
      <c r="CL19">
        <v>121.9472873</v>
      </c>
      <c r="CM19">
        <v>123.3776986</v>
      </c>
      <c r="CN19">
        <v>124.8248882</v>
      </c>
      <c r="CO19">
        <v>126.289053</v>
      </c>
      <c r="CP19">
        <v>127.7703922</v>
      </c>
      <c r="CQ19">
        <v>129.26910699999999</v>
      </c>
      <c r="CR19">
        <v>130.78540140000001</v>
      </c>
      <c r="CS19">
        <v>132.31948159999999</v>
      </c>
      <c r="CT19">
        <v>133.87155609999999</v>
      </c>
      <c r="CU19">
        <v>135.44183609999999</v>
      </c>
      <c r="CV19">
        <v>137.03053510000001</v>
      </c>
      <c r="CW19">
        <v>138.63786909999999</v>
      </c>
      <c r="CX19">
        <v>140.26405679999999</v>
      </c>
    </row>
    <row r="20" spans="1:102">
      <c r="A20" t="s">
        <v>22</v>
      </c>
      <c r="B20">
        <v>89.29</v>
      </c>
      <c r="C20">
        <v>89.29</v>
      </c>
      <c r="D20">
        <v>89.29</v>
      </c>
      <c r="E20">
        <v>89.29</v>
      </c>
      <c r="F20">
        <v>89.29</v>
      </c>
      <c r="G20">
        <v>89.29</v>
      </c>
      <c r="H20">
        <v>89.29</v>
      </c>
      <c r="I20">
        <v>89.29</v>
      </c>
      <c r="J20">
        <v>89.29</v>
      </c>
      <c r="K20">
        <v>89.29</v>
      </c>
      <c r="L20">
        <v>89.29</v>
      </c>
      <c r="M20">
        <v>89.29</v>
      </c>
      <c r="N20">
        <v>89.29</v>
      </c>
      <c r="O20">
        <v>89.29</v>
      </c>
      <c r="P20">
        <v>89.29</v>
      </c>
      <c r="Q20">
        <v>89.29</v>
      </c>
      <c r="R20">
        <v>89.29</v>
      </c>
      <c r="S20">
        <v>89.29</v>
      </c>
      <c r="T20">
        <v>89.29</v>
      </c>
      <c r="U20">
        <v>89.29</v>
      </c>
      <c r="V20">
        <v>89.29</v>
      </c>
      <c r="W20">
        <v>89.29</v>
      </c>
      <c r="X20">
        <v>89.29</v>
      </c>
      <c r="Y20">
        <v>89.29</v>
      </c>
      <c r="Z20">
        <v>89.29</v>
      </c>
      <c r="AA20">
        <v>89.29</v>
      </c>
      <c r="AB20">
        <v>89.29</v>
      </c>
      <c r="AC20">
        <v>89.29</v>
      </c>
      <c r="AD20">
        <v>89.29</v>
      </c>
      <c r="AE20">
        <v>89.29</v>
      </c>
      <c r="AF20">
        <v>89.29</v>
      </c>
      <c r="AG20">
        <v>89.29</v>
      </c>
      <c r="AH20">
        <v>89.29</v>
      </c>
      <c r="AI20">
        <v>89.29</v>
      </c>
      <c r="AJ20">
        <v>89.29</v>
      </c>
      <c r="AK20">
        <v>89.29</v>
      </c>
      <c r="AL20">
        <v>89.29</v>
      </c>
      <c r="AM20">
        <v>89.29</v>
      </c>
      <c r="AN20">
        <v>89.29</v>
      </c>
      <c r="AO20">
        <v>89.29</v>
      </c>
      <c r="AP20">
        <v>89.29</v>
      </c>
      <c r="AQ20">
        <v>89.29</v>
      </c>
      <c r="AR20">
        <v>89.29</v>
      </c>
      <c r="AS20">
        <v>89.29</v>
      </c>
      <c r="AT20">
        <v>89.29</v>
      </c>
      <c r="AU20">
        <v>89.29</v>
      </c>
      <c r="AV20">
        <v>89.29</v>
      </c>
      <c r="AW20">
        <v>89.29</v>
      </c>
      <c r="AX20">
        <v>89.29</v>
      </c>
      <c r="AY20">
        <v>89.29</v>
      </c>
      <c r="AZ20">
        <v>89.29</v>
      </c>
      <c r="BA20">
        <v>89.29</v>
      </c>
      <c r="BB20">
        <v>89.29</v>
      </c>
      <c r="BC20">
        <v>89.29</v>
      </c>
      <c r="BD20">
        <v>89.29</v>
      </c>
      <c r="BE20">
        <v>89.29</v>
      </c>
      <c r="BF20">
        <v>89.29</v>
      </c>
      <c r="BG20">
        <v>89.29</v>
      </c>
      <c r="BH20">
        <v>89.29</v>
      </c>
      <c r="BI20">
        <v>89.29</v>
      </c>
      <c r="BJ20">
        <v>89.2</v>
      </c>
      <c r="BK20">
        <v>0</v>
      </c>
      <c r="BL20">
        <v>0</v>
      </c>
      <c r="BM20">
        <v>0</v>
      </c>
      <c r="BN20">
        <v>0</v>
      </c>
      <c r="BO20">
        <v>98.171491119999999</v>
      </c>
      <c r="BP20">
        <v>89.064920970000003</v>
      </c>
      <c r="BQ20">
        <v>91.514868250000006</v>
      </c>
      <c r="BR20">
        <v>92.023508519999893</v>
      </c>
      <c r="BS20">
        <v>93.792372169999894</v>
      </c>
      <c r="BT20">
        <v>95.195764260000004</v>
      </c>
      <c r="BU20">
        <v>97.411762780000004</v>
      </c>
      <c r="BV20">
        <v>99.229918269999999</v>
      </c>
      <c r="BW20">
        <v>100.7004974</v>
      </c>
      <c r="BX20">
        <v>102.3512831</v>
      </c>
      <c r="BY20">
        <v>104.8263939</v>
      </c>
      <c r="BZ20">
        <v>106.05598190000001</v>
      </c>
      <c r="CA20">
        <v>107.2999926</v>
      </c>
      <c r="CB20">
        <v>108.5585952</v>
      </c>
      <c r="CC20">
        <v>109.8319609</v>
      </c>
      <c r="CD20">
        <v>111.12025939999999</v>
      </c>
      <c r="CE20">
        <v>112.42367539999999</v>
      </c>
      <c r="CF20">
        <v>113.74237410000001</v>
      </c>
      <c r="CG20">
        <v>115.07654410000001</v>
      </c>
      <c r="CH20">
        <v>116.4263636</v>
      </c>
      <c r="CI20">
        <v>117.7920161</v>
      </c>
      <c r="CJ20">
        <v>119.1736871</v>
      </c>
      <c r="CK20">
        <v>120.5715647</v>
      </c>
      <c r="CL20">
        <v>121.98583910000001</v>
      </c>
      <c r="CM20">
        <v>123.41670259999999</v>
      </c>
      <c r="CN20">
        <v>124.8643498</v>
      </c>
      <c r="CO20">
        <v>126.32897749999999</v>
      </c>
      <c r="CP20">
        <v>127.8107849</v>
      </c>
      <c r="CQ20">
        <v>129.30997360000001</v>
      </c>
      <c r="CR20">
        <v>130.82674729999999</v>
      </c>
      <c r="CS20">
        <v>132.3613125</v>
      </c>
      <c r="CT20">
        <v>133.9138777</v>
      </c>
      <c r="CU20">
        <v>135.4846541</v>
      </c>
      <c r="CV20">
        <v>137.07385529999999</v>
      </c>
      <c r="CW20">
        <v>138.68169750000001</v>
      </c>
      <c r="CX20">
        <v>140.3083992</v>
      </c>
    </row>
    <row r="21" spans="1:102">
      <c r="A21" t="s">
        <v>58</v>
      </c>
      <c r="B21">
        <v>12.34315728</v>
      </c>
      <c r="C21">
        <v>12.34315728</v>
      </c>
      <c r="D21">
        <v>12.34315728</v>
      </c>
      <c r="E21">
        <v>12.34315728</v>
      </c>
      <c r="F21">
        <v>12.34315728</v>
      </c>
      <c r="G21">
        <v>12.34315728</v>
      </c>
      <c r="H21">
        <v>12.34315728</v>
      </c>
      <c r="I21">
        <v>12.34315728</v>
      </c>
      <c r="J21">
        <v>12.34315728</v>
      </c>
      <c r="K21">
        <v>12.34315728</v>
      </c>
      <c r="L21">
        <v>12.34315728</v>
      </c>
      <c r="M21">
        <v>12.34315728</v>
      </c>
      <c r="N21">
        <v>12.34315728</v>
      </c>
      <c r="O21">
        <v>12.34315728</v>
      </c>
      <c r="P21">
        <v>12.34315728</v>
      </c>
      <c r="Q21">
        <v>12.34315728</v>
      </c>
      <c r="R21">
        <v>12.635204979999999</v>
      </c>
      <c r="S21">
        <v>12.63685577</v>
      </c>
      <c r="T21">
        <v>12.62534131</v>
      </c>
      <c r="U21">
        <v>12.60729096</v>
      </c>
      <c r="V21">
        <v>12.602047600000001</v>
      </c>
      <c r="W21">
        <v>12.64125237</v>
      </c>
      <c r="X21">
        <v>12.68710585</v>
      </c>
      <c r="Y21">
        <v>12.712856560000001</v>
      </c>
      <c r="Z21">
        <v>12.74653795</v>
      </c>
      <c r="AA21">
        <v>12.36513545</v>
      </c>
      <c r="AB21">
        <v>9.3468605369999995</v>
      </c>
      <c r="AC21">
        <v>9.1348549949999995</v>
      </c>
      <c r="AD21">
        <v>10.80908148</v>
      </c>
      <c r="AE21">
        <v>11.62298434</v>
      </c>
      <c r="AF21">
        <v>12.19386036</v>
      </c>
      <c r="AG21">
        <v>13.48184376</v>
      </c>
      <c r="AH21">
        <v>13.871505669999999</v>
      </c>
      <c r="AI21">
        <v>14.09515684</v>
      </c>
      <c r="AJ21">
        <v>14.186724099999999</v>
      </c>
      <c r="AK21">
        <v>14.97418789</v>
      </c>
      <c r="AL21">
        <v>16.31397711</v>
      </c>
      <c r="AM21">
        <v>16.22372571</v>
      </c>
      <c r="AN21">
        <v>15.88705903</v>
      </c>
      <c r="AO21">
        <v>15.862098899999999</v>
      </c>
      <c r="AP21">
        <v>15.579448230000001</v>
      </c>
      <c r="AQ21">
        <v>15.70864102</v>
      </c>
      <c r="AR21">
        <v>15.406459330000001</v>
      </c>
      <c r="AS21">
        <v>17.245536269999999</v>
      </c>
      <c r="AT21">
        <v>17.206225320000001</v>
      </c>
      <c r="AU21">
        <v>17.093780330000001</v>
      </c>
      <c r="AV21">
        <v>17.217051260000002</v>
      </c>
      <c r="AW21">
        <v>16.945235199999999</v>
      </c>
      <c r="AX21">
        <v>17.023647159999999</v>
      </c>
      <c r="AY21">
        <v>16.600227530000002</v>
      </c>
      <c r="AZ21">
        <v>15.56524572</v>
      </c>
      <c r="BA21">
        <v>15.32198895</v>
      </c>
      <c r="BB21">
        <v>14.995021339999999</v>
      </c>
      <c r="BC21">
        <v>14.881520760000001</v>
      </c>
      <c r="BD21">
        <v>15.00245005</v>
      </c>
      <c r="BE21">
        <v>15.06191872</v>
      </c>
      <c r="BF21">
        <v>14.88495107</v>
      </c>
      <c r="BG21">
        <v>15.217020679999999</v>
      </c>
      <c r="BH21">
        <v>15.753521579999999</v>
      </c>
      <c r="BI21">
        <v>16.59627897</v>
      </c>
      <c r="BJ21">
        <v>19.7</v>
      </c>
      <c r="BK21">
        <v>0</v>
      </c>
      <c r="BL21">
        <v>0</v>
      </c>
      <c r="BM21">
        <v>0</v>
      </c>
      <c r="BN21">
        <v>0</v>
      </c>
      <c r="BO21">
        <v>0</v>
      </c>
      <c r="BP21">
        <v>0</v>
      </c>
      <c r="BQ21">
        <v>0</v>
      </c>
      <c r="BR21">
        <v>0</v>
      </c>
      <c r="BS21">
        <v>0</v>
      </c>
      <c r="BT21">
        <v>27.6</v>
      </c>
      <c r="BU21">
        <v>0</v>
      </c>
      <c r="BV21">
        <v>0</v>
      </c>
      <c r="BW21">
        <v>0</v>
      </c>
      <c r="BX21">
        <v>0</v>
      </c>
      <c r="BY21">
        <v>0</v>
      </c>
      <c r="BZ21">
        <v>0</v>
      </c>
      <c r="CA21">
        <v>0</v>
      </c>
      <c r="CB21">
        <v>0</v>
      </c>
      <c r="CC21">
        <v>0</v>
      </c>
      <c r="CD21">
        <v>37.299999999999997</v>
      </c>
      <c r="CE21">
        <v>0</v>
      </c>
      <c r="CF21">
        <v>0</v>
      </c>
      <c r="CG21">
        <v>0</v>
      </c>
      <c r="CH21">
        <v>0</v>
      </c>
      <c r="CI21">
        <v>0</v>
      </c>
      <c r="CJ21">
        <v>0</v>
      </c>
      <c r="CK21">
        <v>0</v>
      </c>
      <c r="CL21">
        <v>0</v>
      </c>
      <c r="CM21">
        <v>0</v>
      </c>
      <c r="CN21">
        <v>45.3</v>
      </c>
      <c r="CO21">
        <v>0</v>
      </c>
      <c r="CP21">
        <v>0</v>
      </c>
      <c r="CQ21">
        <v>0</v>
      </c>
      <c r="CR21">
        <v>0</v>
      </c>
      <c r="CS21">
        <v>0</v>
      </c>
      <c r="CT21">
        <v>0</v>
      </c>
      <c r="CU21">
        <v>0</v>
      </c>
      <c r="CV21">
        <v>0</v>
      </c>
      <c r="CW21">
        <v>0</v>
      </c>
      <c r="CX21">
        <v>52.8</v>
      </c>
    </row>
    <row r="22" spans="1:102">
      <c r="A22" t="s">
        <v>59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89</v>
      </c>
      <c r="BK22">
        <v>0</v>
      </c>
      <c r="BL22">
        <v>0</v>
      </c>
      <c r="BM22">
        <v>0</v>
      </c>
      <c r="BN22">
        <v>0</v>
      </c>
      <c r="BO22">
        <v>0</v>
      </c>
      <c r="BP22">
        <v>0</v>
      </c>
      <c r="BQ22">
        <v>0</v>
      </c>
      <c r="BR22">
        <v>0</v>
      </c>
      <c r="BS22">
        <v>0</v>
      </c>
      <c r="BT22">
        <v>106</v>
      </c>
      <c r="BU22">
        <v>0</v>
      </c>
      <c r="BV22">
        <v>0</v>
      </c>
      <c r="BW22">
        <v>0</v>
      </c>
      <c r="BX22">
        <v>0</v>
      </c>
      <c r="BY22">
        <v>0</v>
      </c>
      <c r="BZ22">
        <v>0</v>
      </c>
      <c r="CA22">
        <v>0</v>
      </c>
      <c r="CB22">
        <v>0</v>
      </c>
      <c r="CC22">
        <v>0</v>
      </c>
      <c r="CD22">
        <v>106</v>
      </c>
      <c r="CE22">
        <v>0</v>
      </c>
      <c r="CF22">
        <v>0</v>
      </c>
      <c r="CG22">
        <v>0</v>
      </c>
      <c r="CH22">
        <v>0</v>
      </c>
      <c r="CI22">
        <v>0</v>
      </c>
      <c r="CJ22">
        <v>0</v>
      </c>
      <c r="CK22">
        <v>0</v>
      </c>
      <c r="CL22">
        <v>0</v>
      </c>
      <c r="CM22">
        <v>0</v>
      </c>
      <c r="CN22">
        <v>127</v>
      </c>
      <c r="CO22">
        <v>0</v>
      </c>
      <c r="CP22">
        <v>0</v>
      </c>
      <c r="CQ22">
        <v>0</v>
      </c>
      <c r="CR22">
        <v>0</v>
      </c>
      <c r="CS22">
        <v>0</v>
      </c>
      <c r="CT22">
        <v>0</v>
      </c>
      <c r="CU22">
        <v>0</v>
      </c>
      <c r="CV22">
        <v>0</v>
      </c>
      <c r="CW22">
        <v>0</v>
      </c>
      <c r="CX22">
        <v>158</v>
      </c>
    </row>
    <row r="23" spans="1:102">
      <c r="A23" t="s">
        <v>60</v>
      </c>
      <c r="B23">
        <v>89.29</v>
      </c>
      <c r="C23">
        <v>89.29</v>
      </c>
      <c r="D23">
        <v>89.29</v>
      </c>
      <c r="E23">
        <v>89.29</v>
      </c>
      <c r="F23">
        <v>89.29</v>
      </c>
      <c r="G23">
        <v>89.29</v>
      </c>
      <c r="H23">
        <v>89.29</v>
      </c>
      <c r="I23">
        <v>89.29</v>
      </c>
      <c r="J23">
        <v>89.29</v>
      </c>
      <c r="K23">
        <v>89.29</v>
      </c>
      <c r="L23">
        <v>89.29</v>
      </c>
      <c r="M23">
        <v>89.29</v>
      </c>
      <c r="N23">
        <v>89.29</v>
      </c>
      <c r="O23">
        <v>89.29</v>
      </c>
      <c r="P23">
        <v>89.29</v>
      </c>
      <c r="Q23">
        <v>89.29</v>
      </c>
      <c r="R23">
        <v>89.29</v>
      </c>
      <c r="S23">
        <v>89.29</v>
      </c>
      <c r="T23">
        <v>89.29</v>
      </c>
      <c r="U23">
        <v>89.29</v>
      </c>
      <c r="V23">
        <v>89.29</v>
      </c>
      <c r="W23">
        <v>89.29</v>
      </c>
      <c r="X23">
        <v>89.29</v>
      </c>
      <c r="Y23">
        <v>89.29</v>
      </c>
      <c r="Z23">
        <v>89.29</v>
      </c>
      <c r="AA23">
        <v>89.29</v>
      </c>
      <c r="AB23">
        <v>89.29</v>
      </c>
      <c r="AC23">
        <v>89.29</v>
      </c>
      <c r="AD23">
        <v>89.29</v>
      </c>
      <c r="AE23">
        <v>89.29</v>
      </c>
      <c r="AF23">
        <v>89.29</v>
      </c>
      <c r="AG23">
        <v>89.29</v>
      </c>
      <c r="AH23">
        <v>89.29</v>
      </c>
      <c r="AI23">
        <v>89.29</v>
      </c>
      <c r="AJ23">
        <v>89.29</v>
      </c>
      <c r="AK23">
        <v>89.29</v>
      </c>
      <c r="AL23">
        <v>89.29</v>
      </c>
      <c r="AM23">
        <v>89.29</v>
      </c>
      <c r="AN23">
        <v>89.29</v>
      </c>
      <c r="AO23">
        <v>89.29</v>
      </c>
      <c r="AP23">
        <v>89.29</v>
      </c>
      <c r="AQ23">
        <v>89.29</v>
      </c>
      <c r="AR23">
        <v>89.29</v>
      </c>
      <c r="AS23">
        <v>89.29</v>
      </c>
      <c r="AT23">
        <v>89.29</v>
      </c>
      <c r="AU23">
        <v>89.29</v>
      </c>
      <c r="AV23">
        <v>89.29</v>
      </c>
      <c r="AW23">
        <v>89.29</v>
      </c>
      <c r="AX23">
        <v>89.29</v>
      </c>
      <c r="AY23">
        <v>89.29</v>
      </c>
      <c r="AZ23">
        <v>89.29</v>
      </c>
      <c r="BA23">
        <v>89.29</v>
      </c>
      <c r="BB23">
        <v>89.29</v>
      </c>
      <c r="BC23">
        <v>89.29</v>
      </c>
      <c r="BD23">
        <v>89.29</v>
      </c>
      <c r="BE23">
        <v>89.29</v>
      </c>
      <c r="BF23">
        <v>89.29</v>
      </c>
      <c r="BG23">
        <v>89.29</v>
      </c>
      <c r="BH23">
        <v>89.29</v>
      </c>
      <c r="BI23">
        <v>89.29</v>
      </c>
      <c r="BJ23">
        <v>89.2</v>
      </c>
      <c r="BK23">
        <v>0</v>
      </c>
      <c r="BL23">
        <v>0</v>
      </c>
      <c r="BM23">
        <v>0</v>
      </c>
      <c r="BN23">
        <v>0</v>
      </c>
      <c r="BO23">
        <v>0</v>
      </c>
      <c r="BP23">
        <v>0</v>
      </c>
      <c r="BQ23">
        <v>0</v>
      </c>
      <c r="BR23">
        <v>0</v>
      </c>
      <c r="BS23">
        <v>0</v>
      </c>
      <c r="BT23">
        <v>105.6</v>
      </c>
      <c r="BU23">
        <v>0</v>
      </c>
      <c r="BV23">
        <v>0</v>
      </c>
      <c r="BW23">
        <v>0</v>
      </c>
      <c r="BX23">
        <v>0</v>
      </c>
      <c r="BY23">
        <v>0</v>
      </c>
      <c r="BZ23">
        <v>0</v>
      </c>
      <c r="CA23">
        <v>0</v>
      </c>
      <c r="CB23">
        <v>0</v>
      </c>
      <c r="CC23">
        <v>0</v>
      </c>
      <c r="CD23">
        <v>105.6</v>
      </c>
      <c r="CE23">
        <v>0</v>
      </c>
      <c r="CF23">
        <v>0</v>
      </c>
      <c r="CG23">
        <v>0</v>
      </c>
      <c r="CH23">
        <v>0</v>
      </c>
      <c r="CI23">
        <v>0</v>
      </c>
      <c r="CJ23">
        <v>0</v>
      </c>
      <c r="CK23">
        <v>0</v>
      </c>
      <c r="CL23">
        <v>0</v>
      </c>
      <c r="CM23">
        <v>0</v>
      </c>
      <c r="CN23">
        <v>126.7</v>
      </c>
      <c r="CO23">
        <v>0</v>
      </c>
      <c r="CP23">
        <v>0</v>
      </c>
      <c r="CQ23">
        <v>0</v>
      </c>
      <c r="CR23">
        <v>0</v>
      </c>
      <c r="CS23">
        <v>0</v>
      </c>
      <c r="CT23">
        <v>0</v>
      </c>
      <c r="CU23">
        <v>0</v>
      </c>
      <c r="CV23">
        <v>0</v>
      </c>
      <c r="CW23">
        <v>0</v>
      </c>
      <c r="CX23">
        <v>158.4</v>
      </c>
    </row>
    <row r="25" spans="1:102">
      <c r="A25" t="s">
        <v>65</v>
      </c>
    </row>
    <row r="26" spans="1:102">
      <c r="A26" t="s">
        <v>23</v>
      </c>
      <c r="B26">
        <v>1950</v>
      </c>
      <c r="C26">
        <v>1951</v>
      </c>
      <c r="D26">
        <v>1952</v>
      </c>
      <c r="E26">
        <v>1953</v>
      </c>
      <c r="F26">
        <v>1954</v>
      </c>
      <c r="G26">
        <v>1955</v>
      </c>
      <c r="H26">
        <v>1956</v>
      </c>
      <c r="I26">
        <v>1957</v>
      </c>
      <c r="J26">
        <v>1958</v>
      </c>
      <c r="K26">
        <v>1959</v>
      </c>
      <c r="L26">
        <v>1960</v>
      </c>
      <c r="M26">
        <v>1961</v>
      </c>
      <c r="N26">
        <v>1962</v>
      </c>
      <c r="O26">
        <v>1963</v>
      </c>
      <c r="P26">
        <v>1964</v>
      </c>
      <c r="Q26">
        <v>1965</v>
      </c>
      <c r="R26">
        <v>1966</v>
      </c>
      <c r="S26">
        <v>1967</v>
      </c>
      <c r="T26">
        <v>1968</v>
      </c>
      <c r="U26">
        <v>1969</v>
      </c>
      <c r="V26">
        <v>1970</v>
      </c>
      <c r="W26">
        <v>1971</v>
      </c>
      <c r="X26">
        <v>1972</v>
      </c>
      <c r="Y26">
        <v>1973</v>
      </c>
      <c r="Z26">
        <v>1974</v>
      </c>
      <c r="AA26">
        <v>1975</v>
      </c>
      <c r="AB26">
        <v>1976</v>
      </c>
      <c r="AC26">
        <v>1977</v>
      </c>
      <c r="AD26">
        <v>1978</v>
      </c>
      <c r="AE26">
        <v>1979</v>
      </c>
      <c r="AF26">
        <v>1980</v>
      </c>
      <c r="AG26">
        <v>1981</v>
      </c>
      <c r="AH26">
        <v>1982</v>
      </c>
      <c r="AI26">
        <v>1983</v>
      </c>
      <c r="AJ26">
        <v>1984</v>
      </c>
      <c r="AK26">
        <v>1985</v>
      </c>
      <c r="AL26">
        <v>1986</v>
      </c>
      <c r="AM26">
        <v>1987</v>
      </c>
      <c r="AN26">
        <v>1988</v>
      </c>
      <c r="AO26">
        <v>1989</v>
      </c>
      <c r="AP26">
        <v>1990</v>
      </c>
      <c r="AQ26">
        <v>1991</v>
      </c>
      <c r="AR26">
        <v>1992</v>
      </c>
      <c r="AS26">
        <v>1993</v>
      </c>
      <c r="AT26">
        <v>1994</v>
      </c>
      <c r="AU26">
        <v>1995</v>
      </c>
      <c r="AV26">
        <v>1996</v>
      </c>
      <c r="AW26">
        <v>1997</v>
      </c>
      <c r="AX26">
        <v>1998</v>
      </c>
      <c r="AY26">
        <v>1999</v>
      </c>
      <c r="AZ26">
        <v>2000</v>
      </c>
      <c r="BA26">
        <v>2001</v>
      </c>
      <c r="BB26">
        <v>2002</v>
      </c>
      <c r="BC26">
        <v>2003</v>
      </c>
      <c r="BD26">
        <v>2004</v>
      </c>
      <c r="BE26">
        <v>2005</v>
      </c>
      <c r="BF26">
        <v>2006</v>
      </c>
      <c r="BG26">
        <v>2007</v>
      </c>
      <c r="BH26">
        <v>2008</v>
      </c>
      <c r="BI26">
        <v>2009</v>
      </c>
      <c r="BJ26">
        <v>2010</v>
      </c>
      <c r="BK26">
        <v>2011</v>
      </c>
      <c r="BL26">
        <v>2012</v>
      </c>
      <c r="BM26">
        <v>2013</v>
      </c>
      <c r="BN26">
        <v>2014</v>
      </c>
      <c r="BO26">
        <v>2015</v>
      </c>
      <c r="BP26">
        <v>2016</v>
      </c>
      <c r="BQ26">
        <v>2017</v>
      </c>
      <c r="BR26">
        <v>2018</v>
      </c>
      <c r="BS26">
        <v>2019</v>
      </c>
      <c r="BT26">
        <v>2020</v>
      </c>
      <c r="BU26">
        <v>2021</v>
      </c>
      <c r="BV26">
        <v>2022</v>
      </c>
      <c r="BW26">
        <v>2023</v>
      </c>
      <c r="BX26">
        <v>2024</v>
      </c>
      <c r="BY26">
        <v>2025</v>
      </c>
      <c r="BZ26">
        <v>2026</v>
      </c>
      <c r="CA26">
        <v>2027</v>
      </c>
      <c r="CB26">
        <v>2028</v>
      </c>
      <c r="CC26">
        <v>2029</v>
      </c>
      <c r="CD26">
        <v>2030</v>
      </c>
      <c r="CE26">
        <v>2031</v>
      </c>
      <c r="CF26">
        <v>2032</v>
      </c>
      <c r="CG26">
        <v>2033</v>
      </c>
      <c r="CH26">
        <v>2034</v>
      </c>
      <c r="CI26">
        <v>2035</v>
      </c>
      <c r="CJ26">
        <v>2036</v>
      </c>
      <c r="CK26">
        <v>2037</v>
      </c>
      <c r="CL26">
        <v>2038</v>
      </c>
      <c r="CM26">
        <v>2039</v>
      </c>
      <c r="CN26">
        <v>2040</v>
      </c>
      <c r="CO26">
        <v>2041</v>
      </c>
      <c r="CP26">
        <v>2042</v>
      </c>
      <c r="CQ26">
        <v>2043</v>
      </c>
      <c r="CR26">
        <v>2044</v>
      </c>
      <c r="CS26">
        <v>2045</v>
      </c>
      <c r="CT26">
        <v>2046</v>
      </c>
      <c r="CU26">
        <v>2047</v>
      </c>
      <c r="CV26">
        <v>2048</v>
      </c>
      <c r="CW26">
        <v>2049</v>
      </c>
      <c r="CX26">
        <v>2050</v>
      </c>
    </row>
    <row r="27" spans="1:102">
      <c r="A27" t="s">
        <v>20</v>
      </c>
      <c r="B27">
        <v>25.834531630000001</v>
      </c>
      <c r="C27">
        <v>25.834531630000001</v>
      </c>
      <c r="D27">
        <v>25.834531630000001</v>
      </c>
      <c r="E27">
        <v>25.834531630000001</v>
      </c>
      <c r="F27">
        <v>25.834531630000001</v>
      </c>
      <c r="G27">
        <v>25.834531630000001</v>
      </c>
      <c r="H27">
        <v>25.834531630000001</v>
      </c>
      <c r="I27">
        <v>25.834531630000001</v>
      </c>
      <c r="J27">
        <v>25.834531630000001</v>
      </c>
      <c r="K27">
        <v>25.834531630000001</v>
      </c>
      <c r="L27">
        <v>25.834531630000001</v>
      </c>
      <c r="M27">
        <v>25.834531630000001</v>
      </c>
      <c r="N27">
        <v>25.834531630000001</v>
      </c>
      <c r="O27">
        <v>25.834531630000001</v>
      </c>
      <c r="P27">
        <v>25.834531630000001</v>
      </c>
      <c r="Q27">
        <v>25.834531630000001</v>
      </c>
      <c r="R27">
        <v>26.928684430000001</v>
      </c>
      <c r="S27">
        <v>27.443842679999999</v>
      </c>
      <c r="T27">
        <v>27.814189030000001</v>
      </c>
      <c r="U27">
        <v>28.21370301</v>
      </c>
      <c r="V27">
        <v>28.55822659</v>
      </c>
      <c r="W27">
        <v>30.988620300000001</v>
      </c>
      <c r="X27">
        <v>31.204863450000001</v>
      </c>
      <c r="Y27">
        <v>31.619584289999999</v>
      </c>
      <c r="Z27">
        <v>31.83063851</v>
      </c>
      <c r="AA27">
        <v>32.157144879999997</v>
      </c>
      <c r="AB27">
        <v>32.426817239999998</v>
      </c>
      <c r="AC27">
        <v>32.659182209999997</v>
      </c>
      <c r="AD27">
        <v>31.7323983</v>
      </c>
      <c r="AE27">
        <v>32.044383830000001</v>
      </c>
      <c r="AF27">
        <v>33.984145210000001</v>
      </c>
      <c r="AG27">
        <v>34.234265720000003</v>
      </c>
      <c r="AH27">
        <v>34.74175546</v>
      </c>
      <c r="AI27">
        <v>35.019798680000001</v>
      </c>
      <c r="AJ27">
        <v>35.281710619999998</v>
      </c>
      <c r="AK27">
        <v>34.746870629999997</v>
      </c>
      <c r="AL27">
        <v>34.93690041</v>
      </c>
      <c r="AM27">
        <v>35.293296410000004</v>
      </c>
      <c r="AN27">
        <v>37.883667410000001</v>
      </c>
      <c r="AO27">
        <v>38.049896619999998</v>
      </c>
      <c r="AP27">
        <v>38.259990170000002</v>
      </c>
      <c r="AQ27">
        <v>38.046558259999998</v>
      </c>
      <c r="AR27">
        <v>37.943345010000002</v>
      </c>
      <c r="AS27">
        <v>38.034338030000001</v>
      </c>
      <c r="AT27">
        <v>37.982956770000001</v>
      </c>
      <c r="AU27">
        <v>39.375677549999999</v>
      </c>
      <c r="AV27">
        <v>39.02495055</v>
      </c>
      <c r="AW27">
        <v>38.815273619999999</v>
      </c>
      <c r="AX27">
        <v>38.791405179999998</v>
      </c>
      <c r="AY27">
        <v>38.901268739999999</v>
      </c>
      <c r="AZ27">
        <v>38.920115180000003</v>
      </c>
      <c r="BA27">
        <v>38.976880520000002</v>
      </c>
      <c r="BB27">
        <v>38.996625610000002</v>
      </c>
      <c r="BC27">
        <v>39.088272779999997</v>
      </c>
      <c r="BD27">
        <v>38.4970705</v>
      </c>
      <c r="BE27">
        <v>38.518370109999999</v>
      </c>
      <c r="BF27">
        <v>38.585040290000002</v>
      </c>
      <c r="BG27">
        <v>38.659724539999999</v>
      </c>
      <c r="BH27">
        <v>37.808361689999998</v>
      </c>
      <c r="BI27">
        <v>37.97186877</v>
      </c>
      <c r="BJ27">
        <v>37.852506419999997</v>
      </c>
      <c r="BK27">
        <v>37.908317539999999</v>
      </c>
      <c r="BL27">
        <v>37.923907120000003</v>
      </c>
      <c r="BM27">
        <v>37.936916109999999</v>
      </c>
      <c r="BN27">
        <v>37.97388273</v>
      </c>
      <c r="BO27">
        <v>38.012126360000003</v>
      </c>
      <c r="BP27">
        <v>38.033196439999998</v>
      </c>
      <c r="BQ27">
        <v>38.066464809999999</v>
      </c>
      <c r="BR27">
        <v>38.108671409999999</v>
      </c>
      <c r="BS27">
        <v>38.145379980000001</v>
      </c>
      <c r="BT27">
        <v>38.186089610000003</v>
      </c>
      <c r="BU27">
        <v>38.162582020000002</v>
      </c>
      <c r="BV27">
        <v>38.200337679999997</v>
      </c>
      <c r="BW27">
        <v>38.240985219999999</v>
      </c>
      <c r="BX27">
        <v>38.28266215</v>
      </c>
      <c r="BY27">
        <v>38.325901109999997</v>
      </c>
      <c r="BZ27">
        <v>38.389293770000002</v>
      </c>
      <c r="CA27">
        <v>38.43633286</v>
      </c>
      <c r="CB27">
        <v>38.488200409999997</v>
      </c>
      <c r="CC27">
        <v>38.544207999999998</v>
      </c>
      <c r="CD27">
        <v>38.605745769999999</v>
      </c>
      <c r="CE27">
        <v>38.637064930000001</v>
      </c>
      <c r="CF27">
        <v>38.692052689999997</v>
      </c>
      <c r="CG27">
        <v>38.745332480000002</v>
      </c>
      <c r="CH27">
        <v>38.801460659999996</v>
      </c>
      <c r="CI27">
        <v>38.860258989999998</v>
      </c>
      <c r="CJ27">
        <v>38.860258989999998</v>
      </c>
      <c r="CK27">
        <v>38.860258989999998</v>
      </c>
      <c r="CL27">
        <v>38.860258989999998</v>
      </c>
      <c r="CM27">
        <v>38.860258989999998</v>
      </c>
      <c r="CN27">
        <v>38.860258989999998</v>
      </c>
      <c r="CO27">
        <v>38.860258989999998</v>
      </c>
      <c r="CP27">
        <v>38.860258989999998</v>
      </c>
      <c r="CQ27">
        <v>38.860258989999998</v>
      </c>
      <c r="CR27">
        <v>38.860258989999998</v>
      </c>
      <c r="CS27">
        <v>38.860258989999998</v>
      </c>
      <c r="CT27">
        <v>38.860258989999998</v>
      </c>
      <c r="CU27">
        <v>38.860258989999998</v>
      </c>
      <c r="CV27">
        <v>38.860258989999998</v>
      </c>
      <c r="CW27">
        <v>38.860258989999998</v>
      </c>
      <c r="CX27">
        <v>38.860258989999998</v>
      </c>
    </row>
    <row r="28" spans="1:102">
      <c r="A28" t="s">
        <v>56</v>
      </c>
      <c r="B28">
        <v>25.834531630000001</v>
      </c>
      <c r="C28">
        <v>25.834531630000001</v>
      </c>
      <c r="D28">
        <v>25.834531630000001</v>
      </c>
      <c r="E28">
        <v>25.834531630000001</v>
      </c>
      <c r="F28">
        <v>25.834531630000001</v>
      </c>
      <c r="G28">
        <v>25.834531630000001</v>
      </c>
      <c r="H28">
        <v>25.834531630000001</v>
      </c>
      <c r="I28">
        <v>25.834531630000001</v>
      </c>
      <c r="J28">
        <v>25.834531630000001</v>
      </c>
      <c r="K28">
        <v>25.834531630000001</v>
      </c>
      <c r="L28">
        <v>25.834531630000001</v>
      </c>
      <c r="M28">
        <v>25.834531630000001</v>
      </c>
      <c r="N28">
        <v>25.834531630000001</v>
      </c>
      <c r="O28">
        <v>25.834531630000001</v>
      </c>
      <c r="P28">
        <v>25.834531630000001</v>
      </c>
      <c r="Q28">
        <v>25.834531630000001</v>
      </c>
      <c r="R28">
        <v>26.928684430000001</v>
      </c>
      <c r="S28">
        <v>27.443842679999999</v>
      </c>
      <c r="T28">
        <v>27.814189030000001</v>
      </c>
      <c r="U28">
        <v>28.21370301</v>
      </c>
      <c r="V28">
        <v>28.55822659</v>
      </c>
      <c r="W28">
        <v>30.988620300000001</v>
      </c>
      <c r="X28">
        <v>31.204863450000001</v>
      </c>
      <c r="Y28">
        <v>31.619584289999999</v>
      </c>
      <c r="Z28">
        <v>31.83063851</v>
      </c>
      <c r="AA28">
        <v>32.157144879999997</v>
      </c>
      <c r="AB28">
        <v>32.426817239999998</v>
      </c>
      <c r="AC28">
        <v>32.659182209999997</v>
      </c>
      <c r="AD28">
        <v>31.7323983</v>
      </c>
      <c r="AE28">
        <v>32.044383830000001</v>
      </c>
      <c r="AF28">
        <v>33.984145210000001</v>
      </c>
      <c r="AG28">
        <v>34.234265720000003</v>
      </c>
      <c r="AH28">
        <v>34.74175546</v>
      </c>
      <c r="AI28">
        <v>35.019798680000001</v>
      </c>
      <c r="AJ28">
        <v>35.281710619999998</v>
      </c>
      <c r="AK28">
        <v>34.746870629999997</v>
      </c>
      <c r="AL28">
        <v>34.93690041</v>
      </c>
      <c r="AM28">
        <v>35.293296410000004</v>
      </c>
      <c r="AN28">
        <v>37.883667410000001</v>
      </c>
      <c r="AO28">
        <v>38.049896619999998</v>
      </c>
      <c r="AP28">
        <v>38.259990170000002</v>
      </c>
      <c r="AQ28">
        <v>38.046558259999998</v>
      </c>
      <c r="AR28">
        <v>37.943345010000002</v>
      </c>
      <c r="AS28">
        <v>38.034338030000001</v>
      </c>
      <c r="AT28">
        <v>37.982956770000001</v>
      </c>
      <c r="AU28">
        <v>39.375677549999999</v>
      </c>
      <c r="AV28">
        <v>39.02495055</v>
      </c>
      <c r="AW28">
        <v>38.815273619999999</v>
      </c>
      <c r="AX28">
        <v>38.791405179999998</v>
      </c>
      <c r="AY28">
        <v>38.901268739999999</v>
      </c>
      <c r="AZ28">
        <v>38.920115180000003</v>
      </c>
      <c r="BA28">
        <v>38.976880520000002</v>
      </c>
      <c r="BB28">
        <v>38.996625610000002</v>
      </c>
      <c r="BC28">
        <v>39.088272779999997</v>
      </c>
      <c r="BD28">
        <v>38.4970705</v>
      </c>
      <c r="BE28">
        <v>38.518370109999999</v>
      </c>
      <c r="BF28">
        <v>38.585040290000002</v>
      </c>
      <c r="BG28">
        <v>38.659724539999999</v>
      </c>
      <c r="BH28">
        <v>37.808361689999998</v>
      </c>
      <c r="BI28">
        <v>37.97186877</v>
      </c>
      <c r="BJ28">
        <v>37.852506419999997</v>
      </c>
      <c r="BK28">
        <v>37.908317539999999</v>
      </c>
      <c r="BL28">
        <v>37.923907120000003</v>
      </c>
      <c r="BM28">
        <v>37.936916109999999</v>
      </c>
      <c r="BN28">
        <v>37.936916109999999</v>
      </c>
      <c r="BO28">
        <v>37.936916109999999</v>
      </c>
      <c r="BP28">
        <v>37.936916109999999</v>
      </c>
      <c r="BQ28">
        <v>37.936916109999999</v>
      </c>
      <c r="BR28">
        <v>37.936916109999999</v>
      </c>
      <c r="BS28">
        <v>37.936916109999999</v>
      </c>
      <c r="BT28">
        <v>37.936916109999999</v>
      </c>
      <c r="BU28">
        <v>37.936916109999999</v>
      </c>
      <c r="BV28">
        <v>37.936916109999999</v>
      </c>
      <c r="BW28">
        <v>37.936916109999999</v>
      </c>
      <c r="BX28">
        <v>37.936916109999999</v>
      </c>
      <c r="BY28">
        <v>37.936916109999999</v>
      </c>
      <c r="BZ28">
        <v>37.936916109999999</v>
      </c>
      <c r="CA28">
        <v>37.936916109999999</v>
      </c>
      <c r="CB28">
        <v>37.936916109999999</v>
      </c>
      <c r="CC28">
        <v>37.936916109999999</v>
      </c>
      <c r="CD28">
        <v>37.936916109999999</v>
      </c>
      <c r="CE28">
        <v>37.936916109999999</v>
      </c>
      <c r="CF28">
        <v>37.936916109999999</v>
      </c>
      <c r="CG28">
        <v>37.936916109999999</v>
      </c>
      <c r="CH28">
        <v>37.936916109999999</v>
      </c>
      <c r="CI28">
        <v>37.936916109999999</v>
      </c>
      <c r="CJ28">
        <v>37.936916109999999</v>
      </c>
      <c r="CK28">
        <v>37.936916109999999</v>
      </c>
      <c r="CL28">
        <v>37.936916109999999</v>
      </c>
      <c r="CM28">
        <v>37.936916109999999</v>
      </c>
      <c r="CN28">
        <v>37.936916109999999</v>
      </c>
      <c r="CO28">
        <v>37.936916109999999</v>
      </c>
      <c r="CP28">
        <v>37.936916109999999</v>
      </c>
      <c r="CQ28">
        <v>37.936916109999999</v>
      </c>
      <c r="CR28">
        <v>37.936916109999999</v>
      </c>
      <c r="CS28">
        <v>37.936916109999999</v>
      </c>
      <c r="CT28">
        <v>37.936916109999999</v>
      </c>
      <c r="CU28">
        <v>37.936916109999999</v>
      </c>
      <c r="CV28">
        <v>37.936916109999999</v>
      </c>
      <c r="CW28">
        <v>37.936916109999999</v>
      </c>
      <c r="CX28">
        <v>37.936916109999999</v>
      </c>
    </row>
    <row r="29" spans="1:102">
      <c r="A29" t="s">
        <v>21</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row>
    <row r="30" spans="1:102">
      <c r="A30" t="s">
        <v>22</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row>
    <row r="31" spans="1:102">
      <c r="A31" t="s">
        <v>57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row>
    <row r="32" spans="1:102">
      <c r="A32" t="s">
        <v>44</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row>
    <row r="33" spans="1:102">
      <c r="A33" t="s">
        <v>58</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row>
    <row r="34" spans="1:102">
      <c r="A34" t="s">
        <v>59</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row>
    <row r="35" spans="1:102">
      <c r="A35" t="s">
        <v>60</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row>
    <row r="36" spans="1:102">
      <c r="A36" t="s">
        <v>61</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row>
    <row r="37" spans="1:102">
      <c r="A37" t="s">
        <v>62</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row>
    <row r="41" spans="1:102">
      <c r="B41">
        <v>1998</v>
      </c>
      <c r="C41">
        <f t="shared" ref="C41:AH41" si="0">B41+1</f>
        <v>1999</v>
      </c>
      <c r="D41">
        <f t="shared" si="0"/>
        <v>2000</v>
      </c>
      <c r="E41">
        <f t="shared" si="0"/>
        <v>2001</v>
      </c>
      <c r="F41">
        <f t="shared" si="0"/>
        <v>2002</v>
      </c>
      <c r="G41">
        <f t="shared" si="0"/>
        <v>2003</v>
      </c>
      <c r="H41">
        <f t="shared" si="0"/>
        <v>2004</v>
      </c>
      <c r="I41">
        <f t="shared" si="0"/>
        <v>2005</v>
      </c>
      <c r="J41">
        <f t="shared" si="0"/>
        <v>2006</v>
      </c>
      <c r="K41">
        <f t="shared" si="0"/>
        <v>2007</v>
      </c>
      <c r="L41">
        <f t="shared" si="0"/>
        <v>2008</v>
      </c>
      <c r="M41">
        <f t="shared" si="0"/>
        <v>2009</v>
      </c>
      <c r="N41">
        <f t="shared" si="0"/>
        <v>2010</v>
      </c>
      <c r="O41">
        <f t="shared" si="0"/>
        <v>2011</v>
      </c>
      <c r="P41">
        <f t="shared" si="0"/>
        <v>2012</v>
      </c>
      <c r="Q41">
        <f t="shared" si="0"/>
        <v>2013</v>
      </c>
      <c r="R41">
        <f t="shared" si="0"/>
        <v>2014</v>
      </c>
      <c r="S41">
        <f t="shared" si="0"/>
        <v>2015</v>
      </c>
      <c r="T41">
        <f t="shared" si="0"/>
        <v>2016</v>
      </c>
      <c r="U41">
        <f t="shared" si="0"/>
        <v>2017</v>
      </c>
      <c r="V41">
        <f t="shared" si="0"/>
        <v>2018</v>
      </c>
      <c r="W41">
        <f t="shared" si="0"/>
        <v>2019</v>
      </c>
      <c r="X41">
        <f t="shared" si="0"/>
        <v>2020</v>
      </c>
      <c r="Y41">
        <f t="shared" si="0"/>
        <v>2021</v>
      </c>
      <c r="Z41">
        <f t="shared" si="0"/>
        <v>2022</v>
      </c>
      <c r="AA41">
        <f t="shared" si="0"/>
        <v>2023</v>
      </c>
      <c r="AB41">
        <f t="shared" si="0"/>
        <v>2024</v>
      </c>
      <c r="AC41">
        <f t="shared" si="0"/>
        <v>2025</v>
      </c>
      <c r="AD41">
        <f t="shared" si="0"/>
        <v>2026</v>
      </c>
      <c r="AE41">
        <f t="shared" si="0"/>
        <v>2027</v>
      </c>
      <c r="AF41">
        <f t="shared" si="0"/>
        <v>2028</v>
      </c>
      <c r="AG41">
        <f t="shared" si="0"/>
        <v>2029</v>
      </c>
      <c r="AH41">
        <f t="shared" si="0"/>
        <v>2030</v>
      </c>
      <c r="AI41">
        <f t="shared" ref="AI41:BB41" si="1">AH41+1</f>
        <v>2031</v>
      </c>
      <c r="AJ41">
        <f t="shared" si="1"/>
        <v>2032</v>
      </c>
      <c r="AK41">
        <f t="shared" si="1"/>
        <v>2033</v>
      </c>
      <c r="AL41">
        <f t="shared" si="1"/>
        <v>2034</v>
      </c>
      <c r="AM41">
        <f t="shared" si="1"/>
        <v>2035</v>
      </c>
      <c r="AN41">
        <f t="shared" si="1"/>
        <v>2036</v>
      </c>
      <c r="AO41">
        <f t="shared" si="1"/>
        <v>2037</v>
      </c>
      <c r="AP41">
        <f t="shared" si="1"/>
        <v>2038</v>
      </c>
      <c r="AQ41">
        <f t="shared" si="1"/>
        <v>2039</v>
      </c>
      <c r="AR41">
        <f t="shared" si="1"/>
        <v>2040</v>
      </c>
      <c r="AS41">
        <f t="shared" si="1"/>
        <v>2041</v>
      </c>
      <c r="AT41">
        <f t="shared" si="1"/>
        <v>2042</v>
      </c>
      <c r="AU41">
        <f t="shared" si="1"/>
        <v>2043</v>
      </c>
      <c r="AV41">
        <f t="shared" si="1"/>
        <v>2044</v>
      </c>
      <c r="AW41">
        <f t="shared" si="1"/>
        <v>2045</v>
      </c>
      <c r="AX41">
        <f t="shared" si="1"/>
        <v>2046</v>
      </c>
      <c r="AY41">
        <f t="shared" si="1"/>
        <v>2047</v>
      </c>
      <c r="AZ41">
        <f t="shared" si="1"/>
        <v>2048</v>
      </c>
      <c r="BA41">
        <f t="shared" si="1"/>
        <v>2049</v>
      </c>
      <c r="BB41">
        <f t="shared" si="1"/>
        <v>2050</v>
      </c>
    </row>
    <row r="42" spans="1:102">
      <c r="A42" t="s">
        <v>24</v>
      </c>
      <c r="B42" s="4">
        <v>12432263.169431999</v>
      </c>
      <c r="C42" s="4">
        <v>12634953.2250735</v>
      </c>
      <c r="D42" s="4">
        <v>12839112.135842299</v>
      </c>
      <c r="E42" s="4">
        <v>13158648.376674799</v>
      </c>
      <c r="F42" s="4">
        <v>13181342.284995601</v>
      </c>
      <c r="G42" s="4">
        <v>13135168.667674299</v>
      </c>
      <c r="H42" s="4">
        <v>13451990.243598601</v>
      </c>
      <c r="I42" s="4">
        <v>13223667.396197001</v>
      </c>
      <c r="J42" s="4">
        <v>13337610.3532749</v>
      </c>
      <c r="K42" s="4">
        <v>13343058.219022401</v>
      </c>
      <c r="L42" s="4">
        <v>13116431.708151599</v>
      </c>
      <c r="M42" s="4">
        <v>13007554.625837499</v>
      </c>
      <c r="N42" s="4">
        <v>13671548.9177255</v>
      </c>
      <c r="O42" s="4">
        <v>13758530.3330424</v>
      </c>
      <c r="P42" s="4">
        <v>13990388.4459702</v>
      </c>
      <c r="Q42" s="4">
        <v>14206493.635166001</v>
      </c>
      <c r="R42" s="4">
        <v>14186769.472974099</v>
      </c>
      <c r="S42" s="4">
        <v>14236083.888423201</v>
      </c>
      <c r="T42" s="4">
        <v>14292854.421586299</v>
      </c>
      <c r="U42" s="4">
        <v>14329659.552050401</v>
      </c>
      <c r="V42" s="4">
        <v>14485300.651609199</v>
      </c>
      <c r="W42" s="4">
        <v>14759320.2980741</v>
      </c>
      <c r="X42" s="4">
        <v>14969025.8089246</v>
      </c>
      <c r="Y42" s="4">
        <v>15267169.029187201</v>
      </c>
      <c r="Z42" s="4">
        <v>15615044.735241201</v>
      </c>
      <c r="AA42" s="4">
        <v>15951880.8380157</v>
      </c>
      <c r="AB42" s="4">
        <v>16199512.385280199</v>
      </c>
      <c r="AC42" s="4">
        <v>16457020.9708391</v>
      </c>
      <c r="AD42" s="4">
        <v>16823582.180816401</v>
      </c>
      <c r="AE42" s="4">
        <v>17138070.377117202</v>
      </c>
      <c r="AF42" s="4">
        <v>17445349.978989702</v>
      </c>
      <c r="AG42" s="4">
        <v>17742480.6938757</v>
      </c>
      <c r="AH42" s="4">
        <v>18028178.033640601</v>
      </c>
      <c r="AI42" s="4">
        <v>18305428.2957347</v>
      </c>
      <c r="AJ42" s="4">
        <v>18542539.2524321</v>
      </c>
      <c r="AK42" s="4">
        <v>18766036.117913999</v>
      </c>
      <c r="AL42" s="4">
        <v>18977588.395264801</v>
      </c>
      <c r="AM42" s="4">
        <v>19185080.227409899</v>
      </c>
      <c r="AN42" s="4">
        <v>19374597.192598201</v>
      </c>
      <c r="AO42" s="4">
        <v>19559875.840448398</v>
      </c>
      <c r="AP42" s="4">
        <v>19740100.637946699</v>
      </c>
      <c r="AQ42" s="4">
        <v>19916063.880911</v>
      </c>
      <c r="AR42" s="4">
        <v>20088232.762705199</v>
      </c>
      <c r="AS42" s="4">
        <v>20322949.388914201</v>
      </c>
      <c r="AT42" s="4">
        <v>20552194.384760398</v>
      </c>
      <c r="AU42" s="4">
        <v>20778045.215225</v>
      </c>
      <c r="AV42" s="4">
        <v>21000825.927256402</v>
      </c>
      <c r="AW42" s="4">
        <v>21218845.326561701</v>
      </c>
      <c r="AX42" s="4">
        <v>21433692.367596999</v>
      </c>
      <c r="AY42" s="4">
        <v>21644934.365535699</v>
      </c>
      <c r="AZ42" s="4">
        <v>21852277.6311724</v>
      </c>
      <c r="BA42" s="4">
        <v>22056844.025203899</v>
      </c>
      <c r="BB42" s="4">
        <v>22256347.283033799</v>
      </c>
    </row>
    <row r="43" spans="1:102">
      <c r="A43" t="s">
        <v>25</v>
      </c>
      <c r="B43" s="4">
        <v>7443517.5032834103</v>
      </c>
      <c r="C43" s="4">
        <v>7544683.4034780599</v>
      </c>
      <c r="D43" s="4">
        <v>7645598.5910801003</v>
      </c>
      <c r="E43" s="4">
        <v>8173989.9210460996</v>
      </c>
      <c r="F43" s="4">
        <v>8360766.0197390905</v>
      </c>
      <c r="G43" s="4">
        <v>8977657.6988532599</v>
      </c>
      <c r="H43" s="4">
        <v>9479392.8268665802</v>
      </c>
      <c r="I43" s="4">
        <v>9753780.8846078496</v>
      </c>
      <c r="J43" s="4">
        <v>10021072.1474404</v>
      </c>
      <c r="K43" s="4">
        <v>10158164.0693355</v>
      </c>
      <c r="L43" s="4">
        <v>10121275.7629201</v>
      </c>
      <c r="M43" s="4">
        <v>9934308.3023275994</v>
      </c>
      <c r="N43" s="4">
        <v>10503424.035480401</v>
      </c>
      <c r="O43" s="4">
        <v>10585821.9641139</v>
      </c>
      <c r="P43" s="4">
        <v>10668197.7099797</v>
      </c>
      <c r="Q43" s="4">
        <v>10741067.452900199</v>
      </c>
      <c r="R43" s="4">
        <v>10588083.337958099</v>
      </c>
      <c r="S43" s="4">
        <v>10461305.673490901</v>
      </c>
      <c r="T43" s="4">
        <v>10321020.3381839</v>
      </c>
      <c r="U43" s="4">
        <v>10163934.5352131</v>
      </c>
      <c r="V43" s="4">
        <v>10088380.946840201</v>
      </c>
      <c r="W43" s="4">
        <v>10091801.969596401</v>
      </c>
      <c r="X43" s="4">
        <v>10057770.2680897</v>
      </c>
      <c r="Y43" s="4">
        <v>10089458.2528753</v>
      </c>
      <c r="Z43" s="4">
        <v>10160327.616264099</v>
      </c>
      <c r="AA43" s="4">
        <v>10233853.939944999</v>
      </c>
      <c r="AB43" s="4">
        <v>10261426.089428401</v>
      </c>
      <c r="AC43" s="4">
        <v>10306097.7946134</v>
      </c>
      <c r="AD43" s="4">
        <v>10428864.444236301</v>
      </c>
      <c r="AE43" s="4">
        <v>10529484.683411101</v>
      </c>
      <c r="AF43" s="4">
        <v>10636528.359672301</v>
      </c>
      <c r="AG43" s="4">
        <v>10746230.8611679</v>
      </c>
      <c r="AH43" s="4">
        <v>10857784.8024277</v>
      </c>
      <c r="AI43" s="4">
        <v>10970380.312697601</v>
      </c>
      <c r="AJ43" s="4">
        <v>11068903.423883799</v>
      </c>
      <c r="AK43" s="4">
        <v>11166460.4493756</v>
      </c>
      <c r="AL43" s="4">
        <v>11262953.455523901</v>
      </c>
      <c r="AM43" s="4">
        <v>11365821.7372499</v>
      </c>
      <c r="AN43" s="4">
        <v>11462206.2330736</v>
      </c>
      <c r="AO43" s="4">
        <v>11559254.8512991</v>
      </c>
      <c r="AP43" s="4">
        <v>11654218.244027499</v>
      </c>
      <c r="AQ43" s="4">
        <v>11746032.860760501</v>
      </c>
      <c r="AR43" s="4">
        <v>11837381.0851763</v>
      </c>
      <c r="AS43" s="4">
        <v>11968554.7823133</v>
      </c>
      <c r="AT43" s="4">
        <v>12093108.4717071</v>
      </c>
      <c r="AU43" s="4">
        <v>12215187.5066834</v>
      </c>
      <c r="AV43" s="4">
        <v>12331734.999546099</v>
      </c>
      <c r="AW43" s="4">
        <v>12445479.2296528</v>
      </c>
      <c r="AX43" s="4">
        <v>12554829.476916101</v>
      </c>
      <c r="AY43" s="4">
        <v>12660920.8018988</v>
      </c>
      <c r="AZ43" s="4">
        <v>12767247.907253001</v>
      </c>
      <c r="BA43" s="4">
        <v>12871599.17924</v>
      </c>
      <c r="BB43" s="4">
        <v>12976124.567097301</v>
      </c>
    </row>
    <row r="44" spans="1:102">
      <c r="A44" t="s">
        <v>26</v>
      </c>
      <c r="B44" s="4">
        <f t="shared" ref="B44:AG44" si="2">B42/(B42+B43)</f>
        <v>0.62549810616991053</v>
      </c>
      <c r="C44" s="4">
        <f t="shared" si="2"/>
        <v>0.62612392173586939</v>
      </c>
      <c r="D44" s="4">
        <f t="shared" si="2"/>
        <v>0.6267656061634429</v>
      </c>
      <c r="E44" s="4">
        <f t="shared" si="2"/>
        <v>0.61683173890782284</v>
      </c>
      <c r="F44" s="4">
        <f t="shared" si="2"/>
        <v>0.61188729062783997</v>
      </c>
      <c r="G44" s="4">
        <f t="shared" si="2"/>
        <v>0.59400677461824403</v>
      </c>
      <c r="H44" s="4">
        <f t="shared" si="2"/>
        <v>0.5866192284286722</v>
      </c>
      <c r="I44" s="4">
        <f t="shared" si="2"/>
        <v>0.57550635016525886</v>
      </c>
      <c r="J44" s="4">
        <f t="shared" si="2"/>
        <v>0.57099155112307687</v>
      </c>
      <c r="K44" s="4">
        <f t="shared" si="2"/>
        <v>0.56776018095162317</v>
      </c>
      <c r="L44" s="4">
        <f t="shared" si="2"/>
        <v>0.56444602913088848</v>
      </c>
      <c r="M44" s="4">
        <f t="shared" si="2"/>
        <v>0.56697900543501545</v>
      </c>
      <c r="N44" s="4">
        <f t="shared" si="2"/>
        <v>0.56552488990116878</v>
      </c>
      <c r="O44" s="4">
        <f t="shared" si="2"/>
        <v>0.56516312962861426</v>
      </c>
      <c r="P44" s="4">
        <f t="shared" si="2"/>
        <v>0.56736377168949903</v>
      </c>
      <c r="Q44" s="4">
        <f t="shared" si="2"/>
        <v>0.5694542077687007</v>
      </c>
      <c r="R44" s="4">
        <f t="shared" si="2"/>
        <v>0.57262780050560058</v>
      </c>
      <c r="S44" s="4">
        <f t="shared" si="2"/>
        <v>0.57642059103998167</v>
      </c>
      <c r="T44" s="4">
        <f t="shared" si="2"/>
        <v>0.58068282873312793</v>
      </c>
      <c r="U44" s="4">
        <f t="shared" si="2"/>
        <v>0.58503703053941447</v>
      </c>
      <c r="V44" s="4">
        <f t="shared" si="2"/>
        <v>0.58946400007572419</v>
      </c>
      <c r="W44" s="4">
        <f t="shared" si="2"/>
        <v>0.59390960855216191</v>
      </c>
      <c r="X44" s="4">
        <f t="shared" si="2"/>
        <v>0.59811994163618909</v>
      </c>
      <c r="Y44" s="4">
        <f t="shared" si="2"/>
        <v>0.60209778135546166</v>
      </c>
      <c r="Z44" s="4">
        <f t="shared" si="2"/>
        <v>0.60581257652827936</v>
      </c>
      <c r="AA44" s="4">
        <f t="shared" si="2"/>
        <v>0.60918209755342234</v>
      </c>
      <c r="AB44" s="4">
        <f t="shared" si="2"/>
        <v>0.61220475610733582</v>
      </c>
      <c r="AC44" s="4">
        <f t="shared" si="2"/>
        <v>0.61491417032019624</v>
      </c>
      <c r="AD44" s="4">
        <f t="shared" si="2"/>
        <v>0.6173237365540154</v>
      </c>
      <c r="AE44" s="4">
        <f t="shared" si="2"/>
        <v>0.61942843665167557</v>
      </c>
      <c r="AF44" s="4">
        <f t="shared" si="2"/>
        <v>0.62123159172624309</v>
      </c>
      <c r="AG44" s="4">
        <f t="shared" si="2"/>
        <v>0.62278986045385398</v>
      </c>
      <c r="AH44" s="4">
        <f t="shared" ref="AH44:BB44" si="3">AH42/(AH42+AH43)</f>
        <v>0.62411553099174566</v>
      </c>
      <c r="AI44" s="4">
        <f t="shared" si="3"/>
        <v>0.62527489985237139</v>
      </c>
      <c r="AJ44" s="4">
        <f t="shared" si="3"/>
        <v>0.62619506435810934</v>
      </c>
      <c r="AK44" s="4">
        <f t="shared" si="3"/>
        <v>0.62694523578168981</v>
      </c>
      <c r="AL44" s="4">
        <f t="shared" si="3"/>
        <v>0.62755450907272181</v>
      </c>
      <c r="AM44" s="4">
        <f t="shared" si="3"/>
        <v>0.62797099246374199</v>
      </c>
      <c r="AN44" s="4">
        <f t="shared" si="3"/>
        <v>0.62829460385860703</v>
      </c>
      <c r="AO44" s="4">
        <f t="shared" si="3"/>
        <v>0.6285482725786905</v>
      </c>
      <c r="AP44" s="4">
        <f t="shared" si="3"/>
        <v>0.62877938878555995</v>
      </c>
      <c r="AQ44" s="4">
        <f t="shared" si="3"/>
        <v>0.62901910898082847</v>
      </c>
      <c r="AR44" s="4">
        <f t="shared" si="3"/>
        <v>0.62921993789755126</v>
      </c>
      <c r="AS44" s="4">
        <f t="shared" si="3"/>
        <v>0.62935901905190383</v>
      </c>
      <c r="AT44" s="4">
        <f t="shared" si="3"/>
        <v>0.62956053662981148</v>
      </c>
      <c r="AU44" s="4">
        <f t="shared" si="3"/>
        <v>0.62976687947973697</v>
      </c>
      <c r="AV44" s="4">
        <f t="shared" si="3"/>
        <v>0.63003937721358128</v>
      </c>
      <c r="AW44" s="4">
        <f t="shared" si="3"/>
        <v>0.63030658141170581</v>
      </c>
      <c r="AX44" s="4">
        <f t="shared" si="3"/>
        <v>0.63061560798817506</v>
      </c>
      <c r="AY44" s="4">
        <f t="shared" si="3"/>
        <v>0.63093994479643734</v>
      </c>
      <c r="AZ44" s="4">
        <f t="shared" si="3"/>
        <v>0.6312125106081482</v>
      </c>
      <c r="BA44" s="4">
        <f t="shared" si="3"/>
        <v>0.6314866052317395</v>
      </c>
      <c r="BB44" s="4">
        <f t="shared" si="3"/>
        <v>0.63169985284330776</v>
      </c>
    </row>
    <row r="45" spans="1:102">
      <c r="A45" t="s">
        <v>27</v>
      </c>
      <c r="B45" s="4">
        <f t="shared" ref="B45:AG45" si="4">B43/(B42+B43)</f>
        <v>0.37450189383008942</v>
      </c>
      <c r="C45" s="4">
        <f t="shared" si="4"/>
        <v>0.37387607826413066</v>
      </c>
      <c r="D45" s="4">
        <f t="shared" si="4"/>
        <v>0.37323439383655704</v>
      </c>
      <c r="E45" s="4">
        <f t="shared" si="4"/>
        <v>0.38316826109217722</v>
      </c>
      <c r="F45" s="4">
        <f t="shared" si="4"/>
        <v>0.38811270937216003</v>
      </c>
      <c r="G45" s="4">
        <f t="shared" si="4"/>
        <v>0.40599322538175603</v>
      </c>
      <c r="H45" s="4">
        <f t="shared" si="4"/>
        <v>0.4133807715713278</v>
      </c>
      <c r="I45" s="4">
        <f t="shared" si="4"/>
        <v>0.42449364983474119</v>
      </c>
      <c r="J45" s="4">
        <f t="shared" si="4"/>
        <v>0.42900844887692319</v>
      </c>
      <c r="K45" s="4">
        <f t="shared" si="4"/>
        <v>0.43223981904837688</v>
      </c>
      <c r="L45" s="4">
        <f t="shared" si="4"/>
        <v>0.43555397086911163</v>
      </c>
      <c r="M45" s="4">
        <f t="shared" si="4"/>
        <v>0.4330209945649845</v>
      </c>
      <c r="N45" s="4">
        <f t="shared" si="4"/>
        <v>0.43447511009883127</v>
      </c>
      <c r="O45" s="4">
        <f t="shared" si="4"/>
        <v>0.43483687037138574</v>
      </c>
      <c r="P45" s="4">
        <f t="shared" si="4"/>
        <v>0.43263622831050103</v>
      </c>
      <c r="Q45" s="4">
        <f t="shared" si="4"/>
        <v>0.43054579223129941</v>
      </c>
      <c r="R45" s="4">
        <f t="shared" si="4"/>
        <v>0.42737219949439953</v>
      </c>
      <c r="S45" s="4">
        <f t="shared" si="4"/>
        <v>0.42357940896001833</v>
      </c>
      <c r="T45" s="4">
        <f t="shared" si="4"/>
        <v>0.41931717126687207</v>
      </c>
      <c r="U45" s="4">
        <f t="shared" si="4"/>
        <v>0.41496296946058542</v>
      </c>
      <c r="V45" s="4">
        <f t="shared" si="4"/>
        <v>0.41053599992427575</v>
      </c>
      <c r="W45" s="4">
        <f t="shared" si="4"/>
        <v>0.40609039144783815</v>
      </c>
      <c r="X45" s="4">
        <f t="shared" si="4"/>
        <v>0.40188005836381085</v>
      </c>
      <c r="Y45" s="4">
        <f t="shared" si="4"/>
        <v>0.3979022186445384</v>
      </c>
      <c r="Z45" s="4">
        <f t="shared" si="4"/>
        <v>0.39418742347172059</v>
      </c>
      <c r="AA45" s="4">
        <f t="shared" si="4"/>
        <v>0.3908179024465776</v>
      </c>
      <c r="AB45" s="4">
        <f t="shared" si="4"/>
        <v>0.38779524389266407</v>
      </c>
      <c r="AC45" s="4">
        <f t="shared" si="4"/>
        <v>0.3850858296798037</v>
      </c>
      <c r="AD45" s="4">
        <f t="shared" si="4"/>
        <v>0.3826762634459846</v>
      </c>
      <c r="AE45" s="4">
        <f t="shared" si="4"/>
        <v>0.38057156334832443</v>
      </c>
      <c r="AF45" s="4">
        <f t="shared" si="4"/>
        <v>0.37876840827375696</v>
      </c>
      <c r="AG45" s="4">
        <f t="shared" si="4"/>
        <v>0.37721013954614607</v>
      </c>
      <c r="AH45" s="4">
        <f t="shared" ref="AH45:BB45" si="5">AH43/(AH42+AH43)</f>
        <v>0.37588446900825423</v>
      </c>
      <c r="AI45" s="4">
        <f t="shared" si="5"/>
        <v>0.37472510014762855</v>
      </c>
      <c r="AJ45" s="4">
        <f t="shared" si="5"/>
        <v>0.37380493564189066</v>
      </c>
      <c r="AK45" s="4">
        <f t="shared" si="5"/>
        <v>0.37305476421831019</v>
      </c>
      <c r="AL45" s="4">
        <f t="shared" si="5"/>
        <v>0.37244549092727824</v>
      </c>
      <c r="AM45" s="4">
        <f t="shared" si="5"/>
        <v>0.37202900753625801</v>
      </c>
      <c r="AN45" s="4">
        <f t="shared" si="5"/>
        <v>0.37170539614139292</v>
      </c>
      <c r="AO45" s="4">
        <f t="shared" si="5"/>
        <v>0.37145172742130955</v>
      </c>
      <c r="AP45" s="4">
        <f t="shared" si="5"/>
        <v>0.37122061121444011</v>
      </c>
      <c r="AQ45" s="4">
        <f t="shared" si="5"/>
        <v>0.37098089101917148</v>
      </c>
      <c r="AR45" s="4">
        <f t="shared" si="5"/>
        <v>0.37078006210244874</v>
      </c>
      <c r="AS45" s="4">
        <f t="shared" si="5"/>
        <v>0.37064098094809617</v>
      </c>
      <c r="AT45" s="4">
        <f t="shared" si="5"/>
        <v>0.3704394633701884</v>
      </c>
      <c r="AU45" s="4">
        <f t="shared" si="5"/>
        <v>0.37023312052026308</v>
      </c>
      <c r="AV45" s="4">
        <f t="shared" si="5"/>
        <v>0.36996062278641872</v>
      </c>
      <c r="AW45" s="4">
        <f t="shared" si="5"/>
        <v>0.3696934185882943</v>
      </c>
      <c r="AX45" s="4">
        <f t="shared" si="5"/>
        <v>0.36938439201182488</v>
      </c>
      <c r="AY45" s="4">
        <f t="shared" si="5"/>
        <v>0.36906005520356261</v>
      </c>
      <c r="AZ45" s="4">
        <f t="shared" si="5"/>
        <v>0.36878748939185185</v>
      </c>
      <c r="BA45" s="4">
        <f t="shared" si="5"/>
        <v>0.36851339476826045</v>
      </c>
      <c r="BB45" s="4">
        <f t="shared" si="5"/>
        <v>0.36830014715669224</v>
      </c>
    </row>
    <row r="47" spans="1:102">
      <c r="R47" t="s">
        <v>66</v>
      </c>
      <c r="T47">
        <f>AVERAGE(T44:BB44)</f>
        <v>0.61940293933323609</v>
      </c>
      <c r="U47" t="s">
        <v>67</v>
      </c>
    </row>
    <row r="48" spans="1:102">
      <c r="A48" t="s">
        <v>103</v>
      </c>
      <c r="B48" s="21">
        <f>AVERAGE(J44:R44)</f>
        <v>0.56781228512602078</v>
      </c>
      <c r="T48">
        <f>AVERAGE(T45:BB45)</f>
        <v>0.38059706066676374</v>
      </c>
      <c r="U48"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90"/>
  <sheetViews>
    <sheetView topLeftCell="A67" workbookViewId="0">
      <selection activeCell="B85" sqref="B85:AJ90"/>
    </sheetView>
  </sheetViews>
  <sheetFormatPr defaultRowHeight="15"/>
  <cols>
    <col min="1" max="1" width="33.140625" customWidth="1"/>
    <col min="2" max="2" width="15.28515625" customWidth="1"/>
    <col min="3" max="3" width="8.140625" customWidth="1"/>
    <col min="4" max="4" width="7.5703125" customWidth="1"/>
    <col min="5" max="5" width="6.85546875" customWidth="1"/>
    <col min="19" max="19" width="10.5703125" bestFit="1" customWidth="1"/>
  </cols>
  <sheetData>
    <row r="1" spans="1:53">
      <c r="A1" t="s">
        <v>54</v>
      </c>
    </row>
    <row r="2" spans="1:53">
      <c r="A2" t="s">
        <v>64</v>
      </c>
    </row>
    <row r="3" spans="1:53">
      <c r="A3" t="s">
        <v>55</v>
      </c>
    </row>
    <row r="4" spans="1:53">
      <c r="A4" t="s">
        <v>23</v>
      </c>
      <c r="B4">
        <v>1999</v>
      </c>
      <c r="C4">
        <v>2000</v>
      </c>
      <c r="D4">
        <v>2001</v>
      </c>
      <c r="E4">
        <v>2002</v>
      </c>
      <c r="F4">
        <v>2003</v>
      </c>
      <c r="G4">
        <v>2004</v>
      </c>
      <c r="H4">
        <v>2005</v>
      </c>
      <c r="I4">
        <v>2006</v>
      </c>
      <c r="J4">
        <v>2007</v>
      </c>
      <c r="K4">
        <v>2008</v>
      </c>
      <c r="L4">
        <v>2009</v>
      </c>
      <c r="M4">
        <v>2010</v>
      </c>
      <c r="N4">
        <v>2011</v>
      </c>
      <c r="O4">
        <v>2012</v>
      </c>
      <c r="P4">
        <v>2013</v>
      </c>
      <c r="Q4">
        <v>2014</v>
      </c>
      <c r="R4">
        <v>2015</v>
      </c>
      <c r="S4">
        <v>2016</v>
      </c>
      <c r="T4">
        <v>2017</v>
      </c>
      <c r="U4">
        <v>2018</v>
      </c>
      <c r="V4">
        <v>2019</v>
      </c>
      <c r="W4">
        <v>2020</v>
      </c>
      <c r="X4">
        <v>2021</v>
      </c>
      <c r="Y4">
        <v>2022</v>
      </c>
      <c r="Z4">
        <v>2023</v>
      </c>
      <c r="AA4">
        <v>2024</v>
      </c>
      <c r="AB4">
        <v>2025</v>
      </c>
      <c r="AC4">
        <v>2026</v>
      </c>
      <c r="AD4">
        <v>2027</v>
      </c>
      <c r="AE4">
        <v>2028</v>
      </c>
      <c r="AF4">
        <v>2029</v>
      </c>
      <c r="AG4">
        <v>2030</v>
      </c>
      <c r="AH4">
        <v>2031</v>
      </c>
      <c r="AI4">
        <v>2032</v>
      </c>
      <c r="AJ4">
        <v>2033</v>
      </c>
      <c r="AK4">
        <v>2034</v>
      </c>
      <c r="AL4">
        <v>2035</v>
      </c>
      <c r="AM4">
        <v>2036</v>
      </c>
      <c r="AN4">
        <v>2037</v>
      </c>
      <c r="AO4">
        <v>2038</v>
      </c>
      <c r="AP4">
        <v>2039</v>
      </c>
      <c r="AQ4">
        <v>2040</v>
      </c>
      <c r="AR4">
        <v>2041</v>
      </c>
      <c r="AS4">
        <v>2042</v>
      </c>
      <c r="AT4">
        <v>2043</v>
      </c>
      <c r="AU4">
        <v>2044</v>
      </c>
      <c r="AV4">
        <v>2045</v>
      </c>
      <c r="AW4">
        <v>2046</v>
      </c>
      <c r="AX4">
        <v>2047</v>
      </c>
      <c r="AY4">
        <v>2048</v>
      </c>
      <c r="AZ4">
        <v>2049</v>
      </c>
      <c r="BA4">
        <v>2050</v>
      </c>
    </row>
    <row r="5" spans="1:53">
      <c r="A5" t="s">
        <v>20</v>
      </c>
      <c r="B5">
        <v>24.1</v>
      </c>
      <c r="C5">
        <v>23.6</v>
      </c>
      <c r="D5">
        <v>23.8</v>
      </c>
      <c r="E5">
        <v>23.8</v>
      </c>
      <c r="F5">
        <v>23.6</v>
      </c>
      <c r="G5">
        <v>23.2</v>
      </c>
      <c r="H5">
        <v>23.2</v>
      </c>
      <c r="I5">
        <v>23.2</v>
      </c>
      <c r="J5">
        <v>23.2</v>
      </c>
      <c r="K5">
        <v>23.1</v>
      </c>
      <c r="L5">
        <v>23</v>
      </c>
      <c r="M5">
        <v>21.963378980000002</v>
      </c>
      <c r="N5">
        <v>21.950633929999999</v>
      </c>
      <c r="O5">
        <v>24.108313559999999</v>
      </c>
      <c r="P5">
        <v>24.77851489</v>
      </c>
      <c r="Q5">
        <v>25.58183198</v>
      </c>
      <c r="R5">
        <v>26.67757795</v>
      </c>
      <c r="S5">
        <v>27.836828329999999</v>
      </c>
      <c r="T5">
        <v>29.539551660000001</v>
      </c>
      <c r="U5">
        <v>30.55512843</v>
      </c>
      <c r="V5">
        <v>31.792471249999998</v>
      </c>
      <c r="W5">
        <v>32.852321680000003</v>
      </c>
      <c r="X5">
        <v>34.204566069999998</v>
      </c>
      <c r="Y5">
        <v>35.439522840000002</v>
      </c>
      <c r="Z5">
        <v>36.580036</v>
      </c>
      <c r="AA5">
        <v>37.815242900000001</v>
      </c>
      <c r="AB5">
        <v>39.87537657</v>
      </c>
      <c r="AC5">
        <v>39.846866949999999</v>
      </c>
      <c r="AD5">
        <v>39.842288670000002</v>
      </c>
      <c r="AE5">
        <v>39.829339150000003</v>
      </c>
      <c r="AF5">
        <v>39.816452660000003</v>
      </c>
      <c r="AG5">
        <v>39.804009630000003</v>
      </c>
      <c r="AH5">
        <v>39.781184529999997</v>
      </c>
      <c r="AI5">
        <v>39.894463719999997</v>
      </c>
      <c r="AJ5">
        <v>39.874541069999999</v>
      </c>
      <c r="AK5">
        <v>39.862354240000002</v>
      </c>
      <c r="AL5">
        <v>39.85066389</v>
      </c>
      <c r="AM5">
        <v>39.838320250000002</v>
      </c>
      <c r="AN5">
        <v>39.827845510000003</v>
      </c>
      <c r="AO5">
        <v>39.817637249999997</v>
      </c>
      <c r="AP5">
        <v>39.807684889999997</v>
      </c>
      <c r="AQ5">
        <v>39.797903169999998</v>
      </c>
      <c r="AR5">
        <v>39.760693940000003</v>
      </c>
      <c r="AS5">
        <v>39.753528950000003</v>
      </c>
      <c r="AT5">
        <v>39.746524059999999</v>
      </c>
      <c r="AU5">
        <v>39.739699530000003</v>
      </c>
      <c r="AV5">
        <v>39.733037639999999</v>
      </c>
      <c r="AW5">
        <v>39.726610229999999</v>
      </c>
      <c r="AX5">
        <v>39.72036525</v>
      </c>
      <c r="AY5">
        <v>39.714246260000003</v>
      </c>
      <c r="AZ5">
        <v>39.708217939999997</v>
      </c>
      <c r="BA5">
        <v>39.702267450000001</v>
      </c>
    </row>
    <row r="6" spans="1:53">
      <c r="A6" t="s">
        <v>56</v>
      </c>
      <c r="B6">
        <v>24.1</v>
      </c>
      <c r="C6">
        <v>23.6</v>
      </c>
      <c r="D6">
        <v>23.8</v>
      </c>
      <c r="E6">
        <v>23.8</v>
      </c>
      <c r="F6">
        <v>23.6</v>
      </c>
      <c r="G6">
        <v>23.2</v>
      </c>
      <c r="H6">
        <v>23.2</v>
      </c>
      <c r="I6">
        <v>23.2</v>
      </c>
      <c r="J6">
        <v>23.2</v>
      </c>
      <c r="K6">
        <v>23.1</v>
      </c>
      <c r="L6">
        <v>23</v>
      </c>
      <c r="M6">
        <v>26.1</v>
      </c>
      <c r="N6">
        <v>0</v>
      </c>
      <c r="O6">
        <v>0</v>
      </c>
      <c r="P6">
        <v>0</v>
      </c>
      <c r="Q6">
        <v>0</v>
      </c>
      <c r="R6">
        <v>0</v>
      </c>
      <c r="S6">
        <v>0</v>
      </c>
      <c r="T6">
        <v>0</v>
      </c>
      <c r="U6">
        <v>0</v>
      </c>
      <c r="V6">
        <v>0</v>
      </c>
      <c r="W6">
        <v>37.299999999999997</v>
      </c>
      <c r="X6">
        <v>0</v>
      </c>
      <c r="Y6">
        <v>0</v>
      </c>
      <c r="Z6">
        <v>0</v>
      </c>
      <c r="AA6">
        <v>0</v>
      </c>
      <c r="AB6">
        <v>0</v>
      </c>
      <c r="AC6">
        <v>0</v>
      </c>
      <c r="AD6">
        <v>0</v>
      </c>
      <c r="AE6">
        <v>0</v>
      </c>
      <c r="AF6">
        <v>0</v>
      </c>
      <c r="AG6">
        <v>52.8</v>
      </c>
      <c r="AH6">
        <v>0</v>
      </c>
      <c r="AI6">
        <v>0</v>
      </c>
      <c r="AJ6">
        <v>0</v>
      </c>
      <c r="AK6">
        <v>0</v>
      </c>
      <c r="AL6">
        <v>0</v>
      </c>
      <c r="AM6">
        <v>0</v>
      </c>
      <c r="AN6">
        <v>0</v>
      </c>
      <c r="AO6">
        <v>0</v>
      </c>
      <c r="AP6">
        <v>0</v>
      </c>
      <c r="AQ6">
        <v>63.4</v>
      </c>
      <c r="AR6">
        <v>0</v>
      </c>
      <c r="AS6">
        <v>0</v>
      </c>
      <c r="AT6">
        <v>0</v>
      </c>
      <c r="AU6">
        <v>0</v>
      </c>
      <c r="AV6">
        <v>0</v>
      </c>
      <c r="AW6">
        <v>0</v>
      </c>
      <c r="AX6">
        <v>0</v>
      </c>
      <c r="AY6">
        <v>0</v>
      </c>
      <c r="AZ6">
        <v>0</v>
      </c>
      <c r="BA6">
        <v>70.400000000000006</v>
      </c>
    </row>
    <row r="7" spans="1:53">
      <c r="A7" t="s">
        <v>21</v>
      </c>
      <c r="B7">
        <v>0</v>
      </c>
      <c r="C7">
        <v>0</v>
      </c>
      <c r="D7">
        <v>0</v>
      </c>
      <c r="E7">
        <v>0</v>
      </c>
      <c r="F7">
        <v>0</v>
      </c>
      <c r="G7">
        <v>0</v>
      </c>
      <c r="H7">
        <v>0</v>
      </c>
      <c r="I7">
        <v>0</v>
      </c>
      <c r="J7">
        <v>0</v>
      </c>
      <c r="K7">
        <v>0</v>
      </c>
      <c r="L7">
        <v>0</v>
      </c>
      <c r="M7">
        <v>0</v>
      </c>
      <c r="N7">
        <v>0</v>
      </c>
      <c r="O7">
        <v>109.0551114</v>
      </c>
      <c r="P7">
        <v>110.29920060000001</v>
      </c>
      <c r="Q7">
        <v>112.073339</v>
      </c>
      <c r="R7">
        <v>115.01703569999999</v>
      </c>
      <c r="S7">
        <v>118.140287</v>
      </c>
      <c r="T7">
        <v>123.414632</v>
      </c>
      <c r="U7">
        <v>125.68994960000001</v>
      </c>
      <c r="V7">
        <v>128.76458170000001</v>
      </c>
      <c r="W7">
        <v>131.00656140000001</v>
      </c>
      <c r="X7">
        <v>134.30607610000001</v>
      </c>
      <c r="Y7">
        <v>137.03683670000001</v>
      </c>
      <c r="Z7">
        <v>139.28574739999999</v>
      </c>
      <c r="AA7">
        <v>141.782442</v>
      </c>
      <c r="AB7">
        <v>145.4248422</v>
      </c>
      <c r="AC7">
        <v>147.33967100000001</v>
      </c>
      <c r="AD7">
        <v>149.27971260000001</v>
      </c>
      <c r="AE7">
        <v>151.24529899999999</v>
      </c>
      <c r="AF7">
        <v>153.23676660000001</v>
      </c>
      <c r="AG7">
        <v>155.254456</v>
      </c>
      <c r="AH7">
        <v>157.29871270000001</v>
      </c>
      <c r="AI7">
        <v>159.36988640000001</v>
      </c>
      <c r="AJ7">
        <v>161.46833150000001</v>
      </c>
      <c r="AK7">
        <v>163.59440710000001</v>
      </c>
      <c r="AL7">
        <v>165.74847700000001</v>
      </c>
      <c r="AM7">
        <v>167.93090989999999</v>
      </c>
      <c r="AN7">
        <v>170.14207920000001</v>
      </c>
      <c r="AO7">
        <v>172.38236319999999</v>
      </c>
      <c r="AP7">
        <v>174.65214539999999</v>
      </c>
      <c r="AQ7">
        <v>176.95181410000001</v>
      </c>
      <c r="AR7">
        <v>179.2817628</v>
      </c>
      <c r="AS7">
        <v>181.64239029999999</v>
      </c>
      <c r="AT7">
        <v>184.03410049999999</v>
      </c>
      <c r="AU7">
        <v>186.45730270000001</v>
      </c>
      <c r="AV7">
        <v>188.91241149999999</v>
      </c>
      <c r="AW7">
        <v>191.39984709999999</v>
      </c>
      <c r="AX7">
        <v>193.92003510000001</v>
      </c>
      <c r="AY7">
        <v>196.4734067</v>
      </c>
      <c r="AZ7">
        <v>199.0603989</v>
      </c>
      <c r="BA7">
        <v>201.68145440000001</v>
      </c>
    </row>
    <row r="8" spans="1:53">
      <c r="A8" t="s">
        <v>22</v>
      </c>
      <c r="B8">
        <v>0</v>
      </c>
      <c r="C8">
        <v>0</v>
      </c>
      <c r="D8">
        <v>0</v>
      </c>
      <c r="E8">
        <v>0</v>
      </c>
      <c r="F8">
        <v>0</v>
      </c>
      <c r="G8">
        <v>0</v>
      </c>
      <c r="H8">
        <v>0</v>
      </c>
      <c r="I8">
        <v>0</v>
      </c>
      <c r="J8">
        <v>0</v>
      </c>
      <c r="K8">
        <v>0</v>
      </c>
      <c r="L8">
        <v>0</v>
      </c>
      <c r="M8">
        <v>120.7</v>
      </c>
      <c r="N8">
        <v>0</v>
      </c>
      <c r="O8">
        <v>0</v>
      </c>
      <c r="P8">
        <v>0</v>
      </c>
      <c r="Q8">
        <v>0</v>
      </c>
      <c r="R8">
        <v>115.01703569999999</v>
      </c>
      <c r="S8">
        <v>118.140287</v>
      </c>
      <c r="T8">
        <v>123.414632</v>
      </c>
      <c r="U8">
        <v>125.68994960000001</v>
      </c>
      <c r="V8">
        <v>128.76458170000001</v>
      </c>
      <c r="W8">
        <v>131.00656140000001</v>
      </c>
      <c r="X8">
        <v>134.30607610000001</v>
      </c>
      <c r="Y8">
        <v>137.03683670000001</v>
      </c>
      <c r="Z8">
        <v>139.28574739999999</v>
      </c>
      <c r="AA8">
        <v>141.782442</v>
      </c>
      <c r="AB8">
        <v>145.4248422</v>
      </c>
      <c r="AC8">
        <v>147.33967100000001</v>
      </c>
      <c r="AD8">
        <v>149.27971260000001</v>
      </c>
      <c r="AE8">
        <v>151.24529899999999</v>
      </c>
      <c r="AF8">
        <v>153.23676660000001</v>
      </c>
      <c r="AG8">
        <v>155.254456</v>
      </c>
      <c r="AH8">
        <v>157.29871270000001</v>
      </c>
      <c r="AI8">
        <v>159.36988640000001</v>
      </c>
      <c r="AJ8">
        <v>161.46833150000001</v>
      </c>
      <c r="AK8">
        <v>163.59440710000001</v>
      </c>
      <c r="AL8">
        <v>165.74847700000001</v>
      </c>
      <c r="AM8">
        <v>167.93090989999999</v>
      </c>
      <c r="AN8">
        <v>170.14207920000001</v>
      </c>
      <c r="AO8">
        <v>172.38236319999999</v>
      </c>
      <c r="AP8">
        <v>174.65214539999999</v>
      </c>
      <c r="AQ8">
        <v>176.95181410000001</v>
      </c>
      <c r="AR8">
        <v>179.2817628</v>
      </c>
      <c r="AS8">
        <v>181.64239029999999</v>
      </c>
      <c r="AT8">
        <v>184.03410049999999</v>
      </c>
      <c r="AU8">
        <v>186.45730270000001</v>
      </c>
      <c r="AV8">
        <v>188.91241149999999</v>
      </c>
      <c r="AW8">
        <v>191.39984709999999</v>
      </c>
      <c r="AX8">
        <v>193.92003510000001</v>
      </c>
      <c r="AY8">
        <v>196.4734067</v>
      </c>
      <c r="AZ8">
        <v>199.0603989</v>
      </c>
      <c r="BA8">
        <v>201.68145440000001</v>
      </c>
    </row>
    <row r="9" spans="1:53">
      <c r="A9" t="s">
        <v>57</v>
      </c>
      <c r="B9">
        <v>0</v>
      </c>
      <c r="C9">
        <v>0</v>
      </c>
      <c r="D9">
        <v>0</v>
      </c>
      <c r="E9">
        <v>0</v>
      </c>
      <c r="F9">
        <v>0</v>
      </c>
      <c r="G9">
        <v>0</v>
      </c>
      <c r="H9">
        <v>0</v>
      </c>
      <c r="I9">
        <v>0</v>
      </c>
      <c r="J9">
        <v>0</v>
      </c>
      <c r="K9">
        <v>0</v>
      </c>
      <c r="L9">
        <v>0</v>
      </c>
      <c r="M9">
        <v>74.5</v>
      </c>
      <c r="N9">
        <v>0</v>
      </c>
      <c r="O9">
        <v>0</v>
      </c>
      <c r="P9">
        <v>0</v>
      </c>
      <c r="Q9">
        <v>0</v>
      </c>
      <c r="R9">
        <v>0</v>
      </c>
      <c r="S9">
        <v>0</v>
      </c>
      <c r="T9">
        <v>0</v>
      </c>
      <c r="U9">
        <v>0</v>
      </c>
      <c r="V9">
        <v>0</v>
      </c>
      <c r="W9">
        <v>90.5</v>
      </c>
      <c r="X9">
        <v>0</v>
      </c>
      <c r="Y9">
        <v>0</v>
      </c>
      <c r="Z9">
        <v>0</v>
      </c>
      <c r="AA9">
        <v>0</v>
      </c>
      <c r="AB9">
        <v>0</v>
      </c>
      <c r="AC9">
        <v>0</v>
      </c>
      <c r="AD9">
        <v>0</v>
      </c>
      <c r="AE9">
        <v>0</v>
      </c>
      <c r="AF9">
        <v>0</v>
      </c>
      <c r="AG9">
        <v>105.6</v>
      </c>
      <c r="AH9">
        <v>0</v>
      </c>
      <c r="AI9">
        <v>0</v>
      </c>
      <c r="AJ9">
        <v>0</v>
      </c>
      <c r="AK9">
        <v>0</v>
      </c>
      <c r="AL9">
        <v>0</v>
      </c>
      <c r="AM9">
        <v>0</v>
      </c>
      <c r="AN9">
        <v>0</v>
      </c>
      <c r="AO9">
        <v>0</v>
      </c>
      <c r="AP9">
        <v>0</v>
      </c>
      <c r="AQ9">
        <v>126.7</v>
      </c>
      <c r="AR9">
        <v>0</v>
      </c>
      <c r="AS9">
        <v>0</v>
      </c>
      <c r="AT9">
        <v>0</v>
      </c>
      <c r="AU9">
        <v>0</v>
      </c>
      <c r="AV9">
        <v>0</v>
      </c>
      <c r="AW9">
        <v>0</v>
      </c>
      <c r="AX9">
        <v>0</v>
      </c>
      <c r="AY9">
        <v>0</v>
      </c>
      <c r="AZ9">
        <v>0</v>
      </c>
      <c r="BA9">
        <v>126.7</v>
      </c>
    </row>
    <row r="10" spans="1:53">
      <c r="A10" t="s">
        <v>44</v>
      </c>
      <c r="B10">
        <v>0</v>
      </c>
      <c r="C10">
        <v>0</v>
      </c>
      <c r="D10">
        <v>0</v>
      </c>
      <c r="E10">
        <v>0</v>
      </c>
      <c r="F10">
        <v>0</v>
      </c>
      <c r="G10">
        <v>0</v>
      </c>
      <c r="H10">
        <v>0</v>
      </c>
      <c r="I10">
        <v>0</v>
      </c>
      <c r="J10">
        <v>0</v>
      </c>
      <c r="K10">
        <v>0</v>
      </c>
      <c r="L10">
        <v>0</v>
      </c>
      <c r="M10">
        <v>0</v>
      </c>
      <c r="N10">
        <v>0</v>
      </c>
      <c r="O10">
        <v>0</v>
      </c>
      <c r="P10">
        <v>0</v>
      </c>
      <c r="Q10">
        <v>0</v>
      </c>
      <c r="R10">
        <v>71.982010500000001</v>
      </c>
      <c r="S10">
        <v>74.121923539999997</v>
      </c>
      <c r="T10">
        <v>77.625099460000001</v>
      </c>
      <c r="U10">
        <v>79.254316790000004</v>
      </c>
      <c r="V10">
        <v>81.396485479999996</v>
      </c>
      <c r="W10">
        <v>83.021225009999995</v>
      </c>
      <c r="X10">
        <v>85.325454039999997</v>
      </c>
      <c r="Y10">
        <v>87.278471019999998</v>
      </c>
      <c r="Z10">
        <v>88.933081520000002</v>
      </c>
      <c r="AA10">
        <v>90.754040919999895</v>
      </c>
      <c r="AB10">
        <v>93.318764049999999</v>
      </c>
      <c r="AC10">
        <v>94.784414179999999</v>
      </c>
      <c r="AD10">
        <v>96.273083580000005</v>
      </c>
      <c r="AE10">
        <v>97.785133799999997</v>
      </c>
      <c r="AF10">
        <v>99.320932040000002</v>
      </c>
      <c r="AG10">
        <v>100.8808513</v>
      </c>
      <c r="AH10">
        <v>102.46527039999999</v>
      </c>
      <c r="AI10">
        <v>104.07457410000001</v>
      </c>
      <c r="AJ10">
        <v>105.70915340000001</v>
      </c>
      <c r="AK10">
        <v>107.369405</v>
      </c>
      <c r="AL10">
        <v>109.0557324</v>
      </c>
      <c r="AM10">
        <v>110.76854489999999</v>
      </c>
      <c r="AN10">
        <v>112.5082586</v>
      </c>
      <c r="AO10">
        <v>114.275296</v>
      </c>
      <c r="AP10">
        <v>116.07008620000001</v>
      </c>
      <c r="AQ10">
        <v>117.89306500000001</v>
      </c>
      <c r="AR10">
        <v>119.74467540000001</v>
      </c>
      <c r="AS10">
        <v>121.62536679999999</v>
      </c>
      <c r="AT10">
        <v>123.535596</v>
      </c>
      <c r="AU10">
        <v>125.4758271</v>
      </c>
      <c r="AV10">
        <v>127.4465311</v>
      </c>
      <c r="AW10">
        <v>129.44818670000001</v>
      </c>
      <c r="AX10">
        <v>131.4812799</v>
      </c>
      <c r="AY10">
        <v>133.54630460000001</v>
      </c>
      <c r="AZ10">
        <v>135.64376229999999</v>
      </c>
      <c r="BA10">
        <v>137.77416239999999</v>
      </c>
    </row>
    <row r="11" spans="1:53">
      <c r="A11" t="s">
        <v>58</v>
      </c>
      <c r="B11">
        <v>0</v>
      </c>
      <c r="C11">
        <v>0</v>
      </c>
      <c r="D11">
        <v>0</v>
      </c>
      <c r="E11">
        <v>0</v>
      </c>
      <c r="F11">
        <v>0</v>
      </c>
      <c r="G11">
        <v>0</v>
      </c>
      <c r="H11">
        <v>0</v>
      </c>
      <c r="I11">
        <v>0</v>
      </c>
      <c r="J11">
        <v>0</v>
      </c>
      <c r="K11">
        <v>0</v>
      </c>
      <c r="L11">
        <v>0</v>
      </c>
      <c r="M11">
        <v>26.1</v>
      </c>
      <c r="N11">
        <v>0</v>
      </c>
      <c r="O11">
        <v>0</v>
      </c>
      <c r="P11">
        <v>0</v>
      </c>
      <c r="Q11">
        <v>0</v>
      </c>
      <c r="R11">
        <v>0</v>
      </c>
      <c r="S11">
        <v>0</v>
      </c>
      <c r="T11">
        <v>0</v>
      </c>
      <c r="U11">
        <v>0</v>
      </c>
      <c r="V11">
        <v>0</v>
      </c>
      <c r="W11">
        <v>37.299999999999997</v>
      </c>
      <c r="X11">
        <v>0</v>
      </c>
      <c r="Y11">
        <v>0</v>
      </c>
      <c r="Z11">
        <v>0</v>
      </c>
      <c r="AA11">
        <v>0</v>
      </c>
      <c r="AB11">
        <v>0</v>
      </c>
      <c r="AC11">
        <v>0</v>
      </c>
      <c r="AD11">
        <v>0</v>
      </c>
      <c r="AE11">
        <v>0</v>
      </c>
      <c r="AF11">
        <v>0</v>
      </c>
      <c r="AG11">
        <v>52.8</v>
      </c>
      <c r="AH11">
        <v>0</v>
      </c>
      <c r="AI11">
        <v>0</v>
      </c>
      <c r="AJ11">
        <v>0</v>
      </c>
      <c r="AK11">
        <v>0</v>
      </c>
      <c r="AL11">
        <v>0</v>
      </c>
      <c r="AM11">
        <v>0</v>
      </c>
      <c r="AN11">
        <v>0</v>
      </c>
      <c r="AO11">
        <v>0</v>
      </c>
      <c r="AP11">
        <v>0</v>
      </c>
      <c r="AQ11">
        <v>63.4</v>
      </c>
      <c r="AR11">
        <v>0</v>
      </c>
      <c r="AS11">
        <v>0</v>
      </c>
      <c r="AT11">
        <v>0</v>
      </c>
      <c r="AU11">
        <v>0</v>
      </c>
      <c r="AV11">
        <v>0</v>
      </c>
      <c r="AW11">
        <v>0</v>
      </c>
      <c r="AX11">
        <v>0</v>
      </c>
      <c r="AY11">
        <v>0</v>
      </c>
      <c r="AZ11">
        <v>0</v>
      </c>
      <c r="BA11">
        <v>70.400000000000006</v>
      </c>
    </row>
    <row r="12" spans="1:53">
      <c r="A12" t="s">
        <v>59</v>
      </c>
      <c r="B12">
        <v>0</v>
      </c>
      <c r="C12">
        <v>0</v>
      </c>
      <c r="D12">
        <v>0</v>
      </c>
      <c r="E12">
        <v>0</v>
      </c>
      <c r="F12">
        <v>0</v>
      </c>
      <c r="G12">
        <v>0</v>
      </c>
      <c r="H12">
        <v>0</v>
      </c>
      <c r="I12">
        <v>0</v>
      </c>
      <c r="J12">
        <v>0</v>
      </c>
      <c r="K12">
        <v>0</v>
      </c>
      <c r="L12">
        <v>0</v>
      </c>
      <c r="M12">
        <v>121</v>
      </c>
      <c r="N12">
        <v>0</v>
      </c>
      <c r="O12">
        <v>0</v>
      </c>
      <c r="P12">
        <v>0</v>
      </c>
      <c r="Q12">
        <v>0</v>
      </c>
      <c r="R12">
        <v>0</v>
      </c>
      <c r="S12">
        <v>0</v>
      </c>
      <c r="T12">
        <v>0</v>
      </c>
      <c r="U12">
        <v>0</v>
      </c>
      <c r="V12">
        <v>0</v>
      </c>
      <c r="W12">
        <v>127</v>
      </c>
      <c r="X12">
        <v>0</v>
      </c>
      <c r="Y12">
        <v>0</v>
      </c>
      <c r="Z12">
        <v>0</v>
      </c>
      <c r="AA12">
        <v>0</v>
      </c>
      <c r="AB12">
        <v>0</v>
      </c>
      <c r="AC12">
        <v>0</v>
      </c>
      <c r="AD12">
        <v>0</v>
      </c>
      <c r="AE12">
        <v>0</v>
      </c>
      <c r="AF12">
        <v>0</v>
      </c>
      <c r="AG12">
        <v>158</v>
      </c>
      <c r="AH12">
        <v>0</v>
      </c>
      <c r="AI12">
        <v>0</v>
      </c>
      <c r="AJ12">
        <v>0</v>
      </c>
      <c r="AK12">
        <v>0</v>
      </c>
      <c r="AL12">
        <v>0</v>
      </c>
      <c r="AM12">
        <v>0</v>
      </c>
      <c r="AN12">
        <v>0</v>
      </c>
      <c r="AO12">
        <v>0</v>
      </c>
      <c r="AP12">
        <v>0</v>
      </c>
      <c r="AQ12">
        <v>158</v>
      </c>
      <c r="AR12">
        <v>0</v>
      </c>
      <c r="AS12">
        <v>0</v>
      </c>
      <c r="AT12">
        <v>0</v>
      </c>
      <c r="AU12">
        <v>0</v>
      </c>
      <c r="AV12">
        <v>0</v>
      </c>
      <c r="AW12">
        <v>0</v>
      </c>
      <c r="AX12">
        <v>0</v>
      </c>
      <c r="AY12">
        <v>0</v>
      </c>
      <c r="AZ12">
        <v>0</v>
      </c>
      <c r="BA12">
        <v>211</v>
      </c>
    </row>
    <row r="13" spans="1:53">
      <c r="A13" t="s">
        <v>60</v>
      </c>
      <c r="B13">
        <v>0</v>
      </c>
      <c r="C13">
        <v>0</v>
      </c>
      <c r="D13">
        <v>0</v>
      </c>
      <c r="E13">
        <v>0</v>
      </c>
      <c r="F13">
        <v>0</v>
      </c>
      <c r="G13">
        <v>0</v>
      </c>
      <c r="H13">
        <v>0</v>
      </c>
      <c r="I13">
        <v>0</v>
      </c>
      <c r="J13">
        <v>0</v>
      </c>
      <c r="K13">
        <v>0</v>
      </c>
      <c r="L13">
        <v>0</v>
      </c>
      <c r="M13">
        <v>120.7</v>
      </c>
      <c r="N13">
        <v>0</v>
      </c>
      <c r="O13">
        <v>0</v>
      </c>
      <c r="P13">
        <v>0</v>
      </c>
      <c r="Q13">
        <v>0</v>
      </c>
      <c r="R13">
        <v>0</v>
      </c>
      <c r="S13">
        <v>0</v>
      </c>
      <c r="T13">
        <v>0</v>
      </c>
      <c r="U13">
        <v>0</v>
      </c>
      <c r="V13">
        <v>0</v>
      </c>
      <c r="W13">
        <v>126.7</v>
      </c>
      <c r="X13">
        <v>0</v>
      </c>
      <c r="Y13">
        <v>0</v>
      </c>
      <c r="Z13">
        <v>0</v>
      </c>
      <c r="AA13">
        <v>0</v>
      </c>
      <c r="AB13">
        <v>0</v>
      </c>
      <c r="AC13">
        <v>0</v>
      </c>
      <c r="AD13">
        <v>0</v>
      </c>
      <c r="AE13">
        <v>0</v>
      </c>
      <c r="AF13">
        <v>0</v>
      </c>
      <c r="AG13">
        <v>158.4</v>
      </c>
      <c r="AH13">
        <v>0</v>
      </c>
      <c r="AI13">
        <v>0</v>
      </c>
      <c r="AJ13">
        <v>0</v>
      </c>
      <c r="AK13">
        <v>0</v>
      </c>
      <c r="AL13">
        <v>0</v>
      </c>
      <c r="AM13">
        <v>0</v>
      </c>
      <c r="AN13">
        <v>0</v>
      </c>
      <c r="AO13">
        <v>0</v>
      </c>
      <c r="AP13">
        <v>0</v>
      </c>
      <c r="AQ13">
        <v>158.4</v>
      </c>
      <c r="AR13">
        <v>0</v>
      </c>
      <c r="AS13">
        <v>0</v>
      </c>
      <c r="AT13">
        <v>0</v>
      </c>
      <c r="AU13">
        <v>0</v>
      </c>
      <c r="AV13">
        <v>0</v>
      </c>
      <c r="AW13">
        <v>0</v>
      </c>
      <c r="AX13">
        <v>0</v>
      </c>
      <c r="AY13">
        <v>0</v>
      </c>
      <c r="AZ13">
        <v>0</v>
      </c>
      <c r="BA13">
        <v>211.2</v>
      </c>
    </row>
    <row r="15" spans="1:53" ht="30">
      <c r="A15" s="16" t="s">
        <v>69</v>
      </c>
      <c r="B15">
        <v>1999</v>
      </c>
      <c r="C15">
        <v>2000</v>
      </c>
      <c r="D15">
        <v>2001</v>
      </c>
      <c r="E15">
        <v>2002</v>
      </c>
      <c r="F15" s="18">
        <v>2003</v>
      </c>
      <c r="G15">
        <v>2004</v>
      </c>
      <c r="H15">
        <v>2005</v>
      </c>
      <c r="I15">
        <v>2006</v>
      </c>
      <c r="J15">
        <v>2007</v>
      </c>
      <c r="K15">
        <v>2008</v>
      </c>
      <c r="L15">
        <v>2009</v>
      </c>
      <c r="M15">
        <v>2010</v>
      </c>
      <c r="N15">
        <v>2011</v>
      </c>
      <c r="O15">
        <v>2012</v>
      </c>
      <c r="P15">
        <v>2013</v>
      </c>
      <c r="Q15">
        <v>2014</v>
      </c>
      <c r="R15">
        <v>2015</v>
      </c>
      <c r="S15">
        <v>2016</v>
      </c>
      <c r="T15">
        <v>2017</v>
      </c>
      <c r="U15">
        <v>2018</v>
      </c>
      <c r="V15">
        <v>2019</v>
      </c>
      <c r="W15">
        <v>2020</v>
      </c>
      <c r="X15">
        <v>2021</v>
      </c>
      <c r="Y15">
        <v>2022</v>
      </c>
      <c r="Z15">
        <v>2023</v>
      </c>
      <c r="AA15">
        <v>2024</v>
      </c>
      <c r="AB15">
        <v>2025</v>
      </c>
      <c r="AC15">
        <v>2026</v>
      </c>
      <c r="AD15">
        <v>2027</v>
      </c>
      <c r="AE15">
        <v>2028</v>
      </c>
      <c r="AF15">
        <v>2029</v>
      </c>
      <c r="AG15">
        <v>2030</v>
      </c>
      <c r="AH15">
        <v>2031</v>
      </c>
      <c r="AI15">
        <v>2032</v>
      </c>
      <c r="AJ15">
        <v>2033</v>
      </c>
      <c r="AK15">
        <v>2034</v>
      </c>
      <c r="AL15">
        <v>2035</v>
      </c>
      <c r="AM15">
        <v>2036</v>
      </c>
      <c r="AN15">
        <v>2037</v>
      </c>
      <c r="AO15">
        <v>2038</v>
      </c>
      <c r="AP15">
        <v>2039</v>
      </c>
      <c r="AQ15">
        <v>2040</v>
      </c>
      <c r="AR15">
        <v>2041</v>
      </c>
      <c r="AS15">
        <v>2042</v>
      </c>
      <c r="AT15">
        <v>2043</v>
      </c>
      <c r="AU15">
        <v>2044</v>
      </c>
      <c r="AV15">
        <v>2045</v>
      </c>
      <c r="AW15">
        <v>2046</v>
      </c>
      <c r="AX15">
        <v>2047</v>
      </c>
      <c r="AY15">
        <v>2048</v>
      </c>
      <c r="AZ15">
        <v>2049</v>
      </c>
      <c r="BA15">
        <v>2050</v>
      </c>
    </row>
    <row r="16" spans="1:53">
      <c r="A16" t="s">
        <v>20</v>
      </c>
      <c r="B16">
        <v>24.1</v>
      </c>
      <c r="C16">
        <v>23.6</v>
      </c>
      <c r="D16">
        <v>23.8</v>
      </c>
      <c r="E16">
        <v>23.8</v>
      </c>
      <c r="F16">
        <v>23.6</v>
      </c>
      <c r="G16">
        <v>23.2</v>
      </c>
      <c r="H16">
        <v>23.2</v>
      </c>
      <c r="I16">
        <v>23.2</v>
      </c>
      <c r="J16">
        <v>23.2</v>
      </c>
      <c r="K16">
        <v>23.1</v>
      </c>
      <c r="L16">
        <v>23</v>
      </c>
      <c r="M16">
        <v>21.963378980000002</v>
      </c>
      <c r="N16">
        <v>21.950633929999999</v>
      </c>
      <c r="O16">
        <v>24.108313559999999</v>
      </c>
      <c r="P16">
        <v>24.77851489</v>
      </c>
      <c r="Q16">
        <v>25.58183198</v>
      </c>
      <c r="R16">
        <v>26.67757795</v>
      </c>
      <c r="S16">
        <v>27.836828329999999</v>
      </c>
      <c r="T16">
        <v>29.539551660000001</v>
      </c>
      <c r="U16">
        <v>30.55512843</v>
      </c>
      <c r="V16">
        <v>31.792471249999998</v>
      </c>
      <c r="W16">
        <v>32.852321680000003</v>
      </c>
      <c r="X16">
        <v>34.204566069999998</v>
      </c>
      <c r="Y16">
        <v>35.439522840000002</v>
      </c>
      <c r="Z16">
        <v>36.580036</v>
      </c>
      <c r="AA16">
        <v>37.815242900000001</v>
      </c>
      <c r="AB16">
        <v>39.87537657</v>
      </c>
      <c r="AC16">
        <v>39.846866949999999</v>
      </c>
      <c r="AD16">
        <v>39.842288670000002</v>
      </c>
      <c r="AE16">
        <v>39.829339150000003</v>
      </c>
      <c r="AF16">
        <v>39.816452660000003</v>
      </c>
      <c r="AG16">
        <v>39.804009630000003</v>
      </c>
      <c r="AH16">
        <v>39.781184529999997</v>
      </c>
      <c r="AI16">
        <v>39.894463719999997</v>
      </c>
      <c r="AJ16">
        <v>39.874541069999999</v>
      </c>
      <c r="AK16">
        <v>39.862354240000002</v>
      </c>
      <c r="AL16">
        <v>39.85066389</v>
      </c>
      <c r="AM16">
        <v>39.838320250000002</v>
      </c>
      <c r="AN16">
        <v>39.827845510000003</v>
      </c>
      <c r="AO16">
        <v>39.817637249999997</v>
      </c>
      <c r="AP16">
        <v>39.807684889999997</v>
      </c>
      <c r="AQ16">
        <v>39.797903169999998</v>
      </c>
      <c r="AR16">
        <v>39.760693940000003</v>
      </c>
      <c r="AS16">
        <v>39.753528950000003</v>
      </c>
      <c r="AT16">
        <v>39.746524059999999</v>
      </c>
      <c r="AU16">
        <v>39.739699530000003</v>
      </c>
      <c r="AV16">
        <v>39.733037639999999</v>
      </c>
      <c r="AW16">
        <v>39.726610229999999</v>
      </c>
      <c r="AX16">
        <v>39.72036525</v>
      </c>
      <c r="AY16">
        <v>39.714246260000003</v>
      </c>
      <c r="AZ16">
        <v>39.708217939999997</v>
      </c>
      <c r="BA16">
        <v>39.702267450000001</v>
      </c>
    </row>
    <row r="17" spans="1:53">
      <c r="A17" t="s">
        <v>56</v>
      </c>
      <c r="B17">
        <v>24.1</v>
      </c>
      <c r="C17">
        <v>23.6</v>
      </c>
      <c r="D17">
        <v>23.8</v>
      </c>
      <c r="E17">
        <v>23.8</v>
      </c>
      <c r="F17">
        <v>23.6</v>
      </c>
      <c r="G17">
        <v>23.2</v>
      </c>
      <c r="H17">
        <v>23.2</v>
      </c>
      <c r="I17">
        <v>23.2</v>
      </c>
      <c r="J17">
        <v>23.2</v>
      </c>
      <c r="K17">
        <v>23.1</v>
      </c>
      <c r="L17">
        <v>23</v>
      </c>
      <c r="M17">
        <v>26.1</v>
      </c>
      <c r="N17">
        <v>0</v>
      </c>
      <c r="O17">
        <v>0</v>
      </c>
      <c r="P17">
        <v>0</v>
      </c>
      <c r="Q17">
        <v>0</v>
      </c>
      <c r="R17">
        <v>0</v>
      </c>
      <c r="S17">
        <v>0</v>
      </c>
      <c r="T17">
        <v>0</v>
      </c>
      <c r="U17">
        <v>0</v>
      </c>
      <c r="V17">
        <v>0</v>
      </c>
      <c r="W17">
        <v>37.299999999999997</v>
      </c>
      <c r="X17">
        <v>0</v>
      </c>
      <c r="Y17">
        <v>0</v>
      </c>
      <c r="Z17">
        <v>0</v>
      </c>
      <c r="AA17">
        <v>0</v>
      </c>
      <c r="AB17">
        <v>0</v>
      </c>
      <c r="AC17">
        <v>0</v>
      </c>
      <c r="AD17">
        <v>0</v>
      </c>
      <c r="AE17">
        <v>0</v>
      </c>
      <c r="AF17">
        <v>0</v>
      </c>
      <c r="AG17">
        <v>52.8</v>
      </c>
      <c r="AH17">
        <v>0</v>
      </c>
      <c r="AI17">
        <v>0</v>
      </c>
      <c r="AJ17">
        <v>0</v>
      </c>
      <c r="AK17">
        <v>0</v>
      </c>
      <c r="AL17">
        <v>0</v>
      </c>
      <c r="AM17">
        <v>0</v>
      </c>
      <c r="AN17">
        <v>0</v>
      </c>
      <c r="AO17">
        <v>0</v>
      </c>
      <c r="AP17">
        <v>0</v>
      </c>
      <c r="AQ17">
        <v>63.4</v>
      </c>
      <c r="AR17">
        <v>0</v>
      </c>
      <c r="AS17">
        <v>0</v>
      </c>
      <c r="AT17">
        <v>0</v>
      </c>
      <c r="AU17">
        <v>0</v>
      </c>
      <c r="AV17">
        <v>0</v>
      </c>
      <c r="AW17">
        <v>0</v>
      </c>
      <c r="AX17">
        <v>0</v>
      </c>
      <c r="AY17">
        <v>0</v>
      </c>
      <c r="AZ17">
        <v>0</v>
      </c>
      <c r="BA17">
        <v>70.400000000000006</v>
      </c>
    </row>
    <row r="18" spans="1:53">
      <c r="A18" t="s">
        <v>21</v>
      </c>
      <c r="B18">
        <v>0</v>
      </c>
      <c r="C18">
        <v>0</v>
      </c>
      <c r="D18">
        <v>0</v>
      </c>
      <c r="E18">
        <v>0</v>
      </c>
      <c r="F18">
        <v>0</v>
      </c>
      <c r="G18">
        <v>0</v>
      </c>
      <c r="H18">
        <v>0</v>
      </c>
      <c r="I18">
        <v>0</v>
      </c>
      <c r="J18">
        <v>0</v>
      </c>
      <c r="K18">
        <v>0</v>
      </c>
      <c r="L18">
        <v>0</v>
      </c>
      <c r="M18">
        <v>0</v>
      </c>
      <c r="N18">
        <v>0</v>
      </c>
      <c r="O18">
        <v>109.0551114</v>
      </c>
      <c r="P18">
        <v>110.29920060000001</v>
      </c>
      <c r="Q18">
        <v>112.073339</v>
      </c>
      <c r="R18">
        <v>115.01703569999999</v>
      </c>
      <c r="S18">
        <v>118.140287</v>
      </c>
      <c r="T18">
        <v>123.414632</v>
      </c>
      <c r="U18">
        <v>125.68994960000001</v>
      </c>
      <c r="V18">
        <v>128.76458170000001</v>
      </c>
      <c r="W18">
        <v>131.00656140000001</v>
      </c>
      <c r="X18">
        <v>134.30607610000001</v>
      </c>
      <c r="Y18">
        <v>137.03683670000001</v>
      </c>
      <c r="Z18">
        <v>139.28574739999999</v>
      </c>
      <c r="AA18">
        <v>141.782442</v>
      </c>
      <c r="AB18">
        <v>145.4248422</v>
      </c>
      <c r="AC18">
        <v>147.33967100000001</v>
      </c>
      <c r="AD18">
        <v>149.27971260000001</v>
      </c>
      <c r="AE18">
        <v>151.24529899999999</v>
      </c>
      <c r="AF18">
        <v>153.23676660000001</v>
      </c>
      <c r="AG18">
        <v>155.254456</v>
      </c>
      <c r="AH18">
        <v>157.29871270000001</v>
      </c>
      <c r="AI18">
        <v>159.36988640000001</v>
      </c>
      <c r="AJ18">
        <v>161.46833150000001</v>
      </c>
      <c r="AK18">
        <v>163.59440710000001</v>
      </c>
      <c r="AL18">
        <v>165.74847700000001</v>
      </c>
      <c r="AM18">
        <v>167.93090989999999</v>
      </c>
      <c r="AN18">
        <v>170.14207920000001</v>
      </c>
      <c r="AO18">
        <v>172.38236319999999</v>
      </c>
      <c r="AP18">
        <v>174.65214539999999</v>
      </c>
      <c r="AQ18">
        <v>176.95181410000001</v>
      </c>
      <c r="AR18">
        <v>179.2817628</v>
      </c>
      <c r="AS18">
        <v>181.64239029999999</v>
      </c>
      <c r="AT18">
        <v>184.03410049999999</v>
      </c>
      <c r="AU18">
        <v>186.45730270000001</v>
      </c>
      <c r="AV18">
        <v>188.91241149999999</v>
      </c>
      <c r="AW18">
        <v>191.39984709999999</v>
      </c>
      <c r="AX18">
        <v>193.92003510000001</v>
      </c>
      <c r="AY18">
        <v>196.4734067</v>
      </c>
      <c r="AZ18">
        <v>199.0603989</v>
      </c>
      <c r="BA18">
        <v>201.68145440000001</v>
      </c>
    </row>
    <row r="19" spans="1:53">
      <c r="A19" t="s">
        <v>22</v>
      </c>
      <c r="B19" s="13">
        <v>115.01703569999999</v>
      </c>
      <c r="C19" s="13">
        <v>115.01703569999999</v>
      </c>
      <c r="D19" s="13">
        <v>115.01703569999999</v>
      </c>
      <c r="E19" s="13">
        <v>115.01703569999999</v>
      </c>
      <c r="F19" s="13">
        <v>115.01703569999999</v>
      </c>
      <c r="G19" s="13">
        <v>115.01703569999999</v>
      </c>
      <c r="H19" s="13">
        <v>115.01703569999999</v>
      </c>
      <c r="I19" s="13">
        <v>115.01703569999999</v>
      </c>
      <c r="J19" s="13">
        <v>115.01703569999999</v>
      </c>
      <c r="K19" s="13">
        <v>115.01703569999999</v>
      </c>
      <c r="L19" s="13">
        <v>115.01703569999999</v>
      </c>
      <c r="M19" s="13">
        <v>115.01703569999999</v>
      </c>
      <c r="N19" s="13">
        <v>115.01703569999999</v>
      </c>
      <c r="O19" s="13">
        <v>115.01703569999999</v>
      </c>
      <c r="P19" s="13">
        <v>115.01703569999999</v>
      </c>
      <c r="Q19" s="13">
        <v>115.01703569999999</v>
      </c>
      <c r="R19">
        <v>115.01703569999999</v>
      </c>
      <c r="S19">
        <v>118.140287</v>
      </c>
      <c r="T19">
        <v>123.414632</v>
      </c>
      <c r="U19">
        <v>125.68994960000001</v>
      </c>
      <c r="V19">
        <v>128.76458170000001</v>
      </c>
      <c r="W19">
        <v>131.00656140000001</v>
      </c>
      <c r="X19">
        <v>134.30607610000001</v>
      </c>
      <c r="Y19">
        <v>137.03683670000001</v>
      </c>
      <c r="Z19">
        <v>139.28574739999999</v>
      </c>
      <c r="AA19">
        <v>141.782442</v>
      </c>
      <c r="AB19">
        <v>145.4248422</v>
      </c>
      <c r="AC19">
        <v>147.33967100000001</v>
      </c>
      <c r="AD19">
        <v>149.27971260000001</v>
      </c>
      <c r="AE19">
        <v>151.24529899999999</v>
      </c>
      <c r="AF19">
        <v>153.23676660000001</v>
      </c>
      <c r="AG19">
        <v>155.254456</v>
      </c>
      <c r="AH19">
        <v>157.29871270000001</v>
      </c>
      <c r="AI19">
        <v>159.36988640000001</v>
      </c>
      <c r="AJ19">
        <v>161.46833150000001</v>
      </c>
      <c r="AK19">
        <v>163.59440710000001</v>
      </c>
      <c r="AL19">
        <v>165.74847700000001</v>
      </c>
      <c r="AM19">
        <v>167.93090989999999</v>
      </c>
      <c r="AN19">
        <v>170.14207920000001</v>
      </c>
      <c r="AO19">
        <v>172.38236319999999</v>
      </c>
      <c r="AP19">
        <v>174.65214539999999</v>
      </c>
      <c r="AQ19">
        <v>176.95181410000001</v>
      </c>
      <c r="AR19">
        <v>179.2817628</v>
      </c>
      <c r="AS19">
        <v>181.64239029999999</v>
      </c>
      <c r="AT19">
        <v>184.03410049999999</v>
      </c>
      <c r="AU19">
        <v>186.45730270000001</v>
      </c>
      <c r="AV19">
        <v>188.91241149999999</v>
      </c>
      <c r="AW19">
        <v>191.39984709999999</v>
      </c>
      <c r="AX19">
        <v>193.92003510000001</v>
      </c>
      <c r="AY19">
        <v>196.4734067</v>
      </c>
      <c r="AZ19">
        <v>199.0603989</v>
      </c>
      <c r="BA19">
        <v>201.68145440000001</v>
      </c>
    </row>
    <row r="20" spans="1:53">
      <c r="A20" t="s">
        <v>57</v>
      </c>
      <c r="B20">
        <v>0</v>
      </c>
      <c r="C20">
        <v>0</v>
      </c>
      <c r="D20">
        <v>0</v>
      </c>
      <c r="E20">
        <v>0</v>
      </c>
      <c r="F20">
        <v>0</v>
      </c>
      <c r="G20">
        <v>0</v>
      </c>
      <c r="H20">
        <v>0</v>
      </c>
      <c r="I20">
        <v>0</v>
      </c>
      <c r="J20">
        <v>0</v>
      </c>
      <c r="K20">
        <v>0</v>
      </c>
      <c r="L20">
        <v>0</v>
      </c>
      <c r="M20">
        <v>74.5</v>
      </c>
      <c r="N20">
        <v>0</v>
      </c>
      <c r="O20">
        <v>0</v>
      </c>
      <c r="P20">
        <v>0</v>
      </c>
      <c r="Q20">
        <v>0</v>
      </c>
      <c r="R20">
        <v>0</v>
      </c>
      <c r="S20">
        <v>0</v>
      </c>
      <c r="T20">
        <v>0</v>
      </c>
      <c r="U20">
        <v>0</v>
      </c>
      <c r="V20">
        <v>0</v>
      </c>
      <c r="W20">
        <v>90.5</v>
      </c>
      <c r="X20">
        <v>0</v>
      </c>
      <c r="Y20">
        <v>0</v>
      </c>
      <c r="Z20">
        <v>0</v>
      </c>
      <c r="AA20">
        <v>0</v>
      </c>
      <c r="AB20">
        <v>0</v>
      </c>
      <c r="AC20">
        <v>0</v>
      </c>
      <c r="AD20">
        <v>0</v>
      </c>
      <c r="AE20">
        <v>0</v>
      </c>
      <c r="AF20">
        <v>0</v>
      </c>
      <c r="AG20">
        <v>105.6</v>
      </c>
      <c r="AH20">
        <v>0</v>
      </c>
      <c r="AI20">
        <v>0</v>
      </c>
      <c r="AJ20">
        <v>0</v>
      </c>
      <c r="AK20">
        <v>0</v>
      </c>
      <c r="AL20">
        <v>0</v>
      </c>
      <c r="AM20">
        <v>0</v>
      </c>
      <c r="AN20">
        <v>0</v>
      </c>
      <c r="AO20">
        <v>0</v>
      </c>
      <c r="AP20">
        <v>0</v>
      </c>
      <c r="AQ20">
        <v>126.7</v>
      </c>
      <c r="AR20">
        <v>0</v>
      </c>
      <c r="AS20">
        <v>0</v>
      </c>
      <c r="AT20">
        <v>0</v>
      </c>
      <c r="AU20">
        <v>0</v>
      </c>
      <c r="AV20">
        <v>0</v>
      </c>
      <c r="AW20">
        <v>0</v>
      </c>
      <c r="AX20">
        <v>0</v>
      </c>
      <c r="AY20">
        <v>0</v>
      </c>
      <c r="AZ20">
        <v>0</v>
      </c>
      <c r="BA20">
        <v>126.7</v>
      </c>
    </row>
    <row r="21" spans="1:53">
      <c r="A21" t="s">
        <v>44</v>
      </c>
      <c r="B21">
        <v>0</v>
      </c>
      <c r="C21">
        <v>0</v>
      </c>
      <c r="D21">
        <v>0</v>
      </c>
      <c r="E21">
        <v>0</v>
      </c>
      <c r="F21">
        <v>0</v>
      </c>
      <c r="G21">
        <v>0</v>
      </c>
      <c r="H21">
        <v>0</v>
      </c>
      <c r="I21">
        <v>0</v>
      </c>
      <c r="J21">
        <v>0</v>
      </c>
      <c r="K21">
        <v>0</v>
      </c>
      <c r="L21">
        <v>0</v>
      </c>
      <c r="M21">
        <v>0</v>
      </c>
      <c r="N21">
        <v>0</v>
      </c>
      <c r="O21">
        <v>0</v>
      </c>
      <c r="P21">
        <v>0</v>
      </c>
      <c r="Q21">
        <v>0</v>
      </c>
      <c r="R21">
        <v>71.982010500000001</v>
      </c>
      <c r="S21">
        <v>74.121923539999997</v>
      </c>
      <c r="T21">
        <v>77.625099460000001</v>
      </c>
      <c r="U21">
        <v>79.254316790000004</v>
      </c>
      <c r="V21">
        <v>81.396485479999996</v>
      </c>
      <c r="W21">
        <v>83.021225009999995</v>
      </c>
      <c r="X21">
        <v>85.325454039999997</v>
      </c>
      <c r="Y21">
        <v>87.278471019999998</v>
      </c>
      <c r="Z21">
        <v>88.933081520000002</v>
      </c>
      <c r="AA21">
        <v>90.754040919999895</v>
      </c>
      <c r="AB21">
        <v>93.318764049999999</v>
      </c>
      <c r="AC21">
        <v>94.784414179999999</v>
      </c>
      <c r="AD21">
        <v>96.273083580000005</v>
      </c>
      <c r="AE21">
        <v>97.785133799999997</v>
      </c>
      <c r="AF21">
        <v>99.320932040000002</v>
      </c>
      <c r="AG21">
        <v>100.8808513</v>
      </c>
      <c r="AH21">
        <v>102.46527039999999</v>
      </c>
      <c r="AI21">
        <v>104.07457410000001</v>
      </c>
      <c r="AJ21">
        <v>105.70915340000001</v>
      </c>
      <c r="AK21">
        <v>107.369405</v>
      </c>
      <c r="AL21">
        <v>109.0557324</v>
      </c>
      <c r="AM21">
        <v>110.76854489999999</v>
      </c>
      <c r="AN21">
        <v>112.5082586</v>
      </c>
      <c r="AO21">
        <v>114.275296</v>
      </c>
      <c r="AP21">
        <v>116.07008620000001</v>
      </c>
      <c r="AQ21">
        <v>117.89306500000001</v>
      </c>
      <c r="AR21">
        <v>119.74467540000001</v>
      </c>
      <c r="AS21">
        <v>121.62536679999999</v>
      </c>
      <c r="AT21">
        <v>123.535596</v>
      </c>
      <c r="AU21">
        <v>125.4758271</v>
      </c>
      <c r="AV21">
        <v>127.4465311</v>
      </c>
      <c r="AW21">
        <v>129.44818670000001</v>
      </c>
      <c r="AX21">
        <v>131.4812799</v>
      </c>
      <c r="AY21">
        <v>133.54630460000001</v>
      </c>
      <c r="AZ21">
        <v>135.64376229999999</v>
      </c>
      <c r="BA21">
        <v>137.77416239999999</v>
      </c>
    </row>
    <row r="22" spans="1:53">
      <c r="A22" t="s">
        <v>58</v>
      </c>
      <c r="B22">
        <v>0</v>
      </c>
      <c r="C22">
        <v>0</v>
      </c>
      <c r="D22">
        <v>0</v>
      </c>
      <c r="E22">
        <v>0</v>
      </c>
      <c r="F22">
        <v>0</v>
      </c>
      <c r="G22">
        <v>0</v>
      </c>
      <c r="H22">
        <v>0</v>
      </c>
      <c r="I22">
        <v>0</v>
      </c>
      <c r="J22">
        <v>0</v>
      </c>
      <c r="K22">
        <v>0</v>
      </c>
      <c r="L22">
        <v>0</v>
      </c>
      <c r="M22">
        <v>26.1</v>
      </c>
      <c r="N22">
        <v>0</v>
      </c>
      <c r="O22">
        <v>0</v>
      </c>
      <c r="P22">
        <v>0</v>
      </c>
      <c r="Q22">
        <v>0</v>
      </c>
      <c r="R22">
        <v>0</v>
      </c>
      <c r="S22">
        <v>0</v>
      </c>
      <c r="T22">
        <v>0</v>
      </c>
      <c r="U22">
        <v>0</v>
      </c>
      <c r="V22">
        <v>0</v>
      </c>
      <c r="W22">
        <v>37.299999999999997</v>
      </c>
      <c r="X22">
        <v>0</v>
      </c>
      <c r="Y22">
        <v>0</v>
      </c>
      <c r="Z22">
        <v>0</v>
      </c>
      <c r="AA22">
        <v>0</v>
      </c>
      <c r="AB22">
        <v>0</v>
      </c>
      <c r="AC22">
        <v>0</v>
      </c>
      <c r="AD22">
        <v>0</v>
      </c>
      <c r="AE22">
        <v>0</v>
      </c>
      <c r="AF22">
        <v>0</v>
      </c>
      <c r="AG22">
        <v>52.8</v>
      </c>
      <c r="AH22">
        <v>0</v>
      </c>
      <c r="AI22">
        <v>0</v>
      </c>
      <c r="AJ22">
        <v>0</v>
      </c>
      <c r="AK22">
        <v>0</v>
      </c>
      <c r="AL22">
        <v>0</v>
      </c>
      <c r="AM22">
        <v>0</v>
      </c>
      <c r="AN22">
        <v>0</v>
      </c>
      <c r="AO22">
        <v>0</v>
      </c>
      <c r="AP22">
        <v>0</v>
      </c>
      <c r="AQ22">
        <v>63.4</v>
      </c>
      <c r="AR22">
        <v>0</v>
      </c>
      <c r="AS22">
        <v>0</v>
      </c>
      <c r="AT22">
        <v>0</v>
      </c>
      <c r="AU22">
        <v>0</v>
      </c>
      <c r="AV22">
        <v>0</v>
      </c>
      <c r="AW22">
        <v>0</v>
      </c>
      <c r="AX22">
        <v>0</v>
      </c>
      <c r="AY22">
        <v>0</v>
      </c>
      <c r="AZ22">
        <v>0</v>
      </c>
      <c r="BA22">
        <v>70.400000000000006</v>
      </c>
    </row>
    <row r="23" spans="1:53">
      <c r="A23" t="s">
        <v>59</v>
      </c>
      <c r="B23">
        <v>0</v>
      </c>
      <c r="C23">
        <v>0</v>
      </c>
      <c r="D23">
        <v>0</v>
      </c>
      <c r="E23">
        <v>0</v>
      </c>
      <c r="F23">
        <v>0</v>
      </c>
      <c r="G23">
        <v>0</v>
      </c>
      <c r="H23">
        <v>0</v>
      </c>
      <c r="I23">
        <v>0</v>
      </c>
      <c r="J23">
        <v>0</v>
      </c>
      <c r="K23">
        <v>0</v>
      </c>
      <c r="L23">
        <v>0</v>
      </c>
      <c r="M23">
        <v>121</v>
      </c>
      <c r="N23">
        <v>0</v>
      </c>
      <c r="O23">
        <v>0</v>
      </c>
      <c r="P23">
        <v>0</v>
      </c>
      <c r="Q23">
        <v>0</v>
      </c>
      <c r="R23">
        <v>0</v>
      </c>
      <c r="S23">
        <v>0</v>
      </c>
      <c r="T23">
        <v>0</v>
      </c>
      <c r="U23">
        <v>0</v>
      </c>
      <c r="V23">
        <v>0</v>
      </c>
      <c r="W23">
        <v>127</v>
      </c>
      <c r="X23">
        <v>0</v>
      </c>
      <c r="Y23">
        <v>0</v>
      </c>
      <c r="Z23">
        <v>0</v>
      </c>
      <c r="AA23">
        <v>0</v>
      </c>
      <c r="AB23">
        <v>0</v>
      </c>
      <c r="AC23">
        <v>0</v>
      </c>
      <c r="AD23">
        <v>0</v>
      </c>
      <c r="AE23">
        <v>0</v>
      </c>
      <c r="AF23">
        <v>0</v>
      </c>
      <c r="AG23">
        <v>158</v>
      </c>
      <c r="AH23">
        <v>0</v>
      </c>
      <c r="AI23">
        <v>0</v>
      </c>
      <c r="AJ23">
        <v>0</v>
      </c>
      <c r="AK23">
        <v>0</v>
      </c>
      <c r="AL23">
        <v>0</v>
      </c>
      <c r="AM23">
        <v>0</v>
      </c>
      <c r="AN23">
        <v>0</v>
      </c>
      <c r="AO23">
        <v>0</v>
      </c>
      <c r="AP23">
        <v>0</v>
      </c>
      <c r="AQ23">
        <v>158</v>
      </c>
      <c r="AR23">
        <v>0</v>
      </c>
      <c r="AS23">
        <v>0</v>
      </c>
      <c r="AT23">
        <v>0</v>
      </c>
      <c r="AU23">
        <v>0</v>
      </c>
      <c r="AV23">
        <v>0</v>
      </c>
      <c r="AW23">
        <v>0</v>
      </c>
      <c r="AX23">
        <v>0</v>
      </c>
      <c r="AY23">
        <v>0</v>
      </c>
      <c r="AZ23">
        <v>0</v>
      </c>
      <c r="BA23">
        <v>211</v>
      </c>
    </row>
    <row r="24" spans="1:53">
      <c r="A24" t="s">
        <v>60</v>
      </c>
      <c r="B24">
        <v>0</v>
      </c>
      <c r="C24">
        <v>0</v>
      </c>
      <c r="D24">
        <v>0</v>
      </c>
      <c r="E24">
        <v>0</v>
      </c>
      <c r="F24">
        <v>0</v>
      </c>
      <c r="G24">
        <v>0</v>
      </c>
      <c r="H24">
        <v>0</v>
      </c>
      <c r="I24">
        <v>0</v>
      </c>
      <c r="J24">
        <v>0</v>
      </c>
      <c r="K24">
        <v>0</v>
      </c>
      <c r="L24">
        <v>0</v>
      </c>
      <c r="M24">
        <v>120.7</v>
      </c>
      <c r="N24">
        <v>0</v>
      </c>
      <c r="O24">
        <v>0</v>
      </c>
      <c r="P24">
        <v>0</v>
      </c>
      <c r="Q24">
        <v>0</v>
      </c>
      <c r="R24">
        <v>0</v>
      </c>
      <c r="S24">
        <v>0</v>
      </c>
      <c r="T24">
        <v>0</v>
      </c>
      <c r="U24">
        <v>0</v>
      </c>
      <c r="V24">
        <v>0</v>
      </c>
      <c r="W24">
        <v>126.7</v>
      </c>
      <c r="X24">
        <v>0</v>
      </c>
      <c r="Y24">
        <v>0</v>
      </c>
      <c r="Z24">
        <v>0</v>
      </c>
      <c r="AA24">
        <v>0</v>
      </c>
      <c r="AB24">
        <v>0</v>
      </c>
      <c r="AC24">
        <v>0</v>
      </c>
      <c r="AD24">
        <v>0</v>
      </c>
      <c r="AE24">
        <v>0</v>
      </c>
      <c r="AF24">
        <v>0</v>
      </c>
      <c r="AG24">
        <v>158.4</v>
      </c>
      <c r="AH24">
        <v>0</v>
      </c>
      <c r="AI24">
        <v>0</v>
      </c>
      <c r="AJ24">
        <v>0</v>
      </c>
      <c r="AK24">
        <v>0</v>
      </c>
      <c r="AL24">
        <v>0</v>
      </c>
      <c r="AM24">
        <v>0</v>
      </c>
      <c r="AN24">
        <v>0</v>
      </c>
      <c r="AO24">
        <v>0</v>
      </c>
      <c r="AP24">
        <v>0</v>
      </c>
      <c r="AQ24">
        <v>158.4</v>
      </c>
      <c r="AR24">
        <v>0</v>
      </c>
      <c r="AS24">
        <v>0</v>
      </c>
      <c r="AT24">
        <v>0</v>
      </c>
      <c r="AU24">
        <v>0</v>
      </c>
      <c r="AV24">
        <v>0</v>
      </c>
      <c r="AW24">
        <v>0</v>
      </c>
      <c r="AX24">
        <v>0</v>
      </c>
      <c r="AY24">
        <v>0</v>
      </c>
      <c r="AZ24">
        <v>0</v>
      </c>
      <c r="BA24">
        <v>211.2</v>
      </c>
    </row>
    <row r="27" spans="1:53">
      <c r="A27" t="s">
        <v>71</v>
      </c>
      <c r="B27">
        <v>1999</v>
      </c>
      <c r="C27">
        <v>2000</v>
      </c>
      <c r="D27">
        <v>2001</v>
      </c>
      <c r="E27">
        <v>2002</v>
      </c>
      <c r="F27">
        <v>2003</v>
      </c>
      <c r="G27">
        <v>2004</v>
      </c>
      <c r="H27">
        <v>2005</v>
      </c>
      <c r="I27">
        <v>2006</v>
      </c>
      <c r="J27">
        <v>2007</v>
      </c>
      <c r="K27">
        <v>2008</v>
      </c>
      <c r="L27">
        <v>2009</v>
      </c>
      <c r="M27">
        <v>2010</v>
      </c>
      <c r="N27">
        <v>2011</v>
      </c>
      <c r="O27">
        <v>2012</v>
      </c>
      <c r="P27">
        <v>2013</v>
      </c>
      <c r="Q27">
        <v>2014</v>
      </c>
      <c r="R27">
        <v>2015</v>
      </c>
      <c r="S27">
        <v>2016</v>
      </c>
      <c r="T27">
        <v>2017</v>
      </c>
      <c r="U27">
        <v>2018</v>
      </c>
      <c r="V27">
        <v>2019</v>
      </c>
      <c r="W27">
        <v>2020</v>
      </c>
      <c r="X27">
        <v>2021</v>
      </c>
      <c r="Y27">
        <v>2022</v>
      </c>
      <c r="Z27">
        <v>2023</v>
      </c>
      <c r="AA27">
        <v>2024</v>
      </c>
      <c r="AB27">
        <v>2025</v>
      </c>
      <c r="AC27">
        <v>2026</v>
      </c>
      <c r="AD27">
        <v>2027</v>
      </c>
      <c r="AE27">
        <v>2028</v>
      </c>
      <c r="AF27">
        <v>2029</v>
      </c>
      <c r="AG27">
        <v>2030</v>
      </c>
      <c r="AH27">
        <v>2031</v>
      </c>
      <c r="AI27">
        <v>2032</v>
      </c>
      <c r="AJ27">
        <v>2033</v>
      </c>
      <c r="AK27">
        <v>2034</v>
      </c>
      <c r="AL27">
        <v>2035</v>
      </c>
      <c r="AM27">
        <v>2036</v>
      </c>
      <c r="AN27">
        <v>2037</v>
      </c>
      <c r="AO27">
        <v>2038</v>
      </c>
      <c r="AP27">
        <v>2039</v>
      </c>
      <c r="AQ27">
        <v>2040</v>
      </c>
      <c r="AR27">
        <v>2041</v>
      </c>
      <c r="AS27">
        <v>2042</v>
      </c>
      <c r="AT27">
        <v>2043</v>
      </c>
      <c r="AU27">
        <v>2044</v>
      </c>
      <c r="AV27">
        <v>2045</v>
      </c>
      <c r="AW27">
        <v>2046</v>
      </c>
      <c r="AX27">
        <v>2047</v>
      </c>
      <c r="AY27">
        <v>2048</v>
      </c>
      <c r="AZ27">
        <v>2049</v>
      </c>
      <c r="BA27">
        <v>2050</v>
      </c>
    </row>
    <row r="28" spans="1:53">
      <c r="A28" t="s">
        <v>20</v>
      </c>
      <c r="B28">
        <v>16.600227530000002</v>
      </c>
      <c r="C28">
        <v>15.56524572</v>
      </c>
      <c r="D28">
        <v>15.32198895</v>
      </c>
      <c r="E28">
        <v>14.995021339999999</v>
      </c>
      <c r="F28">
        <v>14.881520760000001</v>
      </c>
      <c r="G28">
        <v>15.00245005</v>
      </c>
      <c r="H28">
        <v>15.06191872</v>
      </c>
      <c r="I28">
        <v>14.88495107</v>
      </c>
      <c r="J28">
        <v>15.217020679999999</v>
      </c>
      <c r="K28">
        <v>15.753521579999999</v>
      </c>
      <c r="L28">
        <v>16.59627897</v>
      </c>
      <c r="M28">
        <v>15.223991140000001</v>
      </c>
      <c r="N28">
        <v>15.04437117</v>
      </c>
      <c r="O28">
        <v>17.709231030000002</v>
      </c>
      <c r="P28">
        <v>18.30878805</v>
      </c>
      <c r="Q28">
        <v>18.826455209999999</v>
      </c>
      <c r="R28">
        <v>19.74815005</v>
      </c>
      <c r="S28">
        <v>20.690359229999999</v>
      </c>
      <c r="T28">
        <v>20.83140023</v>
      </c>
      <c r="U28">
        <v>21.55965273</v>
      </c>
      <c r="V28">
        <v>22.11811046</v>
      </c>
      <c r="W28">
        <v>22.851685839999998</v>
      </c>
      <c r="X28">
        <v>24.56644957</v>
      </c>
      <c r="Y28">
        <v>25.79648474</v>
      </c>
      <c r="Z28">
        <v>27.162111530000001</v>
      </c>
      <c r="AA28">
        <v>28.465116099999999</v>
      </c>
      <c r="AB28">
        <v>30.20055528</v>
      </c>
      <c r="AC28">
        <v>30.17842057</v>
      </c>
      <c r="AD28">
        <v>30.17577919</v>
      </c>
      <c r="AE28">
        <v>30.16594087</v>
      </c>
      <c r="AF28">
        <v>30.15590954</v>
      </c>
      <c r="AG28">
        <v>30.14618875</v>
      </c>
      <c r="AH28">
        <v>30.128685730000001</v>
      </c>
      <c r="AI28">
        <v>30.21511447</v>
      </c>
      <c r="AJ28">
        <v>30.1997657</v>
      </c>
      <c r="AK28">
        <v>30.190202880000001</v>
      </c>
      <c r="AL28">
        <v>30.181074720000002</v>
      </c>
      <c r="AM28">
        <v>30.171484459999999</v>
      </c>
      <c r="AN28">
        <v>30.163248100000001</v>
      </c>
      <c r="AO28">
        <v>30.15521979</v>
      </c>
      <c r="AP28">
        <v>30.147391729999999</v>
      </c>
      <c r="AQ28">
        <v>30.13969861</v>
      </c>
      <c r="AR28">
        <v>30.11162496</v>
      </c>
      <c r="AS28">
        <v>30.106086380000001</v>
      </c>
      <c r="AT28">
        <v>30.100667560000002</v>
      </c>
      <c r="AU28">
        <v>30.095382950000001</v>
      </c>
      <c r="AV28">
        <v>30.090218839999999</v>
      </c>
      <c r="AW28">
        <v>30.085231449999998</v>
      </c>
      <c r="AX28">
        <v>30.080380900000002</v>
      </c>
      <c r="AY28">
        <v>30.075625550000002</v>
      </c>
      <c r="AZ28">
        <v>30.070938099999999</v>
      </c>
      <c r="BA28">
        <v>30.066310349999998</v>
      </c>
    </row>
    <row r="29" spans="1:53">
      <c r="A29" t="s">
        <v>56</v>
      </c>
      <c r="B29">
        <v>16.600227530000002</v>
      </c>
      <c r="C29">
        <v>15.56524572</v>
      </c>
      <c r="D29">
        <v>15.32198895</v>
      </c>
      <c r="E29">
        <v>14.995021339999999</v>
      </c>
      <c r="F29">
        <v>14.881520760000001</v>
      </c>
      <c r="G29">
        <v>15.00245005</v>
      </c>
      <c r="H29">
        <v>15.06191872</v>
      </c>
      <c r="I29">
        <v>14.88495107</v>
      </c>
      <c r="J29">
        <v>15.217020679999999</v>
      </c>
      <c r="K29">
        <v>15.753521579999999</v>
      </c>
      <c r="L29">
        <v>16.59627897</v>
      </c>
      <c r="M29">
        <v>19.7</v>
      </c>
      <c r="N29">
        <v>0</v>
      </c>
      <c r="O29">
        <v>0</v>
      </c>
      <c r="P29">
        <v>0</v>
      </c>
      <c r="Q29">
        <v>0</v>
      </c>
      <c r="R29">
        <v>0</v>
      </c>
      <c r="S29">
        <v>0</v>
      </c>
      <c r="T29">
        <v>0</v>
      </c>
      <c r="U29">
        <v>0</v>
      </c>
      <c r="V29">
        <v>0</v>
      </c>
      <c r="W29">
        <v>27.6</v>
      </c>
      <c r="X29">
        <v>0</v>
      </c>
      <c r="Y29">
        <v>0</v>
      </c>
      <c r="Z29">
        <v>0</v>
      </c>
      <c r="AA29">
        <v>0</v>
      </c>
      <c r="AB29">
        <v>0</v>
      </c>
      <c r="AC29">
        <v>0</v>
      </c>
      <c r="AD29">
        <v>0</v>
      </c>
      <c r="AE29">
        <v>0</v>
      </c>
      <c r="AF29">
        <v>0</v>
      </c>
      <c r="AG29">
        <v>37.299999999999997</v>
      </c>
      <c r="AH29">
        <v>0</v>
      </c>
      <c r="AI29">
        <v>0</v>
      </c>
      <c r="AJ29">
        <v>0</v>
      </c>
      <c r="AK29">
        <v>0</v>
      </c>
      <c r="AL29">
        <v>0</v>
      </c>
      <c r="AM29">
        <v>0</v>
      </c>
      <c r="AN29">
        <v>0</v>
      </c>
      <c r="AO29">
        <v>0</v>
      </c>
      <c r="AP29">
        <v>0</v>
      </c>
      <c r="AQ29">
        <v>45.3</v>
      </c>
      <c r="AR29">
        <v>0</v>
      </c>
      <c r="AS29">
        <v>0</v>
      </c>
      <c r="AT29">
        <v>0</v>
      </c>
      <c r="AU29">
        <v>0</v>
      </c>
      <c r="AV29">
        <v>0</v>
      </c>
      <c r="AW29">
        <v>0</v>
      </c>
      <c r="AX29">
        <v>0</v>
      </c>
      <c r="AY29">
        <v>0</v>
      </c>
      <c r="AZ29">
        <v>0</v>
      </c>
      <c r="BA29">
        <v>52.8</v>
      </c>
    </row>
    <row r="30" spans="1:53">
      <c r="A30" t="s">
        <v>21</v>
      </c>
      <c r="B30">
        <v>89.29</v>
      </c>
      <c r="C30">
        <v>89.29</v>
      </c>
      <c r="D30">
        <v>89.29</v>
      </c>
      <c r="E30">
        <v>89.29</v>
      </c>
      <c r="F30">
        <v>89.29</v>
      </c>
      <c r="G30">
        <v>89.29</v>
      </c>
      <c r="H30">
        <v>89.29</v>
      </c>
      <c r="I30">
        <v>89.29</v>
      </c>
      <c r="J30">
        <v>89.29</v>
      </c>
      <c r="K30">
        <v>89.29</v>
      </c>
      <c r="L30">
        <v>89.29</v>
      </c>
      <c r="M30">
        <v>89.2</v>
      </c>
      <c r="N30">
        <v>0</v>
      </c>
      <c r="O30">
        <v>0</v>
      </c>
      <c r="P30">
        <v>0</v>
      </c>
      <c r="Q30">
        <v>0</v>
      </c>
      <c r="R30">
        <v>0</v>
      </c>
      <c r="S30">
        <v>86.226737330000006</v>
      </c>
      <c r="T30">
        <v>89.948517710000004</v>
      </c>
      <c r="U30">
        <v>91.47687852</v>
      </c>
      <c r="V30">
        <v>93.581635840000004</v>
      </c>
      <c r="W30">
        <v>95.075952580000006</v>
      </c>
      <c r="X30">
        <v>97.332241499999995</v>
      </c>
      <c r="Y30">
        <v>99.170343029999998</v>
      </c>
      <c r="Z30">
        <v>100.6548245</v>
      </c>
      <c r="AA30">
        <v>102.3137012</v>
      </c>
      <c r="AB30">
        <v>104.7932648</v>
      </c>
      <c r="AC30">
        <v>106.0224637</v>
      </c>
      <c r="AD30">
        <v>107.2660808</v>
      </c>
      <c r="AE30">
        <v>108.52428519999999</v>
      </c>
      <c r="AF30">
        <v>109.797248</v>
      </c>
      <c r="AG30">
        <v>111.0851424</v>
      </c>
      <c r="AH30">
        <v>112.3881434</v>
      </c>
      <c r="AI30">
        <v>113.7064283</v>
      </c>
      <c r="AJ30">
        <v>115.04017640000001</v>
      </c>
      <c r="AK30">
        <v>116.38956899999999</v>
      </c>
      <c r="AL30">
        <v>117.7547896</v>
      </c>
      <c r="AM30">
        <v>119.13602400000001</v>
      </c>
      <c r="AN30">
        <v>120.5334598</v>
      </c>
      <c r="AO30">
        <v>121.9472873</v>
      </c>
      <c r="AP30">
        <v>123.3776986</v>
      </c>
      <c r="AQ30">
        <v>124.8248882</v>
      </c>
      <c r="AR30">
        <v>126.289053</v>
      </c>
      <c r="AS30">
        <v>127.7703922</v>
      </c>
      <c r="AT30">
        <v>129.26910699999999</v>
      </c>
      <c r="AU30">
        <v>130.78540140000001</v>
      </c>
      <c r="AV30">
        <v>132.31948159999999</v>
      </c>
      <c r="AW30">
        <v>133.87155609999999</v>
      </c>
      <c r="AX30">
        <v>135.44183609999999</v>
      </c>
      <c r="AY30">
        <v>137.03053510000001</v>
      </c>
      <c r="AZ30">
        <v>138.63786909999999</v>
      </c>
      <c r="BA30">
        <v>140.26405679999999</v>
      </c>
    </row>
    <row r="31" spans="1:53">
      <c r="A31" t="s">
        <v>22</v>
      </c>
      <c r="B31">
        <v>89.29</v>
      </c>
      <c r="C31">
        <v>89.29</v>
      </c>
      <c r="D31">
        <v>89.29</v>
      </c>
      <c r="E31">
        <v>89.29</v>
      </c>
      <c r="F31">
        <v>89.29</v>
      </c>
      <c r="G31">
        <v>89.29</v>
      </c>
      <c r="H31">
        <v>89.29</v>
      </c>
      <c r="I31">
        <v>89.29</v>
      </c>
      <c r="J31">
        <v>89.29</v>
      </c>
      <c r="K31">
        <v>89.29</v>
      </c>
      <c r="L31">
        <v>89.29</v>
      </c>
      <c r="M31">
        <v>89.2</v>
      </c>
      <c r="N31">
        <v>0</v>
      </c>
      <c r="O31">
        <v>0</v>
      </c>
      <c r="P31">
        <v>0</v>
      </c>
      <c r="Q31">
        <v>0</v>
      </c>
      <c r="R31">
        <v>98.171491119999999</v>
      </c>
      <c r="S31">
        <v>89.064920970000003</v>
      </c>
      <c r="T31">
        <v>91.514868250000006</v>
      </c>
      <c r="U31">
        <v>92.023508519999893</v>
      </c>
      <c r="V31">
        <v>93.792372169999894</v>
      </c>
      <c r="W31">
        <v>95.195764260000004</v>
      </c>
      <c r="X31">
        <v>97.411762780000004</v>
      </c>
      <c r="Y31">
        <v>99.229918269999999</v>
      </c>
      <c r="Z31">
        <v>100.7004974</v>
      </c>
      <c r="AA31">
        <v>102.3512831</v>
      </c>
      <c r="AB31">
        <v>104.8263939</v>
      </c>
      <c r="AC31">
        <v>106.05598190000001</v>
      </c>
      <c r="AD31">
        <v>107.2999926</v>
      </c>
      <c r="AE31">
        <v>108.5585952</v>
      </c>
      <c r="AF31">
        <v>109.8319609</v>
      </c>
      <c r="AG31">
        <v>111.12025939999999</v>
      </c>
      <c r="AH31">
        <v>112.42367539999999</v>
      </c>
      <c r="AI31">
        <v>113.74237410000001</v>
      </c>
      <c r="AJ31">
        <v>115.07654410000001</v>
      </c>
      <c r="AK31">
        <v>116.4263636</v>
      </c>
      <c r="AL31">
        <v>117.7920161</v>
      </c>
      <c r="AM31">
        <v>119.1736871</v>
      </c>
      <c r="AN31">
        <v>120.5715647</v>
      </c>
      <c r="AO31">
        <v>121.98583910000001</v>
      </c>
      <c r="AP31">
        <v>123.41670259999999</v>
      </c>
      <c r="AQ31">
        <v>124.8643498</v>
      </c>
      <c r="AR31">
        <v>126.32897749999999</v>
      </c>
      <c r="AS31">
        <v>127.8107849</v>
      </c>
      <c r="AT31">
        <v>129.30997360000001</v>
      </c>
      <c r="AU31">
        <v>130.82674729999999</v>
      </c>
      <c r="AV31">
        <v>132.3613125</v>
      </c>
      <c r="AW31">
        <v>133.9138777</v>
      </c>
      <c r="AX31">
        <v>135.4846541</v>
      </c>
      <c r="AY31">
        <v>137.07385529999999</v>
      </c>
      <c r="AZ31">
        <v>138.68169750000001</v>
      </c>
      <c r="BA31">
        <v>140.3083992</v>
      </c>
    </row>
    <row r="32" spans="1:53">
      <c r="A32" t="s">
        <v>58</v>
      </c>
      <c r="B32">
        <v>16.600227530000002</v>
      </c>
      <c r="C32">
        <v>15.56524572</v>
      </c>
      <c r="D32">
        <v>15.32198895</v>
      </c>
      <c r="E32">
        <v>14.995021339999999</v>
      </c>
      <c r="F32">
        <v>14.881520760000001</v>
      </c>
      <c r="G32">
        <v>15.00245005</v>
      </c>
      <c r="H32">
        <v>15.06191872</v>
      </c>
      <c r="I32">
        <v>14.88495107</v>
      </c>
      <c r="J32">
        <v>15.217020679999999</v>
      </c>
      <c r="K32">
        <v>15.753521579999999</v>
      </c>
      <c r="L32">
        <v>16.59627897</v>
      </c>
      <c r="M32">
        <v>19.7</v>
      </c>
      <c r="N32">
        <v>0</v>
      </c>
      <c r="O32">
        <v>0</v>
      </c>
      <c r="P32">
        <v>0</v>
      </c>
      <c r="Q32">
        <v>0</v>
      </c>
      <c r="R32">
        <v>0</v>
      </c>
      <c r="S32">
        <v>0</v>
      </c>
      <c r="T32">
        <v>0</v>
      </c>
      <c r="U32">
        <v>0</v>
      </c>
      <c r="V32">
        <v>0</v>
      </c>
      <c r="W32">
        <v>27.6</v>
      </c>
      <c r="X32">
        <v>0</v>
      </c>
      <c r="Y32">
        <v>0</v>
      </c>
      <c r="Z32">
        <v>0</v>
      </c>
      <c r="AA32">
        <v>0</v>
      </c>
      <c r="AB32">
        <v>0</v>
      </c>
      <c r="AC32">
        <v>0</v>
      </c>
      <c r="AD32">
        <v>0</v>
      </c>
      <c r="AE32">
        <v>0</v>
      </c>
      <c r="AF32">
        <v>0</v>
      </c>
      <c r="AG32">
        <v>37.299999999999997</v>
      </c>
      <c r="AH32">
        <v>0</v>
      </c>
      <c r="AI32">
        <v>0</v>
      </c>
      <c r="AJ32">
        <v>0</v>
      </c>
      <c r="AK32">
        <v>0</v>
      </c>
      <c r="AL32">
        <v>0</v>
      </c>
      <c r="AM32">
        <v>0</v>
      </c>
      <c r="AN32">
        <v>0</v>
      </c>
      <c r="AO32">
        <v>0</v>
      </c>
      <c r="AP32">
        <v>0</v>
      </c>
      <c r="AQ32">
        <v>45.3</v>
      </c>
      <c r="AR32">
        <v>0</v>
      </c>
      <c r="AS32">
        <v>0</v>
      </c>
      <c r="AT32">
        <v>0</v>
      </c>
      <c r="AU32">
        <v>0</v>
      </c>
      <c r="AV32">
        <v>0</v>
      </c>
      <c r="AW32">
        <v>0</v>
      </c>
      <c r="AX32">
        <v>0</v>
      </c>
      <c r="AY32">
        <v>0</v>
      </c>
      <c r="AZ32">
        <v>0</v>
      </c>
      <c r="BA32">
        <v>52.8</v>
      </c>
    </row>
    <row r="33" spans="1:53">
      <c r="A33" t="s">
        <v>59</v>
      </c>
      <c r="B33">
        <v>0</v>
      </c>
      <c r="C33">
        <v>0</v>
      </c>
      <c r="D33">
        <v>0</v>
      </c>
      <c r="E33">
        <v>0</v>
      </c>
      <c r="F33">
        <v>0</v>
      </c>
      <c r="G33">
        <v>0</v>
      </c>
      <c r="H33">
        <v>0</v>
      </c>
      <c r="I33">
        <v>0</v>
      </c>
      <c r="J33">
        <v>0</v>
      </c>
      <c r="K33">
        <v>0</v>
      </c>
      <c r="L33">
        <v>0</v>
      </c>
      <c r="M33">
        <v>89</v>
      </c>
      <c r="N33">
        <v>0</v>
      </c>
      <c r="O33">
        <v>0</v>
      </c>
      <c r="P33">
        <v>0</v>
      </c>
      <c r="Q33">
        <v>0</v>
      </c>
      <c r="R33">
        <v>0</v>
      </c>
      <c r="S33">
        <v>0</v>
      </c>
      <c r="T33">
        <v>0</v>
      </c>
      <c r="U33">
        <v>0</v>
      </c>
      <c r="V33">
        <v>0</v>
      </c>
      <c r="W33">
        <v>106</v>
      </c>
      <c r="X33">
        <v>0</v>
      </c>
      <c r="Y33">
        <v>0</v>
      </c>
      <c r="Z33">
        <v>0</v>
      </c>
      <c r="AA33">
        <v>0</v>
      </c>
      <c r="AB33">
        <v>0</v>
      </c>
      <c r="AC33">
        <v>0</v>
      </c>
      <c r="AD33">
        <v>0</v>
      </c>
      <c r="AE33">
        <v>0</v>
      </c>
      <c r="AF33">
        <v>0</v>
      </c>
      <c r="AG33">
        <v>106</v>
      </c>
      <c r="AH33">
        <v>0</v>
      </c>
      <c r="AI33">
        <v>0</v>
      </c>
      <c r="AJ33">
        <v>0</v>
      </c>
      <c r="AK33">
        <v>0</v>
      </c>
      <c r="AL33">
        <v>0</v>
      </c>
      <c r="AM33">
        <v>0</v>
      </c>
      <c r="AN33">
        <v>0</v>
      </c>
      <c r="AO33">
        <v>0</v>
      </c>
      <c r="AP33">
        <v>0</v>
      </c>
      <c r="AQ33">
        <v>127</v>
      </c>
      <c r="AR33">
        <v>0</v>
      </c>
      <c r="AS33">
        <v>0</v>
      </c>
      <c r="AT33">
        <v>0</v>
      </c>
      <c r="AU33">
        <v>0</v>
      </c>
      <c r="AV33">
        <v>0</v>
      </c>
      <c r="AW33">
        <v>0</v>
      </c>
      <c r="AX33">
        <v>0</v>
      </c>
      <c r="AY33">
        <v>0</v>
      </c>
      <c r="AZ33">
        <v>0</v>
      </c>
      <c r="BA33">
        <v>158</v>
      </c>
    </row>
    <row r="34" spans="1:53">
      <c r="A34" t="s">
        <v>60</v>
      </c>
      <c r="B34">
        <v>89.29</v>
      </c>
      <c r="C34">
        <v>89.29</v>
      </c>
      <c r="D34">
        <v>89.29</v>
      </c>
      <c r="E34">
        <v>89.29</v>
      </c>
      <c r="F34">
        <v>89.29</v>
      </c>
      <c r="G34">
        <v>89.29</v>
      </c>
      <c r="H34">
        <v>89.29</v>
      </c>
      <c r="I34">
        <v>89.29</v>
      </c>
      <c r="J34">
        <v>89.29</v>
      </c>
      <c r="K34">
        <v>89.29</v>
      </c>
      <c r="L34">
        <v>89.29</v>
      </c>
      <c r="M34">
        <v>89.2</v>
      </c>
      <c r="N34">
        <v>0</v>
      </c>
      <c r="O34">
        <v>0</v>
      </c>
      <c r="P34">
        <v>0</v>
      </c>
      <c r="Q34">
        <v>0</v>
      </c>
      <c r="R34">
        <v>0</v>
      </c>
      <c r="S34">
        <v>0</v>
      </c>
      <c r="T34">
        <v>0</v>
      </c>
      <c r="U34">
        <v>0</v>
      </c>
      <c r="V34">
        <v>0</v>
      </c>
      <c r="W34">
        <v>105.6</v>
      </c>
      <c r="X34">
        <v>0</v>
      </c>
      <c r="Y34">
        <v>0</v>
      </c>
      <c r="Z34">
        <v>0</v>
      </c>
      <c r="AA34">
        <v>0</v>
      </c>
      <c r="AB34">
        <v>0</v>
      </c>
      <c r="AC34">
        <v>0</v>
      </c>
      <c r="AD34">
        <v>0</v>
      </c>
      <c r="AE34">
        <v>0</v>
      </c>
      <c r="AF34">
        <v>0</v>
      </c>
      <c r="AG34">
        <v>105.6</v>
      </c>
      <c r="AH34">
        <v>0</v>
      </c>
      <c r="AI34">
        <v>0</v>
      </c>
      <c r="AJ34">
        <v>0</v>
      </c>
      <c r="AK34">
        <v>0</v>
      </c>
      <c r="AL34">
        <v>0</v>
      </c>
      <c r="AM34">
        <v>0</v>
      </c>
      <c r="AN34">
        <v>0</v>
      </c>
      <c r="AO34">
        <v>0</v>
      </c>
      <c r="AP34">
        <v>0</v>
      </c>
      <c r="AQ34">
        <v>126.7</v>
      </c>
      <c r="AR34">
        <v>0</v>
      </c>
      <c r="AS34">
        <v>0</v>
      </c>
      <c r="AT34">
        <v>0</v>
      </c>
      <c r="AU34">
        <v>0</v>
      </c>
      <c r="AV34">
        <v>0</v>
      </c>
      <c r="AW34">
        <v>0</v>
      </c>
      <c r="AX34">
        <v>0</v>
      </c>
      <c r="AY34">
        <v>0</v>
      </c>
      <c r="AZ34">
        <v>0</v>
      </c>
      <c r="BA34">
        <v>158.4</v>
      </c>
    </row>
    <row r="37" spans="1:53">
      <c r="A37" t="s">
        <v>70</v>
      </c>
      <c r="B37">
        <v>1999</v>
      </c>
      <c r="C37">
        <v>2000</v>
      </c>
      <c r="D37">
        <v>2001</v>
      </c>
      <c r="E37">
        <v>2002</v>
      </c>
      <c r="F37">
        <v>2003</v>
      </c>
      <c r="G37">
        <v>2004</v>
      </c>
      <c r="H37">
        <v>2005</v>
      </c>
      <c r="I37">
        <v>2006</v>
      </c>
      <c r="J37">
        <v>2007</v>
      </c>
      <c r="K37">
        <v>2008</v>
      </c>
      <c r="L37">
        <v>2009</v>
      </c>
      <c r="M37">
        <v>2010</v>
      </c>
      <c r="N37">
        <v>2011</v>
      </c>
      <c r="O37">
        <v>2012</v>
      </c>
      <c r="P37">
        <v>2013</v>
      </c>
      <c r="Q37">
        <v>2014</v>
      </c>
      <c r="R37">
        <v>2015</v>
      </c>
      <c r="S37">
        <v>2016</v>
      </c>
      <c r="T37">
        <v>2017</v>
      </c>
      <c r="U37">
        <v>2018</v>
      </c>
      <c r="V37">
        <v>2019</v>
      </c>
      <c r="W37">
        <v>2020</v>
      </c>
      <c r="X37">
        <v>2021</v>
      </c>
      <c r="Y37">
        <v>2022</v>
      </c>
      <c r="Z37">
        <v>2023</v>
      </c>
      <c r="AA37">
        <v>2024</v>
      </c>
      <c r="AB37">
        <v>2025</v>
      </c>
      <c r="AC37">
        <v>2026</v>
      </c>
      <c r="AD37">
        <v>2027</v>
      </c>
      <c r="AE37">
        <v>2028</v>
      </c>
      <c r="AF37">
        <v>2029</v>
      </c>
      <c r="AG37">
        <v>2030</v>
      </c>
      <c r="AH37">
        <v>2031</v>
      </c>
      <c r="AI37">
        <v>2032</v>
      </c>
      <c r="AJ37">
        <v>2033</v>
      </c>
      <c r="AK37">
        <v>2034</v>
      </c>
      <c r="AL37">
        <v>2035</v>
      </c>
      <c r="AM37">
        <v>2036</v>
      </c>
      <c r="AN37">
        <v>2037</v>
      </c>
      <c r="AO37">
        <v>2038</v>
      </c>
      <c r="AP37">
        <v>2039</v>
      </c>
      <c r="AQ37">
        <v>2040</v>
      </c>
      <c r="AR37">
        <v>2041</v>
      </c>
      <c r="AS37">
        <v>2042</v>
      </c>
      <c r="AT37">
        <v>2043</v>
      </c>
      <c r="AU37">
        <v>2044</v>
      </c>
      <c r="AV37">
        <v>2045</v>
      </c>
      <c r="AW37">
        <v>2046</v>
      </c>
      <c r="AX37">
        <v>2047</v>
      </c>
      <c r="AY37">
        <v>2048</v>
      </c>
      <c r="AZ37">
        <v>2049</v>
      </c>
      <c r="BA37">
        <v>2050</v>
      </c>
    </row>
    <row r="38" spans="1:53">
      <c r="A38" t="s">
        <v>20</v>
      </c>
      <c r="B38">
        <v>16.600227530000002</v>
      </c>
      <c r="C38">
        <v>15.56524572</v>
      </c>
      <c r="D38">
        <v>15.32198895</v>
      </c>
      <c r="E38">
        <v>14.995021339999999</v>
      </c>
      <c r="F38">
        <v>14.881520760000001</v>
      </c>
      <c r="G38">
        <v>15.00245005</v>
      </c>
      <c r="H38">
        <v>15.06191872</v>
      </c>
      <c r="I38">
        <v>14.88495107</v>
      </c>
      <c r="J38">
        <v>15.217020679999999</v>
      </c>
      <c r="K38">
        <v>15.753521579999999</v>
      </c>
      <c r="L38">
        <v>16.59627897</v>
      </c>
      <c r="M38">
        <v>15.223991140000001</v>
      </c>
      <c r="N38">
        <v>15.04437117</v>
      </c>
      <c r="O38">
        <v>17.709231030000002</v>
      </c>
      <c r="P38">
        <v>18.30878805</v>
      </c>
      <c r="Q38">
        <v>18.826455209999999</v>
      </c>
      <c r="R38">
        <v>19.74815005</v>
      </c>
      <c r="S38">
        <v>20.690359229999999</v>
      </c>
      <c r="T38">
        <v>20.83140023</v>
      </c>
      <c r="U38">
        <v>21.55965273</v>
      </c>
      <c r="V38">
        <v>22.11811046</v>
      </c>
      <c r="W38">
        <v>22.851685839999998</v>
      </c>
      <c r="X38">
        <v>24.56644957</v>
      </c>
      <c r="Y38">
        <v>25.79648474</v>
      </c>
      <c r="Z38">
        <v>27.162111530000001</v>
      </c>
      <c r="AA38">
        <v>28.465116099999999</v>
      </c>
      <c r="AB38">
        <v>30.20055528</v>
      </c>
      <c r="AC38">
        <v>30.17842057</v>
      </c>
      <c r="AD38">
        <v>30.17577919</v>
      </c>
      <c r="AE38">
        <v>30.16594087</v>
      </c>
      <c r="AF38">
        <v>30.15590954</v>
      </c>
      <c r="AG38">
        <v>30.14618875</v>
      </c>
      <c r="AH38">
        <v>30.128685730000001</v>
      </c>
      <c r="AI38">
        <v>30.21511447</v>
      </c>
      <c r="AJ38">
        <v>30.1997657</v>
      </c>
      <c r="AK38">
        <v>30.190202880000001</v>
      </c>
      <c r="AL38">
        <v>30.181074720000002</v>
      </c>
      <c r="AM38">
        <v>30.171484459999999</v>
      </c>
      <c r="AN38">
        <v>30.163248100000001</v>
      </c>
      <c r="AO38">
        <v>30.15521979</v>
      </c>
      <c r="AP38">
        <v>30.147391729999999</v>
      </c>
      <c r="AQ38">
        <v>30.13969861</v>
      </c>
      <c r="AR38">
        <v>30.11162496</v>
      </c>
      <c r="AS38">
        <v>30.106086380000001</v>
      </c>
      <c r="AT38">
        <v>30.100667560000002</v>
      </c>
      <c r="AU38">
        <v>30.095382950000001</v>
      </c>
      <c r="AV38">
        <v>30.090218839999999</v>
      </c>
      <c r="AW38">
        <v>30.085231449999998</v>
      </c>
      <c r="AX38">
        <v>30.080380900000002</v>
      </c>
      <c r="AY38">
        <v>30.075625550000002</v>
      </c>
      <c r="AZ38">
        <v>30.070938099999999</v>
      </c>
      <c r="BA38">
        <v>30.066310349999998</v>
      </c>
    </row>
    <row r="39" spans="1:53">
      <c r="A39" t="s">
        <v>56</v>
      </c>
      <c r="B39">
        <v>16.600227530000002</v>
      </c>
      <c r="C39">
        <v>15.56524572</v>
      </c>
      <c r="D39">
        <v>15.32198895</v>
      </c>
      <c r="E39">
        <v>14.995021339999999</v>
      </c>
      <c r="F39">
        <v>14.881520760000001</v>
      </c>
      <c r="G39">
        <v>15.00245005</v>
      </c>
      <c r="H39">
        <v>15.06191872</v>
      </c>
      <c r="I39">
        <v>14.88495107</v>
      </c>
      <c r="J39">
        <v>15.217020679999999</v>
      </c>
      <c r="K39">
        <v>15.753521579999999</v>
      </c>
      <c r="L39">
        <v>16.59627897</v>
      </c>
      <c r="M39">
        <v>19.7</v>
      </c>
      <c r="N39">
        <v>0</v>
      </c>
      <c r="O39">
        <v>0</v>
      </c>
      <c r="P39">
        <v>0</v>
      </c>
      <c r="Q39">
        <v>0</v>
      </c>
      <c r="R39">
        <v>0</v>
      </c>
      <c r="S39">
        <v>0</v>
      </c>
      <c r="T39">
        <v>0</v>
      </c>
      <c r="U39">
        <v>0</v>
      </c>
      <c r="V39">
        <v>0</v>
      </c>
      <c r="W39">
        <v>27.6</v>
      </c>
      <c r="X39">
        <v>0</v>
      </c>
      <c r="Y39">
        <v>0</v>
      </c>
      <c r="Z39">
        <v>0</v>
      </c>
      <c r="AA39">
        <v>0</v>
      </c>
      <c r="AB39">
        <v>0</v>
      </c>
      <c r="AC39">
        <v>0</v>
      </c>
      <c r="AD39">
        <v>0</v>
      </c>
      <c r="AE39">
        <v>0</v>
      </c>
      <c r="AF39">
        <v>0</v>
      </c>
      <c r="AG39">
        <v>37.299999999999997</v>
      </c>
      <c r="AH39">
        <v>0</v>
      </c>
      <c r="AI39">
        <v>0</v>
      </c>
      <c r="AJ39">
        <v>0</v>
      </c>
      <c r="AK39">
        <v>0</v>
      </c>
      <c r="AL39">
        <v>0</v>
      </c>
      <c r="AM39">
        <v>0</v>
      </c>
      <c r="AN39">
        <v>0</v>
      </c>
      <c r="AO39">
        <v>0</v>
      </c>
      <c r="AP39">
        <v>0</v>
      </c>
      <c r="AQ39">
        <v>45.3</v>
      </c>
      <c r="AR39">
        <v>0</v>
      </c>
      <c r="AS39">
        <v>0</v>
      </c>
      <c r="AT39">
        <v>0</v>
      </c>
      <c r="AU39">
        <v>0</v>
      </c>
      <c r="AV39">
        <v>0</v>
      </c>
      <c r="AW39">
        <v>0</v>
      </c>
      <c r="AX39">
        <v>0</v>
      </c>
      <c r="AY39">
        <v>0</v>
      </c>
      <c r="AZ39">
        <v>0</v>
      </c>
      <c r="BA39">
        <v>52.8</v>
      </c>
    </row>
    <row r="40" spans="1:53">
      <c r="A40" t="s">
        <v>21</v>
      </c>
      <c r="B40">
        <v>89.29</v>
      </c>
      <c r="C40">
        <v>89.29</v>
      </c>
      <c r="D40">
        <v>89.29</v>
      </c>
      <c r="E40">
        <v>89.29</v>
      </c>
      <c r="F40">
        <v>89.29</v>
      </c>
      <c r="G40">
        <v>89.29</v>
      </c>
      <c r="H40">
        <v>89.29</v>
      </c>
      <c r="I40">
        <v>89.29</v>
      </c>
      <c r="J40">
        <v>89.29</v>
      </c>
      <c r="K40">
        <v>89.29</v>
      </c>
      <c r="L40">
        <v>89.29</v>
      </c>
      <c r="M40">
        <v>89.2</v>
      </c>
      <c r="N40">
        <v>0</v>
      </c>
      <c r="O40">
        <v>0</v>
      </c>
      <c r="P40">
        <v>0</v>
      </c>
      <c r="Q40">
        <v>0</v>
      </c>
      <c r="R40">
        <v>0</v>
      </c>
      <c r="S40">
        <v>86.226737330000006</v>
      </c>
      <c r="T40">
        <v>89.948517710000004</v>
      </c>
      <c r="U40">
        <v>91.47687852</v>
      </c>
      <c r="V40">
        <v>93.581635840000004</v>
      </c>
      <c r="W40">
        <v>95.075952580000006</v>
      </c>
      <c r="X40">
        <v>97.332241499999995</v>
      </c>
      <c r="Y40">
        <v>99.170343029999998</v>
      </c>
      <c r="Z40">
        <v>100.6548245</v>
      </c>
      <c r="AA40">
        <v>102.3137012</v>
      </c>
      <c r="AB40">
        <v>104.7932648</v>
      </c>
      <c r="AC40">
        <v>106.0224637</v>
      </c>
      <c r="AD40">
        <v>107.2660808</v>
      </c>
      <c r="AE40">
        <v>108.52428519999999</v>
      </c>
      <c r="AF40">
        <v>109.797248</v>
      </c>
      <c r="AG40">
        <v>111.0851424</v>
      </c>
      <c r="AH40">
        <v>112.3881434</v>
      </c>
      <c r="AI40">
        <v>113.7064283</v>
      </c>
      <c r="AJ40">
        <v>115.04017640000001</v>
      </c>
      <c r="AK40">
        <v>116.38956899999999</v>
      </c>
      <c r="AL40">
        <v>117.7547896</v>
      </c>
      <c r="AM40">
        <v>119.13602400000001</v>
      </c>
      <c r="AN40">
        <v>120.5334598</v>
      </c>
      <c r="AO40">
        <v>121.9472873</v>
      </c>
      <c r="AP40">
        <v>123.3776986</v>
      </c>
      <c r="AQ40">
        <v>124.8248882</v>
      </c>
      <c r="AR40">
        <v>126.289053</v>
      </c>
      <c r="AS40">
        <v>127.7703922</v>
      </c>
      <c r="AT40">
        <v>129.26910699999999</v>
      </c>
      <c r="AU40">
        <v>130.78540140000001</v>
      </c>
      <c r="AV40">
        <v>132.31948159999999</v>
      </c>
      <c r="AW40">
        <v>133.87155609999999</v>
      </c>
      <c r="AX40">
        <v>135.44183609999999</v>
      </c>
      <c r="AY40">
        <v>137.03053510000001</v>
      </c>
      <c r="AZ40">
        <v>138.63786909999999</v>
      </c>
      <c r="BA40">
        <v>140.26405679999999</v>
      </c>
    </row>
    <row r="41" spans="1:53">
      <c r="A41" t="s">
        <v>22</v>
      </c>
      <c r="B41">
        <v>89.29</v>
      </c>
      <c r="C41">
        <v>89.29</v>
      </c>
      <c r="D41">
        <v>89.29</v>
      </c>
      <c r="E41">
        <v>89.29</v>
      </c>
      <c r="F41">
        <v>89.29</v>
      </c>
      <c r="G41">
        <v>89.29</v>
      </c>
      <c r="H41">
        <v>89.29</v>
      </c>
      <c r="I41">
        <v>89.29</v>
      </c>
      <c r="J41">
        <v>89.29</v>
      </c>
      <c r="K41">
        <v>89.29</v>
      </c>
      <c r="L41">
        <v>89.29</v>
      </c>
      <c r="M41">
        <v>89.2</v>
      </c>
      <c r="N41" s="13">
        <f>M41+(R41-L41)/5</f>
        <v>89.553399284640008</v>
      </c>
      <c r="O41" s="13">
        <f>N41+(S41-M41)/5</f>
        <v>89.924798569280014</v>
      </c>
      <c r="P41" s="13">
        <f>O41+(T41-N41)/5</f>
        <v>90.317092362352014</v>
      </c>
      <c r="Q41" s="13">
        <v>91.056996423200005</v>
      </c>
      <c r="R41" s="13">
        <v>91.056996423200005</v>
      </c>
      <c r="S41" s="13">
        <v>91.056996423200005</v>
      </c>
      <c r="T41">
        <v>91.514868250000006</v>
      </c>
      <c r="U41">
        <v>92.023508519999893</v>
      </c>
      <c r="V41">
        <v>93.792372169999894</v>
      </c>
      <c r="W41">
        <v>95.195764260000004</v>
      </c>
      <c r="X41">
        <v>97.411762780000004</v>
      </c>
      <c r="Y41">
        <v>99.229918269999999</v>
      </c>
      <c r="Z41">
        <v>100.7004974</v>
      </c>
      <c r="AA41">
        <v>102.3512831</v>
      </c>
      <c r="AB41">
        <v>104.8263939</v>
      </c>
      <c r="AC41">
        <v>106.05598190000001</v>
      </c>
      <c r="AD41">
        <v>107.2999926</v>
      </c>
      <c r="AE41">
        <v>108.5585952</v>
      </c>
      <c r="AF41">
        <v>109.8319609</v>
      </c>
      <c r="AG41">
        <v>111.12025939999999</v>
      </c>
      <c r="AH41">
        <v>112.42367539999999</v>
      </c>
      <c r="AI41">
        <v>113.74237410000001</v>
      </c>
      <c r="AJ41">
        <v>115.07654410000001</v>
      </c>
      <c r="AK41">
        <v>116.4263636</v>
      </c>
      <c r="AL41">
        <v>117.7920161</v>
      </c>
      <c r="AM41">
        <v>119.1736871</v>
      </c>
      <c r="AN41">
        <v>120.5715647</v>
      </c>
      <c r="AO41">
        <v>121.98583910000001</v>
      </c>
      <c r="AP41">
        <v>123.41670259999999</v>
      </c>
      <c r="AQ41">
        <v>124.8643498</v>
      </c>
      <c r="AR41">
        <v>126.32897749999999</v>
      </c>
      <c r="AS41">
        <v>127.8107849</v>
      </c>
      <c r="AT41">
        <v>129.30997360000001</v>
      </c>
      <c r="AU41">
        <v>130.82674729999999</v>
      </c>
      <c r="AV41">
        <v>132.3613125</v>
      </c>
      <c r="AW41">
        <v>133.9138777</v>
      </c>
      <c r="AX41">
        <v>135.4846541</v>
      </c>
      <c r="AY41">
        <v>137.07385529999999</v>
      </c>
      <c r="AZ41">
        <v>138.68169750000001</v>
      </c>
      <c r="BA41">
        <v>140.3083992</v>
      </c>
    </row>
    <row r="42" spans="1:53">
      <c r="A42" t="s">
        <v>58</v>
      </c>
      <c r="B42">
        <v>16.600227530000002</v>
      </c>
      <c r="C42">
        <v>15.56524572</v>
      </c>
      <c r="D42">
        <v>15.32198895</v>
      </c>
      <c r="E42">
        <v>14.995021339999999</v>
      </c>
      <c r="F42">
        <v>14.881520760000001</v>
      </c>
      <c r="G42">
        <v>15.00245005</v>
      </c>
      <c r="H42">
        <v>15.06191872</v>
      </c>
      <c r="I42">
        <v>14.88495107</v>
      </c>
      <c r="J42">
        <v>15.217020679999999</v>
      </c>
      <c r="K42">
        <v>15.753521579999999</v>
      </c>
      <c r="L42">
        <v>16.59627897</v>
      </c>
      <c r="M42">
        <v>19.7</v>
      </c>
      <c r="N42">
        <v>0</v>
      </c>
      <c r="O42">
        <v>0</v>
      </c>
      <c r="P42">
        <v>0</v>
      </c>
      <c r="Q42">
        <v>0</v>
      </c>
      <c r="R42">
        <v>0</v>
      </c>
      <c r="S42">
        <v>0</v>
      </c>
      <c r="T42">
        <v>0</v>
      </c>
      <c r="U42">
        <v>0</v>
      </c>
      <c r="V42">
        <v>0</v>
      </c>
      <c r="W42">
        <v>27.6</v>
      </c>
      <c r="X42">
        <v>0</v>
      </c>
      <c r="Y42">
        <v>0</v>
      </c>
      <c r="Z42">
        <v>0</v>
      </c>
      <c r="AA42">
        <v>0</v>
      </c>
      <c r="AB42">
        <v>0</v>
      </c>
      <c r="AC42">
        <v>0</v>
      </c>
      <c r="AD42">
        <v>0</v>
      </c>
      <c r="AE42">
        <v>0</v>
      </c>
      <c r="AF42">
        <v>0</v>
      </c>
      <c r="AG42">
        <v>37.299999999999997</v>
      </c>
      <c r="AH42">
        <v>0</v>
      </c>
      <c r="AI42">
        <v>0</v>
      </c>
      <c r="AJ42">
        <v>0</v>
      </c>
      <c r="AK42">
        <v>0</v>
      </c>
      <c r="AL42">
        <v>0</v>
      </c>
      <c r="AM42">
        <v>0</v>
      </c>
      <c r="AN42">
        <v>0</v>
      </c>
      <c r="AO42">
        <v>0</v>
      </c>
      <c r="AP42">
        <v>0</v>
      </c>
      <c r="AQ42">
        <v>45.3</v>
      </c>
      <c r="AR42">
        <v>0</v>
      </c>
      <c r="AS42">
        <v>0</v>
      </c>
      <c r="AT42">
        <v>0</v>
      </c>
      <c r="AU42">
        <v>0</v>
      </c>
      <c r="AV42">
        <v>0</v>
      </c>
      <c r="AW42">
        <v>0</v>
      </c>
      <c r="AX42">
        <v>0</v>
      </c>
      <c r="AY42">
        <v>0</v>
      </c>
      <c r="AZ42">
        <v>0</v>
      </c>
      <c r="BA42">
        <v>52.8</v>
      </c>
    </row>
    <row r="43" spans="1:53">
      <c r="A43" t="s">
        <v>59</v>
      </c>
      <c r="B43">
        <v>0</v>
      </c>
      <c r="C43">
        <v>0</v>
      </c>
      <c r="D43">
        <v>0</v>
      </c>
      <c r="E43">
        <v>0</v>
      </c>
      <c r="F43">
        <v>0</v>
      </c>
      <c r="G43">
        <v>0</v>
      </c>
      <c r="H43">
        <v>0</v>
      </c>
      <c r="I43">
        <v>0</v>
      </c>
      <c r="J43">
        <v>0</v>
      </c>
      <c r="K43">
        <v>0</v>
      </c>
      <c r="L43">
        <v>0</v>
      </c>
      <c r="M43">
        <v>89</v>
      </c>
      <c r="N43">
        <v>0</v>
      </c>
      <c r="O43">
        <v>0</v>
      </c>
      <c r="P43">
        <v>0</v>
      </c>
      <c r="Q43">
        <v>0</v>
      </c>
      <c r="R43">
        <v>0</v>
      </c>
      <c r="S43">
        <v>0</v>
      </c>
      <c r="T43">
        <v>0</v>
      </c>
      <c r="U43">
        <v>0</v>
      </c>
      <c r="V43">
        <v>0</v>
      </c>
      <c r="W43">
        <v>106</v>
      </c>
      <c r="X43">
        <v>0</v>
      </c>
      <c r="Y43">
        <v>0</v>
      </c>
      <c r="Z43">
        <v>0</v>
      </c>
      <c r="AA43">
        <v>0</v>
      </c>
      <c r="AB43">
        <v>0</v>
      </c>
      <c r="AC43">
        <v>0</v>
      </c>
      <c r="AD43">
        <v>0</v>
      </c>
      <c r="AE43">
        <v>0</v>
      </c>
      <c r="AF43">
        <v>0</v>
      </c>
      <c r="AG43">
        <v>106</v>
      </c>
      <c r="AH43">
        <v>0</v>
      </c>
      <c r="AI43">
        <v>0</v>
      </c>
      <c r="AJ43">
        <v>0</v>
      </c>
      <c r="AK43">
        <v>0</v>
      </c>
      <c r="AL43">
        <v>0</v>
      </c>
      <c r="AM43">
        <v>0</v>
      </c>
      <c r="AN43">
        <v>0</v>
      </c>
      <c r="AO43">
        <v>0</v>
      </c>
      <c r="AP43">
        <v>0</v>
      </c>
      <c r="AQ43">
        <v>127</v>
      </c>
      <c r="AR43">
        <v>0</v>
      </c>
      <c r="AS43">
        <v>0</v>
      </c>
      <c r="AT43">
        <v>0</v>
      </c>
      <c r="AU43">
        <v>0</v>
      </c>
      <c r="AV43">
        <v>0</v>
      </c>
      <c r="AW43">
        <v>0</v>
      </c>
      <c r="AX43">
        <v>0</v>
      </c>
      <c r="AY43">
        <v>0</v>
      </c>
      <c r="AZ43">
        <v>0</v>
      </c>
      <c r="BA43">
        <v>158</v>
      </c>
    </row>
    <row r="44" spans="1:53">
      <c r="A44" t="s">
        <v>60</v>
      </c>
      <c r="B44">
        <v>89.29</v>
      </c>
      <c r="C44">
        <v>89.29</v>
      </c>
      <c r="D44">
        <v>89.29</v>
      </c>
      <c r="E44">
        <v>89.29</v>
      </c>
      <c r="F44">
        <v>89.29</v>
      </c>
      <c r="G44">
        <v>89.29</v>
      </c>
      <c r="H44">
        <v>89.29</v>
      </c>
      <c r="I44">
        <v>89.29</v>
      </c>
      <c r="J44">
        <v>89.29</v>
      </c>
      <c r="K44">
        <v>89.29</v>
      </c>
      <c r="L44">
        <v>89.29</v>
      </c>
      <c r="M44">
        <v>89.2</v>
      </c>
      <c r="N44">
        <v>0</v>
      </c>
      <c r="O44">
        <v>0</v>
      </c>
      <c r="P44">
        <v>0</v>
      </c>
      <c r="Q44">
        <v>0</v>
      </c>
      <c r="R44">
        <v>0</v>
      </c>
      <c r="S44">
        <v>0</v>
      </c>
      <c r="T44">
        <v>0</v>
      </c>
      <c r="U44">
        <v>0</v>
      </c>
      <c r="V44">
        <v>0</v>
      </c>
      <c r="W44">
        <v>105.6</v>
      </c>
      <c r="X44">
        <v>0</v>
      </c>
      <c r="Y44">
        <v>0</v>
      </c>
      <c r="Z44">
        <v>0</v>
      </c>
      <c r="AA44">
        <v>0</v>
      </c>
      <c r="AB44">
        <v>0</v>
      </c>
      <c r="AC44">
        <v>0</v>
      </c>
      <c r="AD44">
        <v>0</v>
      </c>
      <c r="AE44">
        <v>0</v>
      </c>
      <c r="AF44">
        <v>0</v>
      </c>
      <c r="AG44">
        <v>105.6</v>
      </c>
      <c r="AH44">
        <v>0</v>
      </c>
      <c r="AI44">
        <v>0</v>
      </c>
      <c r="AJ44">
        <v>0</v>
      </c>
      <c r="AK44">
        <v>0</v>
      </c>
      <c r="AL44">
        <v>0</v>
      </c>
      <c r="AM44">
        <v>0</v>
      </c>
      <c r="AN44">
        <v>0</v>
      </c>
      <c r="AO44">
        <v>0</v>
      </c>
      <c r="AP44">
        <v>0</v>
      </c>
      <c r="AQ44">
        <v>126.7</v>
      </c>
      <c r="AR44">
        <v>0</v>
      </c>
      <c r="AS44">
        <v>0</v>
      </c>
      <c r="AT44">
        <v>0</v>
      </c>
      <c r="AU44">
        <v>0</v>
      </c>
      <c r="AV44">
        <v>0</v>
      </c>
      <c r="AW44">
        <v>0</v>
      </c>
      <c r="AX44">
        <v>0</v>
      </c>
      <c r="AY44">
        <v>0</v>
      </c>
      <c r="AZ44">
        <v>0</v>
      </c>
      <c r="BA44">
        <v>158.4</v>
      </c>
    </row>
    <row r="46" spans="1:53">
      <c r="A46" t="s">
        <v>65</v>
      </c>
    </row>
    <row r="47" spans="1:53">
      <c r="A47" t="s">
        <v>23</v>
      </c>
      <c r="B47">
        <v>1999</v>
      </c>
      <c r="C47">
        <v>2000</v>
      </c>
      <c r="D47">
        <v>2001</v>
      </c>
      <c r="E47">
        <v>2002</v>
      </c>
      <c r="F47">
        <v>2003</v>
      </c>
      <c r="G47">
        <v>2004</v>
      </c>
      <c r="H47">
        <v>2005</v>
      </c>
      <c r="I47">
        <v>2006</v>
      </c>
      <c r="J47">
        <v>2007</v>
      </c>
      <c r="K47">
        <v>2008</v>
      </c>
      <c r="L47">
        <v>2009</v>
      </c>
      <c r="M47">
        <v>2010</v>
      </c>
      <c r="N47">
        <v>2011</v>
      </c>
      <c r="O47">
        <v>2012</v>
      </c>
      <c r="P47">
        <v>2013</v>
      </c>
      <c r="Q47">
        <v>2014</v>
      </c>
      <c r="R47">
        <v>2015</v>
      </c>
      <c r="S47">
        <v>2016</v>
      </c>
      <c r="T47">
        <v>2017</v>
      </c>
      <c r="U47">
        <v>2018</v>
      </c>
      <c r="V47">
        <v>2019</v>
      </c>
      <c r="W47">
        <v>2020</v>
      </c>
      <c r="X47">
        <v>2021</v>
      </c>
      <c r="Y47">
        <v>2022</v>
      </c>
      <c r="Z47">
        <v>2023</v>
      </c>
      <c r="AA47">
        <v>2024</v>
      </c>
      <c r="AB47">
        <v>2025</v>
      </c>
      <c r="AC47">
        <v>2026</v>
      </c>
      <c r="AD47">
        <v>2027</v>
      </c>
      <c r="AE47">
        <v>2028</v>
      </c>
      <c r="AF47">
        <v>2029</v>
      </c>
      <c r="AG47">
        <v>2030</v>
      </c>
      <c r="AH47">
        <v>2031</v>
      </c>
      <c r="AI47">
        <v>2032</v>
      </c>
      <c r="AJ47">
        <v>2033</v>
      </c>
      <c r="AK47">
        <v>2034</v>
      </c>
      <c r="AL47">
        <v>2035</v>
      </c>
      <c r="AM47">
        <v>2036</v>
      </c>
      <c r="AN47">
        <v>2037</v>
      </c>
      <c r="AO47">
        <v>2038</v>
      </c>
      <c r="AP47">
        <v>2039</v>
      </c>
      <c r="AQ47">
        <v>2040</v>
      </c>
      <c r="AR47">
        <v>2041</v>
      </c>
      <c r="AS47">
        <v>2042</v>
      </c>
      <c r="AT47">
        <v>2043</v>
      </c>
      <c r="AU47">
        <v>2044</v>
      </c>
      <c r="AV47">
        <v>2045</v>
      </c>
      <c r="AW47">
        <v>2046</v>
      </c>
      <c r="AX47">
        <v>2047</v>
      </c>
      <c r="AY47">
        <v>2048</v>
      </c>
      <c r="AZ47">
        <v>2049</v>
      </c>
      <c r="BA47">
        <v>2050</v>
      </c>
    </row>
    <row r="48" spans="1:53">
      <c r="A48" t="s">
        <v>20</v>
      </c>
      <c r="B48">
        <v>38.901268739999999</v>
      </c>
      <c r="C48">
        <v>38.920115180000003</v>
      </c>
      <c r="D48">
        <v>38.976880520000002</v>
      </c>
      <c r="E48">
        <v>38.996625610000002</v>
      </c>
      <c r="F48">
        <v>39.088272779999997</v>
      </c>
      <c r="G48">
        <v>38.4970705</v>
      </c>
      <c r="H48">
        <v>38.518370109999999</v>
      </c>
      <c r="I48">
        <v>38.585040290000002</v>
      </c>
      <c r="J48">
        <v>38.659724539999999</v>
      </c>
      <c r="K48">
        <v>37.808361689999998</v>
      </c>
      <c r="L48">
        <v>37.97186877</v>
      </c>
      <c r="M48">
        <v>37.852506419999997</v>
      </c>
      <c r="N48">
        <v>37.908317539999999</v>
      </c>
      <c r="O48">
        <v>37.923907120000003</v>
      </c>
      <c r="P48">
        <v>37.936916109999999</v>
      </c>
      <c r="Q48">
        <v>37.97388273</v>
      </c>
      <c r="R48">
        <v>38.012126360000003</v>
      </c>
      <c r="S48">
        <v>38.033196439999998</v>
      </c>
      <c r="T48">
        <v>38.066464809999999</v>
      </c>
      <c r="U48">
        <v>38.108671409999999</v>
      </c>
      <c r="V48">
        <v>38.145379980000001</v>
      </c>
      <c r="W48">
        <v>38.186089610000003</v>
      </c>
      <c r="X48">
        <v>38.162582020000002</v>
      </c>
      <c r="Y48">
        <v>38.200337679999997</v>
      </c>
      <c r="Z48">
        <v>38.240985219999999</v>
      </c>
      <c r="AA48">
        <v>38.28266215</v>
      </c>
      <c r="AB48">
        <v>38.325901109999997</v>
      </c>
      <c r="AC48">
        <v>38.389293770000002</v>
      </c>
      <c r="AD48">
        <v>38.43633286</v>
      </c>
      <c r="AE48">
        <v>38.488200409999997</v>
      </c>
      <c r="AF48">
        <v>38.544207999999998</v>
      </c>
      <c r="AG48">
        <v>38.605745769999999</v>
      </c>
      <c r="AH48">
        <v>38.637064930000001</v>
      </c>
      <c r="AI48">
        <v>38.692052689999997</v>
      </c>
      <c r="AJ48">
        <v>38.745332480000002</v>
      </c>
      <c r="AK48">
        <v>38.801460659999996</v>
      </c>
      <c r="AL48">
        <v>38.860258989999998</v>
      </c>
      <c r="AM48">
        <v>38.860258989999998</v>
      </c>
      <c r="AN48">
        <v>38.860258989999998</v>
      </c>
      <c r="AO48">
        <v>38.860258989999998</v>
      </c>
      <c r="AP48">
        <v>38.860258989999998</v>
      </c>
      <c r="AQ48">
        <v>38.860258989999998</v>
      </c>
      <c r="AR48">
        <v>38.860258989999998</v>
      </c>
      <c r="AS48">
        <v>38.860258989999998</v>
      </c>
      <c r="AT48">
        <v>38.860258989999998</v>
      </c>
      <c r="AU48">
        <v>38.860258989999998</v>
      </c>
      <c r="AV48">
        <v>38.860258989999998</v>
      </c>
      <c r="AW48">
        <v>38.860258989999998</v>
      </c>
      <c r="AX48">
        <v>38.860258989999998</v>
      </c>
      <c r="AY48">
        <v>38.860258989999998</v>
      </c>
      <c r="AZ48">
        <v>38.860258989999998</v>
      </c>
      <c r="BA48">
        <v>38.860258989999998</v>
      </c>
    </row>
    <row r="49" spans="1:53">
      <c r="A49" t="s">
        <v>56</v>
      </c>
      <c r="B49">
        <v>38.901268739999999</v>
      </c>
      <c r="C49">
        <v>38.920115180000003</v>
      </c>
      <c r="D49">
        <v>38.976880520000002</v>
      </c>
      <c r="E49">
        <v>38.996625610000002</v>
      </c>
      <c r="F49">
        <v>39.088272779999997</v>
      </c>
      <c r="G49">
        <v>38.4970705</v>
      </c>
      <c r="H49">
        <v>38.518370109999999</v>
      </c>
      <c r="I49">
        <v>38.585040290000002</v>
      </c>
      <c r="J49">
        <v>38.659724539999999</v>
      </c>
      <c r="K49">
        <v>37.808361689999998</v>
      </c>
      <c r="L49">
        <v>37.97186877</v>
      </c>
      <c r="M49">
        <v>37.852506419999997</v>
      </c>
      <c r="N49">
        <v>37.908317539999999</v>
      </c>
      <c r="O49">
        <v>37.923907120000003</v>
      </c>
      <c r="P49">
        <v>37.936916109999999</v>
      </c>
      <c r="Q49">
        <v>37.936916109999999</v>
      </c>
      <c r="R49">
        <v>37.936916109999999</v>
      </c>
      <c r="S49">
        <v>37.936916109999999</v>
      </c>
      <c r="T49">
        <v>37.936916109999999</v>
      </c>
      <c r="U49">
        <v>37.936916109999999</v>
      </c>
      <c r="V49">
        <v>37.936916109999999</v>
      </c>
      <c r="W49">
        <v>37.936916109999999</v>
      </c>
      <c r="X49">
        <v>37.936916109999999</v>
      </c>
      <c r="Y49">
        <v>37.936916109999999</v>
      </c>
      <c r="Z49">
        <v>37.936916109999999</v>
      </c>
      <c r="AA49">
        <v>37.936916109999999</v>
      </c>
      <c r="AB49">
        <v>37.936916109999999</v>
      </c>
      <c r="AC49">
        <v>37.936916109999999</v>
      </c>
      <c r="AD49">
        <v>37.936916109999999</v>
      </c>
      <c r="AE49">
        <v>37.936916109999999</v>
      </c>
      <c r="AF49">
        <v>37.936916109999999</v>
      </c>
      <c r="AG49">
        <v>37.936916109999999</v>
      </c>
      <c r="AH49">
        <v>37.936916109999999</v>
      </c>
      <c r="AI49">
        <v>37.936916109999999</v>
      </c>
      <c r="AJ49">
        <v>37.936916109999999</v>
      </c>
      <c r="AK49">
        <v>37.936916109999999</v>
      </c>
      <c r="AL49">
        <v>37.936916109999999</v>
      </c>
      <c r="AM49">
        <v>37.936916109999999</v>
      </c>
      <c r="AN49">
        <v>37.936916109999999</v>
      </c>
      <c r="AO49">
        <v>37.936916109999999</v>
      </c>
      <c r="AP49">
        <v>37.936916109999999</v>
      </c>
      <c r="AQ49">
        <v>37.936916109999999</v>
      </c>
      <c r="AR49">
        <v>37.936916109999999</v>
      </c>
      <c r="AS49">
        <v>37.936916109999999</v>
      </c>
      <c r="AT49">
        <v>37.936916109999999</v>
      </c>
      <c r="AU49">
        <v>37.936916109999999</v>
      </c>
      <c r="AV49">
        <v>37.936916109999999</v>
      </c>
      <c r="AW49">
        <v>37.936916109999999</v>
      </c>
      <c r="AX49">
        <v>37.936916109999999</v>
      </c>
      <c r="AY49">
        <v>37.936916109999999</v>
      </c>
      <c r="AZ49">
        <v>37.936916109999999</v>
      </c>
      <c r="BA49">
        <v>37.936916109999999</v>
      </c>
    </row>
    <row r="50" spans="1:53">
      <c r="A50" t="s">
        <v>21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row>
    <row r="51" spans="1:53">
      <c r="A51" t="s">
        <v>22</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row>
    <row r="52" spans="1:53">
      <c r="A52" t="s">
        <v>57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row>
    <row r="53" spans="1:53">
      <c r="A53" t="s">
        <v>44</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row>
    <row r="54" spans="1:53">
      <c r="A54" t="s">
        <v>58</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row>
    <row r="55" spans="1:53">
      <c r="A55" t="s">
        <v>59</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row>
    <row r="56" spans="1:53">
      <c r="A56" t="s">
        <v>60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row>
    <row r="57" spans="1:53">
      <c r="A57" t="s">
        <v>61</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row>
    <row r="58" spans="1:53">
      <c r="A58" t="s">
        <v>62</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row>
    <row r="61" spans="1:53">
      <c r="B61" t="s">
        <v>104</v>
      </c>
      <c r="C61">
        <f>'LDV psg time series'!$B$48</f>
        <v>0.56781228512602078</v>
      </c>
      <c r="G61">
        <f>C61</f>
        <v>0.56781228512602078</v>
      </c>
    </row>
    <row r="62" spans="1:53">
      <c r="B62" t="s">
        <v>105</v>
      </c>
      <c r="C62">
        <f>1-C61</f>
        <v>0.43218771487397922</v>
      </c>
      <c r="G62">
        <f>C62</f>
        <v>0.43218771487397922</v>
      </c>
    </row>
    <row r="64" spans="1:53">
      <c r="A64" t="s">
        <v>20</v>
      </c>
      <c r="B64">
        <f t="shared" ref="B64:AG64" si="0">B16*$G$61+B38*$G$62</f>
        <v>20.858690474115924</v>
      </c>
      <c r="C64">
        <f t="shared" si="0"/>
        <v>20.127477908152876</v>
      </c>
      <c r="D64">
        <f t="shared" si="0"/>
        <v>20.135907777624155</v>
      </c>
      <c r="E64">
        <f t="shared" si="0"/>
        <v>19.994596393420448</v>
      </c>
      <c r="F64">
        <f t="shared" si="0"/>
        <v>19.831980380088176</v>
      </c>
      <c r="G64">
        <f t="shared" si="0"/>
        <v>19.657119619544197</v>
      </c>
      <c r="H64">
        <f t="shared" si="0"/>
        <v>19.68282124813809</v>
      </c>
      <c r="I64">
        <f t="shared" si="0"/>
        <v>19.606338003877973</v>
      </c>
      <c r="J64">
        <f t="shared" si="0"/>
        <v>19.749854409802968</v>
      </c>
      <c r="K64">
        <f t="shared" si="0"/>
        <v>19.924942279289198</v>
      </c>
      <c r="L64">
        <f t="shared" si="0"/>
        <v>20.232390441353857</v>
      </c>
      <c r="M64">
        <f t="shared" si="0"/>
        <v>19.050698349780919</v>
      </c>
      <c r="N64">
        <f t="shared" si="0"/>
        <v>18.965832009436337</v>
      </c>
      <c r="O64">
        <f t="shared" si="0"/>
        <v>21.342708704069299</v>
      </c>
      <c r="P64">
        <f t="shared" si="0"/>
        <v>21.98237843116155</v>
      </c>
      <c r="Q64">
        <f t="shared" si="0"/>
        <v>22.662241130660938</v>
      </c>
      <c r="R64">
        <f t="shared" si="0"/>
        <v>23.682764340515003</v>
      </c>
      <c r="S64">
        <f t="shared" si="0"/>
        <v>24.748212180253496</v>
      </c>
      <c r="T64">
        <f t="shared" si="0"/>
        <v>25.775995592691729</v>
      </c>
      <c r="U64">
        <f t="shared" si="0"/>
        <v>26.667394343012589</v>
      </c>
      <c r="V64">
        <f t="shared" si="0"/>
        <v>27.611331367303478</v>
      </c>
      <c r="W64">
        <f t="shared" si="0"/>
        <v>28.530169729023584</v>
      </c>
      <c r="X64">
        <f t="shared" si="0"/>
        <v>30.039090524175805</v>
      </c>
      <c r="Y64">
        <f t="shared" si="0"/>
        <v>31.271920239118284</v>
      </c>
      <c r="Z64">
        <f t="shared" si="0"/>
        <v>32.509724744454971</v>
      </c>
      <c r="AA64">
        <f t="shared" si="0"/>
        <v>33.77423296452605</v>
      </c>
      <c r="AB64">
        <f t="shared" si="0"/>
        <v>35.694037664860772</v>
      </c>
      <c r="AC64">
        <f t="shared" si="0"/>
        <v>35.668283202646201</v>
      </c>
      <c r="AD64">
        <f t="shared" si="0"/>
        <v>35.664542027031146</v>
      </c>
      <c r="AE64">
        <f t="shared" si="0"/>
        <v>35.652937129449661</v>
      </c>
      <c r="AF64">
        <f t="shared" si="0"/>
        <v>35.641284604525659</v>
      </c>
      <c r="AG64">
        <f t="shared" si="0"/>
        <v>35.630018093210595</v>
      </c>
      <c r="AH64">
        <f t="shared" ref="AH64:BA64" si="1">AH16*$G$61+AH38*$G$62</f>
        <v>35.609493130804168</v>
      </c>
      <c r="AI64">
        <f t="shared" si="1"/>
        <v>35.711167886175332</v>
      </c>
      <c r="AJ64">
        <f t="shared" si="1"/>
        <v>35.693222010920643</v>
      </c>
      <c r="AK64">
        <f t="shared" si="1"/>
        <v>35.68216924580635</v>
      </c>
      <c r="AL64">
        <f t="shared" si="1"/>
        <v>35.671586242847525</v>
      </c>
      <c r="AM64">
        <f t="shared" si="1"/>
        <v>35.660432579857904</v>
      </c>
      <c r="AN64">
        <f t="shared" si="1"/>
        <v>35.650925240195122</v>
      </c>
      <c r="AO64">
        <f t="shared" si="1"/>
        <v>35.641659127804161</v>
      </c>
      <c r="AP64">
        <f t="shared" si="1"/>
        <v>35.632624864166871</v>
      </c>
      <c r="AQ64">
        <f t="shared" si="1"/>
        <v>35.623745811428151</v>
      </c>
      <c r="AR64">
        <f t="shared" si="1"/>
        <v>35.590484866872401</v>
      </c>
      <c r="AS64">
        <f t="shared" si="1"/>
        <v>35.584022791293755</v>
      </c>
      <c r="AT64">
        <f t="shared" si="1"/>
        <v>35.57770338126268</v>
      </c>
      <c r="AU64">
        <f t="shared" si="1"/>
        <v>35.571544385768576</v>
      </c>
      <c r="AV64">
        <f t="shared" si="1"/>
        <v>35.565529817884155</v>
      </c>
      <c r="AW64">
        <f t="shared" si="1"/>
        <v>35.55972476683732</v>
      </c>
      <c r="AX64">
        <f t="shared" si="1"/>
        <v>35.554082442352581</v>
      </c>
      <c r="AY64">
        <f t="shared" si="1"/>
        <v>35.548552800808096</v>
      </c>
      <c r="AZ64">
        <f t="shared" si="1"/>
        <v>35.54310398834933</v>
      </c>
      <c r="BA64">
        <f t="shared" si="1"/>
        <v>35.537725170327306</v>
      </c>
    </row>
    <row r="65" spans="1:53">
      <c r="A65" t="s">
        <v>21</v>
      </c>
      <c r="B65">
        <f>0.55*B66+0.45*B64</f>
        <v>66.530380525036819</v>
      </c>
      <c r="C65">
        <f t="shared" ref="C65:BA65" si="2">0.55*C66+0.45*C64</f>
        <v>66.201334870353449</v>
      </c>
      <c r="D65">
        <f t="shared" si="2"/>
        <v>66.205128311615525</v>
      </c>
      <c r="E65">
        <f t="shared" si="2"/>
        <v>66.141538188723842</v>
      </c>
      <c r="F65">
        <f t="shared" si="2"/>
        <v>66.068360982724329</v>
      </c>
      <c r="G65">
        <f t="shared" si="2"/>
        <v>65.989673640479538</v>
      </c>
      <c r="H65">
        <f t="shared" si="2"/>
        <v>66.001239373346792</v>
      </c>
      <c r="I65">
        <f t="shared" si="2"/>
        <v>65.96682191342974</v>
      </c>
      <c r="J65">
        <f t="shared" si="2"/>
        <v>66.031404296095985</v>
      </c>
      <c r="K65">
        <f t="shared" si="2"/>
        <v>66.11019383736479</v>
      </c>
      <c r="L65">
        <f t="shared" si="2"/>
        <v>66.24854551029388</v>
      </c>
      <c r="M65">
        <f t="shared" si="2"/>
        <v>65.695390777199805</v>
      </c>
      <c r="N65">
        <f t="shared" si="2"/>
        <v>65.741205080141413</v>
      </c>
      <c r="O65">
        <f t="shared" si="2"/>
        <v>66.89908240720014</v>
      </c>
      <c r="P65">
        <f t="shared" si="2"/>
        <v>67.280183291284544</v>
      </c>
      <c r="Q65">
        <f t="shared" si="2"/>
        <v>67.761999100965397</v>
      </c>
      <c r="R65">
        <f t="shared" si="2"/>
        <v>68.221234545399724</v>
      </c>
      <c r="S65">
        <f t="shared" si="2"/>
        <v>69.676067325003743</v>
      </c>
      <c r="T65">
        <f t="shared" si="2"/>
        <v>71.894568316638527</v>
      </c>
      <c r="U65">
        <f t="shared" si="2"/>
        <v>73.127177503288081</v>
      </c>
      <c r="V65">
        <f t="shared" si="2"/>
        <v>74.932611423810954</v>
      </c>
      <c r="W65">
        <f t="shared" si="2"/>
        <v>76.379842526996896</v>
      </c>
      <c r="X65">
        <f t="shared" si="2"/>
        <v>78.616034659790643</v>
      </c>
      <c r="Y65">
        <f t="shared" si="2"/>
        <v>80.455797167124473</v>
      </c>
      <c r="Z65">
        <f t="shared" si="2"/>
        <v>82.064698141067069</v>
      </c>
      <c r="AA65">
        <f t="shared" si="2"/>
        <v>83.805833581133655</v>
      </c>
      <c r="AB65">
        <f t="shared" si="2"/>
        <v>86.395597330173842</v>
      </c>
      <c r="AC65">
        <f t="shared" si="2"/>
        <v>87.274279701657562</v>
      </c>
      <c r="AD65">
        <f t="shared" si="2"/>
        <v>88.174170250346805</v>
      </c>
      <c r="AE65">
        <f t="shared" si="2"/>
        <v>89.081968224298933</v>
      </c>
      <c r="AF65">
        <f t="shared" si="2"/>
        <v>90.001336617518916</v>
      </c>
      <c r="AG65">
        <f t="shared" si="2"/>
        <v>90.932617274950658</v>
      </c>
      <c r="AH65">
        <f t="shared" si="2"/>
        <v>91.871621989797518</v>
      </c>
      <c r="AI65">
        <f t="shared" si="2"/>
        <v>92.877655416802156</v>
      </c>
      <c r="AJ65">
        <f t="shared" si="2"/>
        <v>93.842053907985289</v>
      </c>
      <c r="AK65">
        <f t="shared" si="2"/>
        <v>94.821903151175079</v>
      </c>
      <c r="AL65">
        <f t="shared" si="2"/>
        <v>95.814469871883503</v>
      </c>
      <c r="AM65">
        <f t="shared" si="2"/>
        <v>96.819445117892656</v>
      </c>
      <c r="AN65">
        <f t="shared" si="2"/>
        <v>97.837987855302472</v>
      </c>
      <c r="AO65">
        <f t="shared" si="2"/>
        <v>98.869629143908142</v>
      </c>
      <c r="AP65">
        <f t="shared" si="2"/>
        <v>99.914530239516438</v>
      </c>
      <c r="AQ65">
        <f t="shared" si="2"/>
        <v>100.97282417697436</v>
      </c>
      <c r="AR65">
        <f t="shared" si="2"/>
        <v>102.03363892883189</v>
      </c>
      <c r="AS65">
        <f t="shared" si="2"/>
        <v>103.12017773187912</v>
      </c>
      <c r="AT65">
        <f t="shared" si="2"/>
        <v>104.22061935220665</v>
      </c>
      <c r="AU65">
        <f t="shared" si="2"/>
        <v>105.33514802007291</v>
      </c>
      <c r="AV65">
        <f t="shared" si="2"/>
        <v>106.46393510531568</v>
      </c>
      <c r="AW65">
        <f t="shared" si="2"/>
        <v>107.60719068631097</v>
      </c>
      <c r="AX65">
        <f t="shared" si="2"/>
        <v>108.76507682385949</v>
      </c>
      <c r="AY65">
        <f t="shared" si="2"/>
        <v>109.93775643410565</v>
      </c>
      <c r="AZ65">
        <f t="shared" si="2"/>
        <v>111.12540304793882</v>
      </c>
      <c r="BA65">
        <f t="shared" si="2"/>
        <v>112.32820198169988</v>
      </c>
    </row>
    <row r="66" spans="1:53">
      <c r="A66" t="s">
        <v>22</v>
      </c>
      <c r="B66">
        <f t="shared" ref="B66:AG66" si="3">B19*$G$61+B41*$G$62</f>
        <v>103.89812693033572</v>
      </c>
      <c r="C66">
        <f t="shared" si="3"/>
        <v>103.89812693033572</v>
      </c>
      <c r="D66">
        <f t="shared" si="3"/>
        <v>103.89812693033572</v>
      </c>
      <c r="E66">
        <f t="shared" si="3"/>
        <v>103.89812693033572</v>
      </c>
      <c r="F66">
        <f t="shared" si="3"/>
        <v>103.89812693033572</v>
      </c>
      <c r="G66">
        <f t="shared" si="3"/>
        <v>103.89812693033572</v>
      </c>
      <c r="H66">
        <f t="shared" si="3"/>
        <v>103.89812693033572</v>
      </c>
      <c r="I66">
        <f t="shared" si="3"/>
        <v>103.89812693033572</v>
      </c>
      <c r="J66">
        <f t="shared" si="3"/>
        <v>103.89812693033572</v>
      </c>
      <c r="K66">
        <f t="shared" si="3"/>
        <v>103.89812693033572</v>
      </c>
      <c r="L66">
        <f t="shared" si="3"/>
        <v>103.89812693033572</v>
      </c>
      <c r="M66">
        <f t="shared" si="3"/>
        <v>103.85923003599706</v>
      </c>
      <c r="N66">
        <f t="shared" si="3"/>
        <v>104.01196486526372</v>
      </c>
      <c r="O66">
        <f t="shared" si="3"/>
        <v>104.17247907339811</v>
      </c>
      <c r="P66">
        <f t="shared" si="3"/>
        <v>104.34202363138516</v>
      </c>
      <c r="Q66">
        <f t="shared" si="3"/>
        <v>104.66180107666902</v>
      </c>
      <c r="R66">
        <f t="shared" si="3"/>
        <v>104.66180107666902</v>
      </c>
      <c r="S66">
        <f t="shared" si="3"/>
        <v>106.43522153434483</v>
      </c>
      <c r="T66">
        <f t="shared" si="3"/>
        <v>109.62794599986771</v>
      </c>
      <c r="U66">
        <f t="shared" si="3"/>
        <v>111.13972736169529</v>
      </c>
      <c r="V66">
        <f t="shared" si="3"/>
        <v>113.65002237913525</v>
      </c>
      <c r="W66">
        <f t="shared" si="3"/>
        <v>115.52957481624777</v>
      </c>
      <c r="X66">
        <f t="shared" si="3"/>
        <v>118.3608071343846</v>
      </c>
      <c r="Y66">
        <f t="shared" si="3"/>
        <v>120.69715101731137</v>
      </c>
      <c r="Z66">
        <f t="shared" si="3"/>
        <v>122.60967637465879</v>
      </c>
      <c r="AA66">
        <f t="shared" si="3"/>
        <v>124.74077954017623</v>
      </c>
      <c r="AB66">
        <f t="shared" si="3"/>
        <v>127.87869160179361</v>
      </c>
      <c r="AC66">
        <f t="shared" si="3"/>
        <v>129.49736774630321</v>
      </c>
      <c r="AD66">
        <f t="shared" si="3"/>
        <v>131.13659334215052</v>
      </c>
      <c r="AE66">
        <f t="shared" si="3"/>
        <v>132.79663002917559</v>
      </c>
      <c r="AF66">
        <f t="shared" si="3"/>
        <v>134.47774280996794</v>
      </c>
      <c r="AG66">
        <f t="shared" si="3"/>
        <v>136.18019842364706</v>
      </c>
      <c r="AH66">
        <f t="shared" ref="AH66:BA66" si="4">AH19*$G$61+AH41*$G$62</f>
        <v>137.90427287442841</v>
      </c>
      <c r="AI66">
        <f t="shared" si="4"/>
        <v>139.65023612367864</v>
      </c>
      <c r="AJ66">
        <f t="shared" si="4"/>
        <v>141.41837091467454</v>
      </c>
      <c r="AK66">
        <f t="shared" si="4"/>
        <v>143.20895816465855</v>
      </c>
      <c r="AL66">
        <f t="shared" si="4"/>
        <v>145.02228375018566</v>
      </c>
      <c r="AM66">
        <f t="shared" si="4"/>
        <v>146.85863719446652</v>
      </c>
      <c r="AN66">
        <f t="shared" si="4"/>
        <v>148.71831181311757</v>
      </c>
      <c r="AO66">
        <f t="shared" si="4"/>
        <v>150.60160461162957</v>
      </c>
      <c r="AP66">
        <f t="shared" si="4"/>
        <v>152.50881645571152</v>
      </c>
      <c r="AQ66">
        <f t="shared" si="4"/>
        <v>154.44025193060304</v>
      </c>
      <c r="AR66">
        <f t="shared" si="4"/>
        <v>156.39621952498055</v>
      </c>
      <c r="AS66">
        <f t="shared" si="4"/>
        <v>158.37703177417623</v>
      </c>
      <c r="AT66">
        <f t="shared" si="4"/>
        <v>160.38300514661535</v>
      </c>
      <c r="AU66">
        <f t="shared" si="4"/>
        <v>162.4144600845037</v>
      </c>
      <c r="AV66">
        <f t="shared" si="4"/>
        <v>164.47172124957783</v>
      </c>
      <c r="AW66">
        <f t="shared" si="4"/>
        <v>166.55511734769848</v>
      </c>
      <c r="AX66">
        <f t="shared" si="4"/>
        <v>168.66498131781967</v>
      </c>
      <c r="AY66">
        <f t="shared" si="4"/>
        <v>170.80165031589453</v>
      </c>
      <c r="AZ66">
        <f t="shared" si="4"/>
        <v>172.96546591487567</v>
      </c>
      <c r="BA66">
        <f t="shared" si="4"/>
        <v>175.15677391827742</v>
      </c>
    </row>
    <row r="69" spans="1:53">
      <c r="A69" t="s">
        <v>14</v>
      </c>
      <c r="I69">
        <f>'Vehicle Loading'!B5</f>
        <v>1.579999688807979</v>
      </c>
      <c r="J69" t="s">
        <v>68</v>
      </c>
    </row>
    <row r="70" spans="1:53">
      <c r="A70" t="s">
        <v>30</v>
      </c>
      <c r="I70" s="8">
        <v>117852.00605527176</v>
      </c>
      <c r="J70" t="s">
        <v>31</v>
      </c>
      <c r="L70" s="36">
        <v>137380</v>
      </c>
    </row>
    <row r="71" spans="1:53">
      <c r="I71" s="8"/>
    </row>
    <row r="72" spans="1:53">
      <c r="B72">
        <v>1999</v>
      </c>
      <c r="C72">
        <f>B72+1</f>
        <v>2000</v>
      </c>
      <c r="D72">
        <f>C72+1</f>
        <v>2001</v>
      </c>
      <c r="E72">
        <f>D72+1</f>
        <v>2002</v>
      </c>
      <c r="F72">
        <f>F4</f>
        <v>2003</v>
      </c>
      <c r="G72">
        <f t="shared" ref="G72:BA72" si="5">G4</f>
        <v>2004</v>
      </c>
      <c r="H72">
        <f t="shared" si="5"/>
        <v>2005</v>
      </c>
      <c r="I72">
        <f t="shared" si="5"/>
        <v>2006</v>
      </c>
      <c r="J72">
        <f t="shared" si="5"/>
        <v>2007</v>
      </c>
      <c r="K72">
        <f t="shared" si="5"/>
        <v>2008</v>
      </c>
      <c r="L72">
        <f t="shared" si="5"/>
        <v>2009</v>
      </c>
      <c r="M72">
        <f t="shared" si="5"/>
        <v>2010</v>
      </c>
      <c r="N72">
        <f t="shared" si="5"/>
        <v>2011</v>
      </c>
      <c r="O72">
        <f t="shared" si="5"/>
        <v>2012</v>
      </c>
      <c r="P72">
        <f t="shared" si="5"/>
        <v>2013</v>
      </c>
      <c r="Q72">
        <f t="shared" si="5"/>
        <v>2014</v>
      </c>
      <c r="R72">
        <f t="shared" si="5"/>
        <v>2015</v>
      </c>
      <c r="S72">
        <f t="shared" si="5"/>
        <v>2016</v>
      </c>
      <c r="T72">
        <f t="shared" si="5"/>
        <v>2017</v>
      </c>
      <c r="U72">
        <f t="shared" si="5"/>
        <v>2018</v>
      </c>
      <c r="V72">
        <f t="shared" si="5"/>
        <v>2019</v>
      </c>
      <c r="W72">
        <f t="shared" si="5"/>
        <v>2020</v>
      </c>
      <c r="X72">
        <f t="shared" si="5"/>
        <v>2021</v>
      </c>
      <c r="Y72">
        <f t="shared" si="5"/>
        <v>2022</v>
      </c>
      <c r="Z72">
        <f t="shared" si="5"/>
        <v>2023</v>
      </c>
      <c r="AA72">
        <f t="shared" si="5"/>
        <v>2024</v>
      </c>
      <c r="AB72">
        <f t="shared" si="5"/>
        <v>2025</v>
      </c>
      <c r="AC72">
        <f t="shared" si="5"/>
        <v>2026</v>
      </c>
      <c r="AD72">
        <f t="shared" si="5"/>
        <v>2027</v>
      </c>
      <c r="AE72">
        <f t="shared" si="5"/>
        <v>2028</v>
      </c>
      <c r="AF72">
        <f t="shared" si="5"/>
        <v>2029</v>
      </c>
      <c r="AG72">
        <f t="shared" si="5"/>
        <v>2030</v>
      </c>
      <c r="AH72">
        <f t="shared" si="5"/>
        <v>2031</v>
      </c>
      <c r="AI72">
        <f t="shared" si="5"/>
        <v>2032</v>
      </c>
      <c r="AJ72">
        <f t="shared" si="5"/>
        <v>2033</v>
      </c>
      <c r="AK72">
        <f t="shared" si="5"/>
        <v>2034</v>
      </c>
      <c r="AL72">
        <f t="shared" si="5"/>
        <v>2035</v>
      </c>
      <c r="AM72">
        <f t="shared" si="5"/>
        <v>2036</v>
      </c>
      <c r="AN72">
        <f t="shared" si="5"/>
        <v>2037</v>
      </c>
      <c r="AO72">
        <f t="shared" si="5"/>
        <v>2038</v>
      </c>
      <c r="AP72">
        <f t="shared" si="5"/>
        <v>2039</v>
      </c>
      <c r="AQ72">
        <f t="shared" si="5"/>
        <v>2040</v>
      </c>
      <c r="AR72">
        <f t="shared" si="5"/>
        <v>2041</v>
      </c>
      <c r="AS72">
        <f t="shared" si="5"/>
        <v>2042</v>
      </c>
      <c r="AT72">
        <f t="shared" si="5"/>
        <v>2043</v>
      </c>
      <c r="AU72">
        <f t="shared" si="5"/>
        <v>2044</v>
      </c>
      <c r="AV72">
        <f t="shared" si="5"/>
        <v>2045</v>
      </c>
      <c r="AW72">
        <f t="shared" si="5"/>
        <v>2046</v>
      </c>
      <c r="AX72">
        <f t="shared" si="5"/>
        <v>2047</v>
      </c>
      <c r="AY72">
        <f t="shared" si="5"/>
        <v>2048</v>
      </c>
      <c r="AZ72">
        <f t="shared" si="5"/>
        <v>2049</v>
      </c>
      <c r="BA72">
        <f t="shared" si="5"/>
        <v>2050</v>
      </c>
    </row>
    <row r="73" spans="1:53">
      <c r="A73" t="s">
        <v>20</v>
      </c>
      <c r="B73">
        <f>B64*$I$69/$I$70</f>
        <v>2.7964500190678676E-4</v>
      </c>
      <c r="C73">
        <f>C64*$I$69/$I$70</f>
        <v>2.6984189659407562E-4</v>
      </c>
      <c r="D73">
        <f>D64*$I$69/$I$70</f>
        <v>2.6995491283866179E-4</v>
      </c>
      <c r="E73">
        <f>E64*$I$69/$I$70</f>
        <v>2.680604016585791E-4</v>
      </c>
      <c r="F73">
        <f>F64*$I$69/$I$70</f>
        <v>2.6588026693656445E-4</v>
      </c>
      <c r="G73">
        <f t="shared" ref="G73:BA75" si="6">G64*$I$69/$I$70</f>
        <v>2.6353597126870247E-4</v>
      </c>
      <c r="H73">
        <f t="shared" si="6"/>
        <v>2.6388054380963288E-4</v>
      </c>
      <c r="I73">
        <f t="shared" si="6"/>
        <v>2.6285516031235637E-4</v>
      </c>
      <c r="J73">
        <f t="shared" si="6"/>
        <v>2.6477923342990673E-4</v>
      </c>
      <c r="K73">
        <f t="shared" si="6"/>
        <v>2.6712657386611919E-4</v>
      </c>
      <c r="L73">
        <f t="shared" si="6"/>
        <v>2.7124842139885378E-4</v>
      </c>
      <c r="M73">
        <f t="shared" si="6"/>
        <v>2.554058982255406E-4</v>
      </c>
      <c r="N73">
        <f t="shared" si="6"/>
        <v>2.5426812555774377E-4</v>
      </c>
      <c r="O73">
        <f t="shared" si="6"/>
        <v>2.8613406117952462E-4</v>
      </c>
      <c r="P73">
        <f t="shared" si="6"/>
        <v>2.9470988439692189E-4</v>
      </c>
      <c r="Q73">
        <f t="shared" si="6"/>
        <v>3.0382456041811243E-4</v>
      </c>
      <c r="R73">
        <f t="shared" si="6"/>
        <v>3.1750635004530405E-4</v>
      </c>
      <c r="S73">
        <f t="shared" si="6"/>
        <v>3.3179042811554453E-4</v>
      </c>
      <c r="T73">
        <f t="shared" si="6"/>
        <v>3.4556955268176369E-4</v>
      </c>
      <c r="U73">
        <f t="shared" si="6"/>
        <v>3.5752021686859346E-4</v>
      </c>
      <c r="V73">
        <f t="shared" si="6"/>
        <v>3.7017524290128121E-4</v>
      </c>
      <c r="W73">
        <f t="shared" si="6"/>
        <v>3.8249378014282575E-4</v>
      </c>
      <c r="X73">
        <f t="shared" si="6"/>
        <v>4.0272334149334083E-4</v>
      </c>
      <c r="Y73">
        <f t="shared" si="6"/>
        <v>4.1925144849093242E-4</v>
      </c>
      <c r="Z73">
        <f t="shared" si="6"/>
        <v>4.3584625072382662E-4</v>
      </c>
      <c r="AA73">
        <f t="shared" si="6"/>
        <v>4.5279906010808457E-4</v>
      </c>
      <c r="AB73">
        <f t="shared" si="6"/>
        <v>4.7853719499972455E-4</v>
      </c>
      <c r="AC73">
        <f t="shared" si="6"/>
        <v>4.7819191413734063E-4</v>
      </c>
      <c r="AD73">
        <f t="shared" si="6"/>
        <v>4.7814175753411076E-4</v>
      </c>
      <c r="AE73">
        <f t="shared" si="6"/>
        <v>4.7798617482337779E-4</v>
      </c>
      <c r="AF73">
        <f t="shared" si="6"/>
        <v>4.7782995358990028E-4</v>
      </c>
      <c r="AG73">
        <f t="shared" si="6"/>
        <v>4.7767890750279843E-4</v>
      </c>
      <c r="AH73">
        <f t="shared" si="6"/>
        <v>4.774037366737186E-4</v>
      </c>
      <c r="AI73">
        <f t="shared" si="6"/>
        <v>4.7876685374930513E-4</v>
      </c>
      <c r="AJ73">
        <f t="shared" si="6"/>
        <v>4.785262598191136E-4</v>
      </c>
      <c r="AK73">
        <f t="shared" si="6"/>
        <v>4.7837807935086714E-4</v>
      </c>
      <c r="AL73">
        <f t="shared" si="6"/>
        <v>4.7823619681580231E-4</v>
      </c>
      <c r="AM73">
        <f t="shared" si="6"/>
        <v>4.7808666364583318E-4</v>
      </c>
      <c r="AN73">
        <f t="shared" si="6"/>
        <v>4.7795920214380714E-4</v>
      </c>
      <c r="AO73">
        <f t="shared" si="6"/>
        <v>4.7783497468952593E-4</v>
      </c>
      <c r="AP73">
        <f t="shared" si="6"/>
        <v>4.7771385554855149E-4</v>
      </c>
      <c r="AQ73">
        <f t="shared" si="6"/>
        <v>4.7759481726457434E-4</v>
      </c>
      <c r="AR73">
        <f t="shared" si="6"/>
        <v>4.7714889967855636E-4</v>
      </c>
      <c r="AS73">
        <f t="shared" si="6"/>
        <v>4.7706226494279692E-4</v>
      </c>
      <c r="AT73">
        <f t="shared" si="6"/>
        <v>4.769775428730015E-4</v>
      </c>
      <c r="AU73">
        <f t="shared" si="6"/>
        <v>4.7689497142352198E-4</v>
      </c>
      <c r="AV73">
        <f t="shared" si="6"/>
        <v>4.7681433626334285E-4</v>
      </c>
      <c r="AW73">
        <f t="shared" si="6"/>
        <v>4.7673651002045974E-4</v>
      </c>
      <c r="AX73">
        <f t="shared" si="6"/>
        <v>4.7666086539438642E-4</v>
      </c>
      <c r="AY73">
        <f t="shared" si="6"/>
        <v>4.7658673146818575E-4</v>
      </c>
      <c r="AZ73">
        <f t="shared" si="6"/>
        <v>4.7651368118862425E-4</v>
      </c>
      <c r="BA73">
        <f t="shared" si="6"/>
        <v>4.7644156929943867E-4</v>
      </c>
    </row>
    <row r="74" spans="1:53">
      <c r="A74" t="s">
        <v>21</v>
      </c>
      <c r="B74">
        <f t="shared" ref="B74:E75" si="7">B65*$I$69/$I$70</f>
        <v>8.9194901337984016E-4</v>
      </c>
      <c r="C74">
        <f t="shared" si="7"/>
        <v>8.8753761598912015E-4</v>
      </c>
      <c r="D74">
        <f t="shared" si="7"/>
        <v>8.8758847329918405E-4</v>
      </c>
      <c r="E74">
        <f t="shared" si="7"/>
        <v>8.8673594326814668E-4</v>
      </c>
      <c r="F74">
        <f t="shared" ref="F74:U75" si="8">F65*$I$69/$I$70</f>
        <v>8.8575488264324017E-4</v>
      </c>
      <c r="G74">
        <f t="shared" si="8"/>
        <v>8.8469994959270229E-4</v>
      </c>
      <c r="H74">
        <f t="shared" si="8"/>
        <v>8.8485500723612092E-4</v>
      </c>
      <c r="I74">
        <f t="shared" si="8"/>
        <v>8.8439358466234656E-4</v>
      </c>
      <c r="J74">
        <f t="shared" si="8"/>
        <v>8.852594175652441E-4</v>
      </c>
      <c r="K74">
        <f t="shared" si="8"/>
        <v>8.8631572076153969E-4</v>
      </c>
      <c r="L74">
        <f t="shared" si="8"/>
        <v>8.8817055215127021E-4</v>
      </c>
      <c r="M74">
        <f t="shared" si="8"/>
        <v>8.8075460451147016E-4</v>
      </c>
      <c r="N74">
        <f t="shared" si="8"/>
        <v>8.8136882048295512E-4</v>
      </c>
      <c r="O74">
        <f t="shared" si="8"/>
        <v>8.9689206762711164E-4</v>
      </c>
      <c r="P74">
        <f t="shared" si="8"/>
        <v>9.0200135085794094E-4</v>
      </c>
      <c r="Q74">
        <f t="shared" si="8"/>
        <v>9.0846088306990413E-4</v>
      </c>
      <c r="R74">
        <f t="shared" si="8"/>
        <v>9.1461768840214036E-4</v>
      </c>
      <c r="S74">
        <f t="shared" si="8"/>
        <v>9.3412211107581089E-4</v>
      </c>
      <c r="T74">
        <f t="shared" si="8"/>
        <v>9.6386476029944161E-4</v>
      </c>
      <c r="U74">
        <f t="shared" si="8"/>
        <v>9.8038991075309416E-4</v>
      </c>
      <c r="V74">
        <f t="shared" si="6"/>
        <v>1.0045947175109163E-3</v>
      </c>
      <c r="W74">
        <f t="shared" si="6"/>
        <v>1.0239972272280153E-3</v>
      </c>
      <c r="X74">
        <f t="shared" si="6"/>
        <v>1.0539770552529359E-3</v>
      </c>
      <c r="Y74">
        <f t="shared" si="6"/>
        <v>1.0786420930945894E-3</v>
      </c>
      <c r="Z74">
        <f t="shared" si="6"/>
        <v>1.1002120529386328E-3</v>
      </c>
      <c r="AA74">
        <f t="shared" si="6"/>
        <v>1.1235548329689322E-3</v>
      </c>
      <c r="AB74">
        <f t="shared" si="6"/>
        <v>1.1582748691781645E-3</v>
      </c>
      <c r="AC74">
        <f t="shared" si="6"/>
        <v>1.1700550494226501E-3</v>
      </c>
      <c r="AD74">
        <f t="shared" si="6"/>
        <v>1.1821195601126372E-3</v>
      </c>
      <c r="AE74">
        <f t="shared" si="6"/>
        <v>1.19429008282459E-3</v>
      </c>
      <c r="AF74">
        <f t="shared" si="6"/>
        <v>1.2066157260088579E-3</v>
      </c>
      <c r="AG74">
        <f t="shared" si="6"/>
        <v>1.219101072658324E-3</v>
      </c>
      <c r="AH74">
        <f t="shared" si="6"/>
        <v>1.2316899729826125E-3</v>
      </c>
      <c r="AI74">
        <f t="shared" si="6"/>
        <v>1.2451775032742247E-3</v>
      </c>
      <c r="AJ74">
        <f t="shared" si="6"/>
        <v>1.2581068488743464E-3</v>
      </c>
      <c r="AK74">
        <f t="shared" si="6"/>
        <v>1.2712433371797939E-3</v>
      </c>
      <c r="AL74">
        <f t="shared" si="6"/>
        <v>1.2845503241572149E-3</v>
      </c>
      <c r="AM74">
        <f t="shared" si="6"/>
        <v>1.2980236677947385E-3</v>
      </c>
      <c r="AN74">
        <f t="shared" si="6"/>
        <v>1.311678905936297E-3</v>
      </c>
      <c r="AO74">
        <f t="shared" si="6"/>
        <v>1.3255097516683076E-3</v>
      </c>
      <c r="AP74">
        <f t="shared" si="6"/>
        <v>1.3395183668896892E-3</v>
      </c>
      <c r="AQ74">
        <f t="shared" si="6"/>
        <v>1.3537065351510481E-3</v>
      </c>
      <c r="AR74">
        <f t="shared" si="6"/>
        <v>1.3679284990693521E-3</v>
      </c>
      <c r="AS74">
        <f t="shared" si="6"/>
        <v>1.3824953361403077E-3</v>
      </c>
      <c r="AT74">
        <f t="shared" si="6"/>
        <v>1.3972485633094184E-3</v>
      </c>
      <c r="AU74">
        <f t="shared" si="6"/>
        <v>1.4121906504858588E-3</v>
      </c>
      <c r="AV74">
        <f t="shared" si="6"/>
        <v>1.4273238951637442E-3</v>
      </c>
      <c r="AW74">
        <f t="shared" si="6"/>
        <v>1.4426511137887151E-3</v>
      </c>
      <c r="AX74">
        <f t="shared" si="6"/>
        <v>1.4581744790519565E-3</v>
      </c>
      <c r="AY74">
        <f t="shared" si="6"/>
        <v>1.4738961751119405E-3</v>
      </c>
      <c r="AZ74">
        <f t="shared" si="6"/>
        <v>1.4898185284352283E-3</v>
      </c>
      <c r="BA74">
        <f t="shared" si="6"/>
        <v>1.5059440234917124E-3</v>
      </c>
    </row>
    <row r="75" spans="1:53">
      <c r="A75" t="s">
        <v>22</v>
      </c>
      <c r="B75">
        <f t="shared" si="7"/>
        <v>1.3929250227668838E-3</v>
      </c>
      <c r="C75">
        <f t="shared" si="7"/>
        <v>1.3929250227668838E-3</v>
      </c>
      <c r="D75">
        <f t="shared" si="7"/>
        <v>1.3929250227668838E-3</v>
      </c>
      <c r="E75">
        <f t="shared" si="7"/>
        <v>1.3929250227668838E-3</v>
      </c>
      <c r="F75">
        <f t="shared" si="8"/>
        <v>1.3929250227668838E-3</v>
      </c>
      <c r="G75">
        <f t="shared" si="6"/>
        <v>1.3929250227668838E-3</v>
      </c>
      <c r="H75">
        <f t="shared" si="6"/>
        <v>1.3929250227668838E-3</v>
      </c>
      <c r="I75">
        <f t="shared" si="6"/>
        <v>1.3929250227668838E-3</v>
      </c>
      <c r="J75">
        <f t="shared" si="6"/>
        <v>1.3929250227668838E-3</v>
      </c>
      <c r="K75">
        <f t="shared" si="6"/>
        <v>1.3929250227668838E-3</v>
      </c>
      <c r="L75">
        <f t="shared" si="6"/>
        <v>1.3929250227668838E-3</v>
      </c>
      <c r="M75">
        <f t="shared" si="6"/>
        <v>1.3924035460181397E-3</v>
      </c>
      <c r="N75">
        <f t="shared" si="6"/>
        <v>1.3944512072399458E-3</v>
      </c>
      <c r="O75">
        <f t="shared" si="6"/>
        <v>1.396603163811501E-3</v>
      </c>
      <c r="P75">
        <f t="shared" si="6"/>
        <v>1.39887618705332E-3</v>
      </c>
      <c r="Q75">
        <f t="shared" si="6"/>
        <v>1.4031633288759152E-3</v>
      </c>
      <c r="R75">
        <f t="shared" si="6"/>
        <v>1.4031633288759152E-3</v>
      </c>
      <c r="S75">
        <f t="shared" si="6"/>
        <v>1.426938942588756E-3</v>
      </c>
      <c r="T75">
        <f t="shared" si="6"/>
        <v>1.4697426574411777E-3</v>
      </c>
      <c r="U75">
        <f t="shared" si="6"/>
        <v>1.4900105693858676E-3</v>
      </c>
      <c r="V75">
        <f t="shared" si="6"/>
        <v>1.5236651967369813E-3</v>
      </c>
      <c r="W75">
        <f t="shared" si="6"/>
        <v>1.548863683934079E-3</v>
      </c>
      <c r="X75">
        <f t="shared" si="6"/>
        <v>1.5868210028744229E-3</v>
      </c>
      <c r="Y75">
        <f t="shared" si="6"/>
        <v>1.6181435295884905E-3</v>
      </c>
      <c r="Z75">
        <f t="shared" si="6"/>
        <v>1.6437840729325646E-3</v>
      </c>
      <c r="AA75">
        <f t="shared" si="6"/>
        <v>1.6723550107641712E-3</v>
      </c>
      <c r="AB75">
        <f t="shared" si="6"/>
        <v>1.7144238753241602E-3</v>
      </c>
      <c r="AC75">
        <f t="shared" si="6"/>
        <v>1.7361248873833579E-3</v>
      </c>
      <c r="AD75">
        <f t="shared" si="6"/>
        <v>1.7581013985859769E-3</v>
      </c>
      <c r="AE75">
        <f t="shared" si="6"/>
        <v>1.7803569166437634E-3</v>
      </c>
      <c r="AF75">
        <f t="shared" si="6"/>
        <v>1.8028949943516412E-3</v>
      </c>
      <c r="AG75">
        <f t="shared" si="6"/>
        <v>1.8257192077855719E-3</v>
      </c>
      <c r="AH75">
        <f t="shared" si="6"/>
        <v>1.8488332572353435E-3</v>
      </c>
      <c r="AI75">
        <f t="shared" si="6"/>
        <v>1.8722407619764317E-3</v>
      </c>
      <c r="AJ75">
        <f t="shared" si="6"/>
        <v>1.8959455126468096E-3</v>
      </c>
      <c r="AK75">
        <f t="shared" si="6"/>
        <v>1.9199512754034607E-3</v>
      </c>
      <c r="AL75">
        <f t="shared" si="6"/>
        <v>1.9442618828910982E-3</v>
      </c>
      <c r="AM75">
        <f t="shared" si="6"/>
        <v>1.9688812166438431E-3</v>
      </c>
      <c r="AN75">
        <f t="shared" si="6"/>
        <v>1.9938132090392435E-3</v>
      </c>
      <c r="AO75">
        <f t="shared" si="6"/>
        <v>2.019061841923674E-3</v>
      </c>
      <c r="AP75">
        <f t="shared" si="6"/>
        <v>2.0446311488960742E-3</v>
      </c>
      <c r="AQ75">
        <f t="shared" si="6"/>
        <v>2.0705252134217986E-3</v>
      </c>
      <c r="AR75">
        <f t="shared" si="6"/>
        <v>2.0967481712981847E-3</v>
      </c>
      <c r="AS75">
        <f t="shared" si="6"/>
        <v>2.1233042125746344E-3</v>
      </c>
      <c r="AT75">
        <f t="shared" si="6"/>
        <v>2.1501975800301233E-3</v>
      </c>
      <c r="AU75">
        <f t="shared" si="6"/>
        <v>2.1774325697186793E-3</v>
      </c>
      <c r="AV75">
        <f t="shared" si="6"/>
        <v>2.2050135342640727E-3</v>
      </c>
      <c r="AW75">
        <f t="shared" si="6"/>
        <v>2.2329448805081965E-3</v>
      </c>
      <c r="AX75">
        <f t="shared" si="6"/>
        <v>2.2612310720445134E-3</v>
      </c>
      <c r="AY75">
        <f t="shared" si="6"/>
        <v>2.2898766290022849E-3</v>
      </c>
      <c r="AZ75">
        <f t="shared" si="6"/>
        <v>2.3188861307279038E-3</v>
      </c>
      <c r="BA75">
        <f t="shared" si="6"/>
        <v>2.3482642132853912E-3</v>
      </c>
    </row>
    <row r="77" spans="1:53">
      <c r="A77" t="s">
        <v>101</v>
      </c>
    </row>
    <row r="78" spans="1:53">
      <c r="A78" t="s">
        <v>102</v>
      </c>
      <c r="S78">
        <v>1.6168770000000001E-3</v>
      </c>
      <c r="T78">
        <v>1.668475E-3</v>
      </c>
      <c r="U78">
        <v>1.6925099999999999E-3</v>
      </c>
      <c r="V78">
        <v>1.7311609999999999E-3</v>
      </c>
      <c r="W78">
        <v>1.7599919999999999E-3</v>
      </c>
      <c r="X78">
        <v>1.8032829999999999E-3</v>
      </c>
      <c r="Y78">
        <v>1.8390209999999999E-3</v>
      </c>
      <c r="Z78">
        <v>1.8683E-3</v>
      </c>
      <c r="AA78">
        <v>1.9009090000000001E-3</v>
      </c>
      <c r="AB78">
        <v>1.948862E-3</v>
      </c>
      <c r="AC78">
        <v>1.9736630000000001E-3</v>
      </c>
      <c r="AD78">
        <v>1.9987809999999998E-3</v>
      </c>
      <c r="AE78">
        <v>2.0242189999999998E-3</v>
      </c>
      <c r="AF78">
        <v>2.0499820000000001E-3</v>
      </c>
      <c r="AG78">
        <v>2.0760729999999999E-3</v>
      </c>
      <c r="AH78">
        <v>2.102498E-3</v>
      </c>
      <c r="AI78">
        <v>2.1292590000000001E-3</v>
      </c>
      <c r="AJ78">
        <v>2.1563630000000001E-3</v>
      </c>
      <c r="AK78">
        <v>2.1838119999999998E-3</v>
      </c>
      <c r="AL78">
        <v>2.211611E-3</v>
      </c>
      <c r="AM78">
        <v>2.2397659999999998E-3</v>
      </c>
      <c r="AN78">
        <v>2.2682790000000002E-3</v>
      </c>
      <c r="AO78">
        <v>2.2971570000000002E-3</v>
      </c>
      <c r="AP78">
        <v>2.3264029999999999E-3</v>
      </c>
      <c r="AQ78">
        <v>2.3560230000000001E-3</v>
      </c>
      <c r="AR78">
        <v>2.3860209999999999E-3</v>
      </c>
      <c r="AS78">
        <v>2.4164019999999998E-3</v>
      </c>
      <c r="AT78">
        <v>2.4471699999999998E-3</v>
      </c>
      <c r="AU78">
        <v>2.4783320000000002E-3</v>
      </c>
      <c r="AV78">
        <v>2.5098910000000002E-3</v>
      </c>
      <c r="AW78">
        <v>2.5418540000000001E-3</v>
      </c>
      <c r="AX78">
        <v>2.574224E-3</v>
      </c>
      <c r="AY78">
        <v>2.6070080000000001E-3</v>
      </c>
      <c r="AZ78">
        <v>2.64021E-3</v>
      </c>
      <c r="BA78">
        <v>2.6738370000000001E-3</v>
      </c>
    </row>
    <row r="79" spans="1:53">
      <c r="A79" t="s">
        <v>20</v>
      </c>
      <c r="B79">
        <f>J73</f>
        <v>2.6477923342990673E-4</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row>
    <row r="80" spans="1:53">
      <c r="A80" t="s">
        <v>21</v>
      </c>
      <c r="B80">
        <f>AVERAGE(F74:R74)</f>
        <v>8.9104188688953736E-4</v>
      </c>
      <c r="S80">
        <v>3.76611E-4</v>
      </c>
      <c r="T80">
        <v>3.9323E-4</v>
      </c>
      <c r="U80">
        <v>4.06819E-4</v>
      </c>
      <c r="V80">
        <v>4.2149800000000002E-4</v>
      </c>
      <c r="W80">
        <v>4.3552700000000001E-4</v>
      </c>
      <c r="X80">
        <v>4.5787200000000001E-4</v>
      </c>
      <c r="Y80">
        <v>4.7636100000000002E-4</v>
      </c>
      <c r="Z80">
        <v>4.9474700000000003E-4</v>
      </c>
      <c r="AA80">
        <v>5.1365500000000001E-4</v>
      </c>
      <c r="AB80">
        <v>5.4269300000000002E-4</v>
      </c>
      <c r="AC80">
        <v>5.4230200000000004E-4</v>
      </c>
      <c r="AD80">
        <v>5.4224399999999999E-4</v>
      </c>
      <c r="AE80">
        <v>5.4206800000000004E-4</v>
      </c>
      <c r="AF80">
        <v>5.4189099999999997E-4</v>
      </c>
      <c r="AG80">
        <v>5.4171999999999998E-4</v>
      </c>
      <c r="AH80">
        <v>5.4140799999999995E-4</v>
      </c>
      <c r="AI80">
        <v>5.4295299999999999E-4</v>
      </c>
      <c r="AJ80">
        <v>5.4268000000000003E-4</v>
      </c>
      <c r="AK80">
        <v>5.42513E-4</v>
      </c>
      <c r="AL80">
        <v>5.4235199999999996E-4</v>
      </c>
      <c r="AM80">
        <v>5.4218300000000001E-4</v>
      </c>
      <c r="AN80">
        <v>5.42038E-4</v>
      </c>
      <c r="AO80">
        <v>5.4189799999999997E-4</v>
      </c>
      <c r="AP80">
        <v>5.4176099999999998E-4</v>
      </c>
      <c r="AQ80">
        <v>5.4162600000000002E-4</v>
      </c>
      <c r="AR80">
        <v>5.4111999999999997E-4</v>
      </c>
      <c r="AS80">
        <v>5.4102200000000005E-4</v>
      </c>
      <c r="AT80">
        <v>5.4092599999999995E-4</v>
      </c>
      <c r="AU80">
        <v>5.4083199999999999E-4</v>
      </c>
      <c r="AV80">
        <v>5.4074099999999996E-4</v>
      </c>
      <c r="AW80">
        <v>5.4065299999999999E-4</v>
      </c>
      <c r="AX80">
        <v>5.4056700000000004E-4</v>
      </c>
      <c r="AY80">
        <v>5.4048300000000002E-4</v>
      </c>
      <c r="AZ80">
        <v>5.4040100000000003E-4</v>
      </c>
      <c r="BA80">
        <v>5.4031900000000004E-4</v>
      </c>
    </row>
    <row r="81" spans="1:53">
      <c r="A81" t="s">
        <v>22</v>
      </c>
      <c r="B81">
        <f>AVERAGE(F75:R75)</f>
        <v>1.3953181477879171E-3</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row>
    <row r="82" spans="1:53">
      <c r="S82">
        <v>1.058757E-3</v>
      </c>
      <c r="T82">
        <v>1.094615E-3</v>
      </c>
      <c r="U82">
        <v>1.1139489999999999E-3</v>
      </c>
      <c r="V82">
        <v>1.1418120000000001E-3</v>
      </c>
      <c r="W82">
        <v>1.1639829999999999E-3</v>
      </c>
      <c r="X82">
        <v>1.1978480000000001E-3</v>
      </c>
      <c r="Y82">
        <v>1.2258239999999999E-3</v>
      </c>
      <c r="Z82">
        <v>1.250201E-3</v>
      </c>
      <c r="AA82">
        <v>1.2766450000000001E-3</v>
      </c>
      <c r="AB82">
        <v>1.3160859999999999E-3</v>
      </c>
      <c r="AC82">
        <v>1.329551E-3</v>
      </c>
      <c r="AD82">
        <v>1.343339E-3</v>
      </c>
      <c r="AE82">
        <v>1.3572510000000001E-3</v>
      </c>
      <c r="AF82">
        <v>1.3713410000000001E-3</v>
      </c>
      <c r="AG82">
        <v>1.3856140000000001E-3</v>
      </c>
      <c r="AH82">
        <v>1.400007E-3</v>
      </c>
      <c r="AI82">
        <v>1.4154219999999999E-3</v>
      </c>
      <c r="AJ82">
        <v>1.4302060000000001E-3</v>
      </c>
      <c r="AK82">
        <v>1.4452270000000001E-3</v>
      </c>
      <c r="AL82">
        <v>1.4604450000000001E-3</v>
      </c>
      <c r="AM82">
        <v>1.4758530000000001E-3</v>
      </c>
      <c r="AN82">
        <v>1.4914710000000001E-3</v>
      </c>
      <c r="AO82">
        <v>1.5072900000000001E-3</v>
      </c>
      <c r="AP82">
        <v>1.523314E-3</v>
      </c>
      <c r="AQ82">
        <v>1.5395439999999999E-3</v>
      </c>
      <c r="AR82">
        <v>1.555816E-3</v>
      </c>
      <c r="AS82">
        <v>1.5724809999999999E-3</v>
      </c>
      <c r="AT82">
        <v>1.5893599999999999E-3</v>
      </c>
      <c r="AU82">
        <v>1.6064569999999999E-3</v>
      </c>
      <c r="AV82">
        <v>1.6237739999999999E-3</v>
      </c>
      <c r="AW82">
        <v>1.6413129999999999E-3</v>
      </c>
      <c r="AX82">
        <v>1.659078E-3</v>
      </c>
      <c r="AY82">
        <v>1.6770719999999999E-3</v>
      </c>
      <c r="AZ82">
        <v>1.695296E-3</v>
      </c>
      <c r="BA82">
        <v>1.7137540000000001E-3</v>
      </c>
    </row>
    <row r="83" spans="1:53">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row>
    <row r="84" spans="1:53">
      <c r="B84">
        <v>2016</v>
      </c>
      <c r="C84">
        <v>2017</v>
      </c>
      <c r="D84">
        <v>2018</v>
      </c>
      <c r="E84">
        <v>2019</v>
      </c>
      <c r="F84">
        <v>2020</v>
      </c>
      <c r="G84">
        <v>2021</v>
      </c>
      <c r="H84">
        <v>2022</v>
      </c>
      <c r="I84">
        <v>2023</v>
      </c>
      <c r="J84">
        <v>2024</v>
      </c>
      <c r="K84">
        <v>2025</v>
      </c>
      <c r="L84">
        <v>2026</v>
      </c>
      <c r="M84">
        <v>2027</v>
      </c>
      <c r="N84">
        <v>2028</v>
      </c>
      <c r="O84">
        <v>2029</v>
      </c>
      <c r="P84">
        <v>2030</v>
      </c>
      <c r="Q84">
        <v>2031</v>
      </c>
      <c r="R84">
        <v>2032</v>
      </c>
      <c r="S84">
        <v>2033</v>
      </c>
      <c r="T84">
        <v>2034</v>
      </c>
      <c r="U84">
        <v>2035</v>
      </c>
      <c r="V84">
        <v>2036</v>
      </c>
      <c r="W84">
        <v>2037</v>
      </c>
      <c r="X84">
        <v>2038</v>
      </c>
      <c r="Y84">
        <v>2039</v>
      </c>
      <c r="Z84">
        <v>2040</v>
      </c>
      <c r="AA84">
        <v>2041</v>
      </c>
      <c r="AB84">
        <v>2042</v>
      </c>
      <c r="AC84">
        <v>2043</v>
      </c>
      <c r="AD84">
        <v>2044</v>
      </c>
      <c r="AE84">
        <v>2045</v>
      </c>
      <c r="AF84">
        <v>2046</v>
      </c>
      <c r="AG84">
        <v>2047</v>
      </c>
      <c r="AH84">
        <v>2048</v>
      </c>
      <c r="AI84">
        <v>2049</v>
      </c>
      <c r="AJ84">
        <v>2050</v>
      </c>
    </row>
    <row r="85" spans="1:53">
      <c r="A85" t="s">
        <v>4</v>
      </c>
      <c r="B85">
        <v>1.6168770000000001E-3</v>
      </c>
      <c r="C85">
        <v>1.668475E-3</v>
      </c>
      <c r="D85">
        <v>1.6925099999999999E-3</v>
      </c>
      <c r="E85">
        <v>1.7311609999999999E-3</v>
      </c>
      <c r="F85">
        <v>1.7599919999999999E-3</v>
      </c>
      <c r="G85">
        <v>1.8032829999999999E-3</v>
      </c>
      <c r="H85">
        <v>1.8390209999999999E-3</v>
      </c>
      <c r="I85">
        <v>1.8683E-3</v>
      </c>
      <c r="J85">
        <v>1.9009090000000001E-3</v>
      </c>
      <c r="K85">
        <v>1.948862E-3</v>
      </c>
      <c r="L85">
        <v>1.9736630000000001E-3</v>
      </c>
      <c r="M85">
        <v>1.9987809999999998E-3</v>
      </c>
      <c r="N85">
        <v>2.0242189999999998E-3</v>
      </c>
      <c r="O85">
        <v>2.0499820000000001E-3</v>
      </c>
      <c r="P85">
        <v>2.0760729999999999E-3</v>
      </c>
      <c r="Q85">
        <v>2.102498E-3</v>
      </c>
      <c r="R85">
        <v>2.1292590000000001E-3</v>
      </c>
      <c r="S85">
        <v>2.1563630000000001E-3</v>
      </c>
      <c r="T85">
        <v>2.1838119999999998E-3</v>
      </c>
      <c r="U85">
        <v>2.211611E-3</v>
      </c>
      <c r="V85">
        <v>2.2397659999999998E-3</v>
      </c>
      <c r="W85">
        <v>2.2682790000000002E-3</v>
      </c>
      <c r="X85">
        <v>2.2971570000000002E-3</v>
      </c>
      <c r="Y85">
        <v>2.3264029999999999E-3</v>
      </c>
      <c r="Z85">
        <v>2.3560230000000001E-3</v>
      </c>
      <c r="AA85">
        <v>2.3860209999999999E-3</v>
      </c>
      <c r="AB85">
        <v>2.4164019999999998E-3</v>
      </c>
      <c r="AC85">
        <v>2.4471699999999998E-3</v>
      </c>
      <c r="AD85">
        <v>2.4783320000000002E-3</v>
      </c>
      <c r="AE85">
        <v>2.5098910000000002E-3</v>
      </c>
      <c r="AF85">
        <v>2.5418540000000001E-3</v>
      </c>
      <c r="AG85">
        <v>2.574224E-3</v>
      </c>
      <c r="AH85">
        <v>2.6070080000000001E-3</v>
      </c>
      <c r="AI85">
        <v>2.64021E-3</v>
      </c>
      <c r="AJ85">
        <v>2.6738370000000001E-3</v>
      </c>
    </row>
    <row r="86" spans="1:53">
      <c r="A86" t="s">
        <v>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row>
    <row r="87" spans="1:53">
      <c r="A87" t="s">
        <v>6</v>
      </c>
      <c r="B87">
        <v>3.76611E-4</v>
      </c>
      <c r="C87">
        <v>3.9323E-4</v>
      </c>
      <c r="D87">
        <v>4.06819E-4</v>
      </c>
      <c r="E87">
        <v>4.2149800000000002E-4</v>
      </c>
      <c r="F87">
        <v>4.3552700000000001E-4</v>
      </c>
      <c r="G87">
        <v>4.5787200000000001E-4</v>
      </c>
      <c r="H87">
        <v>4.7636100000000002E-4</v>
      </c>
      <c r="I87">
        <v>4.9474700000000003E-4</v>
      </c>
      <c r="J87">
        <v>5.1365500000000001E-4</v>
      </c>
      <c r="K87">
        <v>5.4269300000000002E-4</v>
      </c>
      <c r="L87">
        <v>5.4230200000000004E-4</v>
      </c>
      <c r="M87">
        <v>5.4224399999999999E-4</v>
      </c>
      <c r="N87">
        <v>5.4206800000000004E-4</v>
      </c>
      <c r="O87">
        <v>5.4189099999999997E-4</v>
      </c>
      <c r="P87">
        <v>5.4171999999999998E-4</v>
      </c>
      <c r="Q87">
        <v>5.4140799999999995E-4</v>
      </c>
      <c r="R87">
        <v>5.4295299999999999E-4</v>
      </c>
      <c r="S87">
        <v>5.4268000000000003E-4</v>
      </c>
      <c r="T87">
        <v>5.42513E-4</v>
      </c>
      <c r="U87">
        <v>5.4235199999999996E-4</v>
      </c>
      <c r="V87">
        <v>5.4218300000000001E-4</v>
      </c>
      <c r="W87">
        <v>5.42038E-4</v>
      </c>
      <c r="X87">
        <v>5.4189799999999997E-4</v>
      </c>
      <c r="Y87">
        <v>5.4176099999999998E-4</v>
      </c>
      <c r="Z87">
        <v>5.4162600000000002E-4</v>
      </c>
      <c r="AA87">
        <v>5.4111999999999997E-4</v>
      </c>
      <c r="AB87">
        <v>5.4102200000000005E-4</v>
      </c>
      <c r="AC87">
        <v>5.4092599999999995E-4</v>
      </c>
      <c r="AD87">
        <v>5.4083199999999999E-4</v>
      </c>
      <c r="AE87">
        <v>5.4074099999999996E-4</v>
      </c>
      <c r="AF87">
        <v>5.4065299999999999E-4</v>
      </c>
      <c r="AG87">
        <v>5.4056700000000004E-4</v>
      </c>
      <c r="AH87">
        <v>5.4048300000000002E-4</v>
      </c>
      <c r="AI87">
        <v>5.4040100000000003E-4</v>
      </c>
      <c r="AJ87">
        <v>5.4031900000000004E-4</v>
      </c>
    </row>
    <row r="88" spans="1:53">
      <c r="A88" t="s">
        <v>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row>
    <row r="89" spans="1:53">
      <c r="A89" t="s">
        <v>8</v>
      </c>
      <c r="B89">
        <v>1.058757E-3</v>
      </c>
      <c r="C89">
        <v>1.094615E-3</v>
      </c>
      <c r="D89">
        <v>1.1139489999999999E-3</v>
      </c>
      <c r="E89">
        <v>1.1418120000000001E-3</v>
      </c>
      <c r="F89">
        <v>1.1639829999999999E-3</v>
      </c>
      <c r="G89">
        <v>1.1978480000000001E-3</v>
      </c>
      <c r="H89">
        <v>1.2258239999999999E-3</v>
      </c>
      <c r="I89">
        <v>1.250201E-3</v>
      </c>
      <c r="J89">
        <v>1.2766450000000001E-3</v>
      </c>
      <c r="K89">
        <v>1.3160859999999999E-3</v>
      </c>
      <c r="L89">
        <v>1.329551E-3</v>
      </c>
      <c r="M89">
        <v>1.343339E-3</v>
      </c>
      <c r="N89">
        <v>1.3572510000000001E-3</v>
      </c>
      <c r="O89">
        <v>1.3713410000000001E-3</v>
      </c>
      <c r="P89">
        <v>1.3856140000000001E-3</v>
      </c>
      <c r="Q89">
        <v>1.400007E-3</v>
      </c>
      <c r="R89">
        <v>1.4154219999999999E-3</v>
      </c>
      <c r="S89">
        <v>1.4302060000000001E-3</v>
      </c>
      <c r="T89">
        <v>1.4452270000000001E-3</v>
      </c>
      <c r="U89">
        <v>1.4604450000000001E-3</v>
      </c>
      <c r="V89">
        <v>1.4758530000000001E-3</v>
      </c>
      <c r="W89">
        <v>1.4914710000000001E-3</v>
      </c>
      <c r="X89">
        <v>1.5072900000000001E-3</v>
      </c>
      <c r="Y89">
        <v>1.523314E-3</v>
      </c>
      <c r="Z89">
        <v>1.5395439999999999E-3</v>
      </c>
      <c r="AA89">
        <v>1.555816E-3</v>
      </c>
      <c r="AB89">
        <v>1.5724809999999999E-3</v>
      </c>
      <c r="AC89">
        <v>1.5893599999999999E-3</v>
      </c>
      <c r="AD89">
        <v>1.6064569999999999E-3</v>
      </c>
      <c r="AE89">
        <v>1.6237739999999999E-3</v>
      </c>
      <c r="AF89">
        <v>1.6413129999999999E-3</v>
      </c>
      <c r="AG89">
        <v>1.659078E-3</v>
      </c>
      <c r="AH89">
        <v>1.6770719999999999E-3</v>
      </c>
      <c r="AI89">
        <v>1.695296E-3</v>
      </c>
      <c r="AJ89">
        <v>1.7137540000000001E-3</v>
      </c>
    </row>
    <row r="90" spans="1:53">
      <c r="A90" t="s">
        <v>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48"/>
  <sheetViews>
    <sheetView topLeftCell="A4" workbookViewId="0">
      <selection activeCell="A22" sqref="A22"/>
    </sheetView>
  </sheetViews>
  <sheetFormatPr defaultRowHeight="15"/>
  <cols>
    <col min="1" max="1" width="24.42578125" customWidth="1"/>
  </cols>
  <sheetData>
    <row r="1" spans="1:52">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52">
      <c r="A2" t="s">
        <v>4</v>
      </c>
      <c r="B2">
        <f t="shared" ref="B2:AI2" si="0">S34/$E$11*$C$12</f>
        <v>1.5295115122220422E-3</v>
      </c>
      <c r="C2">
        <f t="shared" si="0"/>
        <v>1.5846314903830711E-3</v>
      </c>
      <c r="D2">
        <f t="shared" si="0"/>
        <v>1.6397514685440998E-3</v>
      </c>
      <c r="E2">
        <f t="shared" si="0"/>
        <v>1.6948714467051285E-3</v>
      </c>
      <c r="F2">
        <f t="shared" si="0"/>
        <v>1.7499914248661572E-3</v>
      </c>
      <c r="G2">
        <f t="shared" si="0"/>
        <v>1.7527066947263064E-3</v>
      </c>
      <c r="H2">
        <f t="shared" si="0"/>
        <v>1.7540643296563808E-3</v>
      </c>
      <c r="I2">
        <f t="shared" si="0"/>
        <v>1.9047618068946612E-3</v>
      </c>
      <c r="J2">
        <f t="shared" si="0"/>
        <v>1.9074770767548105E-3</v>
      </c>
      <c r="K2">
        <f t="shared" si="0"/>
        <v>1.9088347116848852E-3</v>
      </c>
      <c r="L2">
        <f t="shared" si="0"/>
        <v>1.9115499815450343E-3</v>
      </c>
      <c r="M2">
        <f t="shared" si="0"/>
        <v>1.9142652514051834E-3</v>
      </c>
      <c r="N2">
        <f t="shared" si="0"/>
        <v>1.9169805212653325E-3</v>
      </c>
      <c r="O2">
        <f t="shared" si="0"/>
        <v>1.8830396480134675E-3</v>
      </c>
      <c r="P2">
        <f t="shared" si="0"/>
        <v>1.8857549178736169E-3</v>
      </c>
      <c r="Q2">
        <f t="shared" si="0"/>
        <v>1.8925430925239898E-3</v>
      </c>
      <c r="R2">
        <f t="shared" si="0"/>
        <v>1.8952583623841391E-3</v>
      </c>
      <c r="S2">
        <f t="shared" si="0"/>
        <v>1.8993312671743629E-3</v>
      </c>
      <c r="T2">
        <f t="shared" si="0"/>
        <v>1.902046537034512E-3</v>
      </c>
      <c r="U2">
        <f t="shared" si="0"/>
        <v>1.8993312671743629E-3</v>
      </c>
      <c r="V2">
        <f t="shared" si="0"/>
        <v>1.9006889021044374E-3</v>
      </c>
      <c r="W2">
        <f t="shared" si="0"/>
        <v>1.9006889021044374E-3</v>
      </c>
      <c r="X2">
        <f t="shared" si="0"/>
        <v>1.9006889021044374E-3</v>
      </c>
      <c r="Y2">
        <f t="shared" si="0"/>
        <v>1.9006889021044374E-3</v>
      </c>
      <c r="Z2">
        <f t="shared" si="0"/>
        <v>1.9006889021044374E-3</v>
      </c>
      <c r="AA2">
        <f t="shared" si="0"/>
        <v>1.902046537034512E-3</v>
      </c>
      <c r="AB2">
        <f t="shared" si="0"/>
        <v>1.9006889021044374E-3</v>
      </c>
      <c r="AC2">
        <f t="shared" si="0"/>
        <v>1.8993312671743629E-3</v>
      </c>
      <c r="AD2">
        <f t="shared" si="0"/>
        <v>1.8993312671743629E-3</v>
      </c>
      <c r="AE2">
        <f t="shared" si="0"/>
        <v>1.8993312671743629E-3</v>
      </c>
      <c r="AF2">
        <f t="shared" si="0"/>
        <v>1.8993312671743629E-3</v>
      </c>
      <c r="AG2">
        <f t="shared" si="0"/>
        <v>1.9006889021044374E-3</v>
      </c>
      <c r="AH2">
        <f t="shared" si="0"/>
        <v>1.9006889021044374E-3</v>
      </c>
      <c r="AI2">
        <f t="shared" si="0"/>
        <v>1.8993312671743629E-3</v>
      </c>
    </row>
    <row r="3" spans="1:52">
      <c r="A3" t="s">
        <v>5</v>
      </c>
      <c r="B3">
        <f t="shared" ref="B3:AI3" si="1">S33/$E$11*$C$12</f>
        <v>4.7562403787773812E-4</v>
      </c>
      <c r="C3">
        <f t="shared" si="1"/>
        <v>4.756240377419746E-4</v>
      </c>
      <c r="D3">
        <f t="shared" si="1"/>
        <v>4.756240377419746E-4</v>
      </c>
      <c r="E3">
        <f t="shared" si="1"/>
        <v>4.756240377419746E-4</v>
      </c>
      <c r="F3">
        <f t="shared" si="1"/>
        <v>4.756240377419746E-4</v>
      </c>
      <c r="G3">
        <f t="shared" si="1"/>
        <v>4.7562403787773812E-4</v>
      </c>
      <c r="H3">
        <f t="shared" si="1"/>
        <v>4.7562403787773812E-4</v>
      </c>
      <c r="I3">
        <f t="shared" si="1"/>
        <v>4.756240377419746E-4</v>
      </c>
      <c r="J3">
        <f t="shared" si="1"/>
        <v>7.5348738619140194E-4</v>
      </c>
      <c r="K3">
        <f t="shared" si="1"/>
        <v>7.5620265605155117E-4</v>
      </c>
      <c r="L3">
        <f t="shared" si="1"/>
        <v>7.6027556084177497E-4</v>
      </c>
      <c r="M3">
        <f t="shared" si="1"/>
        <v>7.6163319577184964E-4</v>
      </c>
      <c r="N3">
        <f t="shared" si="1"/>
        <v>7.629908307019242E-4</v>
      </c>
      <c r="O3">
        <f t="shared" si="1"/>
        <v>7.6706373549214799E-4</v>
      </c>
      <c r="P3">
        <f t="shared" si="1"/>
        <v>7.6842137042222255E-4</v>
      </c>
      <c r="Q3">
        <f t="shared" si="1"/>
        <v>7.7520954507259558E-4</v>
      </c>
      <c r="R3">
        <f t="shared" si="1"/>
        <v>7.7792481493274481E-4</v>
      </c>
      <c r="S3">
        <f t="shared" si="1"/>
        <v>7.8335535465304305E-4</v>
      </c>
      <c r="T3">
        <f t="shared" si="1"/>
        <v>7.8742825944326696E-4</v>
      </c>
      <c r="U3">
        <f t="shared" si="1"/>
        <v>7.8742825944326696E-4</v>
      </c>
      <c r="V3">
        <f t="shared" si="1"/>
        <v>7.8742825944326696E-4</v>
      </c>
      <c r="W3">
        <f t="shared" si="1"/>
        <v>7.8742825944326696E-4</v>
      </c>
      <c r="X3">
        <f t="shared" si="1"/>
        <v>7.8742825944326696E-4</v>
      </c>
      <c r="Y3">
        <f t="shared" si="1"/>
        <v>7.8742825944326696E-4</v>
      </c>
      <c r="Z3">
        <f t="shared" si="1"/>
        <v>7.8742825944326696E-4</v>
      </c>
      <c r="AA3">
        <f t="shared" si="1"/>
        <v>7.8878589437334152E-4</v>
      </c>
      <c r="AB3">
        <f t="shared" si="1"/>
        <v>7.8742825944326696E-4</v>
      </c>
      <c r="AC3">
        <f t="shared" si="1"/>
        <v>7.8607062451319239E-4</v>
      </c>
      <c r="AD3">
        <f t="shared" si="1"/>
        <v>7.8742825944326696E-4</v>
      </c>
      <c r="AE3">
        <f t="shared" si="1"/>
        <v>7.8607062451319239E-4</v>
      </c>
      <c r="AF3">
        <f t="shared" si="1"/>
        <v>7.8742825944326696E-4</v>
      </c>
      <c r="AG3">
        <f t="shared" si="1"/>
        <v>7.8742825944326696E-4</v>
      </c>
      <c r="AH3">
        <f t="shared" si="1"/>
        <v>7.8742825944326696E-4</v>
      </c>
      <c r="AI3">
        <f t="shared" si="1"/>
        <v>7.8742825944326696E-4</v>
      </c>
    </row>
    <row r="4" spans="1:52">
      <c r="A4" t="s">
        <v>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52">
      <c r="A5" t="s">
        <v>7</v>
      </c>
      <c r="B5">
        <f t="shared" ref="B5:AI5" si="2">S36/$E$11*$C$12</f>
        <v>1.0263171466022704E-3</v>
      </c>
      <c r="C5">
        <f t="shared" si="2"/>
        <v>1.0291406420957958E-3</v>
      </c>
      <c r="D5">
        <f t="shared" si="2"/>
        <v>1.0319629624205259E-3</v>
      </c>
      <c r="E5">
        <f t="shared" si="2"/>
        <v>1.0353994537078278E-3</v>
      </c>
      <c r="F5">
        <f t="shared" si="2"/>
        <v>1.0373380768305676E-3</v>
      </c>
      <c r="G5">
        <f t="shared" si="2"/>
        <v>1.0392546621443048E-3</v>
      </c>
      <c r="H5">
        <f t="shared" si="2"/>
        <v>1.0383251762605546E-3</v>
      </c>
      <c r="I5">
        <f t="shared" si="2"/>
        <v>1.0969690235002752E-3</v>
      </c>
      <c r="J5">
        <f t="shared" si="2"/>
        <v>1.0969690235002752E-3</v>
      </c>
      <c r="K5">
        <f t="shared" si="2"/>
        <v>1.0969690235002752E-3</v>
      </c>
      <c r="L5">
        <f t="shared" si="2"/>
        <v>1.0969690235002752E-3</v>
      </c>
      <c r="M5">
        <f t="shared" si="2"/>
        <v>1.0969690235002752E-3</v>
      </c>
      <c r="N5">
        <f t="shared" si="2"/>
        <v>1.0969690235002752E-3</v>
      </c>
      <c r="O5">
        <f t="shared" si="2"/>
        <v>1.0969690235002752E-3</v>
      </c>
      <c r="P5">
        <f t="shared" si="2"/>
        <v>1.0969690235002752E-3</v>
      </c>
      <c r="Q5">
        <f t="shared" si="2"/>
        <v>1.0969690235002752E-3</v>
      </c>
      <c r="R5">
        <f t="shared" si="2"/>
        <v>1.0969690235002752E-3</v>
      </c>
      <c r="S5">
        <f t="shared" si="2"/>
        <v>1.0969690235002752E-3</v>
      </c>
      <c r="T5">
        <f t="shared" si="2"/>
        <v>1.0969690235002752E-3</v>
      </c>
      <c r="U5">
        <f t="shared" si="2"/>
        <v>1.0969690235002752E-3</v>
      </c>
      <c r="V5">
        <f t="shared" si="2"/>
        <v>1.0969690235002752E-3</v>
      </c>
      <c r="W5">
        <f t="shared" si="2"/>
        <v>1.0969690235002752E-3</v>
      </c>
      <c r="X5">
        <f t="shared" si="2"/>
        <v>1.0969690235002752E-3</v>
      </c>
      <c r="Y5">
        <f t="shared" si="2"/>
        <v>1.0969690235002752E-3</v>
      </c>
      <c r="Z5">
        <f t="shared" si="2"/>
        <v>1.0969690235002752E-3</v>
      </c>
      <c r="AA5">
        <f t="shared" si="2"/>
        <v>1.0969690235002752E-3</v>
      </c>
      <c r="AB5">
        <f t="shared" si="2"/>
        <v>1.0969690235002752E-3</v>
      </c>
      <c r="AC5">
        <f t="shared" si="2"/>
        <v>1.0969690235002752E-3</v>
      </c>
      <c r="AD5">
        <f t="shared" si="2"/>
        <v>1.0969690235002752E-3</v>
      </c>
      <c r="AE5">
        <f t="shared" si="2"/>
        <v>1.0969690235002752E-3</v>
      </c>
      <c r="AF5">
        <f t="shared" si="2"/>
        <v>1.0969690235002752E-3</v>
      </c>
      <c r="AG5">
        <f t="shared" si="2"/>
        <v>1.0969690235002752E-3</v>
      </c>
      <c r="AH5">
        <f t="shared" si="2"/>
        <v>1.0969690235002752E-3</v>
      </c>
      <c r="AI5">
        <f t="shared" si="2"/>
        <v>1.0969690235002752E-3</v>
      </c>
    </row>
    <row r="6" spans="1:52">
      <c r="A6" t="s">
        <v>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52">
      <c r="A7" t="s">
        <v>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10" spans="1:52">
      <c r="A10" s="25" t="s">
        <v>156</v>
      </c>
    </row>
    <row r="11" spans="1:52">
      <c r="A11" t="s">
        <v>30</v>
      </c>
      <c r="E11" s="8">
        <v>117852.00605527176</v>
      </c>
    </row>
    <row r="12" spans="1:52">
      <c r="A12" t="s">
        <v>106</v>
      </c>
      <c r="C12">
        <f>'Vehicle Loading'!$B$15</f>
        <v>16</v>
      </c>
    </row>
    <row r="14" spans="1:52" s="25" customFormat="1">
      <c r="A14" s="25" t="s">
        <v>157</v>
      </c>
    </row>
    <row r="15" spans="1:52">
      <c r="A15" t="str">
        <f>'HDV frt time series'!A1</f>
        <v xml:space="preserve"> </v>
      </c>
      <c r="B15">
        <f>'HDV frt time series'!AZ1</f>
        <v>2000</v>
      </c>
      <c r="C15">
        <f>'HDV frt time series'!BA1</f>
        <v>2001</v>
      </c>
      <c r="D15">
        <f>'HDV frt time series'!BB1</f>
        <v>2002</v>
      </c>
      <c r="E15">
        <f>'HDV frt time series'!BC1</f>
        <v>2003</v>
      </c>
      <c r="F15">
        <f>'HDV frt time series'!BD1</f>
        <v>2004</v>
      </c>
      <c r="G15">
        <f>'HDV frt time series'!BE1</f>
        <v>2005</v>
      </c>
      <c r="H15">
        <f>'HDV frt time series'!BF1</f>
        <v>2006</v>
      </c>
      <c r="I15">
        <f>'HDV frt time series'!BG1</f>
        <v>2007</v>
      </c>
      <c r="J15">
        <f>'HDV frt time series'!BH1</f>
        <v>2008</v>
      </c>
      <c r="K15">
        <f>'HDV frt time series'!BI1</f>
        <v>2009</v>
      </c>
      <c r="L15">
        <f>'HDV frt time series'!BJ1</f>
        <v>2010</v>
      </c>
      <c r="M15">
        <f>'HDV frt time series'!BK1</f>
        <v>2011</v>
      </c>
      <c r="N15">
        <f>'HDV frt time series'!BL1</f>
        <v>2012</v>
      </c>
      <c r="O15">
        <f>'HDV frt time series'!BM1</f>
        <v>2013</v>
      </c>
      <c r="P15">
        <f>'HDV frt time series'!BN1</f>
        <v>2014</v>
      </c>
      <c r="Q15">
        <f>'HDV frt time series'!BO1</f>
        <v>2015</v>
      </c>
      <c r="R15">
        <f>'HDV frt time series'!BP1</f>
        <v>2016</v>
      </c>
      <c r="S15">
        <f>'HDV frt time series'!BQ1</f>
        <v>2017</v>
      </c>
      <c r="T15">
        <f>'HDV frt time series'!BR1</f>
        <v>2018</v>
      </c>
      <c r="U15">
        <f>'HDV frt time series'!BS1</f>
        <v>2019</v>
      </c>
      <c r="V15">
        <f>'HDV frt time series'!BT1</f>
        <v>2020</v>
      </c>
      <c r="W15">
        <f>'HDV frt time series'!BU1</f>
        <v>2021</v>
      </c>
      <c r="X15">
        <f>'HDV frt time series'!BV1</f>
        <v>2022</v>
      </c>
      <c r="Y15">
        <f>'HDV frt time series'!BW1</f>
        <v>2023</v>
      </c>
      <c r="Z15">
        <f>'HDV frt time series'!BX1</f>
        <v>2024</v>
      </c>
      <c r="AA15">
        <f>'HDV frt time series'!BY1</f>
        <v>2025</v>
      </c>
      <c r="AB15">
        <f>'HDV frt time series'!BZ1</f>
        <v>2026</v>
      </c>
      <c r="AC15">
        <f>'HDV frt time series'!CA1</f>
        <v>2027</v>
      </c>
      <c r="AD15">
        <f>'HDV frt time series'!CB1</f>
        <v>2028</v>
      </c>
      <c r="AE15">
        <f>'HDV frt time series'!CC1</f>
        <v>2029</v>
      </c>
      <c r="AF15">
        <f>'HDV frt time series'!CD1</f>
        <v>2030</v>
      </c>
      <c r="AG15">
        <f>'HDV frt time series'!CE1</f>
        <v>2031</v>
      </c>
      <c r="AH15">
        <f>'HDV frt time series'!CF1</f>
        <v>2032</v>
      </c>
      <c r="AI15">
        <f>'HDV frt time series'!CG1</f>
        <v>2033</v>
      </c>
      <c r="AJ15">
        <f>'HDV frt time series'!CH1</f>
        <v>2034</v>
      </c>
      <c r="AK15">
        <f>'HDV frt time series'!CI1</f>
        <v>2035</v>
      </c>
      <c r="AL15">
        <f>'HDV frt time series'!CJ1</f>
        <v>2036</v>
      </c>
      <c r="AM15">
        <f>'HDV frt time series'!CK1</f>
        <v>2037</v>
      </c>
      <c r="AN15">
        <f>'HDV frt time series'!CL1</f>
        <v>2038</v>
      </c>
      <c r="AO15">
        <f>'HDV frt time series'!CM1</f>
        <v>2039</v>
      </c>
      <c r="AP15">
        <f>'HDV frt time series'!CN1</f>
        <v>2040</v>
      </c>
      <c r="AQ15">
        <f>'HDV frt time series'!CO1</f>
        <v>2041</v>
      </c>
      <c r="AR15">
        <f>'HDV frt time series'!CP1</f>
        <v>2042</v>
      </c>
      <c r="AS15">
        <f>'HDV frt time series'!CQ1</f>
        <v>2043</v>
      </c>
      <c r="AT15">
        <f>'HDV frt time series'!CR1</f>
        <v>2044</v>
      </c>
      <c r="AU15">
        <f>'HDV frt time series'!CS1</f>
        <v>2045</v>
      </c>
      <c r="AV15">
        <f>'HDV frt time series'!CT1</f>
        <v>2046</v>
      </c>
      <c r="AW15">
        <f>'HDV frt time series'!CU1</f>
        <v>2047</v>
      </c>
      <c r="AX15">
        <f>'HDV frt time series'!CV1</f>
        <v>2048</v>
      </c>
      <c r="AY15">
        <f>'HDV frt time series'!CW1</f>
        <v>2049</v>
      </c>
      <c r="AZ15">
        <f>'HDV frt time series'!CX1</f>
        <v>2050</v>
      </c>
    </row>
    <row r="16" spans="1:52">
      <c r="A16" t="str">
        <f>'HDV frt time series'!A2</f>
        <v>Reference Diesel HDV</v>
      </c>
      <c r="B16">
        <f>'HDV frt time series'!AZ2</f>
        <v>4.703002809</v>
      </c>
      <c r="C16">
        <f>'HDV frt time series'!BA2</f>
        <v>4.7127025280000003</v>
      </c>
      <c r="D16">
        <f>'HDV frt time series'!BB2</f>
        <v>4.7224022469999998</v>
      </c>
      <c r="E16">
        <f>'HDV frt time series'!BC2</f>
        <v>4.7321019660000001</v>
      </c>
      <c r="F16">
        <f>'HDV frt time series'!BD2</f>
        <v>4.7418016850000004</v>
      </c>
      <c r="G16">
        <f>'HDV frt time series'!BE2</f>
        <v>4.7515014039999999</v>
      </c>
      <c r="H16">
        <f>'HDV frt time series'!BF2</f>
        <v>4.7612011240000003</v>
      </c>
      <c r="I16">
        <f>'HDV frt time series'!BG2</f>
        <v>4.7709008429999997</v>
      </c>
      <c r="J16">
        <f>'HDV frt time series'!BH2</f>
        <v>4.7806005620000001</v>
      </c>
      <c r="K16">
        <f>'HDV frt time series'!BI2</f>
        <v>4.7903002810000004</v>
      </c>
      <c r="L16">
        <f>'HDV frt time series'!BJ2</f>
        <v>4.8</v>
      </c>
      <c r="M16">
        <f>'HDV frt time series'!BK2</f>
        <v>5.25</v>
      </c>
      <c r="N16">
        <f>'HDV frt time series'!BL2</f>
        <v>5.28</v>
      </c>
      <c r="O16">
        <f>'HDV frt time series'!BM2</f>
        <v>5.22</v>
      </c>
      <c r="P16">
        <f>'HDV frt time series'!BN2</f>
        <v>5.86</v>
      </c>
      <c r="Q16">
        <f>'HDV frt time series'!BO2</f>
        <v>5.87</v>
      </c>
      <c r="R16">
        <f>'HDV frt time series'!BP2</f>
        <v>7.3359752690000004</v>
      </c>
      <c r="S16">
        <f>'HDV frt time series'!BQ2</f>
        <v>7.5595959109999997</v>
      </c>
      <c r="T16">
        <f>'HDV frt time series'!BR2</f>
        <v>7.5803930739999998</v>
      </c>
      <c r="U16">
        <f>'HDV frt time series'!BS2</f>
        <v>7.6011815809999996</v>
      </c>
      <c r="V16">
        <f>'HDV frt time series'!BT2</f>
        <v>7.6264939180000004</v>
      </c>
      <c r="W16">
        <f>'HDV frt time series'!BU2</f>
        <v>7.6407733320000002</v>
      </c>
      <c r="X16">
        <f>'HDV frt time series'!BV2</f>
        <v>7.6548904210000002</v>
      </c>
      <c r="Y16">
        <f>'HDV frt time series'!BW2</f>
        <v>7.6480440600000001</v>
      </c>
      <c r="Z16">
        <f>'HDV frt time series'!BX2</f>
        <v>7.6728142259999998</v>
      </c>
      <c r="AA16">
        <f>'HDV frt time series'!BY2</f>
        <v>7.678026934</v>
      </c>
      <c r="AB16">
        <f>'HDV frt time series'!BZ2</f>
        <v>7.6836727600000003</v>
      </c>
      <c r="AC16">
        <f>'HDV frt time series'!CA2</f>
        <v>7.692423206</v>
      </c>
      <c r="AD16">
        <f>'HDV frt time series'!CB2</f>
        <v>7.6969435300000004</v>
      </c>
      <c r="AE16">
        <f>'HDV frt time series'!CC2</f>
        <v>7.7009463760000001</v>
      </c>
      <c r="AF16">
        <f>'HDV frt time series'!CD2</f>
        <v>7.7053825329999999</v>
      </c>
      <c r="AG16">
        <f>'HDV frt time series'!CE2</f>
        <v>7.7096381840000001</v>
      </c>
      <c r="AH16">
        <f>'HDV frt time series'!CF2</f>
        <v>7.7199166190000001</v>
      </c>
      <c r="AI16">
        <f>'HDV frt time series'!CG2</f>
        <v>7.7225677770000001</v>
      </c>
      <c r="AJ16">
        <f>'HDV frt time series'!CH2</f>
        <v>7.7247833520000002</v>
      </c>
      <c r="AK16">
        <f>'HDV frt time series'!CI2</f>
        <v>7.7260653369999996</v>
      </c>
      <c r="AL16">
        <f>'HDV frt time series'!CJ2</f>
        <v>7.7016292870000003</v>
      </c>
      <c r="AM16">
        <f>'HDV frt time series'!CK2</f>
        <v>7.7034311290000002</v>
      </c>
      <c r="AN16">
        <f>'HDV frt time series'!CL2</f>
        <v>7.7051277139999996</v>
      </c>
      <c r="AO16">
        <f>'HDV frt time series'!CM2</f>
        <v>7.7072452199999999</v>
      </c>
      <c r="AP16">
        <f>'HDV frt time series'!CN2</f>
        <v>7.7094395819999999</v>
      </c>
      <c r="AQ16">
        <f>'HDV frt time series'!CO2</f>
        <v>7.7086904010000001</v>
      </c>
      <c r="AR16">
        <f>'HDV frt time series'!CP2</f>
        <v>7.7081769109999998</v>
      </c>
      <c r="AS16">
        <f>'HDV frt time series'!CQ2</f>
        <v>7.7073420629999996</v>
      </c>
      <c r="AT16">
        <f>'HDV frt time series'!CR2</f>
        <v>7.706469469</v>
      </c>
      <c r="AU16">
        <f>'HDV frt time series'!CS2</f>
        <v>7.7061399169999998</v>
      </c>
      <c r="AV16">
        <f>'HDV frt time series'!CT2</f>
        <v>7.7057655350000003</v>
      </c>
      <c r="AW16">
        <f>'HDV frt time series'!CU2</f>
        <v>7.7056734860000002</v>
      </c>
      <c r="AX16">
        <f>'HDV frt time series'!CV2</f>
        <v>7.7057391060000002</v>
      </c>
      <c r="AY16">
        <f>'HDV frt time series'!CW2</f>
        <v>7.7056446159999998</v>
      </c>
      <c r="AZ16">
        <f>'HDV frt time series'!CX2</f>
        <v>7.7053661829999998</v>
      </c>
    </row>
    <row r="17" spans="1:52">
      <c r="A17" t="str">
        <f>'HDV frt time series'!A3</f>
        <v>Baseline Diesel HDV</v>
      </c>
      <c r="B17">
        <f>'HDV frt time series'!AZ3</f>
        <v>4.9022578408688</v>
      </c>
      <c r="C17">
        <f>'HDV frt time series'!BA3</f>
        <v>4.9124450262233799</v>
      </c>
      <c r="D17">
        <f>'HDV frt time series'!BB3</f>
        <v>4.9205185703782703</v>
      </c>
      <c r="E17">
        <f>'HDV frt time series'!BC3</f>
        <v>4.9870733874153697</v>
      </c>
      <c r="F17">
        <f>'HDV frt time series'!BD3</f>
        <v>4.9966354692711397</v>
      </c>
      <c r="G17">
        <f>'HDV frt time series'!BE3</f>
        <v>5.0092862191445997</v>
      </c>
      <c r="H17">
        <f>'HDV frt time series'!BF3</f>
        <v>5.0176474628781698</v>
      </c>
      <c r="I17">
        <f>'HDV frt time series'!BG3</f>
        <v>4.8997380217036097</v>
      </c>
      <c r="J17">
        <f>'HDV frt time series'!BH3</f>
        <v>4.77726124078072</v>
      </c>
      <c r="K17">
        <f>'HDV frt time series'!BI3</f>
        <v>4.7765100294032603</v>
      </c>
      <c r="L17">
        <f>'HDV frt time series'!BJ3</f>
        <v>4.9605447799048301</v>
      </c>
      <c r="M17">
        <f>'HDV frt time series'!BK3</f>
        <v>4.9375537290837599</v>
      </c>
      <c r="N17">
        <f>'HDV frt time series'!BL3</f>
        <v>4.9587083309912696</v>
      </c>
      <c r="O17">
        <f>'HDV frt time series'!BM3</f>
        <v>4.9609636003102802</v>
      </c>
      <c r="P17">
        <f>'HDV frt time series'!BN3</f>
        <v>4.9596319264424702</v>
      </c>
      <c r="Q17">
        <f>'HDV frt time series'!BO3</f>
        <v>4.9589008856104098</v>
      </c>
      <c r="R17">
        <f>'HDV frt time series'!BP3</f>
        <v>4.9632207023458204</v>
      </c>
      <c r="S17">
        <f>'HDV frt time series'!BQ3</f>
        <v>4.96212114316618</v>
      </c>
      <c r="T17">
        <f>'HDV frt time series'!BR3</f>
        <v>4.9628622620731297</v>
      </c>
      <c r="U17">
        <f>'HDV frt time series'!BS3</f>
        <v>4.9638352053607999</v>
      </c>
      <c r="V17">
        <f>'HDV frt time series'!BT3</f>
        <v>4.9647147714977597</v>
      </c>
      <c r="W17">
        <f>'HDV frt time series'!BU3</f>
        <v>4.9638761554884399</v>
      </c>
      <c r="X17">
        <f>'HDV frt time series'!BV3</f>
        <v>4.9650622771881503</v>
      </c>
      <c r="Y17">
        <f>'HDV frt time series'!BW3</f>
        <v>4.9507154429683196</v>
      </c>
      <c r="Z17">
        <f>'HDV frt time series'!BX3</f>
        <v>4.9517102492669496</v>
      </c>
      <c r="AA17">
        <f>'HDV frt time series'!BY3</f>
        <v>4.9532642711149704</v>
      </c>
      <c r="AB17">
        <f>'HDV frt time series'!BZ3</f>
        <v>4.9553903964256696</v>
      </c>
      <c r="AC17">
        <f>'HDV frt time series'!CA3</f>
        <v>4.9582440855790599</v>
      </c>
      <c r="AD17">
        <f>'HDV frt time series'!CB3</f>
        <v>4.9614825489092196</v>
      </c>
      <c r="AE17">
        <f>'HDV frt time series'!CC3</f>
        <v>4.9645093561716296</v>
      </c>
      <c r="AF17">
        <f>'HDV frt time series'!CD3</f>
        <v>4.9661305757391796</v>
      </c>
      <c r="AG17">
        <f>'HDV frt time series'!CE3</f>
        <v>4.9659356182683201</v>
      </c>
      <c r="AH17">
        <f>'HDV frt time series'!CF3</f>
        <v>4.9647682855981401</v>
      </c>
      <c r="AI17">
        <f>'HDV frt time series'!CG3</f>
        <v>4.96037219531906</v>
      </c>
      <c r="AJ17">
        <f>'HDV frt time series'!CH3</f>
        <v>4.9516453247453898</v>
      </c>
      <c r="AK17">
        <f>'HDV frt time series'!CI3</f>
        <v>4.9263601553517997</v>
      </c>
      <c r="AL17">
        <f>'HDV frt time series'!CJ3</f>
        <v>4.9263601553517997</v>
      </c>
      <c r="AM17">
        <f>'HDV frt time series'!CK3</f>
        <v>4.9263601553517997</v>
      </c>
      <c r="AN17">
        <f>'HDV frt time series'!CL3</f>
        <v>4.9263601553517997</v>
      </c>
      <c r="AO17">
        <f>'HDV frt time series'!CM3</f>
        <v>4.9263601553517997</v>
      </c>
      <c r="AP17">
        <f>'HDV frt time series'!CN3</f>
        <v>4.9263601553517997</v>
      </c>
      <c r="AQ17">
        <f>'HDV frt time series'!CO3</f>
        <v>4.9263601553517997</v>
      </c>
      <c r="AR17">
        <f>'HDV frt time series'!CP3</f>
        <v>4.9263601553517997</v>
      </c>
      <c r="AS17">
        <f>'HDV frt time series'!CQ3</f>
        <v>4.9263601553517997</v>
      </c>
      <c r="AT17">
        <f>'HDV frt time series'!CR3</f>
        <v>4.9263601553517997</v>
      </c>
      <c r="AU17">
        <f>'HDV frt time series'!CS3</f>
        <v>4.9263601553517997</v>
      </c>
      <c r="AV17">
        <f>'HDV frt time series'!CT3</f>
        <v>4.9263601553517997</v>
      </c>
      <c r="AW17">
        <f>'HDV frt time series'!CU3</f>
        <v>4.9263601553517997</v>
      </c>
      <c r="AX17">
        <f>'HDV frt time series'!CV3</f>
        <v>4.9263601553517997</v>
      </c>
      <c r="AY17">
        <f>'HDV frt time series'!CW3</f>
        <v>4.9263601553517997</v>
      </c>
      <c r="AZ17">
        <f>'HDV frt time series'!CX3</f>
        <v>4.9263601553517997</v>
      </c>
    </row>
    <row r="18" spans="1:52">
      <c r="A18" t="str">
        <f>'HDV frt time series'!A4</f>
        <v>Reference LNG HDV</v>
      </c>
      <c r="B18">
        <f>'HDV frt time series'!AZ4</f>
        <v>4.1000775139999996</v>
      </c>
      <c r="C18">
        <f>'HDV frt time series'!BA4</f>
        <v>4.1000775139999996</v>
      </c>
      <c r="D18">
        <f>'HDV frt time series'!BB4</f>
        <v>4.1000775139999996</v>
      </c>
      <c r="E18">
        <f>'HDV frt time series'!BC4</f>
        <v>4.1000775139999996</v>
      </c>
      <c r="F18">
        <f>'HDV frt time series'!BD4</f>
        <v>4.1000775139999996</v>
      </c>
      <c r="G18">
        <f>'HDV frt time series'!BE4</f>
        <v>4.1000775139999996</v>
      </c>
      <c r="H18">
        <f>'HDV frt time series'!BF4</f>
        <v>4.1000775139999996</v>
      </c>
      <c r="I18">
        <f>'HDV frt time series'!BG4</f>
        <v>4.1000775139999996</v>
      </c>
      <c r="J18">
        <f>'HDV frt time series'!BH4</f>
        <v>3.997589525</v>
      </c>
      <c r="K18">
        <f>'HDV frt time series'!BI4</f>
        <v>3.9969609149999998</v>
      </c>
      <c r="L18">
        <f>'HDV frt time series'!BJ4</f>
        <v>4.1509603200000003</v>
      </c>
      <c r="M18">
        <f>'HDV frt time series'!BK4</f>
        <v>4.2211220520000001</v>
      </c>
      <c r="N18">
        <f>'HDV frt time series'!BL4</f>
        <v>4.3251244399999997</v>
      </c>
      <c r="O18">
        <f>'HDV frt time series'!BM4</f>
        <v>4.4094244580000002</v>
      </c>
      <c r="P18">
        <f>'HDV frt time series'!BN4</f>
        <v>4.5829607020000003</v>
      </c>
      <c r="Q18">
        <f>'HDV frt time series'!BO4</f>
        <v>4.7564969460000004</v>
      </c>
      <c r="R18">
        <f>'HDV frt time series'!BP4</f>
        <v>4.8847652310000003</v>
      </c>
      <c r="S18">
        <f>'HDV frt time series'!BQ4</f>
        <v>5.0130335160000001</v>
      </c>
      <c r="T18">
        <f>'HDV frt time series'!BR4</f>
        <v>5.141301801</v>
      </c>
      <c r="U18">
        <f>'HDV frt time series'!BS4</f>
        <v>5.2695700859999999</v>
      </c>
      <c r="V18">
        <f>'HDV frt time series'!BT4</f>
        <v>5.3978383709999997</v>
      </c>
      <c r="W18">
        <f>'HDV frt time series'!BU4</f>
        <v>5.5261066550000004</v>
      </c>
      <c r="X18">
        <f>'HDV frt time series'!BV4</f>
        <v>5.6543749400000003</v>
      </c>
      <c r="Y18">
        <f>'HDV frt time series'!BW4</f>
        <v>5.7826432250000002</v>
      </c>
      <c r="Z18">
        <f>'HDV frt time series'!BX4</f>
        <v>5.91091151</v>
      </c>
      <c r="AA18">
        <f>'HDV frt time series'!BY4</f>
        <v>6.0391797949999999</v>
      </c>
      <c r="AB18">
        <f>'HDV frt time series'!BZ4</f>
        <v>6.0712468660000001</v>
      </c>
      <c r="AC18">
        <f>'HDV frt time series'!CA4</f>
        <v>6.1033139370000002</v>
      </c>
      <c r="AD18">
        <f>'HDV frt time series'!CB4</f>
        <v>6.1353810080000004</v>
      </c>
      <c r="AE18">
        <f>'HDV frt time series'!CC4</f>
        <v>6.1674480799999998</v>
      </c>
      <c r="AF18">
        <f>'HDV frt time series'!CD4</f>
        <v>6.1995151509999999</v>
      </c>
      <c r="AG18">
        <f>'HDV frt time series'!CE4</f>
        <v>6.3377174839999997</v>
      </c>
      <c r="AH18">
        <f>'HDV frt time series'!CF4</f>
        <v>6.4752642629999997</v>
      </c>
      <c r="AI18">
        <f>'HDV frt time series'!CG4</f>
        <v>6.6121676459999996</v>
      </c>
      <c r="AJ18">
        <f>'HDV frt time series'!CH4</f>
        <v>6.7484394950000004</v>
      </c>
      <c r="AK18">
        <f>'HDV frt time series'!CI4</f>
        <v>6.8840913779999999</v>
      </c>
      <c r="AL18">
        <f>'HDV frt time series'!CJ4</f>
        <v>7.0620423749999999</v>
      </c>
      <c r="AM18">
        <f>'HDV frt time series'!CK4</f>
        <v>7.2405676909999999</v>
      </c>
      <c r="AN18">
        <f>'HDV frt time series'!CL4</f>
        <v>7.4196621130000002</v>
      </c>
      <c r="AO18">
        <f>'HDV frt time series'!CM4</f>
        <v>7.5993204920000004</v>
      </c>
      <c r="AP18">
        <f>'HDV frt time series'!CN4</f>
        <v>7.7795377370000001</v>
      </c>
      <c r="AQ18">
        <f>'HDV frt time series'!CO4</f>
        <v>7.7702021459999999</v>
      </c>
      <c r="AR18">
        <f>'HDV frt time series'!CP4</f>
        <v>7.7609500320000002</v>
      </c>
      <c r="AS18">
        <f>'HDV frt time series'!CQ4</f>
        <v>7.7517802810000003</v>
      </c>
      <c r="AT18">
        <f>'HDV frt time series'!CR4</f>
        <v>7.7426917980000001</v>
      </c>
      <c r="AU18">
        <f>'HDV frt time series'!CS4</f>
        <v>7.7336835080000004</v>
      </c>
      <c r="AV18">
        <f>'HDV frt time series'!CT4</f>
        <v>7.7486194169999996</v>
      </c>
      <c r="AW18">
        <f>'HDV frt time series'!CU4</f>
        <v>7.7634679809999998</v>
      </c>
      <c r="AX18">
        <f>'HDV frt time series'!CV4</f>
        <v>7.7782299650000004</v>
      </c>
      <c r="AY18">
        <f>'HDV frt time series'!CW4</f>
        <v>7.7929061239999999</v>
      </c>
      <c r="AZ18">
        <f>'HDV frt time series'!CX4</f>
        <v>7.8074972029999996</v>
      </c>
    </row>
    <row r="19" spans="1:52">
      <c r="A19" t="str">
        <f>'HDV frt time series'!A5</f>
        <v>Reference CNG HDV</v>
      </c>
      <c r="B19">
        <f>'HDV frt time series'!AZ5</f>
        <v>2.9714582109999998</v>
      </c>
      <c r="C19">
        <f>'HDV frt time series'!BA5</f>
        <v>2.9714582109999998</v>
      </c>
      <c r="D19">
        <f>'HDV frt time series'!BB5</f>
        <v>2.9714582109999998</v>
      </c>
      <c r="E19">
        <f>'HDV frt time series'!BC5</f>
        <v>2.9714582109999998</v>
      </c>
      <c r="F19">
        <f>'HDV frt time series'!BD5</f>
        <v>2.9714582109999998</v>
      </c>
      <c r="G19">
        <f>'HDV frt time series'!BE5</f>
        <v>2.9714582109999998</v>
      </c>
      <c r="H19">
        <f>'HDV frt time series'!BF5</f>
        <v>2.9714582109999998</v>
      </c>
      <c r="I19">
        <f>'HDV frt time series'!BG5</f>
        <v>2.9714582109999998</v>
      </c>
      <c r="J19">
        <f>'HDV frt time series'!BH5</f>
        <v>2.9714582109999998</v>
      </c>
      <c r="K19">
        <f>'HDV frt time series'!BI5</f>
        <v>2.9714582109999998</v>
      </c>
      <c r="L19">
        <f>'HDV frt time series'!BJ5</f>
        <v>2.9714582109999998</v>
      </c>
      <c r="M19">
        <f>'HDV frt time series'!BK5</f>
        <v>2.985760988</v>
      </c>
      <c r="N19">
        <f>'HDV frt time series'!BL5</f>
        <v>2.9894135149999999</v>
      </c>
      <c r="O19">
        <f>'HDV frt time series'!BM5</f>
        <v>2.989448527</v>
      </c>
      <c r="P19">
        <f>'HDV frt time series'!BN5</f>
        <v>3.4040034870000002</v>
      </c>
      <c r="Q19">
        <f>'HDV frt time series'!BO5</f>
        <v>3.4040034879999999</v>
      </c>
      <c r="R19">
        <f>'HDV frt time series'!BP5</f>
        <v>3.4040034870000002</v>
      </c>
      <c r="S19">
        <f>'HDV frt time series'!BQ5</f>
        <v>3.5033279369999999</v>
      </c>
      <c r="T19">
        <f>'HDV frt time series'!BR5</f>
        <v>3.5033279359999998</v>
      </c>
      <c r="U19">
        <f>'HDV frt time series'!BS5</f>
        <v>3.5033279359999998</v>
      </c>
      <c r="V19">
        <f>'HDV frt time series'!BT5</f>
        <v>3.5033279359999998</v>
      </c>
      <c r="W19">
        <f>'HDV frt time series'!BU5</f>
        <v>3.5033279359999998</v>
      </c>
      <c r="X19">
        <f>'HDV frt time series'!BV5</f>
        <v>3.5033279369999999</v>
      </c>
      <c r="Y19">
        <f>'HDV frt time series'!BW5</f>
        <v>3.5033279369999999</v>
      </c>
      <c r="Z19">
        <f>'HDV frt time series'!BX5</f>
        <v>3.5033279359999998</v>
      </c>
      <c r="AA19">
        <f>'HDV frt time series'!BY5</f>
        <v>3.5033279359999998</v>
      </c>
      <c r="AB19">
        <f>'HDV frt time series'!BZ5</f>
        <v>3.5033279369999999</v>
      </c>
      <c r="AC19">
        <f>'HDV frt time series'!CA5</f>
        <v>3.5033279350000002</v>
      </c>
      <c r="AD19">
        <f>'HDV frt time series'!CB5</f>
        <v>3.5033279369999999</v>
      </c>
      <c r="AE19">
        <f>'HDV frt time series'!CC5</f>
        <v>3.5033279359999998</v>
      </c>
      <c r="AF19">
        <f>'HDV frt time series'!CD5</f>
        <v>3.5033279369999999</v>
      </c>
      <c r="AG19">
        <f>'HDV frt time series'!CE5</f>
        <v>3.5033279359999998</v>
      </c>
      <c r="AH19">
        <f>'HDV frt time series'!CF5</f>
        <v>3.5033279359999998</v>
      </c>
      <c r="AI19">
        <f>'HDV frt time series'!CG5</f>
        <v>3.5033279359999998</v>
      </c>
      <c r="AJ19">
        <f>'HDV frt time series'!CH5</f>
        <v>3.5033279359999998</v>
      </c>
      <c r="AK19">
        <f>'HDV frt time series'!CI5</f>
        <v>3.5033279359999998</v>
      </c>
      <c r="AL19">
        <f>'HDV frt time series'!CJ5</f>
        <v>3.5033279359999998</v>
      </c>
      <c r="AM19">
        <f>'HDV frt time series'!CK5</f>
        <v>3.5033279359999998</v>
      </c>
      <c r="AN19">
        <f>'HDV frt time series'!CL5</f>
        <v>3.5033279369999999</v>
      </c>
      <c r="AO19">
        <f>'HDV frt time series'!CM5</f>
        <v>3.5033279359999998</v>
      </c>
      <c r="AP19">
        <f>'HDV frt time series'!CN5</f>
        <v>3.5033279369999999</v>
      </c>
      <c r="AQ19">
        <f>'HDV frt time series'!CO5</f>
        <v>3.5033279359999998</v>
      </c>
      <c r="AR19">
        <f>'HDV frt time series'!CP5</f>
        <v>3.5033279359999998</v>
      </c>
      <c r="AS19">
        <f>'HDV frt time series'!CQ5</f>
        <v>3.5033279359999998</v>
      </c>
      <c r="AT19">
        <f>'HDV frt time series'!CR5</f>
        <v>3.5033279369999999</v>
      </c>
      <c r="AU19">
        <f>'HDV frt time series'!CS5</f>
        <v>3.5033279369999999</v>
      </c>
      <c r="AV19">
        <f>'HDV frt time series'!CT5</f>
        <v>3.5033279359999998</v>
      </c>
      <c r="AW19">
        <f>'HDV frt time series'!CU5</f>
        <v>3.5033279359999998</v>
      </c>
      <c r="AX19">
        <f>'HDV frt time series'!CV5</f>
        <v>3.5033279359999998</v>
      </c>
      <c r="AY19">
        <f>'HDV frt time series'!CW5</f>
        <v>3.5033279359999998</v>
      </c>
      <c r="AZ19">
        <f>'HDV frt time series'!CX5</f>
        <v>3.5033279359999998</v>
      </c>
    </row>
    <row r="20" spans="1:52">
      <c r="A20" t="str">
        <f>'HDV frt time series'!A6</f>
        <v>Hybrid Diesel HDV</v>
      </c>
      <c r="B20">
        <f>'HDV frt time series'!AZ6</f>
        <v>6.846130939</v>
      </c>
      <c r="C20">
        <f>'HDV frt time series'!BA6</f>
        <v>6.846130939</v>
      </c>
      <c r="D20">
        <f>'HDV frt time series'!BB6</f>
        <v>6.846130939</v>
      </c>
      <c r="E20">
        <f>'HDV frt time series'!BC6</f>
        <v>6.846130939</v>
      </c>
      <c r="F20">
        <f>'HDV frt time series'!BD6</f>
        <v>6.846130939</v>
      </c>
      <c r="G20">
        <f>'HDV frt time series'!BE6</f>
        <v>6.846130939</v>
      </c>
      <c r="H20">
        <f>'HDV frt time series'!BF6</f>
        <v>6.846130939</v>
      </c>
      <c r="I20">
        <f>'HDV frt time series'!BG6</f>
        <v>6.846130939</v>
      </c>
      <c r="J20">
        <f>'HDV frt time series'!BH6</f>
        <v>6.675000957</v>
      </c>
      <c r="K20">
        <f>'HDV frt time series'!BI6</f>
        <v>6.6739513309999996</v>
      </c>
      <c r="L20">
        <f>'HDV frt time series'!BJ6</f>
        <v>6.9310928340000002</v>
      </c>
      <c r="M20">
        <f>'HDV frt time series'!BK6</f>
        <v>6.898968719</v>
      </c>
      <c r="N20">
        <f>'HDV frt time series'!BL6</f>
        <v>6.9285268660000003</v>
      </c>
      <c r="O20">
        <f>'HDV frt time series'!BM6</f>
        <v>6.9316780280000003</v>
      </c>
      <c r="P20">
        <f>'HDV frt time series'!BN6</f>
        <v>7.0777789699999998</v>
      </c>
      <c r="Q20">
        <f>'HDV frt time series'!BO6</f>
        <v>7.2238799120000001</v>
      </c>
      <c r="R20">
        <f>'HDV frt time series'!BP6</f>
        <v>7.418681168</v>
      </c>
      <c r="S20">
        <f>'HDV frt time series'!BQ6</f>
        <v>7.6134824239999999</v>
      </c>
      <c r="T20">
        <f>'HDV frt time series'!BR6</f>
        <v>7.8082836799999997</v>
      </c>
      <c r="U20">
        <f>'HDV frt time series'!BS6</f>
        <v>8.0030849370000006</v>
      </c>
      <c r="V20">
        <f>'HDV frt time series'!BT6</f>
        <v>8.1978861930000004</v>
      </c>
      <c r="W20">
        <f>'HDV frt time series'!BU6</f>
        <v>8.3926874490000003</v>
      </c>
      <c r="X20">
        <f>'HDV frt time series'!BV6</f>
        <v>8.5874887050000002</v>
      </c>
      <c r="Y20">
        <f>'HDV frt time series'!BW6</f>
        <v>8.782289961</v>
      </c>
      <c r="Z20">
        <f>'HDV frt time series'!BX6</f>
        <v>8.9770912169999999</v>
      </c>
      <c r="AA20">
        <f>'HDV frt time series'!BY6</f>
        <v>9.1718924729999998</v>
      </c>
      <c r="AB20">
        <f>'HDV frt time series'!BZ6</f>
        <v>9.2692931010000006</v>
      </c>
      <c r="AC20">
        <f>'HDV frt time series'!CA6</f>
        <v>9.3666937289999996</v>
      </c>
      <c r="AD20">
        <f>'HDV frt time series'!CB6</f>
        <v>9.4640943570000005</v>
      </c>
      <c r="AE20">
        <f>'HDV frt time series'!CC6</f>
        <v>9.5614949849999995</v>
      </c>
      <c r="AF20">
        <f>'HDV frt time series'!CD6</f>
        <v>9.6588956130000003</v>
      </c>
      <c r="AG20">
        <f>'HDV frt time series'!CE6</f>
        <v>9.8733599069999904</v>
      </c>
      <c r="AH20">
        <f>'HDV frt time series'!CF6</f>
        <v>10.086771669999999</v>
      </c>
      <c r="AI20">
        <f>'HDV frt time series'!CG6</f>
        <v>10.29915044</v>
      </c>
      <c r="AJ20">
        <f>'HDV frt time series'!CH6</f>
        <v>10.51051524</v>
      </c>
      <c r="AK20">
        <f>'HDV frt time series'!CI6</f>
        <v>10.72088465</v>
      </c>
      <c r="AL20">
        <f>'HDV frt time series'!CJ6</f>
        <v>10.99663468</v>
      </c>
      <c r="AM20">
        <f>'HDV frt time series'!CK6</f>
        <v>11.273223570000001</v>
      </c>
      <c r="AN20">
        <f>'HDV frt time series'!CL6</f>
        <v>11.55064372</v>
      </c>
      <c r="AO20">
        <f>'HDV frt time series'!CM6</f>
        <v>11.82888758</v>
      </c>
      <c r="AP20">
        <f>'HDV frt time series'!CN6</f>
        <v>12.107947749999999</v>
      </c>
      <c r="AQ20">
        <f>'HDV frt time series'!CO6</f>
        <v>12.092453219999999</v>
      </c>
      <c r="AR20">
        <f>'HDV frt time series'!CP6</f>
        <v>12.07709725</v>
      </c>
      <c r="AS20">
        <f>'HDV frt time series'!CQ6</f>
        <v>12.061877969999999</v>
      </c>
      <c r="AT20">
        <f>'HDV frt time series'!CR6</f>
        <v>12.046793579999999</v>
      </c>
      <c r="AU20">
        <f>'HDV frt time series'!CS6</f>
        <v>12.03184229</v>
      </c>
      <c r="AV20">
        <f>'HDV frt time series'!CT6</f>
        <v>12.0346426</v>
      </c>
      <c r="AW20">
        <f>'HDV frt time series'!CU6</f>
        <v>12.03742654</v>
      </c>
      <c r="AX20">
        <f>'HDV frt time series'!CV6</f>
        <v>12.040194250000001</v>
      </c>
      <c r="AY20">
        <f>'HDV frt time series'!CW6</f>
        <v>12.04294587</v>
      </c>
      <c r="AZ20">
        <f>'HDV frt time series'!CX6</f>
        <v>12.04568153</v>
      </c>
    </row>
    <row r="21" spans="1:52">
      <c r="A21" t="str">
        <f>'HDV frt time series'!A7</f>
        <v>Hyrogen FCV HDV</v>
      </c>
      <c r="B21">
        <f>'HDV frt time series'!AZ7</f>
        <v>6.0780821920000001</v>
      </c>
      <c r="C21">
        <f>'HDV frt time series'!BA7</f>
        <v>6.0780821920000001</v>
      </c>
      <c r="D21">
        <f>'HDV frt time series'!BB7</f>
        <v>6.0780821920000001</v>
      </c>
      <c r="E21">
        <f>'HDV frt time series'!BC7</f>
        <v>6.0780821920000001</v>
      </c>
      <c r="F21">
        <f>'HDV frt time series'!BD7</f>
        <v>6.0780821920000001</v>
      </c>
      <c r="G21">
        <f>'HDV frt time series'!BE7</f>
        <v>6.0780821920000001</v>
      </c>
      <c r="H21">
        <f>'HDV frt time series'!BF7</f>
        <v>6.0780821920000001</v>
      </c>
      <c r="I21">
        <f>'HDV frt time series'!BG7</f>
        <v>6.0780821920000001</v>
      </c>
      <c r="J21">
        <f>'HDV frt time series'!BH7</f>
        <v>6.0780821920000001</v>
      </c>
      <c r="K21">
        <f>'HDV frt time series'!BI7</f>
        <v>6.0780821920000001</v>
      </c>
      <c r="L21">
        <f>'HDV frt time series'!BJ7</f>
        <v>6.0780821920000001</v>
      </c>
      <c r="M21">
        <f>'HDV frt time series'!BK7</f>
        <v>6.0780821920000001</v>
      </c>
      <c r="N21">
        <f>'HDV frt time series'!BL7</f>
        <v>6.0780821920000001</v>
      </c>
      <c r="O21">
        <f>'HDV frt time series'!BM7</f>
        <v>6.0780821920000001</v>
      </c>
      <c r="P21">
        <f>'HDV frt time series'!BN7</f>
        <v>6.0780821920000001</v>
      </c>
      <c r="Q21">
        <f>'HDV frt time series'!BO7</f>
        <v>6.1972602739999996</v>
      </c>
      <c r="R21">
        <f>'HDV frt time series'!BP7</f>
        <v>6.3164383559999999</v>
      </c>
      <c r="S21">
        <f>'HDV frt time series'!BQ7</f>
        <v>6.4356164380000003</v>
      </c>
      <c r="T21">
        <f>'HDV frt time series'!BR7</f>
        <v>6.6739726030000002</v>
      </c>
      <c r="U21">
        <f>'HDV frt time series'!BS7</f>
        <v>6.7931506849999996</v>
      </c>
      <c r="V21">
        <f>'HDV frt time series'!BT7</f>
        <v>7.0315068490000003</v>
      </c>
      <c r="W21">
        <f>'HDV frt time series'!BU7</f>
        <v>7.1506849319999999</v>
      </c>
      <c r="X21">
        <f>'HDV frt time series'!BV7</f>
        <v>7.2698630140000002</v>
      </c>
      <c r="Y21">
        <f>'HDV frt time series'!BW7</f>
        <v>7.508219178</v>
      </c>
      <c r="Z21">
        <f>'HDV frt time series'!BX7</f>
        <v>7.6273972600000004</v>
      </c>
      <c r="AA21">
        <f>'HDV frt time series'!BY7</f>
        <v>7.8657534250000003</v>
      </c>
      <c r="AB21">
        <f>'HDV frt time series'!BZ7</f>
        <v>7.9849315069999998</v>
      </c>
      <c r="AC21">
        <f>'HDV frt time series'!CA7</f>
        <v>8.2232876709999996</v>
      </c>
      <c r="AD21">
        <f>'HDV frt time series'!CB7</f>
        <v>8.4616438360000004</v>
      </c>
      <c r="AE21">
        <f>'HDV frt time series'!CC7</f>
        <v>8.5808219179999998</v>
      </c>
      <c r="AF21">
        <f>'HDV frt time series'!CD7</f>
        <v>8.8191780820000005</v>
      </c>
      <c r="AG21">
        <f>'HDV frt time series'!CE7</f>
        <v>9.0575342469999995</v>
      </c>
      <c r="AH21">
        <f>'HDV frt time series'!CF7</f>
        <v>9.1767123290000008</v>
      </c>
      <c r="AI21">
        <f>'HDV frt time series'!CG7</f>
        <v>9.4150684929999997</v>
      </c>
      <c r="AJ21">
        <f>'HDV frt time series'!CH7</f>
        <v>9.6534246580000005</v>
      </c>
      <c r="AK21">
        <f>'HDV frt time series'!CI7</f>
        <v>9.8917808219999905</v>
      </c>
      <c r="AL21">
        <f>'HDV frt time series'!CJ7</f>
        <v>10.13013699</v>
      </c>
      <c r="AM21">
        <f>'HDV frt time series'!CK7</f>
        <v>10.368493150000001</v>
      </c>
      <c r="AN21">
        <f>'HDV frt time series'!CL7</f>
        <v>10.60684932</v>
      </c>
      <c r="AO21">
        <f>'HDV frt time series'!CM7</f>
        <v>10.845205480000001</v>
      </c>
      <c r="AP21">
        <f>'HDV frt time series'!CN7</f>
        <v>11.083561639999999</v>
      </c>
      <c r="AQ21">
        <f>'HDV frt time series'!CO7</f>
        <v>11.083561639999999</v>
      </c>
      <c r="AR21">
        <f>'HDV frt time series'!CP7</f>
        <v>11.083561639999999</v>
      </c>
      <c r="AS21">
        <f>'HDV frt time series'!CQ7</f>
        <v>11.083561639999999</v>
      </c>
      <c r="AT21">
        <f>'HDV frt time series'!CR7</f>
        <v>11.083561639999999</v>
      </c>
      <c r="AU21">
        <f>'HDV frt time series'!CS7</f>
        <v>11.083561639999999</v>
      </c>
      <c r="AV21">
        <f>'HDV frt time series'!CT7</f>
        <v>11.083561639999999</v>
      </c>
      <c r="AW21">
        <f>'HDV frt time series'!CU7</f>
        <v>11.083561639999999</v>
      </c>
      <c r="AX21">
        <f>'HDV frt time series'!CV7</f>
        <v>11.083561639999999</v>
      </c>
      <c r="AY21">
        <f>'HDV frt time series'!CW7</f>
        <v>11.083561639999999</v>
      </c>
      <c r="AZ21">
        <f>'HDV frt time series'!CX7</f>
        <v>11.083561639999999</v>
      </c>
    </row>
    <row r="22" spans="1:52">
      <c r="A22" t="str">
        <f>'HDV frt time series'!A8</f>
        <v>Hybrid LNG</v>
      </c>
      <c r="B22">
        <f>'HDV frt time series'!AZ8</f>
        <v>5.97</v>
      </c>
      <c r="C22">
        <f>'HDV frt time series'!BA8</f>
        <v>5.8730000000000002</v>
      </c>
      <c r="D22">
        <f>'HDV frt time series'!BB8</f>
        <v>6.133</v>
      </c>
      <c r="E22">
        <f>'HDV frt time series'!BC8</f>
        <v>5.96</v>
      </c>
      <c r="F22">
        <f>'HDV frt time series'!BD8</f>
        <v>6.1159999999999997</v>
      </c>
      <c r="G22">
        <f>'HDV frt time series'!BE8</f>
        <v>6.1210000000000004</v>
      </c>
      <c r="H22">
        <f>'HDV frt time series'!BF8</f>
        <v>5.9420000000000002</v>
      </c>
      <c r="I22">
        <f>'HDV frt time series'!BG8</f>
        <v>5.9409999999999998</v>
      </c>
      <c r="J22">
        <f>'HDV frt time series'!BH8</f>
        <v>6.226</v>
      </c>
      <c r="K22">
        <f>'HDV frt time series'!BI8</f>
        <v>6.399</v>
      </c>
      <c r="L22">
        <f>'HDV frt time series'!BJ8</f>
        <v>6.2919999999999998</v>
      </c>
      <c r="M22">
        <f>'HDV frt time series'!BK8</f>
        <v>6.3070000000000004</v>
      </c>
      <c r="N22">
        <f>'HDV frt time series'!BL8</f>
        <v>6.3780000000000001</v>
      </c>
      <c r="O22">
        <f>'HDV frt time series'!BM8</f>
        <v>6.4249999999999998</v>
      </c>
      <c r="P22">
        <f>'HDV frt time series'!BN8</f>
        <v>6.6360000000000001</v>
      </c>
      <c r="Q22">
        <f>'HDV frt time series'!BO8</f>
        <v>6.7910000000000004</v>
      </c>
      <c r="R22">
        <f>'HDV frt time series'!BP8</f>
        <v>6.9820000000000002</v>
      </c>
      <c r="S22">
        <f>'HDV frt time series'!BQ8</f>
        <v>7.2320000000000002</v>
      </c>
      <c r="T22">
        <f>'HDV frt time series'!BR8</f>
        <v>7.4480000000000004</v>
      </c>
      <c r="U22">
        <f>'HDV frt time series'!BS8</f>
        <v>7.6879999999999997</v>
      </c>
      <c r="V22">
        <f>'HDV frt time series'!BT8</f>
        <v>7.88</v>
      </c>
      <c r="W22">
        <f>'HDV frt time series'!BU8</f>
        <v>8.0709999999999997</v>
      </c>
      <c r="X22">
        <f>'HDV frt time series'!BV8</f>
        <v>8.2750000000000004</v>
      </c>
      <c r="Y22">
        <f>'HDV frt time series'!BW8</f>
        <v>8.4540000000000006</v>
      </c>
      <c r="Z22">
        <f>'HDV frt time series'!BX8</f>
        <v>8.6449999999999996</v>
      </c>
      <c r="AA22">
        <f>'HDV frt time series'!BY8</f>
        <v>8.8350000000000009</v>
      </c>
      <c r="AB22">
        <f>'HDV frt time series'!BZ8</f>
        <v>8.9060000000000006</v>
      </c>
      <c r="AC22">
        <f>'HDV frt time series'!CA8</f>
        <v>8.9890000000000008</v>
      </c>
      <c r="AD22">
        <f>'HDV frt time series'!CB8</f>
        <v>9.0340000000000007</v>
      </c>
      <c r="AE22">
        <f>'HDV frt time series'!CC8</f>
        <v>9.0909999999999993</v>
      </c>
      <c r="AF22">
        <f>'HDV frt time series'!CD8</f>
        <v>9.1470000000000002</v>
      </c>
      <c r="AG22">
        <f>'HDV frt time series'!CE8</f>
        <v>9.3260000000000005</v>
      </c>
      <c r="AH22">
        <f>'HDV frt time series'!CF8</f>
        <v>9.4890000000000008</v>
      </c>
      <c r="AI22">
        <f>'HDV frt time series'!CG8</f>
        <v>9.6639999999999997</v>
      </c>
      <c r="AJ22">
        <f>'HDV frt time series'!CH8</f>
        <v>9.8369999999999997</v>
      </c>
      <c r="AK22">
        <f>'HDV frt time series'!CI8</f>
        <v>9.9939999999999998</v>
      </c>
      <c r="AL22">
        <f>'HDV frt time series'!CJ8</f>
        <v>10.24</v>
      </c>
      <c r="AM22">
        <f>'HDV frt time series'!CK8</f>
        <v>10.47</v>
      </c>
      <c r="AN22">
        <f>'HDV frt time series'!CL8</f>
        <v>10.7</v>
      </c>
      <c r="AO22">
        <f>'HDV frt time series'!CM8</f>
        <v>10.93</v>
      </c>
      <c r="AP22">
        <f>'HDV frt time series'!CN8</f>
        <v>11.17</v>
      </c>
      <c r="AQ22">
        <f>'HDV frt time series'!CO8</f>
        <v>11.16</v>
      </c>
      <c r="AR22">
        <f>'HDV frt time series'!CP8</f>
        <v>11.14</v>
      </c>
      <c r="AS22">
        <f>'HDV frt time series'!CQ8</f>
        <v>11.13</v>
      </c>
      <c r="AT22">
        <f>'HDV frt time series'!CR8</f>
        <v>11.11</v>
      </c>
      <c r="AU22">
        <f>'HDV frt time series'!CS8</f>
        <v>11.1</v>
      </c>
      <c r="AV22">
        <f>'HDV frt time series'!CT8</f>
        <v>11.1</v>
      </c>
      <c r="AW22">
        <f>'HDV frt time series'!CU8</f>
        <v>11.11</v>
      </c>
      <c r="AX22">
        <f>'HDV frt time series'!CV8</f>
        <v>11.11</v>
      </c>
      <c r="AY22">
        <f>'HDV frt time series'!CW8</f>
        <v>11.11</v>
      </c>
      <c r="AZ22">
        <f>'HDV frt time series'!CX8</f>
        <v>11.11</v>
      </c>
    </row>
    <row r="23" spans="1:52">
      <c r="A23" t="str">
        <f>'HDV frt time series'!A9</f>
        <v>SP HDV Diesel</v>
      </c>
      <c r="B23">
        <f>'HDV frt time series'!AZ9</f>
        <v>4.703002809</v>
      </c>
      <c r="C23">
        <f>'HDV frt time series'!BA9</f>
        <v>4.7127025280000003</v>
      </c>
      <c r="D23">
        <f>'HDV frt time series'!BB9</f>
        <v>4.7224022469999998</v>
      </c>
      <c r="E23">
        <f>'HDV frt time series'!BC9</f>
        <v>4.7321019660000001</v>
      </c>
      <c r="F23">
        <f>'HDV frt time series'!BD9</f>
        <v>4.7418016850000004</v>
      </c>
      <c r="G23">
        <f>'HDV frt time series'!BE9</f>
        <v>4.7515014039999999</v>
      </c>
      <c r="H23">
        <f>'HDV frt time series'!BF9</f>
        <v>4.7612011240000003</v>
      </c>
      <c r="I23">
        <f>'HDV frt time series'!BG9</f>
        <v>4.7709008429999997</v>
      </c>
      <c r="J23">
        <f>'HDV frt time series'!BH9</f>
        <v>4.7806005620000001</v>
      </c>
      <c r="K23">
        <f>'HDV frt time series'!BI9</f>
        <v>4.7903002810000004</v>
      </c>
      <c r="L23">
        <f>'HDV frt time series'!BJ9</f>
        <v>4.8</v>
      </c>
      <c r="M23">
        <f>'HDV frt time series'!BK9</f>
        <v>5.25</v>
      </c>
      <c r="N23">
        <f>'HDV frt time series'!BL9</f>
        <v>5.28</v>
      </c>
      <c r="O23">
        <f>'HDV frt time series'!BM9</f>
        <v>5.22</v>
      </c>
      <c r="P23">
        <f>'HDV frt time series'!BN9</f>
        <v>5.86</v>
      </c>
      <c r="Q23">
        <f>'HDV frt time series'!BO9</f>
        <v>5.87</v>
      </c>
      <c r="R23">
        <f>'HDV frt time series'!BP9</f>
        <v>7.3359752690000004</v>
      </c>
      <c r="S23">
        <f>'HDV frt time series'!BQ9</f>
        <v>7.5595959109999997</v>
      </c>
      <c r="T23">
        <f>'HDV frt time series'!BR9</f>
        <v>7.5803930739999998</v>
      </c>
      <c r="U23">
        <f>'HDV frt time series'!BS9</f>
        <v>7.6011815809999996</v>
      </c>
      <c r="V23">
        <f>'HDV frt time series'!BT9</f>
        <v>7.6264939180000004</v>
      </c>
      <c r="W23">
        <f>'HDV frt time series'!BU9</f>
        <v>7.6407733320000002</v>
      </c>
      <c r="X23">
        <f>'HDV frt time series'!BV9</f>
        <v>7.6548904210000002</v>
      </c>
      <c r="Y23">
        <f>'HDV frt time series'!BW9</f>
        <v>7.6480440600000001</v>
      </c>
      <c r="Z23">
        <f>'HDV frt time series'!BX9</f>
        <v>8.08</v>
      </c>
      <c r="AA23">
        <f>'HDV frt time series'!BY9</f>
        <v>8.08</v>
      </c>
      <c r="AB23">
        <f>'HDV frt time series'!BZ9</f>
        <v>8.09</v>
      </c>
      <c r="AC23">
        <f>'HDV frt time series'!CA9</f>
        <v>8.1</v>
      </c>
      <c r="AD23">
        <f>'HDV frt time series'!CB9</f>
        <v>8.11</v>
      </c>
      <c r="AE23">
        <f>'HDV frt time series'!CC9</f>
        <v>8.11</v>
      </c>
      <c r="AF23">
        <f>'HDV frt time series'!CD9</f>
        <v>8.1199999999999992</v>
      </c>
      <c r="AG23">
        <f>'HDV frt time series'!CE9</f>
        <v>8.1199999999999992</v>
      </c>
      <c r="AH23">
        <f>'HDV frt time series'!CF9</f>
        <v>8.1300000000000008</v>
      </c>
      <c r="AI23">
        <f>'HDV frt time series'!CG9</f>
        <v>8.1300000000000008</v>
      </c>
      <c r="AJ23">
        <f>'HDV frt time series'!CH9</f>
        <v>8.14</v>
      </c>
      <c r="AK23">
        <f>'HDV frt time series'!CI9</f>
        <v>8.14</v>
      </c>
      <c r="AL23">
        <f>'HDV frt time series'!CJ9</f>
        <v>8.11</v>
      </c>
      <c r="AM23">
        <f>'HDV frt time series'!CK9</f>
        <v>8.11</v>
      </c>
      <c r="AN23">
        <f>'HDV frt time series'!CL9</f>
        <v>8.1199999999999992</v>
      </c>
      <c r="AO23">
        <f>'HDV frt time series'!CM9</f>
        <v>8.1199999999999992</v>
      </c>
      <c r="AP23">
        <f>'HDV frt time series'!CN9</f>
        <v>8.1199999999999992</v>
      </c>
      <c r="AQ23">
        <f>'HDV frt time series'!CO9</f>
        <v>8.1199999999999992</v>
      </c>
      <c r="AR23">
        <f>'HDV frt time series'!CP9</f>
        <v>8.1199999999999992</v>
      </c>
      <c r="AS23">
        <f>'HDV frt time series'!CQ9</f>
        <v>8.1199999999999992</v>
      </c>
      <c r="AT23">
        <f>'HDV frt time series'!CR9</f>
        <v>8.1199999999999992</v>
      </c>
      <c r="AU23">
        <f>'HDV frt time series'!CS9</f>
        <v>8.1199999999999992</v>
      </c>
      <c r="AV23">
        <f>'HDV frt time series'!CT9</f>
        <v>8.1199999999999992</v>
      </c>
      <c r="AW23">
        <f>'HDV frt time series'!CU9</f>
        <v>8.1199999999999992</v>
      </c>
      <c r="AX23">
        <f>'HDV frt time series'!CV9</f>
        <v>8.1199999999999992</v>
      </c>
      <c r="AY23">
        <f>'HDV frt time series'!CW9</f>
        <v>8.1199999999999992</v>
      </c>
      <c r="AZ23">
        <f>'HDV frt time series'!CX9</f>
        <v>8.1199999999999992</v>
      </c>
    </row>
    <row r="24" spans="1:52">
      <c r="A24" t="str">
        <f>'HDV frt time series'!A10</f>
        <v>SP HDV CNG</v>
      </c>
      <c r="B24">
        <f>'HDV frt time series'!AZ10</f>
        <v>2.9714582109999998</v>
      </c>
      <c r="C24">
        <f>'HDV frt time series'!BA10</f>
        <v>2.9714582109999998</v>
      </c>
      <c r="D24">
        <f>'HDV frt time series'!BB10</f>
        <v>2.9714582109999998</v>
      </c>
      <c r="E24">
        <f>'HDV frt time series'!BC10</f>
        <v>2.9714582109999998</v>
      </c>
      <c r="F24">
        <f>'HDV frt time series'!BD10</f>
        <v>2.9714582109999998</v>
      </c>
      <c r="G24">
        <f>'HDV frt time series'!BE10</f>
        <v>2.9714582109999998</v>
      </c>
      <c r="H24">
        <f>'HDV frt time series'!BF10</f>
        <v>2.9714582109999998</v>
      </c>
      <c r="I24">
        <f>'HDV frt time series'!BG10</f>
        <v>2.9714582109999998</v>
      </c>
      <c r="J24">
        <f>'HDV frt time series'!BH10</f>
        <v>2.9714582109999998</v>
      </c>
      <c r="K24">
        <f>'HDV frt time series'!BI10</f>
        <v>2.9714582109999998</v>
      </c>
      <c r="L24">
        <f>'HDV frt time series'!BJ10</f>
        <v>2.9714582109999998</v>
      </c>
      <c r="M24">
        <f>'HDV frt time series'!BK10</f>
        <v>2.985760988</v>
      </c>
      <c r="N24">
        <f>'HDV frt time series'!BL10</f>
        <v>2.9894135149999999</v>
      </c>
      <c r="O24">
        <f>'HDV frt time series'!BM10</f>
        <v>2.989448527</v>
      </c>
      <c r="P24">
        <f>'HDV frt time series'!BN10</f>
        <v>3.4040034870000002</v>
      </c>
      <c r="Q24">
        <f>'HDV frt time series'!BO10</f>
        <v>3.4040034879999999</v>
      </c>
      <c r="R24">
        <f>'HDV frt time series'!BP10</f>
        <v>3.4040034870000002</v>
      </c>
      <c r="S24">
        <f>'HDV frt time series'!BQ10</f>
        <v>3.5033279369999999</v>
      </c>
      <c r="T24">
        <f>'HDV frt time series'!BR10</f>
        <v>3.5033279359999998</v>
      </c>
      <c r="U24">
        <f>'HDV frt time series'!BS10</f>
        <v>3.5033279359999998</v>
      </c>
      <c r="V24">
        <f>'HDV frt time series'!BT10</f>
        <v>3.5033279359999998</v>
      </c>
      <c r="W24">
        <f>'HDV frt time series'!BU10</f>
        <v>3.5033279359999998</v>
      </c>
      <c r="X24">
        <f>'HDV frt time series'!BV10</f>
        <v>3.5033279369999999</v>
      </c>
      <c r="Y24">
        <f>'HDV frt time series'!BW10</f>
        <v>3.5033279369999999</v>
      </c>
      <c r="Z24">
        <f>'HDV frt time series'!BX10</f>
        <v>3.5033279359999998</v>
      </c>
      <c r="AA24">
        <f>'HDV frt time series'!BY10</f>
        <v>5.55</v>
      </c>
      <c r="AB24">
        <f>'HDV frt time series'!BZ10</f>
        <v>5.57</v>
      </c>
      <c r="AC24">
        <f>'HDV frt time series'!CA10</f>
        <v>5.6</v>
      </c>
      <c r="AD24">
        <f>'HDV frt time series'!CB10</f>
        <v>5.61</v>
      </c>
      <c r="AE24">
        <f>'HDV frt time series'!CC10</f>
        <v>5.62</v>
      </c>
      <c r="AF24">
        <f>'HDV frt time series'!CD10</f>
        <v>5.65</v>
      </c>
      <c r="AG24">
        <f>'HDV frt time series'!CE10</f>
        <v>5.66</v>
      </c>
      <c r="AH24">
        <f>'HDV frt time series'!CF10</f>
        <v>5.71</v>
      </c>
      <c r="AI24">
        <f>'HDV frt time series'!CG10</f>
        <v>5.73</v>
      </c>
      <c r="AJ24">
        <f>'HDV frt time series'!CH10</f>
        <v>5.77</v>
      </c>
      <c r="AK24">
        <f>'HDV frt time series'!CI10</f>
        <v>5.8</v>
      </c>
      <c r="AL24">
        <f>'HDV frt time series'!CJ10</f>
        <v>5.8</v>
      </c>
      <c r="AM24">
        <f>'HDV frt time series'!CK10</f>
        <v>5.8</v>
      </c>
      <c r="AN24">
        <f>'HDV frt time series'!CL10</f>
        <v>5.8</v>
      </c>
      <c r="AO24">
        <f>'HDV frt time series'!CM10</f>
        <v>5.8</v>
      </c>
      <c r="AP24">
        <f>'HDV frt time series'!CN10</f>
        <v>5.8</v>
      </c>
      <c r="AQ24">
        <f>'HDV frt time series'!CO10</f>
        <v>5.8</v>
      </c>
      <c r="AR24">
        <f>'HDV frt time series'!CP10</f>
        <v>5.81</v>
      </c>
      <c r="AS24">
        <f>'HDV frt time series'!CQ10</f>
        <v>5.8</v>
      </c>
      <c r="AT24">
        <f>'HDV frt time series'!CR10</f>
        <v>5.79</v>
      </c>
      <c r="AU24">
        <f>'HDV frt time series'!CS10</f>
        <v>5.8</v>
      </c>
      <c r="AV24">
        <f>'HDV frt time series'!CT10</f>
        <v>5.79</v>
      </c>
      <c r="AW24">
        <f>'HDV frt time series'!CU10</f>
        <v>5.8</v>
      </c>
      <c r="AX24">
        <f>'HDV frt time series'!CV10</f>
        <v>5.8</v>
      </c>
      <c r="AY24">
        <f>'HDV frt time series'!CW10</f>
        <v>5.8</v>
      </c>
      <c r="AZ24">
        <f>'HDV frt time series'!CX10</f>
        <v>5.8</v>
      </c>
    </row>
    <row r="25" spans="1:52">
      <c r="A25" t="str">
        <f>'HDV frt time series'!A11</f>
        <v>SP HDV Hydrogen FCV</v>
      </c>
      <c r="B25">
        <f>'HDV frt time series'!AZ11</f>
        <v>6.0780821920000001</v>
      </c>
      <c r="C25">
        <f>'HDV frt time series'!BA11</f>
        <v>6.0780821920000001</v>
      </c>
      <c r="D25">
        <f>'HDV frt time series'!BB11</f>
        <v>6.0780821920000001</v>
      </c>
      <c r="E25">
        <f>'HDV frt time series'!BC11</f>
        <v>6.0780821920000001</v>
      </c>
      <c r="F25">
        <f>'HDV frt time series'!BD11</f>
        <v>6.0780821920000001</v>
      </c>
      <c r="G25">
        <f>'HDV frt time series'!BE11</f>
        <v>6.0780821920000001</v>
      </c>
      <c r="H25">
        <f>'HDV frt time series'!BF11</f>
        <v>6.0780821920000001</v>
      </c>
      <c r="I25">
        <f>'HDV frt time series'!BG11</f>
        <v>6.0780821920000001</v>
      </c>
      <c r="J25">
        <f>'HDV frt time series'!BH11</f>
        <v>6.0780821920000001</v>
      </c>
      <c r="K25">
        <f>'HDV frt time series'!BI11</f>
        <v>6.0780821920000001</v>
      </c>
      <c r="L25">
        <f>'HDV frt time series'!BJ11</f>
        <v>6.0780821920000001</v>
      </c>
      <c r="M25">
        <f>'HDV frt time series'!BK11</f>
        <v>6.0780821920000001</v>
      </c>
      <c r="N25">
        <f>'HDV frt time series'!BL11</f>
        <v>6.0780821920000001</v>
      </c>
      <c r="O25">
        <f>'HDV frt time series'!BM11</f>
        <v>6.0780821920000001</v>
      </c>
      <c r="P25">
        <f>'HDV frt time series'!BN11</f>
        <v>6.0780821920000001</v>
      </c>
      <c r="Q25">
        <f>'HDV frt time series'!BO11</f>
        <v>6.1972602739999996</v>
      </c>
      <c r="R25">
        <f>'HDV frt time series'!BP11</f>
        <v>6.3164383559999999</v>
      </c>
      <c r="S25">
        <f>'HDV frt time series'!BQ11</f>
        <v>6.4356164380000003</v>
      </c>
      <c r="T25">
        <f>'HDV frt time series'!BR11</f>
        <v>10.86</v>
      </c>
      <c r="U25">
        <f>'HDV frt time series'!BS11</f>
        <v>10.87</v>
      </c>
      <c r="V25">
        <f>'HDV frt time series'!BT11</f>
        <v>10.89</v>
      </c>
      <c r="W25">
        <f>'HDV frt time series'!BU11</f>
        <v>12.89</v>
      </c>
      <c r="X25">
        <f>'HDV frt time series'!BV11</f>
        <v>12.91</v>
      </c>
      <c r="Y25">
        <f>'HDV frt time series'!BW11</f>
        <v>12.92</v>
      </c>
      <c r="Z25">
        <f>'HDV frt time series'!BX11</f>
        <v>14.03</v>
      </c>
      <c r="AA25">
        <f>'HDV frt time series'!BY11</f>
        <v>14.05</v>
      </c>
      <c r="AB25">
        <f>'HDV frt time series'!BZ11</f>
        <v>14.06</v>
      </c>
      <c r="AC25">
        <f>'HDV frt time series'!CA11</f>
        <v>14.08</v>
      </c>
      <c r="AD25">
        <f>'HDV frt time series'!CB11</f>
        <v>14.1</v>
      </c>
      <c r="AE25">
        <f>'HDV frt time series'!CC11</f>
        <v>14.12</v>
      </c>
      <c r="AF25">
        <f>'HDV frt time series'!CD11</f>
        <v>13.87</v>
      </c>
      <c r="AG25">
        <f>'HDV frt time series'!CE11</f>
        <v>13.89</v>
      </c>
      <c r="AH25">
        <f>'HDV frt time series'!CF11</f>
        <v>13.94</v>
      </c>
      <c r="AI25">
        <f>'HDV frt time series'!CG11</f>
        <v>13.96</v>
      </c>
      <c r="AJ25">
        <f>'HDV frt time series'!CH11</f>
        <v>13.99</v>
      </c>
      <c r="AK25">
        <f>'HDV frt time series'!CI11</f>
        <v>14.01</v>
      </c>
      <c r="AL25">
        <f>'HDV frt time series'!CJ11</f>
        <v>13.99</v>
      </c>
      <c r="AM25">
        <f>'HDV frt time series'!CK11</f>
        <v>14</v>
      </c>
      <c r="AN25">
        <f>'HDV frt time series'!CL11</f>
        <v>14</v>
      </c>
      <c r="AO25">
        <f>'HDV frt time series'!CM11</f>
        <v>14</v>
      </c>
      <c r="AP25">
        <f>'HDV frt time series'!CN11</f>
        <v>14</v>
      </c>
      <c r="AQ25">
        <f>'HDV frt time series'!CO11</f>
        <v>14</v>
      </c>
      <c r="AR25">
        <f>'HDV frt time series'!CP11</f>
        <v>14.01</v>
      </c>
      <c r="AS25">
        <f>'HDV frt time series'!CQ11</f>
        <v>14</v>
      </c>
      <c r="AT25">
        <f>'HDV frt time series'!CR11</f>
        <v>13.99</v>
      </c>
      <c r="AU25">
        <f>'HDV frt time series'!CS11</f>
        <v>13.99</v>
      </c>
      <c r="AV25">
        <f>'HDV frt time series'!CT11</f>
        <v>13.99</v>
      </c>
      <c r="AW25">
        <f>'HDV frt time series'!CU11</f>
        <v>13.99</v>
      </c>
      <c r="AX25">
        <f>'HDV frt time series'!CV11</f>
        <v>14</v>
      </c>
      <c r="AY25">
        <f>'HDV frt time series'!CW11</f>
        <v>14</v>
      </c>
      <c r="AZ25">
        <f>'HDV frt time series'!CX11</f>
        <v>13.99</v>
      </c>
    </row>
    <row r="26" spans="1:52">
      <c r="A26" t="str">
        <f>'HDV frt time series'!A12</f>
        <v>SP HDV Battery Electric</v>
      </c>
      <c r="B26">
        <f>'HDV frt time series'!AZ12</f>
        <v>10.86</v>
      </c>
      <c r="C26">
        <f>'HDV frt time series'!BA12</f>
        <v>10.86</v>
      </c>
      <c r="D26">
        <f>'HDV frt time series'!BB12</f>
        <v>10.86</v>
      </c>
      <c r="E26">
        <f>'HDV frt time series'!BC12</f>
        <v>10.86</v>
      </c>
      <c r="F26">
        <f>'HDV frt time series'!BD12</f>
        <v>10.86</v>
      </c>
      <c r="G26">
        <f>'HDV frt time series'!BE12</f>
        <v>10.86</v>
      </c>
      <c r="H26">
        <f>'HDV frt time series'!BF12</f>
        <v>10.86</v>
      </c>
      <c r="I26">
        <f>'HDV frt time series'!BG12</f>
        <v>10.86</v>
      </c>
      <c r="J26">
        <f>'HDV frt time series'!BH12</f>
        <v>10.86</v>
      </c>
      <c r="K26">
        <f>'HDV frt time series'!BI12</f>
        <v>10.86</v>
      </c>
      <c r="L26">
        <f>'HDV frt time series'!BJ12</f>
        <v>10.86</v>
      </c>
      <c r="M26">
        <f>'HDV frt time series'!BK12</f>
        <v>10.86</v>
      </c>
      <c r="N26">
        <f>'HDV frt time series'!BL12</f>
        <v>10.86</v>
      </c>
      <c r="O26">
        <f>'HDV frt time series'!BM12</f>
        <v>10.86</v>
      </c>
      <c r="P26">
        <f>'HDV frt time series'!BN12</f>
        <v>10.86</v>
      </c>
      <c r="Q26">
        <f>'HDV frt time series'!BO12</f>
        <v>10.86</v>
      </c>
      <c r="R26">
        <f>'HDV frt time series'!BP12</f>
        <v>10.86</v>
      </c>
      <c r="S26" s="9">
        <v>11.266</v>
      </c>
      <c r="T26" s="9">
        <v>11.672000000000001</v>
      </c>
      <c r="U26" s="9">
        <v>12.078000000000001</v>
      </c>
      <c r="V26" s="9">
        <v>12.484000000000002</v>
      </c>
      <c r="W26">
        <f>'HDV frt time series'!BU12</f>
        <v>12.89</v>
      </c>
      <c r="X26">
        <f>'HDV frt time series'!BV12</f>
        <v>12.91</v>
      </c>
      <c r="Y26">
        <f>'HDV frt time series'!BW12</f>
        <v>12.92</v>
      </c>
      <c r="Z26">
        <f>'HDV frt time series'!BX12</f>
        <v>14.03</v>
      </c>
      <c r="AA26">
        <f>'HDV frt time series'!BY12</f>
        <v>14.05</v>
      </c>
      <c r="AB26">
        <f>'HDV frt time series'!BZ12</f>
        <v>14.06</v>
      </c>
      <c r="AC26">
        <f>'HDV frt time series'!CA12</f>
        <v>14.08</v>
      </c>
      <c r="AD26">
        <f>'HDV frt time series'!CB12</f>
        <v>14.1</v>
      </c>
      <c r="AE26">
        <f>'HDV frt time series'!CC12</f>
        <v>14.12</v>
      </c>
      <c r="AF26">
        <f>'HDV frt time series'!CD12</f>
        <v>13.87</v>
      </c>
      <c r="AG26">
        <f>'HDV frt time series'!CE12</f>
        <v>13.89</v>
      </c>
      <c r="AH26">
        <f>'HDV frt time series'!CF12</f>
        <v>13.94</v>
      </c>
      <c r="AI26">
        <f>'HDV frt time series'!CG12</f>
        <v>13.96</v>
      </c>
      <c r="AJ26">
        <f>'HDV frt time series'!CH12</f>
        <v>13.99</v>
      </c>
      <c r="AK26">
        <f>'HDV frt time series'!CI12</f>
        <v>14.01</v>
      </c>
      <c r="AL26">
        <f>'HDV frt time series'!CJ12</f>
        <v>13.99</v>
      </c>
      <c r="AM26">
        <f>'HDV frt time series'!CK12</f>
        <v>14</v>
      </c>
      <c r="AN26">
        <f>'HDV frt time series'!CL12</f>
        <v>14</v>
      </c>
      <c r="AO26">
        <f>'HDV frt time series'!CM12</f>
        <v>14</v>
      </c>
      <c r="AP26">
        <f>'HDV frt time series'!CN12</f>
        <v>14</v>
      </c>
      <c r="AQ26">
        <f>'HDV frt time series'!CO12</f>
        <v>14</v>
      </c>
      <c r="AR26">
        <f>'HDV frt time series'!CP12</f>
        <v>14.01</v>
      </c>
      <c r="AS26">
        <f>'HDV frt time series'!CQ12</f>
        <v>14</v>
      </c>
      <c r="AT26">
        <f>'HDV frt time series'!CR12</f>
        <v>13.99</v>
      </c>
      <c r="AU26">
        <f>'HDV frt time series'!CS12</f>
        <v>13.99</v>
      </c>
      <c r="AV26">
        <f>'HDV frt time series'!CT12</f>
        <v>13.99</v>
      </c>
      <c r="AW26">
        <f>'HDV frt time series'!CU12</f>
        <v>13.99</v>
      </c>
      <c r="AX26">
        <f>'HDV frt time series'!CV12</f>
        <v>14</v>
      </c>
      <c r="AY26">
        <f>'HDV frt time series'!CW12</f>
        <v>14</v>
      </c>
      <c r="AZ26">
        <f>'HDV frt time series'!CX12</f>
        <v>13.99</v>
      </c>
    </row>
    <row r="27" spans="1:52" ht="17.100000000000001" customHeight="1">
      <c r="S27" s="15" t="s">
        <v>92</v>
      </c>
    </row>
    <row r="28" spans="1:52" s="18" customFormat="1">
      <c r="Q28" s="18" t="s">
        <v>90</v>
      </c>
      <c r="T28" s="18" t="s">
        <v>91</v>
      </c>
    </row>
    <row r="30" spans="1:52">
      <c r="A30" t="s">
        <v>151</v>
      </c>
    </row>
    <row r="31" spans="1:52">
      <c r="A31" t="str">
        <f t="shared" ref="A31:AF31" si="3">A15</f>
        <v xml:space="preserve"> </v>
      </c>
      <c r="B31">
        <f t="shared" si="3"/>
        <v>2000</v>
      </c>
      <c r="C31">
        <f t="shared" si="3"/>
        <v>2001</v>
      </c>
      <c r="D31">
        <f t="shared" si="3"/>
        <v>2002</v>
      </c>
      <c r="E31">
        <f t="shared" si="3"/>
        <v>2003</v>
      </c>
      <c r="F31">
        <f t="shared" si="3"/>
        <v>2004</v>
      </c>
      <c r="G31">
        <f t="shared" si="3"/>
        <v>2005</v>
      </c>
      <c r="H31">
        <f t="shared" si="3"/>
        <v>2006</v>
      </c>
      <c r="I31">
        <f t="shared" si="3"/>
        <v>2007</v>
      </c>
      <c r="J31">
        <f t="shared" si="3"/>
        <v>2008</v>
      </c>
      <c r="K31">
        <f t="shared" si="3"/>
        <v>2009</v>
      </c>
      <c r="L31">
        <f t="shared" si="3"/>
        <v>2010</v>
      </c>
      <c r="M31">
        <f t="shared" si="3"/>
        <v>2011</v>
      </c>
      <c r="N31">
        <f t="shared" si="3"/>
        <v>2012</v>
      </c>
      <c r="O31">
        <f t="shared" si="3"/>
        <v>2013</v>
      </c>
      <c r="P31">
        <f t="shared" si="3"/>
        <v>2014</v>
      </c>
      <c r="Q31">
        <f t="shared" si="3"/>
        <v>2015</v>
      </c>
      <c r="R31">
        <f t="shared" si="3"/>
        <v>2016</v>
      </c>
      <c r="S31">
        <f t="shared" si="3"/>
        <v>2017</v>
      </c>
      <c r="T31">
        <f t="shared" si="3"/>
        <v>2018</v>
      </c>
      <c r="U31">
        <f t="shared" si="3"/>
        <v>2019</v>
      </c>
      <c r="V31">
        <f t="shared" si="3"/>
        <v>2020</v>
      </c>
      <c r="W31">
        <f t="shared" si="3"/>
        <v>2021</v>
      </c>
      <c r="X31">
        <f t="shared" si="3"/>
        <v>2022</v>
      </c>
      <c r="Y31">
        <f t="shared" si="3"/>
        <v>2023</v>
      </c>
      <c r="Z31">
        <f t="shared" si="3"/>
        <v>2024</v>
      </c>
      <c r="AA31">
        <f t="shared" si="3"/>
        <v>2025</v>
      </c>
      <c r="AB31">
        <f t="shared" si="3"/>
        <v>2026</v>
      </c>
      <c r="AC31">
        <f t="shared" si="3"/>
        <v>2027</v>
      </c>
      <c r="AD31">
        <f t="shared" si="3"/>
        <v>2028</v>
      </c>
      <c r="AE31">
        <f t="shared" si="3"/>
        <v>2029</v>
      </c>
      <c r="AF31">
        <f t="shared" si="3"/>
        <v>2030</v>
      </c>
      <c r="AG31">
        <f t="shared" ref="AG31:AZ31" si="4">AG15</f>
        <v>2031</v>
      </c>
      <c r="AH31">
        <f t="shared" si="4"/>
        <v>2032</v>
      </c>
      <c r="AI31">
        <f t="shared" si="4"/>
        <v>2033</v>
      </c>
      <c r="AJ31">
        <f t="shared" si="4"/>
        <v>2034</v>
      </c>
      <c r="AK31">
        <f t="shared" si="4"/>
        <v>2035</v>
      </c>
      <c r="AL31">
        <f t="shared" si="4"/>
        <v>2036</v>
      </c>
      <c r="AM31">
        <f t="shared" si="4"/>
        <v>2037</v>
      </c>
      <c r="AN31">
        <f t="shared" si="4"/>
        <v>2038</v>
      </c>
      <c r="AO31">
        <f t="shared" si="4"/>
        <v>2039</v>
      </c>
      <c r="AP31">
        <f t="shared" si="4"/>
        <v>2040</v>
      </c>
      <c r="AQ31">
        <f t="shared" si="4"/>
        <v>2041</v>
      </c>
      <c r="AR31">
        <f t="shared" si="4"/>
        <v>2042</v>
      </c>
      <c r="AS31">
        <f t="shared" si="4"/>
        <v>2043</v>
      </c>
      <c r="AT31">
        <f t="shared" si="4"/>
        <v>2044</v>
      </c>
      <c r="AU31">
        <f t="shared" si="4"/>
        <v>2045</v>
      </c>
      <c r="AV31">
        <f t="shared" si="4"/>
        <v>2046</v>
      </c>
      <c r="AW31">
        <f t="shared" si="4"/>
        <v>2047</v>
      </c>
      <c r="AX31">
        <f t="shared" si="4"/>
        <v>2048</v>
      </c>
      <c r="AY31">
        <f t="shared" si="4"/>
        <v>2049</v>
      </c>
      <c r="AZ31">
        <f t="shared" si="4"/>
        <v>2050</v>
      </c>
    </row>
    <row r="32" spans="1:52">
      <c r="A32" t="str">
        <f t="shared" ref="A32:AF32" si="5">A23</f>
        <v>SP HDV Diesel</v>
      </c>
      <c r="B32">
        <f t="shared" si="5"/>
        <v>4.703002809</v>
      </c>
      <c r="C32">
        <f t="shared" si="5"/>
        <v>4.7127025280000003</v>
      </c>
      <c r="D32">
        <f t="shared" si="5"/>
        <v>4.7224022469999998</v>
      </c>
      <c r="E32">
        <f t="shared" si="5"/>
        <v>4.7321019660000001</v>
      </c>
      <c r="F32">
        <f t="shared" si="5"/>
        <v>4.7418016850000004</v>
      </c>
      <c r="G32">
        <f t="shared" si="5"/>
        <v>4.7515014039999999</v>
      </c>
      <c r="H32">
        <f t="shared" si="5"/>
        <v>4.7612011240000003</v>
      </c>
      <c r="I32">
        <f t="shared" si="5"/>
        <v>4.7709008429999997</v>
      </c>
      <c r="J32">
        <f t="shared" si="5"/>
        <v>4.7806005620000001</v>
      </c>
      <c r="K32">
        <f t="shared" si="5"/>
        <v>4.7903002810000004</v>
      </c>
      <c r="L32">
        <f t="shared" si="5"/>
        <v>4.8</v>
      </c>
      <c r="M32">
        <f t="shared" si="5"/>
        <v>5.25</v>
      </c>
      <c r="N32">
        <f t="shared" si="5"/>
        <v>5.28</v>
      </c>
      <c r="O32">
        <f t="shared" si="5"/>
        <v>5.22</v>
      </c>
      <c r="P32">
        <f t="shared" si="5"/>
        <v>5.86</v>
      </c>
      <c r="Q32">
        <f t="shared" si="5"/>
        <v>5.87</v>
      </c>
      <c r="R32">
        <f t="shared" si="5"/>
        <v>7.3359752690000004</v>
      </c>
      <c r="S32">
        <f t="shared" si="5"/>
        <v>7.5595959109999997</v>
      </c>
      <c r="T32">
        <f t="shared" si="5"/>
        <v>7.5803930739999998</v>
      </c>
      <c r="U32">
        <f t="shared" si="5"/>
        <v>7.6011815809999996</v>
      </c>
      <c r="V32">
        <f t="shared" si="5"/>
        <v>7.6264939180000004</v>
      </c>
      <c r="W32">
        <f t="shared" si="5"/>
        <v>7.6407733320000002</v>
      </c>
      <c r="X32">
        <f t="shared" si="5"/>
        <v>7.6548904210000002</v>
      </c>
      <c r="Y32">
        <f t="shared" si="5"/>
        <v>7.6480440600000001</v>
      </c>
      <c r="Z32">
        <f t="shared" si="5"/>
        <v>8.08</v>
      </c>
      <c r="AA32">
        <f t="shared" si="5"/>
        <v>8.08</v>
      </c>
      <c r="AB32">
        <f t="shared" si="5"/>
        <v>8.09</v>
      </c>
      <c r="AC32">
        <f t="shared" si="5"/>
        <v>8.1</v>
      </c>
      <c r="AD32">
        <f t="shared" si="5"/>
        <v>8.11</v>
      </c>
      <c r="AE32">
        <f t="shared" si="5"/>
        <v>8.11</v>
      </c>
      <c r="AF32">
        <f t="shared" si="5"/>
        <v>8.1199999999999992</v>
      </c>
      <c r="AG32">
        <f t="shared" ref="AG32:AZ32" si="6">AG23</f>
        <v>8.1199999999999992</v>
      </c>
      <c r="AH32">
        <f t="shared" si="6"/>
        <v>8.1300000000000008</v>
      </c>
      <c r="AI32">
        <f t="shared" si="6"/>
        <v>8.1300000000000008</v>
      </c>
      <c r="AJ32">
        <f t="shared" si="6"/>
        <v>8.14</v>
      </c>
      <c r="AK32">
        <f t="shared" si="6"/>
        <v>8.14</v>
      </c>
      <c r="AL32">
        <f t="shared" si="6"/>
        <v>8.11</v>
      </c>
      <c r="AM32">
        <f t="shared" si="6"/>
        <v>8.11</v>
      </c>
      <c r="AN32">
        <f t="shared" si="6"/>
        <v>8.1199999999999992</v>
      </c>
      <c r="AO32">
        <f t="shared" si="6"/>
        <v>8.1199999999999992</v>
      </c>
      <c r="AP32">
        <f t="shared" si="6"/>
        <v>8.1199999999999992</v>
      </c>
      <c r="AQ32">
        <f t="shared" si="6"/>
        <v>8.1199999999999992</v>
      </c>
      <c r="AR32">
        <f t="shared" si="6"/>
        <v>8.1199999999999992</v>
      </c>
      <c r="AS32">
        <f t="shared" si="6"/>
        <v>8.1199999999999992</v>
      </c>
      <c r="AT32">
        <f t="shared" si="6"/>
        <v>8.1199999999999992</v>
      </c>
      <c r="AU32">
        <f t="shared" si="6"/>
        <v>8.1199999999999992</v>
      </c>
      <c r="AV32">
        <f t="shared" si="6"/>
        <v>8.1199999999999992</v>
      </c>
      <c r="AW32">
        <f t="shared" si="6"/>
        <v>8.1199999999999992</v>
      </c>
      <c r="AX32">
        <f t="shared" si="6"/>
        <v>8.1199999999999992</v>
      </c>
      <c r="AY32">
        <f t="shared" si="6"/>
        <v>8.1199999999999992</v>
      </c>
      <c r="AZ32">
        <f t="shared" si="6"/>
        <v>8.1199999999999992</v>
      </c>
    </row>
    <row r="33" spans="1:52">
      <c r="A33" t="str">
        <f t="shared" ref="A33:AF33" si="7">A24</f>
        <v>SP HDV CNG</v>
      </c>
      <c r="B33">
        <f t="shared" si="7"/>
        <v>2.9714582109999998</v>
      </c>
      <c r="C33">
        <f t="shared" si="7"/>
        <v>2.9714582109999998</v>
      </c>
      <c r="D33">
        <f t="shared" si="7"/>
        <v>2.9714582109999998</v>
      </c>
      <c r="E33">
        <f t="shared" si="7"/>
        <v>2.9714582109999998</v>
      </c>
      <c r="F33">
        <f t="shared" si="7"/>
        <v>2.9714582109999998</v>
      </c>
      <c r="G33">
        <f t="shared" si="7"/>
        <v>2.9714582109999998</v>
      </c>
      <c r="H33">
        <f t="shared" si="7"/>
        <v>2.9714582109999998</v>
      </c>
      <c r="I33">
        <f t="shared" si="7"/>
        <v>2.9714582109999998</v>
      </c>
      <c r="J33">
        <f t="shared" si="7"/>
        <v>2.9714582109999998</v>
      </c>
      <c r="K33">
        <f t="shared" si="7"/>
        <v>2.9714582109999998</v>
      </c>
      <c r="L33">
        <f t="shared" si="7"/>
        <v>2.9714582109999998</v>
      </c>
      <c r="M33">
        <f t="shared" si="7"/>
        <v>2.985760988</v>
      </c>
      <c r="N33">
        <f t="shared" si="7"/>
        <v>2.9894135149999999</v>
      </c>
      <c r="O33">
        <f t="shared" si="7"/>
        <v>2.989448527</v>
      </c>
      <c r="P33">
        <f t="shared" si="7"/>
        <v>3.4040034870000002</v>
      </c>
      <c r="Q33">
        <f t="shared" si="7"/>
        <v>3.4040034879999999</v>
      </c>
      <c r="R33">
        <f t="shared" si="7"/>
        <v>3.4040034870000002</v>
      </c>
      <c r="S33">
        <f t="shared" si="7"/>
        <v>3.5033279369999999</v>
      </c>
      <c r="T33">
        <f t="shared" si="7"/>
        <v>3.5033279359999998</v>
      </c>
      <c r="U33">
        <f t="shared" si="7"/>
        <v>3.5033279359999998</v>
      </c>
      <c r="V33">
        <f t="shared" si="7"/>
        <v>3.5033279359999998</v>
      </c>
      <c r="W33">
        <f t="shared" si="7"/>
        <v>3.5033279359999998</v>
      </c>
      <c r="X33">
        <f t="shared" si="7"/>
        <v>3.5033279369999999</v>
      </c>
      <c r="Y33">
        <f t="shared" si="7"/>
        <v>3.5033279369999999</v>
      </c>
      <c r="Z33">
        <f t="shared" si="7"/>
        <v>3.5033279359999998</v>
      </c>
      <c r="AA33">
        <f t="shared" si="7"/>
        <v>5.55</v>
      </c>
      <c r="AB33">
        <f t="shared" si="7"/>
        <v>5.57</v>
      </c>
      <c r="AC33">
        <f t="shared" si="7"/>
        <v>5.6</v>
      </c>
      <c r="AD33">
        <f t="shared" si="7"/>
        <v>5.61</v>
      </c>
      <c r="AE33">
        <f t="shared" si="7"/>
        <v>5.62</v>
      </c>
      <c r="AF33">
        <f t="shared" si="7"/>
        <v>5.65</v>
      </c>
      <c r="AG33">
        <f t="shared" ref="AG33:AZ33" si="8">AG24</f>
        <v>5.66</v>
      </c>
      <c r="AH33">
        <f t="shared" si="8"/>
        <v>5.71</v>
      </c>
      <c r="AI33">
        <f t="shared" si="8"/>
        <v>5.73</v>
      </c>
      <c r="AJ33">
        <f t="shared" si="8"/>
        <v>5.77</v>
      </c>
      <c r="AK33">
        <f t="shared" si="8"/>
        <v>5.8</v>
      </c>
      <c r="AL33">
        <f t="shared" si="8"/>
        <v>5.8</v>
      </c>
      <c r="AM33">
        <f t="shared" si="8"/>
        <v>5.8</v>
      </c>
      <c r="AN33">
        <f t="shared" si="8"/>
        <v>5.8</v>
      </c>
      <c r="AO33">
        <f t="shared" si="8"/>
        <v>5.8</v>
      </c>
      <c r="AP33">
        <f t="shared" si="8"/>
        <v>5.8</v>
      </c>
      <c r="AQ33">
        <f t="shared" si="8"/>
        <v>5.8</v>
      </c>
      <c r="AR33">
        <f t="shared" si="8"/>
        <v>5.81</v>
      </c>
      <c r="AS33">
        <f t="shared" si="8"/>
        <v>5.8</v>
      </c>
      <c r="AT33">
        <f t="shared" si="8"/>
        <v>5.79</v>
      </c>
      <c r="AU33">
        <f t="shared" si="8"/>
        <v>5.8</v>
      </c>
      <c r="AV33">
        <f t="shared" si="8"/>
        <v>5.79</v>
      </c>
      <c r="AW33">
        <f t="shared" si="8"/>
        <v>5.8</v>
      </c>
      <c r="AX33">
        <f t="shared" si="8"/>
        <v>5.8</v>
      </c>
      <c r="AY33">
        <f t="shared" si="8"/>
        <v>5.8</v>
      </c>
      <c r="AZ33">
        <f t="shared" si="8"/>
        <v>5.8</v>
      </c>
    </row>
    <row r="34" spans="1:52">
      <c r="A34" t="str">
        <f t="shared" ref="A34:AF34" si="9">A26</f>
        <v>SP HDV Battery Electric</v>
      </c>
      <c r="B34">
        <f t="shared" si="9"/>
        <v>10.86</v>
      </c>
      <c r="C34">
        <f t="shared" si="9"/>
        <v>10.86</v>
      </c>
      <c r="D34">
        <f t="shared" si="9"/>
        <v>10.86</v>
      </c>
      <c r="E34">
        <f t="shared" si="9"/>
        <v>10.86</v>
      </c>
      <c r="F34">
        <f t="shared" si="9"/>
        <v>10.86</v>
      </c>
      <c r="G34">
        <f t="shared" si="9"/>
        <v>10.86</v>
      </c>
      <c r="H34">
        <f t="shared" si="9"/>
        <v>10.86</v>
      </c>
      <c r="I34">
        <f t="shared" si="9"/>
        <v>10.86</v>
      </c>
      <c r="J34">
        <f t="shared" si="9"/>
        <v>10.86</v>
      </c>
      <c r="K34">
        <f t="shared" si="9"/>
        <v>10.86</v>
      </c>
      <c r="L34">
        <f t="shared" si="9"/>
        <v>10.86</v>
      </c>
      <c r="M34">
        <f t="shared" si="9"/>
        <v>10.86</v>
      </c>
      <c r="N34">
        <f t="shared" si="9"/>
        <v>10.86</v>
      </c>
      <c r="O34">
        <f t="shared" si="9"/>
        <v>10.86</v>
      </c>
      <c r="P34">
        <f t="shared" si="9"/>
        <v>10.86</v>
      </c>
      <c r="Q34">
        <f t="shared" si="9"/>
        <v>10.86</v>
      </c>
      <c r="R34">
        <f t="shared" si="9"/>
        <v>10.86</v>
      </c>
      <c r="S34">
        <f t="shared" si="9"/>
        <v>11.266</v>
      </c>
      <c r="T34">
        <f t="shared" si="9"/>
        <v>11.672000000000001</v>
      </c>
      <c r="U34">
        <f t="shared" si="9"/>
        <v>12.078000000000001</v>
      </c>
      <c r="V34">
        <f t="shared" si="9"/>
        <v>12.484000000000002</v>
      </c>
      <c r="W34">
        <f t="shared" si="9"/>
        <v>12.89</v>
      </c>
      <c r="X34">
        <f t="shared" si="9"/>
        <v>12.91</v>
      </c>
      <c r="Y34">
        <f t="shared" si="9"/>
        <v>12.92</v>
      </c>
      <c r="Z34">
        <f t="shared" si="9"/>
        <v>14.03</v>
      </c>
      <c r="AA34">
        <f t="shared" si="9"/>
        <v>14.05</v>
      </c>
      <c r="AB34">
        <f t="shared" si="9"/>
        <v>14.06</v>
      </c>
      <c r="AC34">
        <f t="shared" si="9"/>
        <v>14.08</v>
      </c>
      <c r="AD34">
        <f t="shared" si="9"/>
        <v>14.1</v>
      </c>
      <c r="AE34">
        <f t="shared" si="9"/>
        <v>14.12</v>
      </c>
      <c r="AF34">
        <f t="shared" si="9"/>
        <v>13.87</v>
      </c>
      <c r="AG34">
        <f t="shared" ref="AG34:AZ34" si="10">AG26</f>
        <v>13.89</v>
      </c>
      <c r="AH34">
        <f t="shared" si="10"/>
        <v>13.94</v>
      </c>
      <c r="AI34">
        <f t="shared" si="10"/>
        <v>13.96</v>
      </c>
      <c r="AJ34">
        <f t="shared" si="10"/>
        <v>13.99</v>
      </c>
      <c r="AK34">
        <f t="shared" si="10"/>
        <v>14.01</v>
      </c>
      <c r="AL34">
        <f t="shared" si="10"/>
        <v>13.99</v>
      </c>
      <c r="AM34">
        <f t="shared" si="10"/>
        <v>14</v>
      </c>
      <c r="AN34">
        <f t="shared" si="10"/>
        <v>14</v>
      </c>
      <c r="AO34">
        <f t="shared" si="10"/>
        <v>14</v>
      </c>
      <c r="AP34">
        <f t="shared" si="10"/>
        <v>14</v>
      </c>
      <c r="AQ34">
        <f t="shared" si="10"/>
        <v>14</v>
      </c>
      <c r="AR34">
        <f t="shared" si="10"/>
        <v>14.01</v>
      </c>
      <c r="AS34">
        <f t="shared" si="10"/>
        <v>14</v>
      </c>
      <c r="AT34">
        <f t="shared" si="10"/>
        <v>13.99</v>
      </c>
      <c r="AU34">
        <f t="shared" si="10"/>
        <v>13.99</v>
      </c>
      <c r="AV34">
        <f t="shared" si="10"/>
        <v>13.99</v>
      </c>
      <c r="AW34">
        <f t="shared" si="10"/>
        <v>13.99</v>
      </c>
      <c r="AX34">
        <f t="shared" si="10"/>
        <v>14</v>
      </c>
      <c r="AY34">
        <f t="shared" si="10"/>
        <v>14</v>
      </c>
      <c r="AZ34">
        <f t="shared" si="10"/>
        <v>13.99</v>
      </c>
    </row>
    <row r="36" spans="1:52" ht="30">
      <c r="A36" s="30" t="s">
        <v>155</v>
      </c>
      <c r="B36">
        <f>B32</f>
        <v>4.703002809</v>
      </c>
      <c r="C36">
        <f t="shared" ref="C36:AA36" si="11">C32</f>
        <v>4.7127025280000003</v>
      </c>
      <c r="D36">
        <f t="shared" si="11"/>
        <v>4.7224022469999998</v>
      </c>
      <c r="E36">
        <f t="shared" si="11"/>
        <v>4.7321019660000001</v>
      </c>
      <c r="F36">
        <f t="shared" si="11"/>
        <v>4.7418016850000004</v>
      </c>
      <c r="G36">
        <f t="shared" si="11"/>
        <v>4.7515014039999999</v>
      </c>
      <c r="H36">
        <f t="shared" si="11"/>
        <v>4.7612011240000003</v>
      </c>
      <c r="I36">
        <f t="shared" si="11"/>
        <v>4.7709008429999997</v>
      </c>
      <c r="J36">
        <f t="shared" si="11"/>
        <v>4.7806005620000001</v>
      </c>
      <c r="K36">
        <f t="shared" si="11"/>
        <v>4.7903002810000004</v>
      </c>
      <c r="L36">
        <f t="shared" si="11"/>
        <v>4.8</v>
      </c>
      <c r="M36">
        <f t="shared" si="11"/>
        <v>5.25</v>
      </c>
      <c r="N36">
        <f t="shared" si="11"/>
        <v>5.28</v>
      </c>
      <c r="O36">
        <f t="shared" si="11"/>
        <v>5.22</v>
      </c>
      <c r="P36">
        <f t="shared" si="11"/>
        <v>5.86</v>
      </c>
      <c r="Q36">
        <f t="shared" si="11"/>
        <v>5.87</v>
      </c>
      <c r="R36">
        <f t="shared" si="11"/>
        <v>7.3359752690000004</v>
      </c>
      <c r="S36">
        <f t="shared" si="11"/>
        <v>7.5595959109999997</v>
      </c>
      <c r="T36">
        <f t="shared" si="11"/>
        <v>7.5803930739999998</v>
      </c>
      <c r="U36">
        <f t="shared" si="11"/>
        <v>7.6011815809999996</v>
      </c>
      <c r="V36">
        <f t="shared" si="11"/>
        <v>7.6264939180000004</v>
      </c>
      <c r="W36">
        <f t="shared" si="11"/>
        <v>7.6407733320000002</v>
      </c>
      <c r="X36">
        <f t="shared" si="11"/>
        <v>7.6548904210000002</v>
      </c>
      <c r="Y36">
        <f t="shared" si="11"/>
        <v>7.6480440600000001</v>
      </c>
      <c r="Z36">
        <f t="shared" si="11"/>
        <v>8.08</v>
      </c>
      <c r="AA36">
        <f t="shared" si="11"/>
        <v>8.08</v>
      </c>
      <c r="AB36">
        <f>AA36</f>
        <v>8.08</v>
      </c>
      <c r="AC36">
        <f t="shared" ref="AC36:AZ36" si="12">AB36</f>
        <v>8.08</v>
      </c>
      <c r="AD36">
        <f t="shared" si="12"/>
        <v>8.08</v>
      </c>
      <c r="AE36">
        <f t="shared" si="12"/>
        <v>8.08</v>
      </c>
      <c r="AF36">
        <f t="shared" si="12"/>
        <v>8.08</v>
      </c>
      <c r="AG36">
        <f t="shared" si="12"/>
        <v>8.08</v>
      </c>
      <c r="AH36">
        <f t="shared" si="12"/>
        <v>8.08</v>
      </c>
      <c r="AI36">
        <f t="shared" si="12"/>
        <v>8.08</v>
      </c>
      <c r="AJ36">
        <f t="shared" si="12"/>
        <v>8.08</v>
      </c>
      <c r="AK36">
        <f t="shared" si="12"/>
        <v>8.08</v>
      </c>
      <c r="AL36">
        <f t="shared" si="12"/>
        <v>8.08</v>
      </c>
      <c r="AM36">
        <f t="shared" si="12"/>
        <v>8.08</v>
      </c>
      <c r="AN36">
        <f t="shared" si="12"/>
        <v>8.08</v>
      </c>
      <c r="AO36">
        <f t="shared" si="12"/>
        <v>8.08</v>
      </c>
      <c r="AP36">
        <f t="shared" si="12"/>
        <v>8.08</v>
      </c>
      <c r="AQ36">
        <f t="shared" si="12"/>
        <v>8.08</v>
      </c>
      <c r="AR36">
        <f t="shared" si="12"/>
        <v>8.08</v>
      </c>
      <c r="AS36">
        <f t="shared" si="12"/>
        <v>8.08</v>
      </c>
      <c r="AT36">
        <f t="shared" si="12"/>
        <v>8.08</v>
      </c>
      <c r="AU36">
        <f t="shared" si="12"/>
        <v>8.08</v>
      </c>
      <c r="AV36">
        <f t="shared" si="12"/>
        <v>8.08</v>
      </c>
      <c r="AW36">
        <f t="shared" si="12"/>
        <v>8.08</v>
      </c>
      <c r="AX36">
        <f t="shared" si="12"/>
        <v>8.08</v>
      </c>
      <c r="AY36">
        <f t="shared" si="12"/>
        <v>8.08</v>
      </c>
      <c r="AZ36">
        <f t="shared" si="12"/>
        <v>8.08</v>
      </c>
    </row>
    <row r="38" spans="1:52" s="25" customFormat="1">
      <c r="A38" s="25" t="s">
        <v>152</v>
      </c>
    </row>
    <row r="39" spans="1:52">
      <c r="A39" t="s">
        <v>147</v>
      </c>
    </row>
    <row r="40" spans="1:52">
      <c r="B40" t="s">
        <v>146</v>
      </c>
      <c r="C40">
        <v>2028</v>
      </c>
      <c r="D40">
        <v>2029</v>
      </c>
      <c r="E40">
        <v>2030</v>
      </c>
    </row>
    <row r="41" spans="1:52">
      <c r="A41" t="s">
        <v>36</v>
      </c>
      <c r="B41">
        <f>$AC$32</f>
        <v>8.1</v>
      </c>
      <c r="C41">
        <f>B41+B41*0.015</f>
        <v>8.2214999999999989</v>
      </c>
      <c r="D41">
        <f t="shared" ref="D41:E41" si="13">C41+C41*0.015</f>
        <v>8.3448224999999994</v>
      </c>
      <c r="E41">
        <f t="shared" si="13"/>
        <v>8.4699948374999998</v>
      </c>
    </row>
    <row r="43" spans="1:52">
      <c r="B43">
        <v>2025</v>
      </c>
      <c r="C43">
        <v>2030</v>
      </c>
      <c r="D43" t="s">
        <v>148</v>
      </c>
    </row>
    <row r="44" spans="1:52">
      <c r="B44">
        <f>$AA$32</f>
        <v>8.08</v>
      </c>
      <c r="C44">
        <f>$E$41</f>
        <v>8.4699948374999998</v>
      </c>
      <c r="D44">
        <f>(C44-B44)/B44</f>
        <v>4.8266687809405906E-2</v>
      </c>
    </row>
    <row r="46" spans="1:52" s="25" customFormat="1">
      <c r="A46" s="25" t="s">
        <v>153</v>
      </c>
    </row>
    <row r="47" spans="1:52" ht="30">
      <c r="A47" s="28" t="s">
        <v>150</v>
      </c>
      <c r="B47" s="28">
        <v>0.36223427031453798</v>
      </c>
    </row>
    <row r="48" spans="1:52">
      <c r="A48" t="s">
        <v>154</v>
      </c>
      <c r="B48">
        <f>D44/B47</f>
        <v>0.13324716009750986</v>
      </c>
      <c r="C48" t="s">
        <v>149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X12"/>
  <sheetViews>
    <sheetView workbookViewId="0">
      <selection activeCell="A14" sqref="A14"/>
    </sheetView>
  </sheetViews>
  <sheetFormatPr defaultRowHeight="15"/>
  <cols>
    <col min="1" max="1" width="21.28515625" customWidth="1"/>
  </cols>
  <sheetData>
    <row r="1" spans="1:102">
      <c r="A1" t="s">
        <v>23</v>
      </c>
      <c r="B1">
        <v>1950</v>
      </c>
      <c r="C1">
        <v>1951</v>
      </c>
      <c r="D1">
        <v>1952</v>
      </c>
      <c r="E1">
        <v>1953</v>
      </c>
      <c r="F1">
        <v>1954</v>
      </c>
      <c r="G1">
        <v>1955</v>
      </c>
      <c r="H1">
        <v>1956</v>
      </c>
      <c r="I1">
        <v>1957</v>
      </c>
      <c r="J1">
        <v>1958</v>
      </c>
      <c r="K1">
        <v>1959</v>
      </c>
      <c r="L1">
        <v>1960</v>
      </c>
      <c r="M1">
        <v>1961</v>
      </c>
      <c r="N1">
        <v>1962</v>
      </c>
      <c r="O1">
        <v>1963</v>
      </c>
      <c r="P1">
        <v>1964</v>
      </c>
      <c r="Q1">
        <v>1965</v>
      </c>
      <c r="R1">
        <v>1966</v>
      </c>
      <c r="S1">
        <v>1967</v>
      </c>
      <c r="T1">
        <v>1968</v>
      </c>
      <c r="U1">
        <v>1969</v>
      </c>
      <c r="V1">
        <v>1970</v>
      </c>
      <c r="W1">
        <v>1971</v>
      </c>
      <c r="X1">
        <v>1972</v>
      </c>
      <c r="Y1">
        <v>1973</v>
      </c>
      <c r="Z1">
        <v>1974</v>
      </c>
      <c r="AA1">
        <v>1975</v>
      </c>
      <c r="AB1">
        <v>1976</v>
      </c>
      <c r="AC1">
        <v>1977</v>
      </c>
      <c r="AD1">
        <v>1978</v>
      </c>
      <c r="AE1">
        <v>1979</v>
      </c>
      <c r="AF1">
        <v>1980</v>
      </c>
      <c r="AG1">
        <v>1981</v>
      </c>
      <c r="AH1">
        <v>1982</v>
      </c>
      <c r="AI1">
        <v>1983</v>
      </c>
      <c r="AJ1">
        <v>1984</v>
      </c>
      <c r="AK1">
        <v>1985</v>
      </c>
      <c r="AL1">
        <v>1986</v>
      </c>
      <c r="AM1">
        <v>1987</v>
      </c>
      <c r="AN1">
        <v>1988</v>
      </c>
      <c r="AO1">
        <v>1989</v>
      </c>
      <c r="AP1">
        <v>1990</v>
      </c>
      <c r="AQ1">
        <v>1991</v>
      </c>
      <c r="AR1">
        <v>1992</v>
      </c>
      <c r="AS1">
        <v>1993</v>
      </c>
      <c r="AT1">
        <v>1994</v>
      </c>
      <c r="AU1">
        <v>1995</v>
      </c>
      <c r="AV1">
        <v>1996</v>
      </c>
      <c r="AW1">
        <v>1997</v>
      </c>
      <c r="AX1">
        <v>1998</v>
      </c>
      <c r="AY1">
        <v>1999</v>
      </c>
      <c r="AZ1">
        <v>2000</v>
      </c>
      <c r="BA1">
        <v>2001</v>
      </c>
      <c r="BB1">
        <v>2002</v>
      </c>
      <c r="BC1">
        <v>2003</v>
      </c>
      <c r="BD1">
        <v>2004</v>
      </c>
      <c r="BE1">
        <v>2005</v>
      </c>
      <c r="BF1">
        <v>2006</v>
      </c>
      <c r="BG1">
        <v>2007</v>
      </c>
      <c r="BH1">
        <v>2008</v>
      </c>
      <c r="BI1">
        <v>2009</v>
      </c>
      <c r="BJ1">
        <v>2010</v>
      </c>
      <c r="BK1">
        <v>2011</v>
      </c>
      <c r="BL1">
        <v>2012</v>
      </c>
      <c r="BM1">
        <v>2013</v>
      </c>
      <c r="BN1">
        <v>2014</v>
      </c>
      <c r="BO1">
        <v>2015</v>
      </c>
      <c r="BP1">
        <v>2016</v>
      </c>
      <c r="BQ1">
        <v>2017</v>
      </c>
      <c r="BR1">
        <v>2018</v>
      </c>
      <c r="BS1">
        <v>2019</v>
      </c>
      <c r="BT1">
        <v>2020</v>
      </c>
      <c r="BU1">
        <v>2021</v>
      </c>
      <c r="BV1">
        <v>2022</v>
      </c>
      <c r="BW1">
        <v>2023</v>
      </c>
      <c r="BX1">
        <v>2024</v>
      </c>
      <c r="BY1">
        <v>2025</v>
      </c>
      <c r="BZ1">
        <v>2026</v>
      </c>
      <c r="CA1">
        <v>2027</v>
      </c>
      <c r="CB1">
        <v>2028</v>
      </c>
      <c r="CC1">
        <v>2029</v>
      </c>
      <c r="CD1">
        <v>2030</v>
      </c>
      <c r="CE1">
        <v>2031</v>
      </c>
      <c r="CF1">
        <v>2032</v>
      </c>
      <c r="CG1">
        <v>2033</v>
      </c>
      <c r="CH1">
        <v>2034</v>
      </c>
      <c r="CI1">
        <v>2035</v>
      </c>
      <c r="CJ1">
        <v>2036</v>
      </c>
      <c r="CK1">
        <v>2037</v>
      </c>
      <c r="CL1">
        <v>2038</v>
      </c>
      <c r="CM1">
        <v>2039</v>
      </c>
      <c r="CN1">
        <v>2040</v>
      </c>
      <c r="CO1">
        <v>2041</v>
      </c>
      <c r="CP1">
        <v>2042</v>
      </c>
      <c r="CQ1">
        <v>2043</v>
      </c>
      <c r="CR1">
        <v>2044</v>
      </c>
      <c r="CS1">
        <v>2045</v>
      </c>
      <c r="CT1">
        <v>2046</v>
      </c>
      <c r="CU1">
        <v>2047</v>
      </c>
      <c r="CV1">
        <v>2048</v>
      </c>
      <c r="CW1">
        <v>2049</v>
      </c>
      <c r="CX1">
        <v>2050</v>
      </c>
    </row>
    <row r="2" spans="1:102">
      <c r="A2" t="s">
        <v>53</v>
      </c>
      <c r="B2">
        <v>4.3412695837086099</v>
      </c>
      <c r="C2">
        <v>4.3412695837086099</v>
      </c>
      <c r="D2">
        <v>4.3412695837086099</v>
      </c>
      <c r="E2">
        <v>4.3412695837086099</v>
      </c>
      <c r="F2">
        <v>4.3412695837086099</v>
      </c>
      <c r="G2">
        <v>4.3412695837086099</v>
      </c>
      <c r="H2">
        <v>4.3412695837086099</v>
      </c>
      <c r="I2">
        <v>4.3412695837086099</v>
      </c>
      <c r="J2">
        <v>4.3412695837086099</v>
      </c>
      <c r="K2">
        <v>4.3412695837086099</v>
      </c>
      <c r="L2">
        <v>4.3412695837086099</v>
      </c>
      <c r="M2">
        <v>4.3412695837086099</v>
      </c>
      <c r="N2">
        <v>4.3412695837086099</v>
      </c>
      <c r="O2">
        <v>4.3412695837086099</v>
      </c>
      <c r="P2">
        <v>4.3412695837086099</v>
      </c>
      <c r="Q2">
        <v>4.3412695837086099</v>
      </c>
      <c r="R2">
        <v>4.3841752730853596</v>
      </c>
      <c r="S2">
        <v>4.3921527862298104</v>
      </c>
      <c r="T2">
        <v>4.3997810250102098</v>
      </c>
      <c r="U2">
        <v>4.4055745888131899</v>
      </c>
      <c r="V2">
        <v>4.4095952676944599</v>
      </c>
      <c r="W2">
        <v>4.41273261663396</v>
      </c>
      <c r="X2">
        <v>4.4163324207675503</v>
      </c>
      <c r="Y2">
        <v>4.4214681979449404</v>
      </c>
      <c r="Z2">
        <v>4.4253518229713897</v>
      </c>
      <c r="AA2">
        <v>4.4272709902875302</v>
      </c>
      <c r="AB2">
        <v>4.4303917598157803</v>
      </c>
      <c r="AC2">
        <v>4.4353470140151501</v>
      </c>
      <c r="AD2">
        <v>4.4389570398759401</v>
      </c>
      <c r="AE2">
        <v>4.4421235612272101</v>
      </c>
      <c r="AF2">
        <v>4.4440232321381004</v>
      </c>
      <c r="AG2">
        <v>4.4455362505706804</v>
      </c>
      <c r="AH2">
        <v>4.4471480876848704</v>
      </c>
      <c r="AI2">
        <v>4.4500670906466002</v>
      </c>
      <c r="AJ2">
        <v>4.4547319231417202</v>
      </c>
      <c r="AK2">
        <v>4.4586750715526602</v>
      </c>
      <c r="AL2">
        <v>4.4639289426594999</v>
      </c>
      <c r="AM2">
        <v>4.59325575182259</v>
      </c>
      <c r="AN2">
        <v>4.5962079868388201</v>
      </c>
      <c r="AO2">
        <v>4.60059826762211</v>
      </c>
      <c r="AP2">
        <v>4.6060056175396902</v>
      </c>
      <c r="AQ2">
        <v>4.6157053369999996</v>
      </c>
      <c r="AR2">
        <v>4.625405056</v>
      </c>
      <c r="AS2">
        <v>4.6351047750000003</v>
      </c>
      <c r="AT2">
        <v>4.6448044939999997</v>
      </c>
      <c r="AU2">
        <v>4.6545042130000001</v>
      </c>
      <c r="AV2">
        <v>4.6642039320000004</v>
      </c>
      <c r="AW2">
        <v>4.6739036509999998</v>
      </c>
      <c r="AX2">
        <v>4.6836033710000002</v>
      </c>
      <c r="AY2">
        <v>4.6933030899999997</v>
      </c>
      <c r="AZ2">
        <v>4.703002809</v>
      </c>
      <c r="BA2">
        <v>4.7127025280000003</v>
      </c>
      <c r="BB2">
        <v>4.7224022469999998</v>
      </c>
      <c r="BC2">
        <v>4.7321019660000001</v>
      </c>
      <c r="BD2">
        <v>4.7418016850000004</v>
      </c>
      <c r="BE2">
        <v>4.7515014039999999</v>
      </c>
      <c r="BF2">
        <v>4.7612011240000003</v>
      </c>
      <c r="BG2">
        <v>4.7709008429999997</v>
      </c>
      <c r="BH2">
        <v>4.7806005620000001</v>
      </c>
      <c r="BI2">
        <v>4.7903002810000004</v>
      </c>
      <c r="BJ2">
        <v>4.8</v>
      </c>
      <c r="BK2">
        <v>5.25</v>
      </c>
      <c r="BL2">
        <v>5.28</v>
      </c>
      <c r="BM2">
        <v>5.22</v>
      </c>
      <c r="BN2">
        <v>5.86</v>
      </c>
      <c r="BO2">
        <v>5.87</v>
      </c>
      <c r="BP2">
        <v>7.3359752690000004</v>
      </c>
      <c r="BQ2">
        <v>7.5595959109999997</v>
      </c>
      <c r="BR2">
        <v>7.5803930739999998</v>
      </c>
      <c r="BS2">
        <v>7.6011815809999996</v>
      </c>
      <c r="BT2">
        <v>7.6264939180000004</v>
      </c>
      <c r="BU2">
        <v>7.6407733320000002</v>
      </c>
      <c r="BV2">
        <v>7.6548904210000002</v>
      </c>
      <c r="BW2">
        <v>7.6480440600000001</v>
      </c>
      <c r="BX2">
        <v>7.6728142259999998</v>
      </c>
      <c r="BY2">
        <v>7.678026934</v>
      </c>
      <c r="BZ2">
        <v>7.6836727600000003</v>
      </c>
      <c r="CA2">
        <v>7.692423206</v>
      </c>
      <c r="CB2">
        <v>7.6969435300000004</v>
      </c>
      <c r="CC2">
        <v>7.7009463760000001</v>
      </c>
      <c r="CD2">
        <v>7.7053825329999999</v>
      </c>
      <c r="CE2">
        <v>7.7096381840000001</v>
      </c>
      <c r="CF2">
        <v>7.7199166190000001</v>
      </c>
      <c r="CG2">
        <v>7.7225677770000001</v>
      </c>
      <c r="CH2">
        <v>7.7247833520000002</v>
      </c>
      <c r="CI2">
        <v>7.7260653369999996</v>
      </c>
      <c r="CJ2">
        <v>7.7016292870000003</v>
      </c>
      <c r="CK2">
        <v>7.7034311290000002</v>
      </c>
      <c r="CL2">
        <v>7.7051277139999996</v>
      </c>
      <c r="CM2">
        <v>7.7072452199999999</v>
      </c>
      <c r="CN2">
        <v>7.7094395819999999</v>
      </c>
      <c r="CO2">
        <v>7.7086904010000001</v>
      </c>
      <c r="CP2">
        <v>7.7081769109999998</v>
      </c>
      <c r="CQ2">
        <v>7.7073420629999996</v>
      </c>
      <c r="CR2">
        <v>7.706469469</v>
      </c>
      <c r="CS2">
        <v>7.7061399169999998</v>
      </c>
      <c r="CT2">
        <v>7.7057655350000003</v>
      </c>
      <c r="CU2">
        <v>7.7056734860000002</v>
      </c>
      <c r="CV2">
        <v>7.7057391060000002</v>
      </c>
      <c r="CW2">
        <v>7.7056446159999998</v>
      </c>
      <c r="CX2">
        <v>7.7053661829999998</v>
      </c>
    </row>
    <row r="3" spans="1:102">
      <c r="A3" t="s">
        <v>85</v>
      </c>
      <c r="B3">
        <v>4.3412695837086099</v>
      </c>
      <c r="C3">
        <v>4.3412695837086099</v>
      </c>
      <c r="D3">
        <v>4.3412695837086099</v>
      </c>
      <c r="E3">
        <v>4.3412695837086099</v>
      </c>
      <c r="F3">
        <v>4.3412695837086099</v>
      </c>
      <c r="G3">
        <v>4.3412695837086099</v>
      </c>
      <c r="H3">
        <v>4.3412695837086099</v>
      </c>
      <c r="I3">
        <v>4.3412695837086099</v>
      </c>
      <c r="J3">
        <v>4.3412695837086099</v>
      </c>
      <c r="K3">
        <v>4.3412695837086099</v>
      </c>
      <c r="L3">
        <v>4.3412695837086099</v>
      </c>
      <c r="M3">
        <v>4.3412695837086099</v>
      </c>
      <c r="N3">
        <v>4.3412695837086099</v>
      </c>
      <c r="O3">
        <v>4.3412695837086099</v>
      </c>
      <c r="P3">
        <v>4.3412695837086099</v>
      </c>
      <c r="Q3">
        <v>4.3412695837086099</v>
      </c>
      <c r="R3">
        <v>4.3841752730853596</v>
      </c>
      <c r="S3">
        <v>4.3921527862298104</v>
      </c>
      <c r="T3">
        <v>4.3997810250102098</v>
      </c>
      <c r="U3">
        <v>4.4055745888131899</v>
      </c>
      <c r="V3">
        <v>4.4095952676944599</v>
      </c>
      <c r="W3">
        <v>4.41273261663396</v>
      </c>
      <c r="X3">
        <v>4.4163324207675503</v>
      </c>
      <c r="Y3">
        <v>4.4214681979449404</v>
      </c>
      <c r="Z3">
        <v>4.4253518229713897</v>
      </c>
      <c r="AA3">
        <v>4.4272709902875302</v>
      </c>
      <c r="AB3">
        <v>4.4303917598157803</v>
      </c>
      <c r="AC3">
        <v>4.4353470140151501</v>
      </c>
      <c r="AD3">
        <v>4.4389570398759401</v>
      </c>
      <c r="AE3">
        <v>4.4421235612272101</v>
      </c>
      <c r="AF3">
        <v>4.4440232321381004</v>
      </c>
      <c r="AG3">
        <v>4.4455362505706804</v>
      </c>
      <c r="AH3">
        <v>4.4471480876848704</v>
      </c>
      <c r="AI3">
        <v>4.4500670906466002</v>
      </c>
      <c r="AJ3">
        <v>4.4547319231417202</v>
      </c>
      <c r="AK3">
        <v>4.4586750715526602</v>
      </c>
      <c r="AL3">
        <v>4.4639289426594999</v>
      </c>
      <c r="AM3">
        <v>4.59325575182259</v>
      </c>
      <c r="AN3">
        <v>4.5962079868388201</v>
      </c>
      <c r="AO3">
        <v>4.60059826762211</v>
      </c>
      <c r="AP3">
        <v>4.6060056175396902</v>
      </c>
      <c r="AQ3">
        <v>4.7751440584140203</v>
      </c>
      <c r="AR3">
        <v>4.7765083543132496</v>
      </c>
      <c r="AS3">
        <v>4.7831582764453202</v>
      </c>
      <c r="AT3">
        <v>4.98956152121134</v>
      </c>
      <c r="AU3">
        <v>4.99833676697813</v>
      </c>
      <c r="AV3">
        <v>5.0094836667821596</v>
      </c>
      <c r="AW3">
        <v>5.0179878683848997</v>
      </c>
      <c r="AX3">
        <v>4.90724888914459</v>
      </c>
      <c r="AY3">
        <v>4.88882221787392</v>
      </c>
      <c r="AZ3">
        <v>4.9022578408688</v>
      </c>
      <c r="BA3">
        <v>4.9124450262233799</v>
      </c>
      <c r="BB3">
        <v>4.9205185703782703</v>
      </c>
      <c r="BC3">
        <v>4.9870733874153697</v>
      </c>
      <c r="BD3">
        <v>4.9966354692711397</v>
      </c>
      <c r="BE3">
        <v>5.0092862191445997</v>
      </c>
      <c r="BF3">
        <v>5.0176474628781698</v>
      </c>
      <c r="BG3">
        <v>4.8997380217036097</v>
      </c>
      <c r="BH3">
        <v>4.77726124078072</v>
      </c>
      <c r="BI3">
        <v>4.7765100294032603</v>
      </c>
      <c r="BJ3">
        <v>4.9605447799048301</v>
      </c>
      <c r="BK3">
        <v>4.9375537290837599</v>
      </c>
      <c r="BL3">
        <v>4.9587083309912696</v>
      </c>
      <c r="BM3">
        <v>4.9609636003102802</v>
      </c>
      <c r="BN3">
        <v>4.9596319264424702</v>
      </c>
      <c r="BO3">
        <v>4.9589008856104098</v>
      </c>
      <c r="BP3">
        <v>4.9632207023458204</v>
      </c>
      <c r="BQ3">
        <v>4.96212114316618</v>
      </c>
      <c r="BR3">
        <v>4.9628622620731297</v>
      </c>
      <c r="BS3">
        <v>4.9638352053607999</v>
      </c>
      <c r="BT3">
        <v>4.9647147714977597</v>
      </c>
      <c r="BU3">
        <v>4.9638761554884399</v>
      </c>
      <c r="BV3">
        <v>4.9650622771881503</v>
      </c>
      <c r="BW3">
        <v>4.9507154429683196</v>
      </c>
      <c r="BX3">
        <v>4.9517102492669496</v>
      </c>
      <c r="BY3">
        <v>4.9532642711149704</v>
      </c>
      <c r="BZ3">
        <v>4.9553903964256696</v>
      </c>
      <c r="CA3">
        <v>4.9582440855790599</v>
      </c>
      <c r="CB3">
        <v>4.9614825489092196</v>
      </c>
      <c r="CC3">
        <v>4.9645093561716296</v>
      </c>
      <c r="CD3">
        <v>4.9661305757391796</v>
      </c>
      <c r="CE3">
        <v>4.9659356182683201</v>
      </c>
      <c r="CF3">
        <v>4.9647682855981401</v>
      </c>
      <c r="CG3">
        <v>4.96037219531906</v>
      </c>
      <c r="CH3">
        <v>4.9516453247453898</v>
      </c>
      <c r="CI3">
        <v>4.9263601553517997</v>
      </c>
      <c r="CJ3">
        <v>4.9263601553517997</v>
      </c>
      <c r="CK3">
        <v>4.9263601553517997</v>
      </c>
      <c r="CL3">
        <v>4.9263601553517997</v>
      </c>
      <c r="CM3">
        <v>4.9263601553517997</v>
      </c>
      <c r="CN3">
        <v>4.9263601553517997</v>
      </c>
      <c r="CO3">
        <v>4.9263601553517997</v>
      </c>
      <c r="CP3">
        <v>4.9263601553517997</v>
      </c>
      <c r="CQ3">
        <v>4.9263601553517997</v>
      </c>
      <c r="CR3">
        <v>4.9263601553517997</v>
      </c>
      <c r="CS3">
        <v>4.9263601553517997</v>
      </c>
      <c r="CT3">
        <v>4.9263601553517997</v>
      </c>
      <c r="CU3">
        <v>4.9263601553517997</v>
      </c>
      <c r="CV3">
        <v>4.9263601553517997</v>
      </c>
      <c r="CW3">
        <v>4.9263601553517997</v>
      </c>
      <c r="CX3">
        <v>4.9263601553517997</v>
      </c>
    </row>
    <row r="4" spans="1:102">
      <c r="A4" t="s">
        <v>86</v>
      </c>
      <c r="B4">
        <v>4.1000775139999996</v>
      </c>
      <c r="C4">
        <v>4.1000775139999996</v>
      </c>
      <c r="D4">
        <v>4.1000775139999996</v>
      </c>
      <c r="E4">
        <v>4.1000775139999996</v>
      </c>
      <c r="F4">
        <v>4.1000775139999996</v>
      </c>
      <c r="G4">
        <v>4.1000775139999996</v>
      </c>
      <c r="H4">
        <v>4.1000775139999996</v>
      </c>
      <c r="I4">
        <v>4.1000775139999996</v>
      </c>
      <c r="J4">
        <v>4.1000775139999996</v>
      </c>
      <c r="K4">
        <v>4.1000775139999996</v>
      </c>
      <c r="L4">
        <v>4.1000775139999996</v>
      </c>
      <c r="M4">
        <v>4.1000775139999996</v>
      </c>
      <c r="N4">
        <v>4.1000775139999996</v>
      </c>
      <c r="O4">
        <v>4.1000775139999996</v>
      </c>
      <c r="P4">
        <v>4.1000775139999996</v>
      </c>
      <c r="Q4">
        <v>4.1000775139999996</v>
      </c>
      <c r="R4">
        <v>4.1000775139999996</v>
      </c>
      <c r="S4">
        <v>4.1000775139999996</v>
      </c>
      <c r="T4">
        <v>4.1000775139999996</v>
      </c>
      <c r="U4">
        <v>4.1000775139999996</v>
      </c>
      <c r="V4">
        <v>4.1000775139999996</v>
      </c>
      <c r="W4">
        <v>4.1000775139999996</v>
      </c>
      <c r="X4">
        <v>4.1000775139999996</v>
      </c>
      <c r="Y4">
        <v>4.1000775139999996</v>
      </c>
      <c r="Z4">
        <v>4.1000775139999996</v>
      </c>
      <c r="AA4">
        <v>4.1000775139999996</v>
      </c>
      <c r="AB4">
        <v>4.1000775139999996</v>
      </c>
      <c r="AC4">
        <v>4.1000775139999996</v>
      </c>
      <c r="AD4">
        <v>4.1000775139999996</v>
      </c>
      <c r="AE4">
        <v>4.1000775139999996</v>
      </c>
      <c r="AF4">
        <v>4.1000775139999996</v>
      </c>
      <c r="AG4">
        <v>4.1000775139999996</v>
      </c>
      <c r="AH4">
        <v>4.1000775139999996</v>
      </c>
      <c r="AI4">
        <v>4.1000775139999996</v>
      </c>
      <c r="AJ4">
        <v>4.1000775139999996</v>
      </c>
      <c r="AK4">
        <v>4.1000775139999996</v>
      </c>
      <c r="AL4">
        <v>4.1000775139999996</v>
      </c>
      <c r="AM4">
        <v>4.1000775139999996</v>
      </c>
      <c r="AN4">
        <v>4.1000775139999996</v>
      </c>
      <c r="AO4">
        <v>4.1000775139999996</v>
      </c>
      <c r="AP4">
        <v>4.1000775139999996</v>
      </c>
      <c r="AQ4">
        <v>4.1000775139999996</v>
      </c>
      <c r="AR4">
        <v>4.1000775139999996</v>
      </c>
      <c r="AS4">
        <v>4.1000775139999996</v>
      </c>
      <c r="AT4">
        <v>4.1000775139999996</v>
      </c>
      <c r="AU4">
        <v>4.1000775139999996</v>
      </c>
      <c r="AV4">
        <v>4.1000775139999996</v>
      </c>
      <c r="AW4">
        <v>4.1000775139999996</v>
      </c>
      <c r="AX4">
        <v>4.1000775139999996</v>
      </c>
      <c r="AY4">
        <v>4.1000775139999996</v>
      </c>
      <c r="AZ4">
        <v>4.1000775139999996</v>
      </c>
      <c r="BA4">
        <v>4.1000775139999996</v>
      </c>
      <c r="BB4">
        <v>4.1000775139999996</v>
      </c>
      <c r="BC4">
        <v>4.1000775139999996</v>
      </c>
      <c r="BD4">
        <v>4.1000775139999996</v>
      </c>
      <c r="BE4">
        <v>4.1000775139999996</v>
      </c>
      <c r="BF4">
        <v>4.1000775139999996</v>
      </c>
      <c r="BG4">
        <v>4.1000775139999996</v>
      </c>
      <c r="BH4">
        <v>3.997589525</v>
      </c>
      <c r="BI4">
        <v>3.9969609149999998</v>
      </c>
      <c r="BJ4">
        <v>4.1509603200000003</v>
      </c>
      <c r="BK4">
        <v>4.2211220520000001</v>
      </c>
      <c r="BL4">
        <v>4.3251244399999997</v>
      </c>
      <c r="BM4">
        <v>4.4094244580000002</v>
      </c>
      <c r="BN4">
        <v>4.5829607020000003</v>
      </c>
      <c r="BO4">
        <v>4.7564969460000004</v>
      </c>
      <c r="BP4">
        <v>4.8847652310000003</v>
      </c>
      <c r="BQ4">
        <v>5.0130335160000001</v>
      </c>
      <c r="BR4">
        <v>5.141301801</v>
      </c>
      <c r="BS4">
        <v>5.2695700859999999</v>
      </c>
      <c r="BT4">
        <v>5.3978383709999997</v>
      </c>
      <c r="BU4">
        <v>5.5261066550000004</v>
      </c>
      <c r="BV4">
        <v>5.6543749400000003</v>
      </c>
      <c r="BW4">
        <v>5.7826432250000002</v>
      </c>
      <c r="BX4">
        <v>5.91091151</v>
      </c>
      <c r="BY4">
        <v>6.0391797949999999</v>
      </c>
      <c r="BZ4">
        <v>6.0712468660000001</v>
      </c>
      <c r="CA4">
        <v>6.1033139370000002</v>
      </c>
      <c r="CB4">
        <v>6.1353810080000004</v>
      </c>
      <c r="CC4">
        <v>6.1674480799999998</v>
      </c>
      <c r="CD4">
        <v>6.1995151509999999</v>
      </c>
      <c r="CE4">
        <v>6.3377174839999997</v>
      </c>
      <c r="CF4">
        <v>6.4752642629999997</v>
      </c>
      <c r="CG4">
        <v>6.6121676459999996</v>
      </c>
      <c r="CH4">
        <v>6.7484394950000004</v>
      </c>
      <c r="CI4">
        <v>6.8840913779999999</v>
      </c>
      <c r="CJ4">
        <v>7.0620423749999999</v>
      </c>
      <c r="CK4">
        <v>7.2405676909999999</v>
      </c>
      <c r="CL4">
        <v>7.4196621130000002</v>
      </c>
      <c r="CM4">
        <v>7.5993204920000004</v>
      </c>
      <c r="CN4">
        <v>7.7795377370000001</v>
      </c>
      <c r="CO4">
        <v>7.7702021459999999</v>
      </c>
      <c r="CP4">
        <v>7.7609500320000002</v>
      </c>
      <c r="CQ4">
        <v>7.7517802810000003</v>
      </c>
      <c r="CR4">
        <v>7.7426917980000001</v>
      </c>
      <c r="CS4">
        <v>7.7336835080000004</v>
      </c>
      <c r="CT4">
        <v>7.7486194169999996</v>
      </c>
      <c r="CU4">
        <v>7.7634679809999998</v>
      </c>
      <c r="CV4">
        <v>7.7782299650000004</v>
      </c>
      <c r="CW4">
        <v>7.7929061239999999</v>
      </c>
      <c r="CX4">
        <v>7.8074972029999996</v>
      </c>
    </row>
    <row r="5" spans="1:102">
      <c r="A5" t="s">
        <v>32</v>
      </c>
      <c r="B5">
        <v>2.9714582109999998</v>
      </c>
      <c r="C5">
        <v>2.9714582109999998</v>
      </c>
      <c r="D5">
        <v>2.9714582109999998</v>
      </c>
      <c r="E5">
        <v>2.9714582109999998</v>
      </c>
      <c r="F5">
        <v>2.9714582109999998</v>
      </c>
      <c r="G5">
        <v>2.9714582109999998</v>
      </c>
      <c r="H5">
        <v>2.9714582109999998</v>
      </c>
      <c r="I5">
        <v>2.9714582109999998</v>
      </c>
      <c r="J5">
        <v>2.9714582109999998</v>
      </c>
      <c r="K5">
        <v>2.9714582109999998</v>
      </c>
      <c r="L5">
        <v>2.9714582109999998</v>
      </c>
      <c r="M5">
        <v>2.9714582109999998</v>
      </c>
      <c r="N5">
        <v>2.9714582109999998</v>
      </c>
      <c r="O5">
        <v>2.9714582109999998</v>
      </c>
      <c r="P5">
        <v>2.9714582109999998</v>
      </c>
      <c r="Q5">
        <v>2.9714582109999998</v>
      </c>
      <c r="R5">
        <v>2.9714582109999998</v>
      </c>
      <c r="S5">
        <v>2.9714582109999998</v>
      </c>
      <c r="T5">
        <v>2.9714582109999998</v>
      </c>
      <c r="U5">
        <v>2.9714582109999998</v>
      </c>
      <c r="V5">
        <v>2.9714582109999998</v>
      </c>
      <c r="W5">
        <v>2.9714582109999998</v>
      </c>
      <c r="X5">
        <v>2.9714582109999998</v>
      </c>
      <c r="Y5">
        <v>2.9714582109999998</v>
      </c>
      <c r="Z5">
        <v>2.9714582109999998</v>
      </c>
      <c r="AA5">
        <v>2.9714582109999998</v>
      </c>
      <c r="AB5">
        <v>2.9714582109999998</v>
      </c>
      <c r="AC5">
        <v>2.9714582109999998</v>
      </c>
      <c r="AD5">
        <v>2.9714582109999998</v>
      </c>
      <c r="AE5">
        <v>2.9714582109999998</v>
      </c>
      <c r="AF5">
        <v>2.9714582109999998</v>
      </c>
      <c r="AG5">
        <v>2.9714582109999998</v>
      </c>
      <c r="AH5">
        <v>2.9714582109999998</v>
      </c>
      <c r="AI5">
        <v>2.9714582109999998</v>
      </c>
      <c r="AJ5">
        <v>2.9714582109999998</v>
      </c>
      <c r="AK5">
        <v>2.9714582109999998</v>
      </c>
      <c r="AL5">
        <v>2.9714582109999998</v>
      </c>
      <c r="AM5">
        <v>2.9714582109999998</v>
      </c>
      <c r="AN5">
        <v>2.9714582109999998</v>
      </c>
      <c r="AO5">
        <v>2.9714582109999998</v>
      </c>
      <c r="AP5">
        <v>2.9714582109999998</v>
      </c>
      <c r="AQ5">
        <v>2.9714582109999998</v>
      </c>
      <c r="AR5">
        <v>2.9714582109999998</v>
      </c>
      <c r="AS5">
        <v>2.9714582109999998</v>
      </c>
      <c r="AT5">
        <v>2.9714582109999998</v>
      </c>
      <c r="AU5">
        <v>2.9714582109999998</v>
      </c>
      <c r="AV5">
        <v>2.9714582109999998</v>
      </c>
      <c r="AW5">
        <v>2.9714582109999998</v>
      </c>
      <c r="AX5">
        <v>2.9714582109999998</v>
      </c>
      <c r="AY5">
        <v>2.9714582109999998</v>
      </c>
      <c r="AZ5">
        <v>2.9714582109999998</v>
      </c>
      <c r="BA5">
        <v>2.9714582109999998</v>
      </c>
      <c r="BB5">
        <v>2.9714582109999998</v>
      </c>
      <c r="BC5">
        <v>2.9714582109999998</v>
      </c>
      <c r="BD5">
        <v>2.9714582109999998</v>
      </c>
      <c r="BE5">
        <v>2.9714582109999998</v>
      </c>
      <c r="BF5">
        <v>2.9714582109999998</v>
      </c>
      <c r="BG5">
        <v>2.9714582109999998</v>
      </c>
      <c r="BH5">
        <v>2.9714582109999998</v>
      </c>
      <c r="BI5">
        <v>2.9714582109999998</v>
      </c>
      <c r="BJ5">
        <v>2.9714582109999998</v>
      </c>
      <c r="BK5">
        <v>2.985760988</v>
      </c>
      <c r="BL5">
        <v>2.9894135149999999</v>
      </c>
      <c r="BM5">
        <v>2.989448527</v>
      </c>
      <c r="BN5">
        <v>3.4040034870000002</v>
      </c>
      <c r="BO5">
        <v>3.4040034879999999</v>
      </c>
      <c r="BP5">
        <v>3.4040034870000002</v>
      </c>
      <c r="BQ5">
        <v>3.5033279369999999</v>
      </c>
      <c r="BR5">
        <v>3.5033279359999998</v>
      </c>
      <c r="BS5">
        <v>3.5033279359999998</v>
      </c>
      <c r="BT5">
        <v>3.5033279359999998</v>
      </c>
      <c r="BU5">
        <v>3.5033279359999998</v>
      </c>
      <c r="BV5">
        <v>3.5033279369999999</v>
      </c>
      <c r="BW5">
        <v>3.5033279369999999</v>
      </c>
      <c r="BX5">
        <v>3.5033279359999998</v>
      </c>
      <c r="BY5">
        <v>3.5033279359999998</v>
      </c>
      <c r="BZ5">
        <v>3.5033279369999999</v>
      </c>
      <c r="CA5">
        <v>3.5033279350000002</v>
      </c>
      <c r="CB5">
        <v>3.5033279369999999</v>
      </c>
      <c r="CC5">
        <v>3.5033279359999998</v>
      </c>
      <c r="CD5">
        <v>3.5033279369999999</v>
      </c>
      <c r="CE5">
        <v>3.5033279359999998</v>
      </c>
      <c r="CF5">
        <v>3.5033279359999998</v>
      </c>
      <c r="CG5">
        <v>3.5033279359999998</v>
      </c>
      <c r="CH5">
        <v>3.5033279359999998</v>
      </c>
      <c r="CI5">
        <v>3.5033279359999998</v>
      </c>
      <c r="CJ5">
        <v>3.5033279359999998</v>
      </c>
      <c r="CK5">
        <v>3.5033279359999998</v>
      </c>
      <c r="CL5">
        <v>3.5033279369999999</v>
      </c>
      <c r="CM5">
        <v>3.5033279359999998</v>
      </c>
      <c r="CN5">
        <v>3.5033279369999999</v>
      </c>
      <c r="CO5">
        <v>3.5033279359999998</v>
      </c>
      <c r="CP5">
        <v>3.5033279359999998</v>
      </c>
      <c r="CQ5">
        <v>3.5033279359999998</v>
      </c>
      <c r="CR5">
        <v>3.5033279369999999</v>
      </c>
      <c r="CS5">
        <v>3.5033279369999999</v>
      </c>
      <c r="CT5">
        <v>3.5033279359999998</v>
      </c>
      <c r="CU5">
        <v>3.5033279359999998</v>
      </c>
      <c r="CV5">
        <v>3.5033279359999998</v>
      </c>
      <c r="CW5">
        <v>3.5033279359999998</v>
      </c>
      <c r="CX5">
        <v>3.5033279359999998</v>
      </c>
    </row>
    <row r="6" spans="1:102">
      <c r="A6" t="s">
        <v>33</v>
      </c>
      <c r="B6">
        <v>6.846130939</v>
      </c>
      <c r="C6">
        <v>6.846130939</v>
      </c>
      <c r="D6">
        <v>6.846130939</v>
      </c>
      <c r="E6">
        <v>6.846130939</v>
      </c>
      <c r="F6">
        <v>6.846130939</v>
      </c>
      <c r="G6">
        <v>6.846130939</v>
      </c>
      <c r="H6">
        <v>6.846130939</v>
      </c>
      <c r="I6">
        <v>6.846130939</v>
      </c>
      <c r="J6">
        <v>6.846130939</v>
      </c>
      <c r="K6">
        <v>6.846130939</v>
      </c>
      <c r="L6">
        <v>6.846130939</v>
      </c>
      <c r="M6">
        <v>6.846130939</v>
      </c>
      <c r="N6">
        <v>6.846130939</v>
      </c>
      <c r="O6">
        <v>6.846130939</v>
      </c>
      <c r="P6">
        <v>6.846130939</v>
      </c>
      <c r="Q6">
        <v>6.846130939</v>
      </c>
      <c r="R6">
        <v>6.846130939</v>
      </c>
      <c r="S6">
        <v>6.846130939</v>
      </c>
      <c r="T6">
        <v>6.846130939</v>
      </c>
      <c r="U6">
        <v>6.846130939</v>
      </c>
      <c r="V6">
        <v>6.846130939</v>
      </c>
      <c r="W6">
        <v>6.846130939</v>
      </c>
      <c r="X6">
        <v>6.846130939</v>
      </c>
      <c r="Y6">
        <v>6.846130939</v>
      </c>
      <c r="Z6">
        <v>6.846130939</v>
      </c>
      <c r="AA6">
        <v>6.846130939</v>
      </c>
      <c r="AB6">
        <v>6.846130939</v>
      </c>
      <c r="AC6">
        <v>6.846130939</v>
      </c>
      <c r="AD6">
        <v>6.846130939</v>
      </c>
      <c r="AE6">
        <v>6.846130939</v>
      </c>
      <c r="AF6">
        <v>6.846130939</v>
      </c>
      <c r="AG6">
        <v>6.846130939</v>
      </c>
      <c r="AH6">
        <v>6.846130939</v>
      </c>
      <c r="AI6">
        <v>6.846130939</v>
      </c>
      <c r="AJ6">
        <v>6.846130939</v>
      </c>
      <c r="AK6">
        <v>6.846130939</v>
      </c>
      <c r="AL6">
        <v>6.846130939</v>
      </c>
      <c r="AM6">
        <v>6.846130939</v>
      </c>
      <c r="AN6">
        <v>6.846130939</v>
      </c>
      <c r="AO6">
        <v>6.846130939</v>
      </c>
      <c r="AP6">
        <v>6.846130939</v>
      </c>
      <c r="AQ6">
        <v>6.846130939</v>
      </c>
      <c r="AR6">
        <v>6.846130939</v>
      </c>
      <c r="AS6">
        <v>6.846130939</v>
      </c>
      <c r="AT6">
        <v>6.846130939</v>
      </c>
      <c r="AU6">
        <v>6.846130939</v>
      </c>
      <c r="AV6">
        <v>6.846130939</v>
      </c>
      <c r="AW6">
        <v>6.846130939</v>
      </c>
      <c r="AX6">
        <v>6.846130939</v>
      </c>
      <c r="AY6">
        <v>6.846130939</v>
      </c>
      <c r="AZ6">
        <v>6.846130939</v>
      </c>
      <c r="BA6">
        <v>6.846130939</v>
      </c>
      <c r="BB6">
        <v>6.846130939</v>
      </c>
      <c r="BC6">
        <v>6.846130939</v>
      </c>
      <c r="BD6">
        <v>6.846130939</v>
      </c>
      <c r="BE6">
        <v>6.846130939</v>
      </c>
      <c r="BF6">
        <v>6.846130939</v>
      </c>
      <c r="BG6">
        <v>6.846130939</v>
      </c>
      <c r="BH6">
        <v>6.675000957</v>
      </c>
      <c r="BI6">
        <v>6.6739513309999996</v>
      </c>
      <c r="BJ6">
        <v>6.9310928340000002</v>
      </c>
      <c r="BK6">
        <v>6.898968719</v>
      </c>
      <c r="BL6">
        <v>6.9285268660000003</v>
      </c>
      <c r="BM6">
        <v>6.9316780280000003</v>
      </c>
      <c r="BN6">
        <v>7.0777789699999998</v>
      </c>
      <c r="BO6">
        <v>7.2238799120000001</v>
      </c>
      <c r="BP6">
        <v>7.418681168</v>
      </c>
      <c r="BQ6">
        <v>7.6134824239999999</v>
      </c>
      <c r="BR6">
        <v>7.8082836799999997</v>
      </c>
      <c r="BS6">
        <v>8.0030849370000006</v>
      </c>
      <c r="BT6">
        <v>8.1978861930000004</v>
      </c>
      <c r="BU6">
        <v>8.3926874490000003</v>
      </c>
      <c r="BV6">
        <v>8.5874887050000002</v>
      </c>
      <c r="BW6">
        <v>8.782289961</v>
      </c>
      <c r="BX6">
        <v>8.9770912169999999</v>
      </c>
      <c r="BY6">
        <v>9.1718924729999998</v>
      </c>
      <c r="BZ6">
        <v>9.2692931010000006</v>
      </c>
      <c r="CA6">
        <v>9.3666937289999996</v>
      </c>
      <c r="CB6">
        <v>9.4640943570000005</v>
      </c>
      <c r="CC6">
        <v>9.5614949849999995</v>
      </c>
      <c r="CD6">
        <v>9.6588956130000003</v>
      </c>
      <c r="CE6">
        <v>9.8733599069999904</v>
      </c>
      <c r="CF6">
        <v>10.086771669999999</v>
      </c>
      <c r="CG6">
        <v>10.29915044</v>
      </c>
      <c r="CH6">
        <v>10.51051524</v>
      </c>
      <c r="CI6">
        <v>10.72088465</v>
      </c>
      <c r="CJ6">
        <v>10.99663468</v>
      </c>
      <c r="CK6">
        <v>11.273223570000001</v>
      </c>
      <c r="CL6">
        <v>11.55064372</v>
      </c>
      <c r="CM6">
        <v>11.82888758</v>
      </c>
      <c r="CN6">
        <v>12.107947749999999</v>
      </c>
      <c r="CO6">
        <v>12.092453219999999</v>
      </c>
      <c r="CP6">
        <v>12.07709725</v>
      </c>
      <c r="CQ6">
        <v>12.061877969999999</v>
      </c>
      <c r="CR6">
        <v>12.046793579999999</v>
      </c>
      <c r="CS6">
        <v>12.03184229</v>
      </c>
      <c r="CT6">
        <v>12.0346426</v>
      </c>
      <c r="CU6">
        <v>12.03742654</v>
      </c>
      <c r="CV6">
        <v>12.040194250000001</v>
      </c>
      <c r="CW6">
        <v>12.04294587</v>
      </c>
      <c r="CX6">
        <v>12.04568153</v>
      </c>
    </row>
    <row r="7" spans="1:102">
      <c r="A7" t="s">
        <v>34</v>
      </c>
      <c r="B7">
        <v>6.0780821920000001</v>
      </c>
      <c r="C7">
        <v>6.0780821920000001</v>
      </c>
      <c r="D7">
        <v>6.0780821920000001</v>
      </c>
      <c r="E7">
        <v>6.0780821920000001</v>
      </c>
      <c r="F7">
        <v>6.0780821920000001</v>
      </c>
      <c r="G7">
        <v>6.0780821920000001</v>
      </c>
      <c r="H7">
        <v>6.0780821920000001</v>
      </c>
      <c r="I7">
        <v>6.0780821920000001</v>
      </c>
      <c r="J7">
        <v>6.0780821920000001</v>
      </c>
      <c r="K7">
        <v>6.0780821920000001</v>
      </c>
      <c r="L7">
        <v>6.0780821920000001</v>
      </c>
      <c r="M7">
        <v>6.0780821920000001</v>
      </c>
      <c r="N7">
        <v>6.0780821920000001</v>
      </c>
      <c r="O7">
        <v>6.0780821920000001</v>
      </c>
      <c r="P7">
        <v>6.0780821920000001</v>
      </c>
      <c r="Q7">
        <v>6.0780821920000001</v>
      </c>
      <c r="R7">
        <v>6.0780821920000001</v>
      </c>
      <c r="S7">
        <v>6.0780821920000001</v>
      </c>
      <c r="T7">
        <v>6.0780821920000001</v>
      </c>
      <c r="U7">
        <v>6.0780821920000001</v>
      </c>
      <c r="V7">
        <v>6.0780821920000001</v>
      </c>
      <c r="W7">
        <v>6.0780821920000001</v>
      </c>
      <c r="X7">
        <v>6.0780821920000001</v>
      </c>
      <c r="Y7">
        <v>6.0780821920000001</v>
      </c>
      <c r="Z7">
        <v>6.0780821920000001</v>
      </c>
      <c r="AA7">
        <v>6.0780821920000001</v>
      </c>
      <c r="AB7">
        <v>6.0780821920000001</v>
      </c>
      <c r="AC7">
        <v>6.0780821920000001</v>
      </c>
      <c r="AD7">
        <v>6.0780821920000001</v>
      </c>
      <c r="AE7">
        <v>6.0780821920000001</v>
      </c>
      <c r="AF7">
        <v>6.0780821920000001</v>
      </c>
      <c r="AG7">
        <v>6.0780821920000001</v>
      </c>
      <c r="AH7">
        <v>6.0780821920000001</v>
      </c>
      <c r="AI7">
        <v>6.0780821920000001</v>
      </c>
      <c r="AJ7">
        <v>6.0780821920000001</v>
      </c>
      <c r="AK7">
        <v>6.0780821920000001</v>
      </c>
      <c r="AL7">
        <v>6.0780821920000001</v>
      </c>
      <c r="AM7">
        <v>6.0780821920000001</v>
      </c>
      <c r="AN7">
        <v>6.0780821920000001</v>
      </c>
      <c r="AO7">
        <v>6.0780821920000001</v>
      </c>
      <c r="AP7">
        <v>6.0780821920000001</v>
      </c>
      <c r="AQ7">
        <v>6.0780821920000001</v>
      </c>
      <c r="AR7">
        <v>6.0780821920000001</v>
      </c>
      <c r="AS7">
        <v>6.0780821920000001</v>
      </c>
      <c r="AT7">
        <v>6.0780821920000001</v>
      </c>
      <c r="AU7">
        <v>6.0780821920000001</v>
      </c>
      <c r="AV7">
        <v>6.0780821920000001</v>
      </c>
      <c r="AW7">
        <v>6.0780821920000001</v>
      </c>
      <c r="AX7">
        <v>6.0780821920000001</v>
      </c>
      <c r="AY7">
        <v>6.0780821920000001</v>
      </c>
      <c r="AZ7">
        <v>6.0780821920000001</v>
      </c>
      <c r="BA7">
        <v>6.0780821920000001</v>
      </c>
      <c r="BB7">
        <v>6.0780821920000001</v>
      </c>
      <c r="BC7">
        <v>6.0780821920000001</v>
      </c>
      <c r="BD7">
        <v>6.0780821920000001</v>
      </c>
      <c r="BE7">
        <v>6.0780821920000001</v>
      </c>
      <c r="BF7">
        <v>6.0780821920000001</v>
      </c>
      <c r="BG7">
        <v>6.0780821920000001</v>
      </c>
      <c r="BH7">
        <v>6.0780821920000001</v>
      </c>
      <c r="BI7">
        <v>6.0780821920000001</v>
      </c>
      <c r="BJ7">
        <v>6.0780821920000001</v>
      </c>
      <c r="BK7">
        <v>6.0780821920000001</v>
      </c>
      <c r="BL7">
        <v>6.0780821920000001</v>
      </c>
      <c r="BM7">
        <v>6.0780821920000001</v>
      </c>
      <c r="BN7">
        <v>6.0780821920000001</v>
      </c>
      <c r="BO7">
        <v>6.1972602739999996</v>
      </c>
      <c r="BP7">
        <v>6.3164383559999999</v>
      </c>
      <c r="BQ7">
        <v>6.4356164380000003</v>
      </c>
      <c r="BR7">
        <v>6.6739726030000002</v>
      </c>
      <c r="BS7">
        <v>6.7931506849999996</v>
      </c>
      <c r="BT7">
        <v>7.0315068490000003</v>
      </c>
      <c r="BU7">
        <v>7.1506849319999999</v>
      </c>
      <c r="BV7">
        <v>7.2698630140000002</v>
      </c>
      <c r="BW7">
        <v>7.508219178</v>
      </c>
      <c r="BX7">
        <v>7.6273972600000004</v>
      </c>
      <c r="BY7">
        <v>7.8657534250000003</v>
      </c>
      <c r="BZ7">
        <v>7.9849315069999998</v>
      </c>
      <c r="CA7">
        <v>8.2232876709999996</v>
      </c>
      <c r="CB7">
        <v>8.4616438360000004</v>
      </c>
      <c r="CC7">
        <v>8.5808219179999998</v>
      </c>
      <c r="CD7">
        <v>8.8191780820000005</v>
      </c>
      <c r="CE7">
        <v>9.0575342469999995</v>
      </c>
      <c r="CF7">
        <v>9.1767123290000008</v>
      </c>
      <c r="CG7">
        <v>9.4150684929999997</v>
      </c>
      <c r="CH7">
        <v>9.6534246580000005</v>
      </c>
      <c r="CI7">
        <v>9.8917808219999905</v>
      </c>
      <c r="CJ7">
        <v>10.13013699</v>
      </c>
      <c r="CK7">
        <v>10.368493150000001</v>
      </c>
      <c r="CL7">
        <v>10.60684932</v>
      </c>
      <c r="CM7">
        <v>10.845205480000001</v>
      </c>
      <c r="CN7">
        <v>11.083561639999999</v>
      </c>
      <c r="CO7">
        <v>11.083561639999999</v>
      </c>
      <c r="CP7">
        <v>11.083561639999999</v>
      </c>
      <c r="CQ7">
        <v>11.083561639999999</v>
      </c>
      <c r="CR7">
        <v>11.083561639999999</v>
      </c>
      <c r="CS7">
        <v>11.083561639999999</v>
      </c>
      <c r="CT7">
        <v>11.083561639999999</v>
      </c>
      <c r="CU7">
        <v>11.083561639999999</v>
      </c>
      <c r="CV7">
        <v>11.083561639999999</v>
      </c>
      <c r="CW7">
        <v>11.083561639999999</v>
      </c>
      <c r="CX7">
        <v>11.083561639999999</v>
      </c>
    </row>
    <row r="8" spans="1:102">
      <c r="A8" t="s">
        <v>35</v>
      </c>
      <c r="B8">
        <v>6.2489999999999997</v>
      </c>
      <c r="C8">
        <v>6.2489999999999997</v>
      </c>
      <c r="D8">
        <v>6.2489999999999997</v>
      </c>
      <c r="E8">
        <v>6.2489999999999997</v>
      </c>
      <c r="F8">
        <v>6.2489999999999997</v>
      </c>
      <c r="G8">
        <v>6.2489999999999997</v>
      </c>
      <c r="H8">
        <v>6.2489999999999997</v>
      </c>
      <c r="I8">
        <v>6.2489999999999997</v>
      </c>
      <c r="J8">
        <v>6.2489999999999997</v>
      </c>
      <c r="K8">
        <v>6.2489999999999997</v>
      </c>
      <c r="L8">
        <v>6.2489999999999997</v>
      </c>
      <c r="M8">
        <v>6.2489999999999997</v>
      </c>
      <c r="N8">
        <v>6.2489999999999997</v>
      </c>
      <c r="O8">
        <v>6.2389999999999999</v>
      </c>
      <c r="P8">
        <v>6.2279999999999998</v>
      </c>
      <c r="Q8">
        <v>6.2279999999999998</v>
      </c>
      <c r="R8">
        <v>6.2169999999999996</v>
      </c>
      <c r="S8">
        <v>6.2069999999999999</v>
      </c>
      <c r="T8">
        <v>6.1959999999999997</v>
      </c>
      <c r="U8">
        <v>6.1959999999999997</v>
      </c>
      <c r="V8">
        <v>6.1859999999999999</v>
      </c>
      <c r="W8">
        <v>6.1749999999999998</v>
      </c>
      <c r="X8">
        <v>6.165</v>
      </c>
      <c r="Y8">
        <v>6.165</v>
      </c>
      <c r="Z8">
        <v>6.1550000000000002</v>
      </c>
      <c r="AA8">
        <v>6.1440000000000001</v>
      </c>
      <c r="AB8">
        <v>6.1340000000000003</v>
      </c>
      <c r="AC8">
        <v>6.1340000000000003</v>
      </c>
      <c r="AD8">
        <v>6.1239999999999997</v>
      </c>
      <c r="AE8">
        <v>6.1130000000000004</v>
      </c>
      <c r="AF8">
        <v>6.1029999999999998</v>
      </c>
      <c r="AG8">
        <v>6.1029999999999998</v>
      </c>
      <c r="AH8">
        <v>6.093</v>
      </c>
      <c r="AI8">
        <v>6.0830000000000002</v>
      </c>
      <c r="AJ8">
        <v>6.0730000000000004</v>
      </c>
      <c r="AK8">
        <v>6.0730000000000004</v>
      </c>
      <c r="AL8">
        <v>6.0629999999999997</v>
      </c>
      <c r="AM8">
        <v>6.0529999999999999</v>
      </c>
      <c r="AN8">
        <v>6.0430000000000001</v>
      </c>
      <c r="AO8">
        <v>6.0430000000000001</v>
      </c>
      <c r="AP8">
        <v>6.0330000000000004</v>
      </c>
      <c r="AQ8">
        <v>6.0229999999999997</v>
      </c>
      <c r="AR8">
        <v>6.0129999999999999</v>
      </c>
      <c r="AS8">
        <v>6.0129999999999999</v>
      </c>
      <c r="AT8">
        <v>6.0030000000000001</v>
      </c>
      <c r="AU8">
        <v>5.9930000000000003</v>
      </c>
      <c r="AV8">
        <v>6.0220000000000002</v>
      </c>
      <c r="AW8">
        <v>5.7649999999999997</v>
      </c>
      <c r="AX8">
        <v>6.09</v>
      </c>
      <c r="AY8">
        <v>6.0170000000000003</v>
      </c>
      <c r="AZ8">
        <v>5.97</v>
      </c>
      <c r="BA8">
        <v>5.8730000000000002</v>
      </c>
      <c r="BB8">
        <v>6.133</v>
      </c>
      <c r="BC8">
        <v>5.96</v>
      </c>
      <c r="BD8">
        <v>6.1159999999999997</v>
      </c>
      <c r="BE8">
        <v>6.1210000000000004</v>
      </c>
      <c r="BF8">
        <v>5.9420000000000002</v>
      </c>
      <c r="BG8">
        <v>5.9409999999999998</v>
      </c>
      <c r="BH8">
        <v>6.226</v>
      </c>
      <c r="BI8">
        <v>6.399</v>
      </c>
      <c r="BJ8">
        <v>6.2919999999999998</v>
      </c>
      <c r="BK8">
        <v>6.3070000000000004</v>
      </c>
      <c r="BL8">
        <v>6.3780000000000001</v>
      </c>
      <c r="BM8">
        <v>6.4249999999999998</v>
      </c>
      <c r="BN8">
        <v>6.6360000000000001</v>
      </c>
      <c r="BO8">
        <v>6.7910000000000004</v>
      </c>
      <c r="BP8">
        <v>6.9820000000000002</v>
      </c>
      <c r="BQ8">
        <v>7.2320000000000002</v>
      </c>
      <c r="BR8">
        <v>7.4480000000000004</v>
      </c>
      <c r="BS8">
        <v>7.6879999999999997</v>
      </c>
      <c r="BT8">
        <v>7.88</v>
      </c>
      <c r="BU8">
        <v>8.0709999999999997</v>
      </c>
      <c r="BV8">
        <v>8.2750000000000004</v>
      </c>
      <c r="BW8">
        <v>8.4540000000000006</v>
      </c>
      <c r="BX8">
        <v>8.6449999999999996</v>
      </c>
      <c r="BY8">
        <v>8.8350000000000009</v>
      </c>
      <c r="BZ8">
        <v>8.9060000000000006</v>
      </c>
      <c r="CA8">
        <v>8.9890000000000008</v>
      </c>
      <c r="CB8">
        <v>9.0340000000000007</v>
      </c>
      <c r="CC8">
        <v>9.0909999999999993</v>
      </c>
      <c r="CD8">
        <v>9.1470000000000002</v>
      </c>
      <c r="CE8">
        <v>9.3260000000000005</v>
      </c>
      <c r="CF8">
        <v>9.4890000000000008</v>
      </c>
      <c r="CG8">
        <v>9.6639999999999997</v>
      </c>
      <c r="CH8">
        <v>9.8369999999999997</v>
      </c>
      <c r="CI8">
        <v>9.9939999999999998</v>
      </c>
      <c r="CJ8">
        <v>10.24</v>
      </c>
      <c r="CK8">
        <v>10.47</v>
      </c>
      <c r="CL8">
        <v>10.7</v>
      </c>
      <c r="CM8">
        <v>10.93</v>
      </c>
      <c r="CN8">
        <v>11.17</v>
      </c>
      <c r="CO8">
        <v>11.16</v>
      </c>
      <c r="CP8">
        <v>11.14</v>
      </c>
      <c r="CQ8">
        <v>11.13</v>
      </c>
      <c r="CR8">
        <v>11.11</v>
      </c>
      <c r="CS8">
        <v>11.1</v>
      </c>
      <c r="CT8">
        <v>11.1</v>
      </c>
      <c r="CU8">
        <v>11.11</v>
      </c>
      <c r="CV8">
        <v>11.11</v>
      </c>
      <c r="CW8">
        <v>11.11</v>
      </c>
      <c r="CX8">
        <v>11.11</v>
      </c>
    </row>
    <row r="9" spans="1:102">
      <c r="A9" t="s">
        <v>36</v>
      </c>
      <c r="B9">
        <v>4.3412695837086099</v>
      </c>
      <c r="C9">
        <v>4.3412695837086099</v>
      </c>
      <c r="D9">
        <v>4.3412695837086099</v>
      </c>
      <c r="E9">
        <v>4.3412695837086099</v>
      </c>
      <c r="F9">
        <v>4.3412695837086099</v>
      </c>
      <c r="G9">
        <v>4.3412695837086099</v>
      </c>
      <c r="H9">
        <v>4.3412695837086099</v>
      </c>
      <c r="I9">
        <v>4.3412695837086099</v>
      </c>
      <c r="J9">
        <v>4.3412695837086099</v>
      </c>
      <c r="K9">
        <v>4.3412695837086099</v>
      </c>
      <c r="L9">
        <v>4.3412695837086099</v>
      </c>
      <c r="M9">
        <v>4.3412695837086099</v>
      </c>
      <c r="N9">
        <v>4.3412695837086099</v>
      </c>
      <c r="O9">
        <v>4.3412695837086099</v>
      </c>
      <c r="P9">
        <v>4.3412695837086099</v>
      </c>
      <c r="Q9">
        <v>4.3412695837086099</v>
      </c>
      <c r="R9">
        <v>4.3841752730853596</v>
      </c>
      <c r="S9">
        <v>4.3921527862298104</v>
      </c>
      <c r="T9">
        <v>4.3997810250102098</v>
      </c>
      <c r="U9">
        <v>4.4055745888131899</v>
      </c>
      <c r="V9">
        <v>4.4095952676944599</v>
      </c>
      <c r="W9">
        <v>4.41273261663396</v>
      </c>
      <c r="X9">
        <v>4.4163324207675503</v>
      </c>
      <c r="Y9">
        <v>4.4214681979449404</v>
      </c>
      <c r="Z9">
        <v>4.4253518229713897</v>
      </c>
      <c r="AA9">
        <v>4.4272709902875302</v>
      </c>
      <c r="AB9">
        <v>4.4303917598157803</v>
      </c>
      <c r="AC9">
        <v>4.4353470140151501</v>
      </c>
      <c r="AD9">
        <v>4.4389570398759401</v>
      </c>
      <c r="AE9">
        <v>4.4421235612272101</v>
      </c>
      <c r="AF9">
        <v>4.4440232321381004</v>
      </c>
      <c r="AG9">
        <v>4.4455362505706804</v>
      </c>
      <c r="AH9">
        <v>4.4471480876848704</v>
      </c>
      <c r="AI9">
        <v>4.4500670906466002</v>
      </c>
      <c r="AJ9">
        <v>4.4547319231417202</v>
      </c>
      <c r="AK9">
        <v>4.4586750715526602</v>
      </c>
      <c r="AL9">
        <v>4.4639289426594999</v>
      </c>
      <c r="AM9">
        <v>4.59325575182259</v>
      </c>
      <c r="AN9">
        <v>4.5962079868388201</v>
      </c>
      <c r="AO9">
        <v>4.60059826762211</v>
      </c>
      <c r="AP9">
        <v>4.6060056175396902</v>
      </c>
      <c r="AQ9">
        <v>4.6157053369999996</v>
      </c>
      <c r="AR9">
        <v>4.625405056</v>
      </c>
      <c r="AS9">
        <v>4.6351047750000003</v>
      </c>
      <c r="AT9">
        <v>4.6448044939999997</v>
      </c>
      <c r="AU9">
        <v>4.6545042130000001</v>
      </c>
      <c r="AV9">
        <v>4.6642039320000004</v>
      </c>
      <c r="AW9">
        <v>4.6739036509999998</v>
      </c>
      <c r="AX9">
        <v>4.6836033710000002</v>
      </c>
      <c r="AY9">
        <v>4.6933030899999997</v>
      </c>
      <c r="AZ9">
        <v>4.703002809</v>
      </c>
      <c r="BA9">
        <v>4.7127025280000003</v>
      </c>
      <c r="BB9">
        <v>4.7224022469999998</v>
      </c>
      <c r="BC9">
        <v>4.7321019660000001</v>
      </c>
      <c r="BD9">
        <v>4.7418016850000004</v>
      </c>
      <c r="BE9">
        <v>4.7515014039999999</v>
      </c>
      <c r="BF9">
        <v>4.7612011240000003</v>
      </c>
      <c r="BG9">
        <v>4.7709008429999997</v>
      </c>
      <c r="BH9">
        <v>4.7806005620000001</v>
      </c>
      <c r="BI9">
        <v>4.7903002810000004</v>
      </c>
      <c r="BJ9">
        <v>4.8</v>
      </c>
      <c r="BK9">
        <v>5.25</v>
      </c>
      <c r="BL9">
        <v>5.28</v>
      </c>
      <c r="BM9">
        <v>5.22</v>
      </c>
      <c r="BN9">
        <v>5.86</v>
      </c>
      <c r="BO9">
        <v>5.87</v>
      </c>
      <c r="BP9">
        <v>7.3359752690000004</v>
      </c>
      <c r="BQ9">
        <v>7.5595959109999997</v>
      </c>
      <c r="BR9">
        <v>7.5803930739999998</v>
      </c>
      <c r="BS9">
        <v>7.6011815809999996</v>
      </c>
      <c r="BT9">
        <v>7.6264939180000004</v>
      </c>
      <c r="BU9">
        <v>7.6407733320000002</v>
      </c>
      <c r="BV9">
        <v>7.6548904210000002</v>
      </c>
      <c r="BW9">
        <v>7.6480440600000001</v>
      </c>
      <c r="BX9">
        <v>8.08</v>
      </c>
      <c r="BY9">
        <v>8.08</v>
      </c>
      <c r="BZ9">
        <v>8.09</v>
      </c>
      <c r="CA9">
        <v>8.1</v>
      </c>
      <c r="CB9">
        <v>8.11</v>
      </c>
      <c r="CC9">
        <v>8.11</v>
      </c>
      <c r="CD9">
        <v>8.1199999999999992</v>
      </c>
      <c r="CE9">
        <v>8.1199999999999992</v>
      </c>
      <c r="CF9">
        <v>8.1300000000000008</v>
      </c>
      <c r="CG9">
        <v>8.1300000000000008</v>
      </c>
      <c r="CH9">
        <v>8.14</v>
      </c>
      <c r="CI9">
        <v>8.14</v>
      </c>
      <c r="CJ9">
        <v>8.11</v>
      </c>
      <c r="CK9">
        <v>8.11</v>
      </c>
      <c r="CL9">
        <v>8.1199999999999992</v>
      </c>
      <c r="CM9">
        <v>8.1199999999999992</v>
      </c>
      <c r="CN9">
        <v>8.1199999999999992</v>
      </c>
      <c r="CO9">
        <v>8.1199999999999992</v>
      </c>
      <c r="CP9">
        <v>8.1199999999999992</v>
      </c>
      <c r="CQ9">
        <v>8.1199999999999992</v>
      </c>
      <c r="CR9">
        <v>8.1199999999999992</v>
      </c>
      <c r="CS9">
        <v>8.1199999999999992</v>
      </c>
      <c r="CT9">
        <v>8.1199999999999992</v>
      </c>
      <c r="CU9">
        <v>8.1199999999999992</v>
      </c>
      <c r="CV9">
        <v>8.1199999999999992</v>
      </c>
      <c r="CW9">
        <v>8.1199999999999992</v>
      </c>
      <c r="CX9">
        <v>8.1199999999999992</v>
      </c>
    </row>
    <row r="10" spans="1:102">
      <c r="A10" t="s">
        <v>37</v>
      </c>
      <c r="B10">
        <v>2.9714582109999998</v>
      </c>
      <c r="C10">
        <v>2.9714582109999998</v>
      </c>
      <c r="D10">
        <v>2.9714582109999998</v>
      </c>
      <c r="E10">
        <v>2.9714582109999998</v>
      </c>
      <c r="F10">
        <v>2.9714582109999998</v>
      </c>
      <c r="G10">
        <v>2.9714582109999998</v>
      </c>
      <c r="H10">
        <v>2.9714582109999998</v>
      </c>
      <c r="I10">
        <v>2.9714582109999998</v>
      </c>
      <c r="J10">
        <v>2.9714582109999998</v>
      </c>
      <c r="K10">
        <v>2.9714582109999998</v>
      </c>
      <c r="L10">
        <v>2.9714582109999998</v>
      </c>
      <c r="M10">
        <v>2.9714582109999998</v>
      </c>
      <c r="N10">
        <v>2.9714582109999998</v>
      </c>
      <c r="O10">
        <v>2.9714582109999998</v>
      </c>
      <c r="P10">
        <v>2.9714582109999998</v>
      </c>
      <c r="Q10">
        <v>2.9714582109999998</v>
      </c>
      <c r="R10">
        <v>2.9714582109999998</v>
      </c>
      <c r="S10">
        <v>2.9714582109999998</v>
      </c>
      <c r="T10">
        <v>2.9714582109999998</v>
      </c>
      <c r="U10">
        <v>2.9714582109999998</v>
      </c>
      <c r="V10">
        <v>2.9714582109999998</v>
      </c>
      <c r="W10">
        <v>2.9714582109999998</v>
      </c>
      <c r="X10">
        <v>2.9714582109999998</v>
      </c>
      <c r="Y10">
        <v>2.9714582109999998</v>
      </c>
      <c r="Z10">
        <v>2.9714582109999998</v>
      </c>
      <c r="AA10">
        <v>2.9714582109999998</v>
      </c>
      <c r="AB10">
        <v>2.9714582109999998</v>
      </c>
      <c r="AC10">
        <v>2.9714582109999998</v>
      </c>
      <c r="AD10">
        <v>2.9714582109999998</v>
      </c>
      <c r="AE10">
        <v>2.9714582109999998</v>
      </c>
      <c r="AF10">
        <v>2.9714582109999998</v>
      </c>
      <c r="AG10">
        <v>2.9714582109999998</v>
      </c>
      <c r="AH10">
        <v>2.9714582109999998</v>
      </c>
      <c r="AI10">
        <v>2.9714582109999998</v>
      </c>
      <c r="AJ10">
        <v>2.9714582109999998</v>
      </c>
      <c r="AK10">
        <v>2.9714582109999998</v>
      </c>
      <c r="AL10">
        <v>2.9714582109999998</v>
      </c>
      <c r="AM10">
        <v>2.9714582109999998</v>
      </c>
      <c r="AN10">
        <v>2.9714582109999998</v>
      </c>
      <c r="AO10">
        <v>2.9714582109999998</v>
      </c>
      <c r="AP10">
        <v>2.9714582109999998</v>
      </c>
      <c r="AQ10">
        <v>2.9714582109999998</v>
      </c>
      <c r="AR10">
        <v>2.9714582109999998</v>
      </c>
      <c r="AS10">
        <v>2.9714582109999998</v>
      </c>
      <c r="AT10">
        <v>2.9714582109999998</v>
      </c>
      <c r="AU10">
        <v>2.9714582109999998</v>
      </c>
      <c r="AV10">
        <v>2.9714582109999998</v>
      </c>
      <c r="AW10">
        <v>2.9714582109999998</v>
      </c>
      <c r="AX10">
        <v>2.9714582109999998</v>
      </c>
      <c r="AY10">
        <v>2.9714582109999998</v>
      </c>
      <c r="AZ10">
        <v>2.9714582109999998</v>
      </c>
      <c r="BA10">
        <v>2.9714582109999998</v>
      </c>
      <c r="BB10">
        <v>2.9714582109999998</v>
      </c>
      <c r="BC10">
        <v>2.9714582109999998</v>
      </c>
      <c r="BD10">
        <v>2.9714582109999998</v>
      </c>
      <c r="BE10">
        <v>2.9714582109999998</v>
      </c>
      <c r="BF10">
        <v>2.9714582109999998</v>
      </c>
      <c r="BG10">
        <v>2.9714582109999998</v>
      </c>
      <c r="BH10">
        <v>2.9714582109999998</v>
      </c>
      <c r="BI10">
        <v>2.9714582109999998</v>
      </c>
      <c r="BJ10">
        <v>2.9714582109999998</v>
      </c>
      <c r="BK10">
        <v>2.985760988</v>
      </c>
      <c r="BL10">
        <v>2.9894135149999999</v>
      </c>
      <c r="BM10">
        <v>2.989448527</v>
      </c>
      <c r="BN10">
        <v>3.4040034870000002</v>
      </c>
      <c r="BO10">
        <v>3.4040034879999999</v>
      </c>
      <c r="BP10">
        <v>3.4040034870000002</v>
      </c>
      <c r="BQ10">
        <v>3.5033279369999999</v>
      </c>
      <c r="BR10">
        <v>3.5033279359999998</v>
      </c>
      <c r="BS10">
        <v>3.5033279359999998</v>
      </c>
      <c r="BT10">
        <v>3.5033279359999998</v>
      </c>
      <c r="BU10">
        <v>3.5033279359999998</v>
      </c>
      <c r="BV10">
        <v>3.5033279369999999</v>
      </c>
      <c r="BW10">
        <v>3.5033279369999999</v>
      </c>
      <c r="BX10">
        <v>3.5033279359999998</v>
      </c>
      <c r="BY10">
        <v>5.55</v>
      </c>
      <c r="BZ10">
        <v>5.57</v>
      </c>
      <c r="CA10">
        <v>5.6</v>
      </c>
      <c r="CB10">
        <v>5.61</v>
      </c>
      <c r="CC10">
        <v>5.62</v>
      </c>
      <c r="CD10">
        <v>5.65</v>
      </c>
      <c r="CE10">
        <v>5.66</v>
      </c>
      <c r="CF10">
        <v>5.71</v>
      </c>
      <c r="CG10">
        <v>5.73</v>
      </c>
      <c r="CH10">
        <v>5.77</v>
      </c>
      <c r="CI10">
        <v>5.8</v>
      </c>
      <c r="CJ10">
        <v>5.8</v>
      </c>
      <c r="CK10">
        <v>5.8</v>
      </c>
      <c r="CL10">
        <v>5.8</v>
      </c>
      <c r="CM10">
        <v>5.8</v>
      </c>
      <c r="CN10">
        <v>5.8</v>
      </c>
      <c r="CO10">
        <v>5.8</v>
      </c>
      <c r="CP10">
        <v>5.81</v>
      </c>
      <c r="CQ10">
        <v>5.8</v>
      </c>
      <c r="CR10">
        <v>5.79</v>
      </c>
      <c r="CS10">
        <v>5.8</v>
      </c>
      <c r="CT10">
        <v>5.79</v>
      </c>
      <c r="CU10">
        <v>5.8</v>
      </c>
      <c r="CV10">
        <v>5.8</v>
      </c>
      <c r="CW10">
        <v>5.8</v>
      </c>
      <c r="CX10">
        <v>5.8</v>
      </c>
    </row>
    <row r="11" spans="1:102">
      <c r="A11" t="s">
        <v>38</v>
      </c>
      <c r="B11">
        <v>6.0780821920000001</v>
      </c>
      <c r="C11">
        <v>6.0780821920000001</v>
      </c>
      <c r="D11">
        <v>6.0780821920000001</v>
      </c>
      <c r="E11">
        <v>6.0780821920000001</v>
      </c>
      <c r="F11">
        <v>6.0780821920000001</v>
      </c>
      <c r="G11">
        <v>6.0780821920000001</v>
      </c>
      <c r="H11">
        <v>6.0780821920000001</v>
      </c>
      <c r="I11">
        <v>6.0780821920000001</v>
      </c>
      <c r="J11">
        <v>6.0780821920000001</v>
      </c>
      <c r="K11">
        <v>6.0780821920000001</v>
      </c>
      <c r="L11">
        <v>6.0780821920000001</v>
      </c>
      <c r="M11">
        <v>6.0780821920000001</v>
      </c>
      <c r="N11">
        <v>6.0780821920000001</v>
      </c>
      <c r="O11">
        <v>6.0780821920000001</v>
      </c>
      <c r="P11">
        <v>6.0780821920000001</v>
      </c>
      <c r="Q11">
        <v>6.0780821920000001</v>
      </c>
      <c r="R11">
        <v>6.0780821920000001</v>
      </c>
      <c r="S11">
        <v>6.0780821920000001</v>
      </c>
      <c r="T11">
        <v>6.0780821920000001</v>
      </c>
      <c r="U11">
        <v>6.0780821920000001</v>
      </c>
      <c r="V11">
        <v>6.0780821920000001</v>
      </c>
      <c r="W11">
        <v>6.0780821920000001</v>
      </c>
      <c r="X11">
        <v>6.0780821920000001</v>
      </c>
      <c r="Y11">
        <v>6.0780821920000001</v>
      </c>
      <c r="Z11">
        <v>6.0780821920000001</v>
      </c>
      <c r="AA11">
        <v>6.0780821920000001</v>
      </c>
      <c r="AB11">
        <v>6.0780821920000001</v>
      </c>
      <c r="AC11">
        <v>6.0780821920000001</v>
      </c>
      <c r="AD11">
        <v>6.0780821920000001</v>
      </c>
      <c r="AE11">
        <v>6.0780821920000001</v>
      </c>
      <c r="AF11">
        <v>6.0780821920000001</v>
      </c>
      <c r="AG11">
        <v>6.0780821920000001</v>
      </c>
      <c r="AH11">
        <v>6.0780821920000001</v>
      </c>
      <c r="AI11">
        <v>6.0780821920000001</v>
      </c>
      <c r="AJ11">
        <v>6.0780821920000001</v>
      </c>
      <c r="AK11">
        <v>6.0780821920000001</v>
      </c>
      <c r="AL11">
        <v>6.0780821920000001</v>
      </c>
      <c r="AM11">
        <v>6.0780821920000001</v>
      </c>
      <c r="AN11">
        <v>6.0780821920000001</v>
      </c>
      <c r="AO11">
        <v>6.0780821920000001</v>
      </c>
      <c r="AP11">
        <v>6.0780821920000001</v>
      </c>
      <c r="AQ11">
        <v>6.0780821920000001</v>
      </c>
      <c r="AR11">
        <v>6.0780821920000001</v>
      </c>
      <c r="AS11">
        <v>6.0780821920000001</v>
      </c>
      <c r="AT11">
        <v>6.0780821920000001</v>
      </c>
      <c r="AU11">
        <v>6.0780821920000001</v>
      </c>
      <c r="AV11">
        <v>6.0780821920000001</v>
      </c>
      <c r="AW11">
        <v>6.0780821920000001</v>
      </c>
      <c r="AX11">
        <v>6.0780821920000001</v>
      </c>
      <c r="AY11">
        <v>6.0780821920000001</v>
      </c>
      <c r="AZ11">
        <v>6.0780821920000001</v>
      </c>
      <c r="BA11">
        <v>6.0780821920000001</v>
      </c>
      <c r="BB11">
        <v>6.0780821920000001</v>
      </c>
      <c r="BC11">
        <v>6.0780821920000001</v>
      </c>
      <c r="BD11">
        <v>6.0780821920000001</v>
      </c>
      <c r="BE11">
        <v>6.0780821920000001</v>
      </c>
      <c r="BF11">
        <v>6.0780821920000001</v>
      </c>
      <c r="BG11">
        <v>6.0780821920000001</v>
      </c>
      <c r="BH11">
        <v>6.0780821920000001</v>
      </c>
      <c r="BI11">
        <v>6.0780821920000001</v>
      </c>
      <c r="BJ11">
        <v>6.0780821920000001</v>
      </c>
      <c r="BK11">
        <v>6.0780821920000001</v>
      </c>
      <c r="BL11">
        <v>6.0780821920000001</v>
      </c>
      <c r="BM11">
        <v>6.0780821920000001</v>
      </c>
      <c r="BN11">
        <v>6.0780821920000001</v>
      </c>
      <c r="BO11">
        <v>6.1972602739999996</v>
      </c>
      <c r="BP11">
        <v>6.3164383559999999</v>
      </c>
      <c r="BQ11">
        <v>6.4356164380000003</v>
      </c>
      <c r="BR11">
        <v>10.86</v>
      </c>
      <c r="BS11">
        <v>10.87</v>
      </c>
      <c r="BT11">
        <v>10.89</v>
      </c>
      <c r="BU11">
        <v>12.89</v>
      </c>
      <c r="BV11">
        <v>12.91</v>
      </c>
      <c r="BW11">
        <v>12.92</v>
      </c>
      <c r="BX11">
        <v>14.03</v>
      </c>
      <c r="BY11">
        <v>14.05</v>
      </c>
      <c r="BZ11">
        <v>14.06</v>
      </c>
      <c r="CA11">
        <v>14.08</v>
      </c>
      <c r="CB11">
        <v>14.1</v>
      </c>
      <c r="CC11">
        <v>14.12</v>
      </c>
      <c r="CD11">
        <v>13.87</v>
      </c>
      <c r="CE11">
        <v>13.89</v>
      </c>
      <c r="CF11">
        <v>13.94</v>
      </c>
      <c r="CG11">
        <v>13.96</v>
      </c>
      <c r="CH11">
        <v>13.99</v>
      </c>
      <c r="CI11">
        <v>14.01</v>
      </c>
      <c r="CJ11">
        <v>13.99</v>
      </c>
      <c r="CK11">
        <v>14</v>
      </c>
      <c r="CL11">
        <v>14</v>
      </c>
      <c r="CM11">
        <v>14</v>
      </c>
      <c r="CN11">
        <v>14</v>
      </c>
      <c r="CO11">
        <v>14</v>
      </c>
      <c r="CP11">
        <v>14.01</v>
      </c>
      <c r="CQ11">
        <v>14</v>
      </c>
      <c r="CR11">
        <v>13.99</v>
      </c>
      <c r="CS11">
        <v>13.99</v>
      </c>
      <c r="CT11">
        <v>13.99</v>
      </c>
      <c r="CU11">
        <v>13.99</v>
      </c>
      <c r="CV11">
        <v>14</v>
      </c>
      <c r="CW11">
        <v>14</v>
      </c>
      <c r="CX11">
        <v>13.99</v>
      </c>
    </row>
    <row r="12" spans="1:102">
      <c r="A12" t="s">
        <v>39</v>
      </c>
      <c r="B12">
        <v>10.86</v>
      </c>
      <c r="C12">
        <v>10.86</v>
      </c>
      <c r="D12">
        <v>10.86</v>
      </c>
      <c r="E12">
        <v>10.86</v>
      </c>
      <c r="F12">
        <v>10.86</v>
      </c>
      <c r="G12">
        <v>10.86</v>
      </c>
      <c r="H12">
        <v>10.86</v>
      </c>
      <c r="I12">
        <v>10.86</v>
      </c>
      <c r="J12">
        <v>10.86</v>
      </c>
      <c r="K12">
        <v>10.86</v>
      </c>
      <c r="L12">
        <v>10.86</v>
      </c>
      <c r="M12">
        <v>10.86</v>
      </c>
      <c r="N12">
        <v>10.86</v>
      </c>
      <c r="O12">
        <v>10.86</v>
      </c>
      <c r="P12">
        <v>10.86</v>
      </c>
      <c r="Q12">
        <v>10.86</v>
      </c>
      <c r="R12">
        <v>10.86</v>
      </c>
      <c r="S12">
        <v>10.86</v>
      </c>
      <c r="T12">
        <v>10.86</v>
      </c>
      <c r="U12">
        <v>10.86</v>
      </c>
      <c r="V12">
        <v>10.86</v>
      </c>
      <c r="W12">
        <v>10.86</v>
      </c>
      <c r="X12">
        <v>10.86</v>
      </c>
      <c r="Y12">
        <v>10.86</v>
      </c>
      <c r="Z12">
        <v>10.86</v>
      </c>
      <c r="AA12">
        <v>10.86</v>
      </c>
      <c r="AB12">
        <v>10.86</v>
      </c>
      <c r="AC12">
        <v>10.86</v>
      </c>
      <c r="AD12">
        <v>10.86</v>
      </c>
      <c r="AE12">
        <v>10.86</v>
      </c>
      <c r="AF12">
        <v>10.86</v>
      </c>
      <c r="AG12">
        <v>10.86</v>
      </c>
      <c r="AH12">
        <v>10.86</v>
      </c>
      <c r="AI12">
        <v>10.86</v>
      </c>
      <c r="AJ12">
        <v>10.86</v>
      </c>
      <c r="AK12">
        <v>10.86</v>
      </c>
      <c r="AL12">
        <v>10.86</v>
      </c>
      <c r="AM12">
        <v>10.86</v>
      </c>
      <c r="AN12">
        <v>10.86</v>
      </c>
      <c r="AO12">
        <v>10.86</v>
      </c>
      <c r="AP12">
        <v>10.86</v>
      </c>
      <c r="AQ12">
        <v>10.86</v>
      </c>
      <c r="AR12">
        <v>10.86</v>
      </c>
      <c r="AS12">
        <v>10.86</v>
      </c>
      <c r="AT12">
        <v>10.86</v>
      </c>
      <c r="AU12">
        <v>10.86</v>
      </c>
      <c r="AV12">
        <v>10.86</v>
      </c>
      <c r="AW12">
        <v>10.86</v>
      </c>
      <c r="AX12">
        <v>10.86</v>
      </c>
      <c r="AY12">
        <v>10.86</v>
      </c>
      <c r="AZ12">
        <v>10.86</v>
      </c>
      <c r="BA12">
        <v>10.86</v>
      </c>
      <c r="BB12">
        <v>10.86</v>
      </c>
      <c r="BC12">
        <v>10.86</v>
      </c>
      <c r="BD12">
        <v>10.86</v>
      </c>
      <c r="BE12">
        <v>10.86</v>
      </c>
      <c r="BF12">
        <v>10.86</v>
      </c>
      <c r="BG12">
        <v>10.86</v>
      </c>
      <c r="BH12">
        <v>10.86</v>
      </c>
      <c r="BI12">
        <v>10.86</v>
      </c>
      <c r="BJ12">
        <v>10.86</v>
      </c>
      <c r="BK12">
        <v>10.86</v>
      </c>
      <c r="BL12">
        <v>10.86</v>
      </c>
      <c r="BM12">
        <v>10.86</v>
      </c>
      <c r="BN12">
        <v>10.86</v>
      </c>
      <c r="BO12">
        <v>10.86</v>
      </c>
      <c r="BP12">
        <v>10.86</v>
      </c>
      <c r="BQ12">
        <v>10.86</v>
      </c>
      <c r="BR12">
        <v>10.86</v>
      </c>
      <c r="BS12">
        <v>10.87</v>
      </c>
      <c r="BT12">
        <v>10.89</v>
      </c>
      <c r="BU12">
        <v>12.89</v>
      </c>
      <c r="BV12">
        <v>12.91</v>
      </c>
      <c r="BW12">
        <v>12.92</v>
      </c>
      <c r="BX12">
        <v>14.03</v>
      </c>
      <c r="BY12">
        <v>14.05</v>
      </c>
      <c r="BZ12">
        <v>14.06</v>
      </c>
      <c r="CA12">
        <v>14.08</v>
      </c>
      <c r="CB12">
        <v>14.1</v>
      </c>
      <c r="CC12">
        <v>14.12</v>
      </c>
      <c r="CD12">
        <v>13.87</v>
      </c>
      <c r="CE12">
        <v>13.89</v>
      </c>
      <c r="CF12">
        <v>13.94</v>
      </c>
      <c r="CG12">
        <v>13.96</v>
      </c>
      <c r="CH12">
        <v>13.99</v>
      </c>
      <c r="CI12">
        <v>14.01</v>
      </c>
      <c r="CJ12">
        <v>13.99</v>
      </c>
      <c r="CK12">
        <v>14</v>
      </c>
      <c r="CL12">
        <v>14</v>
      </c>
      <c r="CM12">
        <v>14</v>
      </c>
      <c r="CN12">
        <v>14</v>
      </c>
      <c r="CO12">
        <v>14</v>
      </c>
      <c r="CP12">
        <v>14.01</v>
      </c>
      <c r="CQ12">
        <v>14</v>
      </c>
      <c r="CR12">
        <v>13.99</v>
      </c>
      <c r="CS12">
        <v>13.99</v>
      </c>
      <c r="CT12">
        <v>13.99</v>
      </c>
      <c r="CU12">
        <v>13.99</v>
      </c>
      <c r="CV12">
        <v>14</v>
      </c>
      <c r="CW12">
        <v>14</v>
      </c>
      <c r="CX12">
        <v>13.99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92"/>
  <sheetViews>
    <sheetView topLeftCell="A76" workbookViewId="0">
      <selection activeCell="C94" sqref="C94"/>
    </sheetView>
  </sheetViews>
  <sheetFormatPr defaultRowHeight="15"/>
  <cols>
    <col min="1" max="1" width="49.140625" customWidth="1"/>
    <col min="2" max="2" width="11.85546875" bestFit="1" customWidth="1"/>
    <col min="3" max="3" width="11.42578125" customWidth="1"/>
  </cols>
  <sheetData>
    <row r="1" spans="1:37">
      <c r="A1" s="1" t="s">
        <v>206</v>
      </c>
    </row>
    <row r="2" spans="1:37">
      <c r="A2" t="s">
        <v>81</v>
      </c>
    </row>
    <row r="3" spans="1:37">
      <c r="A3" t="s">
        <v>23</v>
      </c>
      <c r="B3">
        <v>2015</v>
      </c>
      <c r="C3">
        <v>2016</v>
      </c>
      <c r="D3">
        <v>2017</v>
      </c>
      <c r="E3">
        <v>2018</v>
      </c>
      <c r="F3">
        <v>2019</v>
      </c>
      <c r="G3">
        <v>2020</v>
      </c>
      <c r="H3">
        <v>2021</v>
      </c>
      <c r="I3">
        <v>2022</v>
      </c>
      <c r="J3">
        <v>2023</v>
      </c>
      <c r="K3">
        <v>2024</v>
      </c>
      <c r="L3">
        <v>2025</v>
      </c>
      <c r="M3">
        <v>2026</v>
      </c>
      <c r="N3">
        <v>2027</v>
      </c>
      <c r="O3">
        <v>2028</v>
      </c>
      <c r="P3">
        <v>2029</v>
      </c>
      <c r="Q3">
        <v>2030</v>
      </c>
      <c r="R3">
        <v>2031</v>
      </c>
      <c r="S3">
        <v>2032</v>
      </c>
      <c r="T3">
        <v>2033</v>
      </c>
      <c r="U3">
        <v>2034</v>
      </c>
      <c r="V3">
        <v>2035</v>
      </c>
      <c r="W3">
        <v>2036</v>
      </c>
      <c r="X3">
        <v>2037</v>
      </c>
      <c r="Y3">
        <v>2038</v>
      </c>
      <c r="Z3">
        <v>2039</v>
      </c>
      <c r="AA3">
        <v>2040</v>
      </c>
      <c r="AB3">
        <v>2041</v>
      </c>
      <c r="AC3">
        <v>2042</v>
      </c>
      <c r="AD3">
        <v>2043</v>
      </c>
      <c r="AE3">
        <v>2044</v>
      </c>
      <c r="AF3">
        <v>2045</v>
      </c>
      <c r="AG3">
        <v>2046</v>
      </c>
      <c r="AH3">
        <v>2047</v>
      </c>
      <c r="AI3">
        <v>2048</v>
      </c>
      <c r="AJ3">
        <v>2049</v>
      </c>
      <c r="AK3">
        <v>2050</v>
      </c>
    </row>
    <row r="4" spans="1:37">
      <c r="A4" t="s">
        <v>72</v>
      </c>
      <c r="B4">
        <v>11.0303487668149</v>
      </c>
      <c r="C4">
        <v>11.0303487668149</v>
      </c>
      <c r="D4">
        <v>11.0303487668149</v>
      </c>
      <c r="E4">
        <v>11.0303487668149</v>
      </c>
      <c r="F4">
        <v>11.0303487668149</v>
      </c>
      <c r="G4">
        <v>11.0303487668149</v>
      </c>
      <c r="H4">
        <v>11.0303487668149</v>
      </c>
      <c r="I4">
        <v>11.0303487668149</v>
      </c>
      <c r="J4">
        <v>11.0303487668149</v>
      </c>
      <c r="K4">
        <v>11.0303487668149</v>
      </c>
      <c r="L4">
        <v>11.0303487668149</v>
      </c>
      <c r="M4">
        <v>11.0303487668149</v>
      </c>
      <c r="N4">
        <v>11.0303487668149</v>
      </c>
      <c r="O4">
        <v>11.0303487668149</v>
      </c>
      <c r="P4">
        <v>11.0303487668149</v>
      </c>
      <c r="Q4">
        <v>11.0303487668149</v>
      </c>
      <c r="R4">
        <v>11.0303487668149</v>
      </c>
      <c r="S4">
        <v>11.0303487668149</v>
      </c>
      <c r="T4">
        <v>11.0303487668149</v>
      </c>
      <c r="U4">
        <v>11.0303487668149</v>
      </c>
      <c r="V4">
        <v>11.0303487668149</v>
      </c>
      <c r="W4">
        <v>11.0303487668149</v>
      </c>
      <c r="X4">
        <v>11.0303487668149</v>
      </c>
      <c r="Y4">
        <v>11.0303487668149</v>
      </c>
      <c r="Z4">
        <v>11.0303487668149</v>
      </c>
      <c r="AA4">
        <v>11.0303487668149</v>
      </c>
      <c r="AB4">
        <v>11.0303487668149</v>
      </c>
      <c r="AC4">
        <v>11.0303487668149</v>
      </c>
      <c r="AD4">
        <v>11.0303487668149</v>
      </c>
      <c r="AE4">
        <v>11.0303487668149</v>
      </c>
      <c r="AF4">
        <v>11.0303487668149</v>
      </c>
      <c r="AG4">
        <v>11.0303487668149</v>
      </c>
      <c r="AH4">
        <v>11.0303487668149</v>
      </c>
      <c r="AI4">
        <v>11.0303487668149</v>
      </c>
      <c r="AJ4">
        <v>11.0303487668149</v>
      </c>
      <c r="AK4">
        <v>11.0303487668149</v>
      </c>
    </row>
    <row r="5" spans="1:37">
      <c r="A5" t="s">
        <v>73</v>
      </c>
      <c r="B5">
        <v>11.009252020883199</v>
      </c>
      <c r="C5">
        <v>11.009252020883199</v>
      </c>
      <c r="D5">
        <v>11.009252020883199</v>
      </c>
      <c r="E5">
        <v>11.009252020883199</v>
      </c>
      <c r="F5">
        <v>11.009252020883199</v>
      </c>
      <c r="G5">
        <v>11.009252020883199</v>
      </c>
      <c r="H5">
        <v>11.009252020883199</v>
      </c>
      <c r="I5">
        <v>11.009252020883199</v>
      </c>
      <c r="J5">
        <v>11.009252020883199</v>
      </c>
      <c r="K5">
        <v>11.009252020883199</v>
      </c>
      <c r="L5">
        <v>11.009252020883199</v>
      </c>
      <c r="M5">
        <v>11.009252020883199</v>
      </c>
      <c r="N5">
        <v>11.009252020883199</v>
      </c>
      <c r="O5">
        <v>11.009252020883199</v>
      </c>
      <c r="P5">
        <v>11.009252020883199</v>
      </c>
      <c r="Q5">
        <v>11.009252020883199</v>
      </c>
      <c r="R5">
        <v>11.009252020883199</v>
      </c>
      <c r="S5">
        <v>11.009252020883199</v>
      </c>
      <c r="T5">
        <v>11.009252020883199</v>
      </c>
      <c r="U5">
        <v>11.009252020883199</v>
      </c>
      <c r="V5">
        <v>11.009252020883199</v>
      </c>
      <c r="W5">
        <v>11.009252020883199</v>
      </c>
      <c r="X5">
        <v>11.009252020883199</v>
      </c>
      <c r="Y5">
        <v>11.009252020883199</v>
      </c>
      <c r="Z5">
        <v>11.009252020883199</v>
      </c>
      <c r="AA5">
        <v>11.009252020883199</v>
      </c>
      <c r="AB5">
        <v>11.009252020883199</v>
      </c>
      <c r="AC5">
        <v>11.009252020883199</v>
      </c>
      <c r="AD5">
        <v>11.009252020883199</v>
      </c>
      <c r="AE5">
        <v>11.009252020883199</v>
      </c>
      <c r="AF5">
        <v>11.009252020883199</v>
      </c>
      <c r="AG5">
        <v>11.009252020883199</v>
      </c>
      <c r="AH5">
        <v>11.009252020883199</v>
      </c>
      <c r="AI5">
        <v>11.009252020883199</v>
      </c>
      <c r="AJ5">
        <v>11.009252020883199</v>
      </c>
      <c r="AK5">
        <v>11.009252020883199</v>
      </c>
    </row>
    <row r="6" spans="1:37">
      <c r="A6" t="s">
        <v>51</v>
      </c>
      <c r="B6">
        <v>9.0299999999999994</v>
      </c>
      <c r="C6">
        <v>9.14</v>
      </c>
      <c r="D6">
        <v>9.41</v>
      </c>
      <c r="E6">
        <v>9.67</v>
      </c>
      <c r="F6">
        <v>9.67</v>
      </c>
      <c r="G6">
        <v>9.69</v>
      </c>
      <c r="H6">
        <v>9.8431704379999996</v>
      </c>
      <c r="I6">
        <v>9.8431740590000008</v>
      </c>
      <c r="J6">
        <v>9.8424379729999902</v>
      </c>
      <c r="K6">
        <v>9.8525791080000005</v>
      </c>
      <c r="L6">
        <v>9.8526769309999995</v>
      </c>
      <c r="M6">
        <v>9.8544947870000001</v>
      </c>
      <c r="N6">
        <v>9.8639619150000009</v>
      </c>
      <c r="O6">
        <v>9.8671994890000008</v>
      </c>
      <c r="P6">
        <v>9.8689047359999904</v>
      </c>
      <c r="Q6">
        <v>9.8692921249999905</v>
      </c>
      <c r="R6">
        <v>9.8680683620000007</v>
      </c>
      <c r="S6">
        <v>9.8834889070000003</v>
      </c>
      <c r="T6">
        <v>9.886544657</v>
      </c>
      <c r="U6">
        <v>9.8889858650000004</v>
      </c>
      <c r="V6">
        <v>9.8904264029999904</v>
      </c>
      <c r="W6">
        <v>9.8920508219999999</v>
      </c>
      <c r="X6">
        <v>9.8932771979999998</v>
      </c>
      <c r="Y6">
        <v>9.8942221979999996</v>
      </c>
      <c r="Z6">
        <v>9.8948534469999903</v>
      </c>
      <c r="AA6">
        <v>9.8952153349999996</v>
      </c>
      <c r="AB6">
        <v>9.8927087950000008</v>
      </c>
      <c r="AC6">
        <v>9.8902182920000001</v>
      </c>
      <c r="AD6">
        <v>9.8877088860000004</v>
      </c>
      <c r="AE6">
        <v>9.8851906639999996</v>
      </c>
      <c r="AF6">
        <v>9.8826573789999905</v>
      </c>
      <c r="AG6">
        <v>9.8801205799999998</v>
      </c>
      <c r="AH6">
        <v>9.8775869759999999</v>
      </c>
      <c r="AI6">
        <v>9.8750385600000001</v>
      </c>
      <c r="AJ6">
        <v>9.872468843</v>
      </c>
      <c r="AK6">
        <v>9.8698690469999999</v>
      </c>
    </row>
    <row r="7" spans="1:37">
      <c r="A7" t="s">
        <v>52</v>
      </c>
      <c r="B7">
        <v>10.55</v>
      </c>
      <c r="C7">
        <v>13.136881669999999</v>
      </c>
      <c r="D7">
        <v>13.74161211</v>
      </c>
      <c r="E7">
        <v>14.053387369999999</v>
      </c>
      <c r="F7">
        <v>13.94499939</v>
      </c>
      <c r="G7">
        <v>13.95188696</v>
      </c>
      <c r="H7">
        <v>14.036745489999999</v>
      </c>
      <c r="I7">
        <v>13.87695074</v>
      </c>
      <c r="J7">
        <v>13.770966080000001</v>
      </c>
      <c r="K7">
        <v>13.76169997</v>
      </c>
      <c r="L7">
        <v>13.730158919999999</v>
      </c>
      <c r="M7">
        <v>13.689931680000001</v>
      </c>
      <c r="N7">
        <v>13.651630409999999</v>
      </c>
      <c r="O7">
        <v>13.6100713</v>
      </c>
      <c r="P7">
        <v>13.56001255</v>
      </c>
      <c r="Q7">
        <v>13.507395300000001</v>
      </c>
      <c r="R7">
        <v>13.460049700000001</v>
      </c>
      <c r="S7">
        <v>13.43942618</v>
      </c>
      <c r="T7">
        <v>13.404500430000001</v>
      </c>
      <c r="U7">
        <v>13.345029970000001</v>
      </c>
      <c r="V7">
        <v>13.31464557</v>
      </c>
      <c r="W7">
        <v>13.30991957</v>
      </c>
      <c r="X7">
        <v>13.30757302</v>
      </c>
      <c r="Y7">
        <v>13.30566116</v>
      </c>
      <c r="Z7">
        <v>13.30264302</v>
      </c>
      <c r="AA7">
        <v>13.300414740000001</v>
      </c>
      <c r="AB7">
        <v>13.29115636</v>
      </c>
      <c r="AC7">
        <v>13.281587890000001</v>
      </c>
      <c r="AD7">
        <v>13.27250302</v>
      </c>
      <c r="AE7">
        <v>13.263091129999999</v>
      </c>
      <c r="AF7">
        <v>13.253075219999999</v>
      </c>
      <c r="AG7">
        <v>13.241388710000001</v>
      </c>
      <c r="AH7">
        <v>13.22964807</v>
      </c>
      <c r="AI7">
        <v>13.218342850000001</v>
      </c>
      <c r="AJ7">
        <v>13.207332259999999</v>
      </c>
      <c r="AK7">
        <v>13.195744400000001</v>
      </c>
    </row>
    <row r="8" spans="1:37">
      <c r="A8" t="s">
        <v>74</v>
      </c>
      <c r="B8">
        <v>11.739008869999999</v>
      </c>
      <c r="C8">
        <v>12.00002518</v>
      </c>
      <c r="D8">
        <v>12.1807447</v>
      </c>
      <c r="E8">
        <v>12.361624430000001</v>
      </c>
      <c r="F8">
        <v>12.542652609999999</v>
      </c>
      <c r="G8">
        <v>12.723818639999999</v>
      </c>
      <c r="H8">
        <v>12.92960074</v>
      </c>
      <c r="I8">
        <v>13.002525009999999</v>
      </c>
      <c r="J8">
        <v>13.0757327</v>
      </c>
      <c r="K8">
        <v>13.14920386</v>
      </c>
      <c r="L8">
        <v>13.22292036</v>
      </c>
      <c r="M8">
        <v>13.050212220000001</v>
      </c>
      <c r="N8">
        <v>13.10278639</v>
      </c>
      <c r="O8">
        <v>13.15536039</v>
      </c>
      <c r="P8">
        <v>13.2079342</v>
      </c>
      <c r="Q8">
        <v>13.260507840000001</v>
      </c>
      <c r="R8">
        <v>13.335569619999999</v>
      </c>
      <c r="S8">
        <v>13.38804186</v>
      </c>
      <c r="T8">
        <v>13.440514869999999</v>
      </c>
      <c r="U8">
        <v>13.49298862</v>
      </c>
      <c r="V8">
        <v>13.54546311</v>
      </c>
      <c r="W8">
        <v>13.575573289999999</v>
      </c>
      <c r="X8">
        <v>13.65450719</v>
      </c>
      <c r="Y8">
        <v>13.73344034</v>
      </c>
      <c r="Z8">
        <v>13.81237277</v>
      </c>
      <c r="AA8">
        <v>13.89130447</v>
      </c>
      <c r="AB8">
        <v>13.97023546</v>
      </c>
      <c r="AC8">
        <v>14.04916573</v>
      </c>
      <c r="AD8">
        <v>14.128095310000001</v>
      </c>
      <c r="AE8">
        <v>14.20702419</v>
      </c>
      <c r="AF8">
        <v>14.28595237</v>
      </c>
      <c r="AG8">
        <v>14.38779038</v>
      </c>
      <c r="AH8">
        <v>14.46666014</v>
      </c>
      <c r="AI8">
        <v>14.54552945</v>
      </c>
      <c r="AJ8">
        <v>14.62439831</v>
      </c>
      <c r="AK8">
        <v>14.70326672</v>
      </c>
    </row>
    <row r="9" spans="1:37">
      <c r="A9" t="s">
        <v>40</v>
      </c>
      <c r="B9">
        <v>11.739008869999999</v>
      </c>
      <c r="C9">
        <v>12.00002518</v>
      </c>
      <c r="D9">
        <v>12.1807447</v>
      </c>
      <c r="E9">
        <v>12.361624430000001</v>
      </c>
      <c r="F9">
        <v>12.542652609999999</v>
      </c>
      <c r="G9">
        <v>12.723818639999999</v>
      </c>
      <c r="H9">
        <v>12.92960074</v>
      </c>
      <c r="I9">
        <v>13.002525009999999</v>
      </c>
      <c r="J9">
        <v>13.0757327</v>
      </c>
      <c r="K9">
        <v>13.14920386</v>
      </c>
      <c r="L9">
        <v>13.22292036</v>
      </c>
      <c r="M9">
        <v>13.050212220000001</v>
      </c>
      <c r="N9">
        <v>13.10278639</v>
      </c>
      <c r="O9">
        <v>13.15536039</v>
      </c>
      <c r="P9">
        <v>13.2079342</v>
      </c>
      <c r="Q9">
        <v>13.260507840000001</v>
      </c>
      <c r="R9">
        <v>13.335569619999999</v>
      </c>
      <c r="S9">
        <v>13.38804186</v>
      </c>
      <c r="T9">
        <v>13.440514869999999</v>
      </c>
      <c r="U9">
        <v>13.49298862</v>
      </c>
      <c r="V9">
        <v>13.54546311</v>
      </c>
      <c r="W9">
        <v>13.575573289999999</v>
      </c>
      <c r="X9">
        <v>13.65450719</v>
      </c>
      <c r="Y9">
        <v>13.73344034</v>
      </c>
      <c r="Z9">
        <v>13.81237277</v>
      </c>
      <c r="AA9">
        <v>13.89130447</v>
      </c>
      <c r="AB9">
        <v>13.97023546</v>
      </c>
      <c r="AC9">
        <v>14.04916573</v>
      </c>
      <c r="AD9">
        <v>14.128095310000001</v>
      </c>
      <c r="AE9">
        <v>14.20702419</v>
      </c>
      <c r="AF9">
        <v>14.28595237</v>
      </c>
      <c r="AG9">
        <v>14.38779038</v>
      </c>
      <c r="AH9">
        <v>14.46666014</v>
      </c>
      <c r="AI9">
        <v>14.54552945</v>
      </c>
      <c r="AJ9">
        <v>14.62439831</v>
      </c>
      <c r="AK9">
        <v>14.70326672</v>
      </c>
    </row>
    <row r="10" spans="1:37">
      <c r="A10" t="s">
        <v>41</v>
      </c>
      <c r="B10">
        <v>16.472246599999998</v>
      </c>
      <c r="C10">
        <v>16.838500509999999</v>
      </c>
      <c r="D10">
        <v>17.24334013</v>
      </c>
      <c r="E10">
        <v>17.648214710000001</v>
      </c>
      <c r="F10">
        <v>18.053121669999999</v>
      </c>
      <c r="G10">
        <v>18.458058690000001</v>
      </c>
      <c r="H10">
        <v>18.75564404</v>
      </c>
      <c r="I10">
        <v>18.900112010000001</v>
      </c>
      <c r="J10">
        <v>19.04468129</v>
      </c>
      <c r="K10">
        <v>19.18934685</v>
      </c>
      <c r="L10">
        <v>19.334103949999999</v>
      </c>
      <c r="M10">
        <v>19.239312630000001</v>
      </c>
      <c r="N10">
        <v>19.350063599999999</v>
      </c>
      <c r="O10">
        <v>19.460813510000001</v>
      </c>
      <c r="P10">
        <v>19.571562360000001</v>
      </c>
      <c r="Q10">
        <v>19.682310180000002</v>
      </c>
      <c r="R10">
        <v>19.827660210000001</v>
      </c>
      <c r="S10">
        <v>19.901236770000001</v>
      </c>
      <c r="T10">
        <v>19.974814970000001</v>
      </c>
      <c r="U10">
        <v>20.048394779999999</v>
      </c>
      <c r="V10">
        <v>20.121976180000001</v>
      </c>
      <c r="W10">
        <v>20.161212949999999</v>
      </c>
      <c r="X10">
        <v>20.23496415</v>
      </c>
      <c r="Y10">
        <v>20.308715230000001</v>
      </c>
      <c r="Z10">
        <v>20.3824662</v>
      </c>
      <c r="AA10">
        <v>20.456217049999999</v>
      </c>
      <c r="AB10">
        <v>20.529967790000001</v>
      </c>
      <c r="AC10">
        <v>20.60371842</v>
      </c>
      <c r="AD10">
        <v>20.67746893</v>
      </c>
      <c r="AE10">
        <v>20.751219339999999</v>
      </c>
      <c r="AF10">
        <v>20.824969639999999</v>
      </c>
      <c r="AG10">
        <v>20.933149350000001</v>
      </c>
      <c r="AH10">
        <v>21.00673754</v>
      </c>
      <c r="AI10">
        <v>21.08032716</v>
      </c>
      <c r="AJ10">
        <v>21.1539182</v>
      </c>
      <c r="AK10">
        <v>21.22751062</v>
      </c>
    </row>
    <row r="11" spans="1:37">
      <c r="A11" t="s">
        <v>42</v>
      </c>
      <c r="B11">
        <v>20.707818270000001</v>
      </c>
      <c r="C11">
        <v>21.253958529999998</v>
      </c>
      <c r="D11">
        <v>21.80009879</v>
      </c>
      <c r="E11">
        <v>22.346239050000001</v>
      </c>
      <c r="F11">
        <v>22.892379309999999</v>
      </c>
      <c r="G11">
        <v>23.43851957</v>
      </c>
      <c r="H11">
        <v>23.848124769999998</v>
      </c>
      <c r="I11">
        <v>24.25772997</v>
      </c>
      <c r="J11">
        <v>24.66733516</v>
      </c>
      <c r="K11">
        <v>25.076940359999998</v>
      </c>
      <c r="L11">
        <v>25.48654556</v>
      </c>
      <c r="M11">
        <v>25.577568939999999</v>
      </c>
      <c r="N11">
        <v>25.6685923</v>
      </c>
      <c r="O11">
        <v>25.75961568</v>
      </c>
      <c r="P11">
        <v>25.850639059999999</v>
      </c>
      <c r="Q11">
        <v>25.941662440000002</v>
      </c>
      <c r="R11">
        <v>26.078197500000002</v>
      </c>
      <c r="S11">
        <v>26.21473258</v>
      </c>
      <c r="T11">
        <v>26.35126764</v>
      </c>
      <c r="U11">
        <v>26.4878027</v>
      </c>
      <c r="V11">
        <v>26.62433776</v>
      </c>
      <c r="W11">
        <v>26.715361139999999</v>
      </c>
      <c r="X11">
        <v>26.806384520000002</v>
      </c>
      <c r="Y11">
        <v>26.897407900000001</v>
      </c>
      <c r="Z11">
        <v>26.98843128</v>
      </c>
      <c r="AA11">
        <v>27.07945466</v>
      </c>
      <c r="AB11">
        <v>27.170478039999999</v>
      </c>
      <c r="AC11">
        <v>27.2615014</v>
      </c>
      <c r="AD11">
        <v>27.35252478</v>
      </c>
      <c r="AE11">
        <v>27.443548159999999</v>
      </c>
      <c r="AF11">
        <v>27.534571540000002</v>
      </c>
      <c r="AG11">
        <v>27.671106600000002</v>
      </c>
      <c r="AH11">
        <v>27.80764168</v>
      </c>
      <c r="AI11">
        <v>27.94417674</v>
      </c>
      <c r="AJ11">
        <v>28.0807118</v>
      </c>
      <c r="AK11">
        <v>28.217246859999999</v>
      </c>
    </row>
    <row r="12" spans="1:37">
      <c r="A12" t="s">
        <v>75</v>
      </c>
      <c r="B12">
        <v>14.183437169999999</v>
      </c>
      <c r="C12">
        <v>14.557505839999999</v>
      </c>
      <c r="D12">
        <v>14.931574510000001</v>
      </c>
      <c r="E12">
        <v>15.305643180000001</v>
      </c>
      <c r="F12">
        <v>15.679711859999999</v>
      </c>
      <c r="G12">
        <v>16.053780530000001</v>
      </c>
      <c r="H12">
        <v>16.334332029999999</v>
      </c>
      <c r="I12">
        <v>16.614883540000001</v>
      </c>
      <c r="J12">
        <v>16.895435039999999</v>
      </c>
      <c r="K12">
        <v>17.175986550000001</v>
      </c>
      <c r="L12">
        <v>17.45653806</v>
      </c>
      <c r="M12">
        <v>17.51888284</v>
      </c>
      <c r="N12">
        <v>17.581227599999998</v>
      </c>
      <c r="O12">
        <v>17.643572389999999</v>
      </c>
      <c r="P12">
        <v>17.705917169999999</v>
      </c>
      <c r="Q12">
        <v>17.768261949999999</v>
      </c>
      <c r="R12">
        <v>17.861779110000001</v>
      </c>
      <c r="S12">
        <v>17.95529629</v>
      </c>
      <c r="T12">
        <v>18.048813450000001</v>
      </c>
      <c r="U12">
        <v>18.142330619999999</v>
      </c>
      <c r="V12">
        <v>18.23584778</v>
      </c>
      <c r="W12">
        <v>18.29819256</v>
      </c>
      <c r="X12">
        <v>18.36053734</v>
      </c>
      <c r="Y12">
        <v>18.422882120000001</v>
      </c>
      <c r="Z12">
        <v>18.485226900000001</v>
      </c>
      <c r="AA12">
        <v>18.547571680000001</v>
      </c>
      <c r="AB12">
        <v>18.609916460000001</v>
      </c>
      <c r="AC12">
        <v>18.67226123</v>
      </c>
      <c r="AD12">
        <v>18.73460601</v>
      </c>
      <c r="AE12">
        <v>18.79695079</v>
      </c>
      <c r="AF12">
        <v>18.85929557</v>
      </c>
      <c r="AG12">
        <v>18.952812739999999</v>
      </c>
      <c r="AH12">
        <v>19.046329920000002</v>
      </c>
      <c r="AI12">
        <v>19.139847079999999</v>
      </c>
      <c r="AJ12">
        <v>19.23336424</v>
      </c>
      <c r="AK12">
        <v>19.326881409999999</v>
      </c>
    </row>
    <row r="13" spans="1:37">
      <c r="A13" t="s">
        <v>76</v>
      </c>
      <c r="B13">
        <v>9.0299999999999994</v>
      </c>
      <c r="C13">
        <v>9.14</v>
      </c>
      <c r="D13">
        <v>9.41</v>
      </c>
      <c r="E13">
        <v>9.67</v>
      </c>
      <c r="F13">
        <v>9.67</v>
      </c>
      <c r="G13">
        <v>9.69</v>
      </c>
      <c r="H13">
        <v>10.06</v>
      </c>
      <c r="I13">
        <v>10.24</v>
      </c>
      <c r="J13">
        <v>10.39</v>
      </c>
      <c r="K13">
        <v>10.72</v>
      </c>
      <c r="L13">
        <v>10.86</v>
      </c>
      <c r="M13">
        <v>11.02</v>
      </c>
      <c r="N13">
        <v>11.39</v>
      </c>
      <c r="O13">
        <v>11.39</v>
      </c>
      <c r="P13">
        <v>11.39</v>
      </c>
      <c r="Q13">
        <v>11.39</v>
      </c>
      <c r="R13">
        <v>11.39</v>
      </c>
      <c r="S13">
        <v>11.41</v>
      </c>
      <c r="T13">
        <v>11.41</v>
      </c>
      <c r="U13">
        <v>11.41</v>
      </c>
      <c r="V13">
        <v>11.41</v>
      </c>
      <c r="W13">
        <v>11.41</v>
      </c>
      <c r="X13">
        <v>11.41</v>
      </c>
      <c r="Y13">
        <v>11.41</v>
      </c>
      <c r="Z13">
        <v>11.41</v>
      </c>
      <c r="AA13">
        <v>11.41</v>
      </c>
      <c r="AB13">
        <v>11.4</v>
      </c>
      <c r="AC13">
        <v>11.39</v>
      </c>
      <c r="AD13">
        <v>11.39</v>
      </c>
      <c r="AE13">
        <v>11.38</v>
      </c>
      <c r="AF13">
        <v>11.37</v>
      </c>
      <c r="AG13">
        <v>11.36</v>
      </c>
      <c r="AH13">
        <v>11.35</v>
      </c>
      <c r="AI13">
        <v>11.35</v>
      </c>
      <c r="AJ13">
        <v>11.34</v>
      </c>
      <c r="AK13">
        <v>11.33</v>
      </c>
    </row>
    <row r="14" spans="1:37">
      <c r="A14" t="s">
        <v>77</v>
      </c>
      <c r="B14">
        <v>10.55</v>
      </c>
      <c r="C14">
        <v>13.136881669999999</v>
      </c>
      <c r="D14">
        <v>13.74161211</v>
      </c>
      <c r="E14">
        <v>14.053387369999999</v>
      </c>
      <c r="F14">
        <v>13.94499939</v>
      </c>
      <c r="G14">
        <v>13.95188696</v>
      </c>
      <c r="H14">
        <v>14.036745489999999</v>
      </c>
      <c r="I14">
        <v>13.87695074</v>
      </c>
      <c r="J14">
        <v>13.770966080000001</v>
      </c>
      <c r="K14">
        <v>13.76169997</v>
      </c>
      <c r="L14">
        <v>13.730158919999999</v>
      </c>
      <c r="M14">
        <v>13.689931680000001</v>
      </c>
      <c r="N14">
        <v>13.651630409999999</v>
      </c>
      <c r="O14">
        <v>13.6100713</v>
      </c>
      <c r="P14">
        <v>13.56001255</v>
      </c>
      <c r="Q14">
        <v>13.507395300000001</v>
      </c>
      <c r="R14">
        <v>13.460049700000001</v>
      </c>
      <c r="S14">
        <v>13.43942618</v>
      </c>
      <c r="T14">
        <v>13.404500430000001</v>
      </c>
      <c r="U14">
        <v>13.345029970000001</v>
      </c>
      <c r="V14">
        <v>13.31464557</v>
      </c>
      <c r="W14">
        <v>13.30991957</v>
      </c>
      <c r="X14">
        <v>13.30757302</v>
      </c>
      <c r="Y14">
        <v>13.30566116</v>
      </c>
      <c r="Z14">
        <v>13.30264302</v>
      </c>
      <c r="AA14">
        <v>13.300414740000001</v>
      </c>
      <c r="AB14">
        <v>13.29115636</v>
      </c>
      <c r="AC14">
        <v>13.281587890000001</v>
      </c>
      <c r="AD14">
        <v>13.27250302</v>
      </c>
      <c r="AE14">
        <v>13.263091129999999</v>
      </c>
      <c r="AF14">
        <v>13.253075219999999</v>
      </c>
      <c r="AG14">
        <v>13.241388710000001</v>
      </c>
      <c r="AH14">
        <v>13.22964807</v>
      </c>
      <c r="AI14">
        <v>13.218342850000001</v>
      </c>
      <c r="AJ14">
        <v>13.207332259999999</v>
      </c>
      <c r="AK14">
        <v>13.195744400000001</v>
      </c>
    </row>
    <row r="15" spans="1:37">
      <c r="A15" t="s">
        <v>78</v>
      </c>
      <c r="B15">
        <v>11.739008869999999</v>
      </c>
      <c r="C15">
        <v>12.00002518</v>
      </c>
      <c r="D15">
        <v>12.1807447</v>
      </c>
      <c r="E15">
        <v>12.361624430000001</v>
      </c>
      <c r="F15">
        <v>12.542652609999999</v>
      </c>
      <c r="G15">
        <v>12.723818639999999</v>
      </c>
      <c r="H15">
        <v>12.92960074</v>
      </c>
      <c r="I15">
        <v>13.002525009999999</v>
      </c>
      <c r="J15">
        <v>13.0757327</v>
      </c>
      <c r="K15">
        <v>13.15</v>
      </c>
      <c r="L15">
        <v>13.15</v>
      </c>
      <c r="M15">
        <v>13.19</v>
      </c>
      <c r="N15">
        <v>13.79</v>
      </c>
      <c r="O15">
        <v>13.74</v>
      </c>
      <c r="P15">
        <v>13.67</v>
      </c>
      <c r="Q15">
        <v>13.62</v>
      </c>
      <c r="R15">
        <v>13.56</v>
      </c>
      <c r="S15">
        <v>13.54</v>
      </c>
      <c r="T15">
        <v>13.5</v>
      </c>
      <c r="U15">
        <v>13.43</v>
      </c>
      <c r="V15">
        <v>13.39</v>
      </c>
      <c r="W15">
        <v>13.38</v>
      </c>
      <c r="X15">
        <v>13.37</v>
      </c>
      <c r="Y15">
        <v>13.36</v>
      </c>
      <c r="Z15">
        <v>13.35</v>
      </c>
      <c r="AA15">
        <v>13.34</v>
      </c>
      <c r="AB15">
        <v>13.32</v>
      </c>
      <c r="AC15">
        <v>13.31</v>
      </c>
      <c r="AD15">
        <v>13.29</v>
      </c>
      <c r="AE15">
        <v>13.28</v>
      </c>
      <c r="AF15">
        <v>13.26</v>
      </c>
      <c r="AG15">
        <v>13.25</v>
      </c>
      <c r="AH15">
        <v>13.23</v>
      </c>
      <c r="AI15">
        <v>13.21</v>
      </c>
      <c r="AJ15">
        <v>13.19</v>
      </c>
      <c r="AK15">
        <v>13.17</v>
      </c>
    </row>
    <row r="16" spans="1:37">
      <c r="A16" t="s">
        <v>79</v>
      </c>
      <c r="B16">
        <v>14.183437169999999</v>
      </c>
      <c r="C16">
        <v>14.557505839999999</v>
      </c>
      <c r="D16">
        <v>14.931574510000001</v>
      </c>
      <c r="E16">
        <v>15.305643180000001</v>
      </c>
      <c r="F16">
        <v>15.679711859999999</v>
      </c>
      <c r="G16">
        <v>22.47</v>
      </c>
      <c r="H16">
        <v>22.56</v>
      </c>
      <c r="I16">
        <v>22.44</v>
      </c>
      <c r="J16">
        <v>23.94</v>
      </c>
      <c r="K16">
        <v>23.87</v>
      </c>
      <c r="L16">
        <v>25.59</v>
      </c>
      <c r="M16">
        <v>25.8</v>
      </c>
      <c r="N16">
        <v>25.69</v>
      </c>
      <c r="O16">
        <v>25.71</v>
      </c>
      <c r="P16">
        <v>25.71</v>
      </c>
      <c r="Q16">
        <v>25.59</v>
      </c>
      <c r="R16">
        <v>25.57</v>
      </c>
      <c r="S16">
        <v>25.6</v>
      </c>
      <c r="T16">
        <v>25.59</v>
      </c>
      <c r="U16">
        <v>25.54</v>
      </c>
      <c r="V16">
        <v>25.53</v>
      </c>
      <c r="W16">
        <v>25.55</v>
      </c>
      <c r="X16">
        <v>25.58</v>
      </c>
      <c r="Y16">
        <v>25.59</v>
      </c>
      <c r="Z16">
        <v>25.61</v>
      </c>
      <c r="AA16">
        <v>25.62</v>
      </c>
      <c r="AB16">
        <v>25.61</v>
      </c>
      <c r="AC16">
        <v>25.6</v>
      </c>
      <c r="AD16">
        <v>25.59</v>
      </c>
      <c r="AE16">
        <v>25.58</v>
      </c>
      <c r="AF16">
        <v>25.57</v>
      </c>
      <c r="AG16">
        <v>25.55</v>
      </c>
      <c r="AH16">
        <v>25.54</v>
      </c>
      <c r="AI16">
        <v>25.52</v>
      </c>
      <c r="AJ16">
        <v>25.51</v>
      </c>
      <c r="AK16">
        <v>25.49</v>
      </c>
    </row>
    <row r="17" spans="1:37">
      <c r="A17" t="s">
        <v>80</v>
      </c>
      <c r="B17">
        <v>20.707818270000001</v>
      </c>
      <c r="C17">
        <v>21.253958529999998</v>
      </c>
      <c r="D17">
        <v>21.80009879</v>
      </c>
      <c r="E17">
        <v>22.346239050000001</v>
      </c>
      <c r="F17">
        <v>22.892379309999999</v>
      </c>
      <c r="G17">
        <v>22.47</v>
      </c>
      <c r="H17">
        <v>22.56</v>
      </c>
      <c r="I17">
        <v>22.44</v>
      </c>
      <c r="J17">
        <v>23.94</v>
      </c>
      <c r="K17">
        <v>23.87</v>
      </c>
      <c r="L17">
        <v>25.59</v>
      </c>
      <c r="M17">
        <v>25.8</v>
      </c>
      <c r="N17">
        <v>25.69</v>
      </c>
      <c r="O17">
        <v>25.71</v>
      </c>
      <c r="P17">
        <v>25.71</v>
      </c>
      <c r="Q17">
        <v>25.59</v>
      </c>
      <c r="R17">
        <v>25.57</v>
      </c>
      <c r="S17">
        <v>25.6</v>
      </c>
      <c r="T17">
        <v>25.59</v>
      </c>
      <c r="U17">
        <v>25.54</v>
      </c>
      <c r="V17">
        <v>25.53</v>
      </c>
      <c r="W17">
        <v>25.55</v>
      </c>
      <c r="X17">
        <v>25.58</v>
      </c>
      <c r="Y17">
        <v>25.59</v>
      </c>
      <c r="Z17">
        <v>25.61</v>
      </c>
      <c r="AA17">
        <v>25.62</v>
      </c>
      <c r="AB17">
        <v>25.61</v>
      </c>
      <c r="AC17">
        <v>25.6</v>
      </c>
      <c r="AD17">
        <v>25.59</v>
      </c>
      <c r="AE17">
        <v>25.58</v>
      </c>
      <c r="AF17">
        <v>25.57</v>
      </c>
      <c r="AG17">
        <v>25.55</v>
      </c>
      <c r="AH17">
        <v>25.54</v>
      </c>
      <c r="AI17">
        <v>25.52</v>
      </c>
      <c r="AJ17">
        <v>25.51</v>
      </c>
      <c r="AK17">
        <v>25.49</v>
      </c>
    </row>
    <row r="18" spans="1:37">
      <c r="A18" t="s">
        <v>82</v>
      </c>
    </row>
    <row r="19" spans="1:37">
      <c r="B19">
        <v>2015</v>
      </c>
      <c r="C19">
        <v>2016</v>
      </c>
      <c r="D19">
        <v>2017</v>
      </c>
      <c r="E19">
        <v>2018</v>
      </c>
      <c r="F19">
        <v>2019</v>
      </c>
      <c r="G19">
        <v>2020</v>
      </c>
      <c r="H19">
        <v>2021</v>
      </c>
      <c r="I19">
        <v>2022</v>
      </c>
      <c r="J19">
        <v>2023</v>
      </c>
      <c r="K19">
        <v>2024</v>
      </c>
      <c r="L19">
        <v>2025</v>
      </c>
      <c r="M19">
        <v>2026</v>
      </c>
      <c r="N19">
        <v>2027</v>
      </c>
      <c r="O19">
        <v>2028</v>
      </c>
      <c r="P19">
        <v>2029</v>
      </c>
      <c r="Q19">
        <v>2030</v>
      </c>
      <c r="R19">
        <v>2031</v>
      </c>
      <c r="S19">
        <v>2032</v>
      </c>
      <c r="T19">
        <v>2033</v>
      </c>
      <c r="U19">
        <v>2034</v>
      </c>
      <c r="V19">
        <v>2035</v>
      </c>
      <c r="W19">
        <v>2036</v>
      </c>
      <c r="X19">
        <v>2037</v>
      </c>
      <c r="Y19">
        <v>2038</v>
      </c>
      <c r="Z19">
        <v>2039</v>
      </c>
      <c r="AA19">
        <v>2040</v>
      </c>
      <c r="AB19">
        <v>2041</v>
      </c>
      <c r="AC19">
        <v>2042</v>
      </c>
      <c r="AD19">
        <v>2043</v>
      </c>
      <c r="AE19">
        <v>2044</v>
      </c>
      <c r="AF19">
        <v>2045</v>
      </c>
      <c r="AG19">
        <v>2046</v>
      </c>
      <c r="AH19">
        <v>2047</v>
      </c>
      <c r="AI19">
        <v>2048</v>
      </c>
      <c r="AJ19">
        <v>2049</v>
      </c>
      <c r="AK19">
        <v>2050</v>
      </c>
    </row>
    <row r="20" spans="1:37">
      <c r="A20" t="s">
        <v>76</v>
      </c>
      <c r="B20">
        <f t="shared" ref="B20:AK22" si="0">B13</f>
        <v>9.0299999999999994</v>
      </c>
      <c r="C20">
        <f t="shared" si="0"/>
        <v>9.14</v>
      </c>
      <c r="D20">
        <f t="shared" si="0"/>
        <v>9.41</v>
      </c>
      <c r="E20">
        <f t="shared" si="0"/>
        <v>9.67</v>
      </c>
      <c r="F20">
        <f t="shared" si="0"/>
        <v>9.67</v>
      </c>
      <c r="G20">
        <f t="shared" si="0"/>
        <v>9.69</v>
      </c>
      <c r="H20">
        <f t="shared" si="0"/>
        <v>10.06</v>
      </c>
      <c r="I20">
        <f t="shared" si="0"/>
        <v>10.24</v>
      </c>
      <c r="J20">
        <f t="shared" si="0"/>
        <v>10.39</v>
      </c>
      <c r="K20">
        <f t="shared" si="0"/>
        <v>10.72</v>
      </c>
      <c r="L20">
        <f t="shared" si="0"/>
        <v>10.86</v>
      </c>
      <c r="M20">
        <f t="shared" si="0"/>
        <v>11.02</v>
      </c>
      <c r="N20">
        <f t="shared" si="0"/>
        <v>11.39</v>
      </c>
      <c r="O20">
        <f t="shared" si="0"/>
        <v>11.39</v>
      </c>
      <c r="P20">
        <f t="shared" si="0"/>
        <v>11.39</v>
      </c>
      <c r="Q20">
        <f t="shared" si="0"/>
        <v>11.39</v>
      </c>
      <c r="R20">
        <f t="shared" si="0"/>
        <v>11.39</v>
      </c>
      <c r="S20">
        <f t="shared" si="0"/>
        <v>11.41</v>
      </c>
      <c r="T20">
        <f t="shared" si="0"/>
        <v>11.41</v>
      </c>
      <c r="U20">
        <f t="shared" si="0"/>
        <v>11.41</v>
      </c>
      <c r="V20">
        <f t="shared" si="0"/>
        <v>11.41</v>
      </c>
      <c r="W20">
        <f t="shared" si="0"/>
        <v>11.41</v>
      </c>
      <c r="X20">
        <f t="shared" si="0"/>
        <v>11.41</v>
      </c>
      <c r="Y20">
        <f t="shared" si="0"/>
        <v>11.41</v>
      </c>
      <c r="Z20">
        <f t="shared" si="0"/>
        <v>11.41</v>
      </c>
      <c r="AA20">
        <f t="shared" si="0"/>
        <v>11.41</v>
      </c>
      <c r="AB20">
        <f t="shared" si="0"/>
        <v>11.4</v>
      </c>
      <c r="AC20">
        <f t="shared" si="0"/>
        <v>11.39</v>
      </c>
      <c r="AD20">
        <f t="shared" si="0"/>
        <v>11.39</v>
      </c>
      <c r="AE20">
        <f t="shared" si="0"/>
        <v>11.38</v>
      </c>
      <c r="AF20">
        <f t="shared" si="0"/>
        <v>11.37</v>
      </c>
      <c r="AG20">
        <f t="shared" si="0"/>
        <v>11.36</v>
      </c>
      <c r="AH20">
        <f t="shared" si="0"/>
        <v>11.35</v>
      </c>
      <c r="AI20">
        <f t="shared" si="0"/>
        <v>11.35</v>
      </c>
      <c r="AJ20">
        <f t="shared" si="0"/>
        <v>11.34</v>
      </c>
      <c r="AK20">
        <f t="shared" si="0"/>
        <v>11.33</v>
      </c>
    </row>
    <row r="21" spans="1:37">
      <c r="A21" t="s">
        <v>77</v>
      </c>
      <c r="B21">
        <f t="shared" si="0"/>
        <v>10.55</v>
      </c>
      <c r="C21">
        <f t="shared" si="0"/>
        <v>13.136881669999999</v>
      </c>
      <c r="D21">
        <f t="shared" si="0"/>
        <v>13.74161211</v>
      </c>
      <c r="E21" s="31">
        <f t="shared" si="0"/>
        <v>14.053387369999999</v>
      </c>
      <c r="F21">
        <f t="shared" si="0"/>
        <v>13.94499939</v>
      </c>
      <c r="G21">
        <f t="shared" si="0"/>
        <v>13.95188696</v>
      </c>
      <c r="H21">
        <f t="shared" si="0"/>
        <v>14.036745489999999</v>
      </c>
      <c r="I21">
        <f t="shared" si="0"/>
        <v>13.87695074</v>
      </c>
      <c r="J21">
        <f t="shared" si="0"/>
        <v>13.770966080000001</v>
      </c>
      <c r="K21">
        <f t="shared" si="0"/>
        <v>13.76169997</v>
      </c>
      <c r="L21">
        <f t="shared" si="0"/>
        <v>13.730158919999999</v>
      </c>
      <c r="M21">
        <f t="shared" si="0"/>
        <v>13.689931680000001</v>
      </c>
      <c r="N21">
        <f t="shared" si="0"/>
        <v>13.651630409999999</v>
      </c>
      <c r="O21">
        <f t="shared" si="0"/>
        <v>13.6100713</v>
      </c>
      <c r="P21">
        <f t="shared" si="0"/>
        <v>13.56001255</v>
      </c>
      <c r="Q21">
        <f t="shared" si="0"/>
        <v>13.507395300000001</v>
      </c>
      <c r="R21">
        <f t="shared" si="0"/>
        <v>13.460049700000001</v>
      </c>
      <c r="S21">
        <f t="shared" si="0"/>
        <v>13.43942618</v>
      </c>
      <c r="T21">
        <f t="shared" si="0"/>
        <v>13.404500430000001</v>
      </c>
      <c r="U21">
        <f t="shared" si="0"/>
        <v>13.345029970000001</v>
      </c>
      <c r="V21">
        <f t="shared" si="0"/>
        <v>13.31464557</v>
      </c>
      <c r="W21">
        <f t="shared" si="0"/>
        <v>13.30991957</v>
      </c>
      <c r="X21">
        <f t="shared" si="0"/>
        <v>13.30757302</v>
      </c>
      <c r="Y21">
        <f t="shared" si="0"/>
        <v>13.30566116</v>
      </c>
      <c r="Z21">
        <f t="shared" si="0"/>
        <v>13.30264302</v>
      </c>
      <c r="AA21">
        <f t="shared" si="0"/>
        <v>13.300414740000001</v>
      </c>
      <c r="AB21">
        <f t="shared" si="0"/>
        <v>13.29115636</v>
      </c>
      <c r="AC21">
        <f t="shared" si="0"/>
        <v>13.281587890000001</v>
      </c>
      <c r="AD21">
        <f t="shared" si="0"/>
        <v>13.27250302</v>
      </c>
      <c r="AE21">
        <f t="shared" si="0"/>
        <v>13.263091129999999</v>
      </c>
      <c r="AF21">
        <f t="shared" si="0"/>
        <v>13.253075219999999</v>
      </c>
      <c r="AG21">
        <f t="shared" si="0"/>
        <v>13.241388710000001</v>
      </c>
      <c r="AH21">
        <f t="shared" si="0"/>
        <v>13.22964807</v>
      </c>
      <c r="AI21">
        <f t="shared" si="0"/>
        <v>13.218342850000001</v>
      </c>
      <c r="AJ21">
        <f t="shared" si="0"/>
        <v>13.207332259999999</v>
      </c>
      <c r="AK21">
        <f t="shared" si="0"/>
        <v>13.195744400000001</v>
      </c>
    </row>
    <row r="22" spans="1:37">
      <c r="A22" t="s">
        <v>78</v>
      </c>
      <c r="B22">
        <f t="shared" si="0"/>
        <v>11.739008869999999</v>
      </c>
      <c r="C22">
        <f t="shared" si="0"/>
        <v>12.00002518</v>
      </c>
      <c r="D22">
        <f t="shared" si="0"/>
        <v>12.1807447</v>
      </c>
      <c r="E22">
        <f t="shared" si="0"/>
        <v>12.361624430000001</v>
      </c>
      <c r="F22">
        <f t="shared" si="0"/>
        <v>12.542652609999999</v>
      </c>
      <c r="G22">
        <f t="shared" si="0"/>
        <v>12.723818639999999</v>
      </c>
      <c r="H22">
        <f t="shared" si="0"/>
        <v>12.92960074</v>
      </c>
      <c r="I22">
        <f t="shared" si="0"/>
        <v>13.002525009999999</v>
      </c>
      <c r="J22">
        <f t="shared" si="0"/>
        <v>13.0757327</v>
      </c>
      <c r="K22">
        <f t="shared" si="0"/>
        <v>13.15</v>
      </c>
      <c r="L22">
        <f t="shared" si="0"/>
        <v>13.15</v>
      </c>
      <c r="M22">
        <f t="shared" si="0"/>
        <v>13.19</v>
      </c>
      <c r="N22">
        <f t="shared" si="0"/>
        <v>13.79</v>
      </c>
      <c r="O22">
        <f t="shared" si="0"/>
        <v>13.74</v>
      </c>
      <c r="P22">
        <f t="shared" si="0"/>
        <v>13.67</v>
      </c>
      <c r="Q22">
        <f t="shared" si="0"/>
        <v>13.62</v>
      </c>
      <c r="R22">
        <f t="shared" si="0"/>
        <v>13.56</v>
      </c>
      <c r="S22">
        <f t="shared" si="0"/>
        <v>13.54</v>
      </c>
      <c r="T22">
        <f t="shared" si="0"/>
        <v>13.5</v>
      </c>
      <c r="U22">
        <f t="shared" si="0"/>
        <v>13.43</v>
      </c>
      <c r="V22">
        <f t="shared" si="0"/>
        <v>13.39</v>
      </c>
      <c r="W22">
        <f t="shared" si="0"/>
        <v>13.38</v>
      </c>
      <c r="X22">
        <f t="shared" si="0"/>
        <v>13.37</v>
      </c>
      <c r="Y22">
        <f t="shared" si="0"/>
        <v>13.36</v>
      </c>
      <c r="Z22">
        <f t="shared" si="0"/>
        <v>13.35</v>
      </c>
      <c r="AA22">
        <f t="shared" si="0"/>
        <v>13.34</v>
      </c>
      <c r="AB22">
        <f t="shared" si="0"/>
        <v>13.32</v>
      </c>
      <c r="AC22">
        <f t="shared" si="0"/>
        <v>13.31</v>
      </c>
      <c r="AD22">
        <f t="shared" si="0"/>
        <v>13.29</v>
      </c>
      <c r="AE22">
        <f t="shared" si="0"/>
        <v>13.28</v>
      </c>
      <c r="AF22">
        <f t="shared" si="0"/>
        <v>13.26</v>
      </c>
      <c r="AG22">
        <f t="shared" si="0"/>
        <v>13.25</v>
      </c>
      <c r="AH22">
        <f t="shared" si="0"/>
        <v>13.23</v>
      </c>
      <c r="AI22">
        <f t="shared" si="0"/>
        <v>13.21</v>
      </c>
      <c r="AJ22">
        <f t="shared" si="0"/>
        <v>13.19</v>
      </c>
      <c r="AK22">
        <f t="shared" si="0"/>
        <v>13.17</v>
      </c>
    </row>
    <row r="23" spans="1:37">
      <c r="A23" t="s">
        <v>80</v>
      </c>
      <c r="B23">
        <f t="shared" ref="B23:AK23" si="1">B17</f>
        <v>20.707818270000001</v>
      </c>
      <c r="C23">
        <f t="shared" si="1"/>
        <v>21.253958529999998</v>
      </c>
      <c r="D23">
        <f t="shared" si="1"/>
        <v>21.80009879</v>
      </c>
      <c r="E23">
        <f t="shared" si="1"/>
        <v>22.346239050000001</v>
      </c>
      <c r="F23">
        <f t="shared" si="1"/>
        <v>22.892379309999999</v>
      </c>
      <c r="G23">
        <f t="shared" si="1"/>
        <v>22.47</v>
      </c>
      <c r="H23">
        <f t="shared" si="1"/>
        <v>22.56</v>
      </c>
      <c r="I23">
        <f t="shared" si="1"/>
        <v>22.44</v>
      </c>
      <c r="J23">
        <f t="shared" si="1"/>
        <v>23.94</v>
      </c>
      <c r="K23">
        <f t="shared" si="1"/>
        <v>23.87</v>
      </c>
      <c r="L23">
        <f t="shared" si="1"/>
        <v>25.59</v>
      </c>
      <c r="M23">
        <f t="shared" si="1"/>
        <v>25.8</v>
      </c>
      <c r="N23">
        <f t="shared" si="1"/>
        <v>25.69</v>
      </c>
      <c r="O23">
        <f t="shared" si="1"/>
        <v>25.71</v>
      </c>
      <c r="P23">
        <f t="shared" si="1"/>
        <v>25.71</v>
      </c>
      <c r="Q23">
        <f t="shared" si="1"/>
        <v>25.59</v>
      </c>
      <c r="R23">
        <f t="shared" si="1"/>
        <v>25.57</v>
      </c>
      <c r="S23">
        <f t="shared" si="1"/>
        <v>25.6</v>
      </c>
      <c r="T23">
        <f t="shared" si="1"/>
        <v>25.59</v>
      </c>
      <c r="U23">
        <f t="shared" si="1"/>
        <v>25.54</v>
      </c>
      <c r="V23">
        <f t="shared" si="1"/>
        <v>25.53</v>
      </c>
      <c r="W23">
        <f t="shared" si="1"/>
        <v>25.55</v>
      </c>
      <c r="X23">
        <f t="shared" si="1"/>
        <v>25.58</v>
      </c>
      <c r="Y23">
        <f t="shared" si="1"/>
        <v>25.59</v>
      </c>
      <c r="Z23">
        <f t="shared" si="1"/>
        <v>25.61</v>
      </c>
      <c r="AA23">
        <f t="shared" si="1"/>
        <v>25.62</v>
      </c>
      <c r="AB23">
        <f t="shared" si="1"/>
        <v>25.61</v>
      </c>
      <c r="AC23">
        <f t="shared" si="1"/>
        <v>25.6</v>
      </c>
      <c r="AD23">
        <f t="shared" si="1"/>
        <v>25.59</v>
      </c>
      <c r="AE23">
        <f t="shared" si="1"/>
        <v>25.58</v>
      </c>
      <c r="AF23">
        <f t="shared" si="1"/>
        <v>25.57</v>
      </c>
      <c r="AG23">
        <f t="shared" si="1"/>
        <v>25.55</v>
      </c>
      <c r="AH23">
        <f t="shared" si="1"/>
        <v>25.54</v>
      </c>
      <c r="AI23">
        <f t="shared" si="1"/>
        <v>25.52</v>
      </c>
      <c r="AJ23">
        <f t="shared" si="1"/>
        <v>25.51</v>
      </c>
      <c r="AK23">
        <f t="shared" si="1"/>
        <v>25.49</v>
      </c>
    </row>
    <row r="25" spans="1:37">
      <c r="A25" s="8">
        <v>117852.00605527176</v>
      </c>
      <c r="B25" t="s">
        <v>31</v>
      </c>
    </row>
    <row r="26" spans="1:37">
      <c r="A26" s="33">
        <f>'Vehicle Loading'!B14</f>
        <v>1</v>
      </c>
      <c r="B26" t="s">
        <v>83</v>
      </c>
    </row>
    <row r="27" spans="1:37">
      <c r="A27" s="17"/>
    </row>
    <row r="28" spans="1:37">
      <c r="A28" t="s">
        <v>166</v>
      </c>
    </row>
    <row r="29" spans="1:37">
      <c r="A29" t="s">
        <v>167</v>
      </c>
    </row>
    <row r="30" spans="1:37">
      <c r="A30" t="s">
        <v>168</v>
      </c>
    </row>
    <row r="32" spans="1:37">
      <c r="A32" t="s">
        <v>169</v>
      </c>
    </row>
    <row r="33" spans="1:17">
      <c r="B33">
        <v>2027</v>
      </c>
      <c r="C33">
        <v>2028</v>
      </c>
      <c r="D33">
        <v>2029</v>
      </c>
      <c r="E33">
        <v>2030</v>
      </c>
    </row>
    <row r="34" spans="1:17">
      <c r="A34" t="s">
        <v>142</v>
      </c>
      <c r="B34">
        <f>E21</f>
        <v>14.053387369999999</v>
      </c>
      <c r="C34">
        <f>B34+0.015*B34</f>
        <v>14.264188180549999</v>
      </c>
      <c r="D34">
        <f t="shared" ref="D34:E34" si="2">C34+0.015*C34</f>
        <v>14.478151003258249</v>
      </c>
      <c r="E34">
        <f t="shared" si="2"/>
        <v>14.695323268307122</v>
      </c>
    </row>
    <row r="36" spans="1:17">
      <c r="A36" s="24" t="s">
        <v>170</v>
      </c>
      <c r="B36" s="24">
        <v>0.24842043426249769</v>
      </c>
      <c r="C36" s="35" t="s">
        <v>174</v>
      </c>
    </row>
    <row r="37" spans="1:17">
      <c r="A37" s="24"/>
      <c r="B37" s="24" t="s">
        <v>175</v>
      </c>
      <c r="C37" s="24"/>
    </row>
    <row r="38" spans="1:17">
      <c r="A38" s="32"/>
      <c r="B38" s="24">
        <v>4.4999999999999998E-2</v>
      </c>
      <c r="C38" s="35" t="s">
        <v>179</v>
      </c>
    </row>
    <row r="39" spans="1:17">
      <c r="A39" s="34" t="s">
        <v>178</v>
      </c>
      <c r="B39" s="24"/>
      <c r="C39" s="24"/>
      <c r="D39" s="24"/>
      <c r="E39" s="24"/>
      <c r="F39" s="24"/>
      <c r="G39" s="24"/>
      <c r="H39" s="24"/>
      <c r="I39" s="24"/>
      <c r="J39" s="24"/>
      <c r="K39" s="24"/>
      <c r="L39" s="24"/>
      <c r="M39" s="24"/>
      <c r="N39" s="24"/>
      <c r="O39" s="24"/>
    </row>
    <row r="41" spans="1:17" s="25" customFormat="1">
      <c r="A41" s="25" t="s">
        <v>142</v>
      </c>
    </row>
    <row r="42" spans="1:17">
      <c r="B42">
        <v>2025</v>
      </c>
      <c r="C42">
        <f>B42+1</f>
        <v>2026</v>
      </c>
      <c r="D42">
        <f t="shared" ref="D42:F42" si="3">C42+1</f>
        <v>2027</v>
      </c>
      <c r="E42">
        <f t="shared" si="3"/>
        <v>2028</v>
      </c>
      <c r="F42">
        <f t="shared" si="3"/>
        <v>2029</v>
      </c>
      <c r="G42">
        <f>F42+1</f>
        <v>2030</v>
      </c>
    </row>
    <row r="43" spans="1:17" ht="30">
      <c r="A43" s="28" t="s">
        <v>171</v>
      </c>
      <c r="B43">
        <f>B47</f>
        <v>14.053387369999999</v>
      </c>
      <c r="C43">
        <f>B43+0.015*B43</f>
        <v>14.264188180549999</v>
      </c>
      <c r="D43">
        <f t="shared" ref="D43:G43" si="4">C43+0.015*C43</f>
        <v>14.478151003258249</v>
      </c>
      <c r="E43">
        <f t="shared" si="4"/>
        <v>14.695323268307122</v>
      </c>
      <c r="F43">
        <f t="shared" si="4"/>
        <v>14.915753117331729</v>
      </c>
      <c r="G43">
        <f t="shared" si="4"/>
        <v>15.139489414091704</v>
      </c>
    </row>
    <row r="44" spans="1:17">
      <c r="A44" s="28"/>
    </row>
    <row r="45" spans="1:17">
      <c r="A45" s="28" t="s">
        <v>172</v>
      </c>
      <c r="B45" t="s">
        <v>173</v>
      </c>
    </row>
    <row r="46" spans="1:17">
      <c r="A46" s="28"/>
      <c r="B46">
        <f>E19</f>
        <v>2018</v>
      </c>
      <c r="C46">
        <f>F19</f>
        <v>2019</v>
      </c>
      <c r="D46">
        <f t="shared" ref="D46:Q46" si="5">G19</f>
        <v>2020</v>
      </c>
      <c r="E46">
        <f t="shared" si="5"/>
        <v>2021</v>
      </c>
      <c r="F46">
        <f t="shared" si="5"/>
        <v>2022</v>
      </c>
      <c r="G46">
        <f t="shared" si="5"/>
        <v>2023</v>
      </c>
      <c r="H46">
        <f t="shared" si="5"/>
        <v>2024</v>
      </c>
      <c r="I46">
        <f t="shared" si="5"/>
        <v>2025</v>
      </c>
      <c r="J46">
        <f t="shared" si="5"/>
        <v>2026</v>
      </c>
      <c r="K46">
        <f t="shared" si="5"/>
        <v>2027</v>
      </c>
      <c r="L46">
        <f t="shared" si="5"/>
        <v>2028</v>
      </c>
      <c r="M46">
        <f t="shared" si="5"/>
        <v>2029</v>
      </c>
      <c r="N46">
        <f t="shared" si="5"/>
        <v>2030</v>
      </c>
      <c r="O46">
        <f t="shared" si="5"/>
        <v>2031</v>
      </c>
      <c r="P46">
        <f t="shared" si="5"/>
        <v>2032</v>
      </c>
      <c r="Q46">
        <f t="shared" si="5"/>
        <v>2033</v>
      </c>
    </row>
    <row r="47" spans="1:17">
      <c r="B47">
        <f>E21</f>
        <v>14.053387369999999</v>
      </c>
      <c r="C47">
        <f>B47+B47*0.015</f>
        <v>14.264188180549999</v>
      </c>
      <c r="D47">
        <f t="shared" ref="D47:Q47" si="6">C47+C47*0.015</f>
        <v>14.478151003258249</v>
      </c>
      <c r="E47">
        <f t="shared" si="6"/>
        <v>14.695323268307122</v>
      </c>
      <c r="F47">
        <f t="shared" si="6"/>
        <v>14.915753117331729</v>
      </c>
      <c r="G47">
        <f t="shared" si="6"/>
        <v>15.139489414091704</v>
      </c>
      <c r="H47">
        <f t="shared" si="6"/>
        <v>15.366581755303081</v>
      </c>
      <c r="I47">
        <f t="shared" si="6"/>
        <v>15.597080481632627</v>
      </c>
      <c r="J47">
        <f t="shared" si="6"/>
        <v>15.831036688857116</v>
      </c>
      <c r="K47">
        <f t="shared" si="6"/>
        <v>16.068502239189971</v>
      </c>
      <c r="L47">
        <f t="shared" si="6"/>
        <v>16.309529772777822</v>
      </c>
      <c r="M47">
        <f t="shared" si="6"/>
        <v>16.55417271936949</v>
      </c>
      <c r="N47">
        <f t="shared" si="6"/>
        <v>16.802485310160034</v>
      </c>
      <c r="O47">
        <f t="shared" si="6"/>
        <v>17.054522589812436</v>
      </c>
      <c r="P47">
        <f t="shared" si="6"/>
        <v>17.310340428659622</v>
      </c>
      <c r="Q47">
        <f t="shared" si="6"/>
        <v>17.569995535089515</v>
      </c>
    </row>
    <row r="48" spans="1:17">
      <c r="A48" t="s">
        <v>189</v>
      </c>
    </row>
    <row r="50" spans="1:36">
      <c r="A50" t="s">
        <v>190</v>
      </c>
    </row>
    <row r="52" spans="1:36">
      <c r="B52">
        <v>2025</v>
      </c>
      <c r="C52">
        <f>B52+1</f>
        <v>2026</v>
      </c>
      <c r="D52">
        <f t="shared" ref="D52:F52" si="7">C52+1</f>
        <v>2027</v>
      </c>
      <c r="E52">
        <f t="shared" si="7"/>
        <v>2028</v>
      </c>
      <c r="F52">
        <f t="shared" si="7"/>
        <v>2029</v>
      </c>
      <c r="G52">
        <f>F52+1</f>
        <v>2030</v>
      </c>
    </row>
    <row r="53" spans="1:36" ht="30">
      <c r="A53" s="28" t="s">
        <v>171</v>
      </c>
      <c r="B53">
        <f t="shared" ref="B53:G53" si="8">B43</f>
        <v>14.053387369999999</v>
      </c>
      <c r="C53">
        <f t="shared" si="8"/>
        <v>14.264188180549999</v>
      </c>
      <c r="D53">
        <f t="shared" si="8"/>
        <v>14.478151003258249</v>
      </c>
      <c r="E53">
        <f t="shared" si="8"/>
        <v>14.695323268307122</v>
      </c>
      <c r="F53">
        <f t="shared" si="8"/>
        <v>14.915753117331729</v>
      </c>
      <c r="G53">
        <f t="shared" si="8"/>
        <v>15.139489414091704</v>
      </c>
    </row>
    <row r="54" spans="1:36">
      <c r="A54" s="28"/>
    </row>
    <row r="55" spans="1:36" ht="45">
      <c r="A55" s="28" t="s">
        <v>180</v>
      </c>
    </row>
    <row r="56" spans="1:36">
      <c r="A56" s="28"/>
    </row>
    <row r="57" spans="1:36">
      <c r="A57" s="28" t="s">
        <v>187</v>
      </c>
      <c r="B57">
        <f>G53-B53</f>
        <v>1.0861020440917049</v>
      </c>
      <c r="H57" t="s">
        <v>181</v>
      </c>
    </row>
    <row r="58" spans="1:36">
      <c r="A58" s="28" t="s">
        <v>188</v>
      </c>
      <c r="B58">
        <f>B57/B53</f>
        <v>7.7284003884374883E-2</v>
      </c>
      <c r="H58" t="s">
        <v>182</v>
      </c>
    </row>
    <row r="59" spans="1:36">
      <c r="A59" t="s">
        <v>192</v>
      </c>
      <c r="B59">
        <f>About!$C$58</f>
        <v>0.36223427031453798</v>
      </c>
    </row>
    <row r="60" spans="1:36">
      <c r="A60" t="s">
        <v>183</v>
      </c>
      <c r="B60">
        <f>B58/B59</f>
        <v>0.21335365043530272</v>
      </c>
    </row>
    <row r="62" spans="1:36">
      <c r="A62" t="s">
        <v>191</v>
      </c>
    </row>
    <row r="64" spans="1:36">
      <c r="B64">
        <v>2016</v>
      </c>
      <c r="C64">
        <v>2017</v>
      </c>
      <c r="D64">
        <v>2018</v>
      </c>
      <c r="E64">
        <v>2019</v>
      </c>
      <c r="F64">
        <v>2020</v>
      </c>
      <c r="G64">
        <v>2021</v>
      </c>
      <c r="H64">
        <v>2022</v>
      </c>
      <c r="I64">
        <v>2023</v>
      </c>
      <c r="J64">
        <v>2024</v>
      </c>
      <c r="K64">
        <v>2025</v>
      </c>
      <c r="L64">
        <v>2026</v>
      </c>
      <c r="M64">
        <v>2027</v>
      </c>
      <c r="N64">
        <v>2028</v>
      </c>
      <c r="O64">
        <v>2029</v>
      </c>
      <c r="P64">
        <v>2030</v>
      </c>
      <c r="Q64">
        <v>2031</v>
      </c>
      <c r="R64">
        <v>2032</v>
      </c>
      <c r="S64">
        <v>2033</v>
      </c>
      <c r="T64">
        <v>2034</v>
      </c>
      <c r="U64">
        <v>2035</v>
      </c>
      <c r="V64">
        <v>2036</v>
      </c>
      <c r="W64">
        <v>2037</v>
      </c>
      <c r="X64">
        <v>2038</v>
      </c>
      <c r="Y64">
        <v>2039</v>
      </c>
      <c r="Z64">
        <v>2040</v>
      </c>
      <c r="AA64">
        <v>2041</v>
      </c>
      <c r="AB64">
        <v>2042</v>
      </c>
      <c r="AC64">
        <v>2043</v>
      </c>
      <c r="AD64">
        <v>2044</v>
      </c>
      <c r="AE64">
        <v>2045</v>
      </c>
      <c r="AF64">
        <v>2046</v>
      </c>
      <c r="AG64">
        <v>2047</v>
      </c>
      <c r="AH64">
        <v>2048</v>
      </c>
      <c r="AI64">
        <v>2049</v>
      </c>
      <c r="AJ64">
        <v>2050</v>
      </c>
    </row>
    <row r="65" spans="1:36">
      <c r="A65" t="s">
        <v>77</v>
      </c>
      <c r="B65">
        <f>$C$14</f>
        <v>13.136881669999999</v>
      </c>
      <c r="C65">
        <f>B65+($K$65-$B$65)/9</f>
        <v>13.238715636666665</v>
      </c>
      <c r="D65">
        <f t="shared" ref="D65:J65" si="9">C65+($K$65-$B$65)/9</f>
        <v>13.340549603333331</v>
      </c>
      <c r="E65">
        <f t="shared" si="9"/>
        <v>13.442383569999997</v>
      </c>
      <c r="F65">
        <f t="shared" si="9"/>
        <v>13.544217536666663</v>
      </c>
      <c r="G65">
        <f t="shared" si="9"/>
        <v>13.646051503333329</v>
      </c>
      <c r="H65">
        <f t="shared" si="9"/>
        <v>13.747885469999995</v>
      </c>
      <c r="I65">
        <f t="shared" si="9"/>
        <v>13.84971943666666</v>
      </c>
      <c r="J65">
        <f t="shared" si="9"/>
        <v>13.951553403333326</v>
      </c>
      <c r="K65">
        <f>B53</f>
        <v>14.053387369999999</v>
      </c>
      <c r="L65">
        <f>K65</f>
        <v>14.053387369999999</v>
      </c>
      <c r="M65">
        <f t="shared" ref="M65:AJ65" si="10">L65</f>
        <v>14.053387369999999</v>
      </c>
      <c r="N65">
        <f t="shared" si="10"/>
        <v>14.053387369999999</v>
      </c>
      <c r="O65">
        <f t="shared" si="10"/>
        <v>14.053387369999999</v>
      </c>
      <c r="P65">
        <f t="shared" si="10"/>
        <v>14.053387369999999</v>
      </c>
      <c r="Q65">
        <f t="shared" si="10"/>
        <v>14.053387369999999</v>
      </c>
      <c r="R65">
        <f t="shared" si="10"/>
        <v>14.053387369999999</v>
      </c>
      <c r="S65">
        <f t="shared" si="10"/>
        <v>14.053387369999999</v>
      </c>
      <c r="T65">
        <f t="shared" si="10"/>
        <v>14.053387369999999</v>
      </c>
      <c r="U65">
        <f t="shared" si="10"/>
        <v>14.053387369999999</v>
      </c>
      <c r="V65">
        <f t="shared" si="10"/>
        <v>14.053387369999999</v>
      </c>
      <c r="W65">
        <f t="shared" si="10"/>
        <v>14.053387369999999</v>
      </c>
      <c r="X65">
        <f t="shared" si="10"/>
        <v>14.053387369999999</v>
      </c>
      <c r="Y65">
        <f t="shared" si="10"/>
        <v>14.053387369999999</v>
      </c>
      <c r="Z65">
        <f t="shared" si="10"/>
        <v>14.053387369999999</v>
      </c>
      <c r="AA65">
        <f t="shared" si="10"/>
        <v>14.053387369999999</v>
      </c>
      <c r="AB65">
        <f t="shared" si="10"/>
        <v>14.053387369999999</v>
      </c>
      <c r="AC65">
        <f t="shared" si="10"/>
        <v>14.053387369999999</v>
      </c>
      <c r="AD65">
        <f t="shared" si="10"/>
        <v>14.053387369999999</v>
      </c>
      <c r="AE65">
        <f t="shared" si="10"/>
        <v>14.053387369999999</v>
      </c>
      <c r="AF65">
        <f t="shared" si="10"/>
        <v>14.053387369999999</v>
      </c>
      <c r="AG65">
        <f t="shared" si="10"/>
        <v>14.053387369999999</v>
      </c>
      <c r="AH65">
        <f t="shared" si="10"/>
        <v>14.053387369999999</v>
      </c>
      <c r="AI65">
        <f t="shared" si="10"/>
        <v>14.053387369999999</v>
      </c>
      <c r="AJ65">
        <f t="shared" si="10"/>
        <v>14.053387369999999</v>
      </c>
    </row>
    <row r="66" spans="1:36">
      <c r="A66" t="s">
        <v>203</v>
      </c>
      <c r="B66">
        <f>B65/$A$25</f>
        <v>1.114693089215545E-4</v>
      </c>
      <c r="C66">
        <f t="shared" ref="C66:AJ66" si="11">C65/$A$25</f>
        <v>1.1233339236039649E-4</v>
      </c>
      <c r="D66">
        <f t="shared" si="11"/>
        <v>1.1319747579923848E-4</v>
      </c>
      <c r="E66">
        <f t="shared" si="11"/>
        <v>1.1406155923808046E-4</v>
      </c>
      <c r="F66">
        <f t="shared" si="11"/>
        <v>1.1492564267692245E-4</v>
      </c>
      <c r="G66">
        <f t="shared" si="11"/>
        <v>1.1578972611576444E-4</v>
      </c>
      <c r="H66">
        <f t="shared" si="11"/>
        <v>1.1665380955460641E-4</v>
      </c>
      <c r="I66">
        <f t="shared" si="11"/>
        <v>1.175178929934484E-4</v>
      </c>
      <c r="J66">
        <f t="shared" si="11"/>
        <v>1.1838197643229039E-4</v>
      </c>
      <c r="K66">
        <f t="shared" si="11"/>
        <v>1.1924605987113244E-4</v>
      </c>
      <c r="L66">
        <f t="shared" si="11"/>
        <v>1.1924605987113244E-4</v>
      </c>
      <c r="M66">
        <f t="shared" si="11"/>
        <v>1.1924605987113244E-4</v>
      </c>
      <c r="N66">
        <f t="shared" si="11"/>
        <v>1.1924605987113244E-4</v>
      </c>
      <c r="O66">
        <f t="shared" si="11"/>
        <v>1.1924605987113244E-4</v>
      </c>
      <c r="P66">
        <f t="shared" si="11"/>
        <v>1.1924605987113244E-4</v>
      </c>
      <c r="Q66">
        <f t="shared" si="11"/>
        <v>1.1924605987113244E-4</v>
      </c>
      <c r="R66">
        <f t="shared" si="11"/>
        <v>1.1924605987113244E-4</v>
      </c>
      <c r="S66">
        <f t="shared" si="11"/>
        <v>1.1924605987113244E-4</v>
      </c>
      <c r="T66">
        <f t="shared" si="11"/>
        <v>1.1924605987113244E-4</v>
      </c>
      <c r="U66">
        <f t="shared" si="11"/>
        <v>1.1924605987113244E-4</v>
      </c>
      <c r="V66">
        <f t="shared" si="11"/>
        <v>1.1924605987113244E-4</v>
      </c>
      <c r="W66">
        <f t="shared" si="11"/>
        <v>1.1924605987113244E-4</v>
      </c>
      <c r="X66">
        <f t="shared" si="11"/>
        <v>1.1924605987113244E-4</v>
      </c>
      <c r="Y66">
        <f t="shared" si="11"/>
        <v>1.1924605987113244E-4</v>
      </c>
      <c r="Z66">
        <f t="shared" si="11"/>
        <v>1.1924605987113244E-4</v>
      </c>
      <c r="AA66">
        <f t="shared" si="11"/>
        <v>1.1924605987113244E-4</v>
      </c>
      <c r="AB66">
        <f t="shared" si="11"/>
        <v>1.1924605987113244E-4</v>
      </c>
      <c r="AC66">
        <f t="shared" si="11"/>
        <v>1.1924605987113244E-4</v>
      </c>
      <c r="AD66">
        <f t="shared" si="11"/>
        <v>1.1924605987113244E-4</v>
      </c>
      <c r="AE66">
        <f t="shared" si="11"/>
        <v>1.1924605987113244E-4</v>
      </c>
      <c r="AF66">
        <f t="shared" si="11"/>
        <v>1.1924605987113244E-4</v>
      </c>
      <c r="AG66">
        <f t="shared" si="11"/>
        <v>1.1924605987113244E-4</v>
      </c>
      <c r="AH66">
        <f t="shared" si="11"/>
        <v>1.1924605987113244E-4</v>
      </c>
      <c r="AI66">
        <f t="shared" si="11"/>
        <v>1.1924605987113244E-4</v>
      </c>
      <c r="AJ66">
        <f t="shared" si="11"/>
        <v>1.1924605987113244E-4</v>
      </c>
    </row>
    <row r="69" spans="1:36" s="25" customFormat="1">
      <c r="A69" s="25" t="s">
        <v>143</v>
      </c>
    </row>
    <row r="70" spans="1:36" s="11" customFormat="1">
      <c r="A70" s="11" t="s">
        <v>193</v>
      </c>
    </row>
    <row r="71" spans="1:36" s="11" customFormat="1"/>
    <row r="72" spans="1:36">
      <c r="B72">
        <v>2025</v>
      </c>
      <c r="C72">
        <f>B72+1</f>
        <v>2026</v>
      </c>
      <c r="D72">
        <f t="shared" ref="D72:F72" si="12">C72+1</f>
        <v>2027</v>
      </c>
      <c r="E72">
        <f t="shared" si="12"/>
        <v>2028</v>
      </c>
      <c r="F72">
        <f t="shared" si="12"/>
        <v>2029</v>
      </c>
      <c r="G72">
        <f>F72+1</f>
        <v>2030</v>
      </c>
    </row>
    <row r="73" spans="1:36" ht="30">
      <c r="A73" s="28" t="s">
        <v>176</v>
      </c>
      <c r="B73">
        <f>K20</f>
        <v>10.72</v>
      </c>
      <c r="C73">
        <f>B73+0.045*B73</f>
        <v>11.202400000000001</v>
      </c>
      <c r="D73">
        <f t="shared" ref="D73:G73" si="13">C73+0.045*C73</f>
        <v>11.706508000000001</v>
      </c>
      <c r="E73">
        <f t="shared" si="13"/>
        <v>12.233300860000002</v>
      </c>
      <c r="F73">
        <f t="shared" si="13"/>
        <v>12.783799398700001</v>
      </c>
      <c r="G73">
        <f t="shared" si="13"/>
        <v>13.359070371641501</v>
      </c>
    </row>
    <row r="74" spans="1:36">
      <c r="A74" s="28"/>
    </row>
    <row r="75" spans="1:36">
      <c r="B75" t="s">
        <v>177</v>
      </c>
      <c r="D75" s="8"/>
      <c r="E75" s="8"/>
    </row>
    <row r="76" spans="1:36">
      <c r="B76">
        <v>2018</v>
      </c>
      <c r="C76">
        <v>2019</v>
      </c>
      <c r="D76">
        <v>2020</v>
      </c>
      <c r="E76">
        <v>2021</v>
      </c>
      <c r="F76">
        <v>2022</v>
      </c>
      <c r="G76">
        <v>2023</v>
      </c>
      <c r="H76">
        <v>2024</v>
      </c>
      <c r="I76">
        <v>2025</v>
      </c>
      <c r="J76">
        <v>2026</v>
      </c>
      <c r="K76">
        <v>2027</v>
      </c>
      <c r="L76">
        <v>2028</v>
      </c>
      <c r="M76">
        <v>2029</v>
      </c>
      <c r="N76">
        <v>2030</v>
      </c>
      <c r="O76">
        <v>2031</v>
      </c>
      <c r="P76">
        <v>2032</v>
      </c>
      <c r="Q76">
        <v>2033</v>
      </c>
    </row>
    <row r="77" spans="1:36">
      <c r="B77">
        <f>$E$20</f>
        <v>9.67</v>
      </c>
      <c r="C77">
        <f>B77+B77*0.015</f>
        <v>9.8150499999999994</v>
      </c>
      <c r="D77">
        <f t="shared" ref="D77:Q77" si="14">C77+C77*0.015</f>
        <v>9.9622757499999999</v>
      </c>
      <c r="E77">
        <f t="shared" si="14"/>
        <v>10.111709886249999</v>
      </c>
      <c r="F77">
        <f t="shared" si="14"/>
        <v>10.263385534543749</v>
      </c>
      <c r="G77">
        <f t="shared" si="14"/>
        <v>10.417336317561906</v>
      </c>
      <c r="H77">
        <f t="shared" si="14"/>
        <v>10.573596362325334</v>
      </c>
      <c r="I77">
        <f t="shared" si="14"/>
        <v>10.732200307760214</v>
      </c>
      <c r="J77">
        <f t="shared" si="14"/>
        <v>10.893183312376618</v>
      </c>
      <c r="K77">
        <f t="shared" si="14"/>
        <v>11.056581062062266</v>
      </c>
      <c r="L77">
        <f t="shared" si="14"/>
        <v>11.222429777993201</v>
      </c>
      <c r="M77">
        <f t="shared" si="14"/>
        <v>11.390766224663098</v>
      </c>
      <c r="N77">
        <f t="shared" si="14"/>
        <v>11.561627718033044</v>
      </c>
      <c r="O77">
        <f t="shared" si="14"/>
        <v>11.73505213380354</v>
      </c>
      <c r="P77">
        <f t="shared" si="14"/>
        <v>11.911077915810594</v>
      </c>
      <c r="Q77">
        <f t="shared" si="14"/>
        <v>12.089744084547753</v>
      </c>
    </row>
    <row r="78" spans="1:36">
      <c r="A78" t="s">
        <v>194</v>
      </c>
    </row>
    <row r="80" spans="1:36">
      <c r="A80" t="s">
        <v>195</v>
      </c>
    </row>
    <row r="81" spans="1:35">
      <c r="A81" t="s">
        <v>196</v>
      </c>
    </row>
    <row r="83" spans="1:35">
      <c r="B83">
        <v>2025</v>
      </c>
      <c r="C83">
        <f>B83+1</f>
        <v>2026</v>
      </c>
      <c r="D83">
        <f t="shared" ref="D83:F83" si="15">C83+1</f>
        <v>2027</v>
      </c>
      <c r="E83">
        <f t="shared" si="15"/>
        <v>2028</v>
      </c>
      <c r="F83">
        <f t="shared" si="15"/>
        <v>2029</v>
      </c>
      <c r="G83">
        <f>F83+1</f>
        <v>2030</v>
      </c>
    </row>
    <row r="84" spans="1:35" ht="30">
      <c r="A84" s="28" t="s">
        <v>197</v>
      </c>
      <c r="B84">
        <f>H20</f>
        <v>10.06</v>
      </c>
      <c r="C84">
        <f>B84+0.045*B84</f>
        <v>10.512700000000001</v>
      </c>
      <c r="D84">
        <f t="shared" ref="D84:G84" si="16">C84+0.045*C84</f>
        <v>10.9857715</v>
      </c>
      <c r="E84">
        <f t="shared" si="16"/>
        <v>11.4801312175</v>
      </c>
      <c r="F84">
        <f t="shared" si="16"/>
        <v>11.996737122287501</v>
      </c>
      <c r="G84">
        <f t="shared" si="16"/>
        <v>12.536590292790438</v>
      </c>
    </row>
    <row r="85" spans="1:35">
      <c r="A85" s="28"/>
    </row>
    <row r="86" spans="1:35">
      <c r="A86" s="27" t="s">
        <v>200</v>
      </c>
    </row>
    <row r="87" spans="1:35">
      <c r="A87" s="27" t="s">
        <v>198</v>
      </c>
    </row>
    <row r="88" spans="1:35">
      <c r="A88" s="27"/>
    </row>
    <row r="89" spans="1:35">
      <c r="A89" s="28" t="s">
        <v>199</v>
      </c>
    </row>
    <row r="90" spans="1:35">
      <c r="A90" s="27"/>
      <c r="B90">
        <f>B64</f>
        <v>2016</v>
      </c>
      <c r="C90">
        <f t="shared" ref="C90:Q90" si="17">C64</f>
        <v>2017</v>
      </c>
      <c r="D90">
        <f t="shared" si="17"/>
        <v>2018</v>
      </c>
      <c r="E90">
        <f t="shared" si="17"/>
        <v>2019</v>
      </c>
      <c r="F90">
        <f t="shared" si="17"/>
        <v>2020</v>
      </c>
      <c r="G90">
        <f t="shared" si="17"/>
        <v>2021</v>
      </c>
      <c r="H90">
        <f t="shared" si="17"/>
        <v>2022</v>
      </c>
      <c r="I90">
        <f t="shared" si="17"/>
        <v>2023</v>
      </c>
      <c r="J90">
        <f t="shared" si="17"/>
        <v>2024</v>
      </c>
      <c r="K90">
        <f t="shared" si="17"/>
        <v>2025</v>
      </c>
      <c r="L90">
        <f t="shared" si="17"/>
        <v>2026</v>
      </c>
      <c r="M90">
        <f t="shared" si="17"/>
        <v>2027</v>
      </c>
      <c r="N90">
        <f t="shared" si="17"/>
        <v>2028</v>
      </c>
      <c r="O90">
        <f t="shared" si="17"/>
        <v>2029</v>
      </c>
      <c r="P90">
        <f t="shared" si="17"/>
        <v>2030</v>
      </c>
      <c r="Q90">
        <f t="shared" si="17"/>
        <v>2031</v>
      </c>
      <c r="R90">
        <f t="shared" ref="R90:AI90" si="18">R64</f>
        <v>2032</v>
      </c>
      <c r="S90">
        <f t="shared" si="18"/>
        <v>2033</v>
      </c>
      <c r="T90">
        <f t="shared" si="18"/>
        <v>2034</v>
      </c>
      <c r="U90">
        <f t="shared" si="18"/>
        <v>2035</v>
      </c>
      <c r="V90">
        <f t="shared" si="18"/>
        <v>2036</v>
      </c>
      <c r="W90">
        <f t="shared" si="18"/>
        <v>2037</v>
      </c>
      <c r="X90">
        <f t="shared" si="18"/>
        <v>2038</v>
      </c>
      <c r="Y90">
        <f t="shared" si="18"/>
        <v>2039</v>
      </c>
      <c r="Z90">
        <f t="shared" si="18"/>
        <v>2040</v>
      </c>
      <c r="AA90">
        <f t="shared" si="18"/>
        <v>2041</v>
      </c>
      <c r="AB90">
        <f t="shared" si="18"/>
        <v>2042</v>
      </c>
      <c r="AC90">
        <f t="shared" si="18"/>
        <v>2043</v>
      </c>
      <c r="AD90">
        <f t="shared" si="18"/>
        <v>2044</v>
      </c>
      <c r="AE90">
        <f t="shared" si="18"/>
        <v>2045</v>
      </c>
      <c r="AF90">
        <f t="shared" si="18"/>
        <v>2046</v>
      </c>
      <c r="AG90">
        <f t="shared" si="18"/>
        <v>2047</v>
      </c>
      <c r="AH90">
        <f t="shared" si="18"/>
        <v>2048</v>
      </c>
      <c r="AI90">
        <f t="shared" si="18"/>
        <v>2049</v>
      </c>
    </row>
    <row r="91" spans="1:35">
      <c r="A91" t="s">
        <v>76</v>
      </c>
      <c r="B91">
        <f>C20</f>
        <v>9.14</v>
      </c>
      <c r="C91">
        <f t="shared" ref="C91:G91" si="19">D20</f>
        <v>9.41</v>
      </c>
      <c r="D91">
        <f t="shared" si="19"/>
        <v>9.67</v>
      </c>
      <c r="E91">
        <f t="shared" si="19"/>
        <v>9.67</v>
      </c>
      <c r="F91">
        <f t="shared" si="19"/>
        <v>9.69</v>
      </c>
      <c r="G91">
        <f t="shared" si="19"/>
        <v>10.06</v>
      </c>
      <c r="H91">
        <f>G91</f>
        <v>10.06</v>
      </c>
      <c r="I91">
        <f t="shared" ref="I91:Q91" si="20">H91</f>
        <v>10.06</v>
      </c>
      <c r="J91">
        <f t="shared" si="20"/>
        <v>10.06</v>
      </c>
      <c r="K91">
        <f t="shared" si="20"/>
        <v>10.06</v>
      </c>
      <c r="L91">
        <f t="shared" si="20"/>
        <v>10.06</v>
      </c>
      <c r="M91">
        <f t="shared" si="20"/>
        <v>10.06</v>
      </c>
      <c r="N91">
        <f t="shared" si="20"/>
        <v>10.06</v>
      </c>
      <c r="O91">
        <f t="shared" si="20"/>
        <v>10.06</v>
      </c>
      <c r="P91">
        <f t="shared" si="20"/>
        <v>10.06</v>
      </c>
      <c r="Q91">
        <f t="shared" si="20"/>
        <v>10.06</v>
      </c>
      <c r="R91">
        <f t="shared" ref="R91:AI91" si="21">Q91</f>
        <v>10.06</v>
      </c>
      <c r="S91">
        <f t="shared" si="21"/>
        <v>10.06</v>
      </c>
      <c r="T91">
        <f t="shared" si="21"/>
        <v>10.06</v>
      </c>
      <c r="U91">
        <f t="shared" si="21"/>
        <v>10.06</v>
      </c>
      <c r="V91">
        <f t="shared" si="21"/>
        <v>10.06</v>
      </c>
      <c r="W91">
        <f t="shared" si="21"/>
        <v>10.06</v>
      </c>
      <c r="X91">
        <f t="shared" si="21"/>
        <v>10.06</v>
      </c>
      <c r="Y91">
        <f t="shared" si="21"/>
        <v>10.06</v>
      </c>
      <c r="Z91">
        <f t="shared" si="21"/>
        <v>10.06</v>
      </c>
      <c r="AA91">
        <f t="shared" si="21"/>
        <v>10.06</v>
      </c>
      <c r="AB91">
        <f t="shared" si="21"/>
        <v>10.06</v>
      </c>
      <c r="AC91">
        <f t="shared" si="21"/>
        <v>10.06</v>
      </c>
      <c r="AD91">
        <f t="shared" si="21"/>
        <v>10.06</v>
      </c>
      <c r="AE91">
        <f t="shared" si="21"/>
        <v>10.06</v>
      </c>
      <c r="AF91">
        <f t="shared" si="21"/>
        <v>10.06</v>
      </c>
      <c r="AG91">
        <f t="shared" si="21"/>
        <v>10.06</v>
      </c>
      <c r="AH91">
        <f t="shared" si="21"/>
        <v>10.06</v>
      </c>
      <c r="AI91">
        <f t="shared" si="21"/>
        <v>10.06</v>
      </c>
    </row>
    <row r="92" spans="1:35">
      <c r="A92" t="s">
        <v>203</v>
      </c>
      <c r="B92">
        <f>B91/$A$25</f>
        <v>7.755489538051143E-5</v>
      </c>
      <c r="C92">
        <f t="shared" ref="C92:AI92" si="22">C91/$A$25</f>
        <v>7.98459043250123E-5</v>
      </c>
      <c r="D92">
        <f t="shared" si="22"/>
        <v>8.205206108638353E-5</v>
      </c>
      <c r="E92">
        <f t="shared" si="22"/>
        <v>8.205206108638353E-5</v>
      </c>
      <c r="F92">
        <f t="shared" si="22"/>
        <v>8.222176545264285E-5</v>
      </c>
      <c r="G92">
        <f t="shared" si="22"/>
        <v>8.5361296228440362E-5</v>
      </c>
      <c r="H92">
        <f t="shared" si="22"/>
        <v>8.5361296228440362E-5</v>
      </c>
      <c r="I92">
        <f t="shared" si="22"/>
        <v>8.5361296228440362E-5</v>
      </c>
      <c r="J92">
        <f t="shared" si="22"/>
        <v>8.5361296228440362E-5</v>
      </c>
      <c r="K92">
        <f t="shared" si="22"/>
        <v>8.5361296228440362E-5</v>
      </c>
      <c r="L92">
        <f t="shared" si="22"/>
        <v>8.5361296228440362E-5</v>
      </c>
      <c r="M92">
        <f t="shared" si="22"/>
        <v>8.5361296228440362E-5</v>
      </c>
      <c r="N92">
        <f t="shared" si="22"/>
        <v>8.5361296228440362E-5</v>
      </c>
      <c r="O92">
        <f t="shared" si="22"/>
        <v>8.5361296228440362E-5</v>
      </c>
      <c r="P92">
        <f t="shared" si="22"/>
        <v>8.5361296228440362E-5</v>
      </c>
      <c r="Q92">
        <f t="shared" si="22"/>
        <v>8.5361296228440362E-5</v>
      </c>
      <c r="R92">
        <f t="shared" si="22"/>
        <v>8.5361296228440362E-5</v>
      </c>
      <c r="S92">
        <f t="shared" si="22"/>
        <v>8.5361296228440362E-5</v>
      </c>
      <c r="T92">
        <f t="shared" si="22"/>
        <v>8.5361296228440362E-5</v>
      </c>
      <c r="U92">
        <f t="shared" si="22"/>
        <v>8.5361296228440362E-5</v>
      </c>
      <c r="V92">
        <f t="shared" si="22"/>
        <v>8.5361296228440362E-5</v>
      </c>
      <c r="W92">
        <f t="shared" si="22"/>
        <v>8.5361296228440362E-5</v>
      </c>
      <c r="X92">
        <f t="shared" si="22"/>
        <v>8.5361296228440362E-5</v>
      </c>
      <c r="Y92">
        <f t="shared" si="22"/>
        <v>8.5361296228440362E-5</v>
      </c>
      <c r="Z92">
        <f t="shared" si="22"/>
        <v>8.5361296228440362E-5</v>
      </c>
      <c r="AA92">
        <f t="shared" si="22"/>
        <v>8.5361296228440362E-5</v>
      </c>
      <c r="AB92">
        <f t="shared" si="22"/>
        <v>8.5361296228440362E-5</v>
      </c>
      <c r="AC92">
        <f t="shared" si="22"/>
        <v>8.5361296228440362E-5</v>
      </c>
      <c r="AD92">
        <f t="shared" si="22"/>
        <v>8.5361296228440362E-5</v>
      </c>
      <c r="AE92">
        <f t="shared" si="22"/>
        <v>8.5361296228440362E-5</v>
      </c>
      <c r="AF92">
        <f t="shared" si="22"/>
        <v>8.5361296228440362E-5</v>
      </c>
      <c r="AG92">
        <f t="shared" si="22"/>
        <v>8.5361296228440362E-5</v>
      </c>
      <c r="AH92">
        <f t="shared" si="22"/>
        <v>8.5361296228440362E-5</v>
      </c>
      <c r="AI92">
        <f t="shared" si="22"/>
        <v>8.5361296228440362E-5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75"/>
  <sheetViews>
    <sheetView topLeftCell="A19" workbookViewId="0">
      <selection activeCell="F34" sqref="F34"/>
    </sheetView>
  </sheetViews>
  <sheetFormatPr defaultRowHeight="15"/>
  <cols>
    <col min="1" max="1" width="26.7109375" customWidth="1"/>
    <col min="2" max="2" width="10.42578125" customWidth="1"/>
    <col min="3" max="3" width="13.140625" customWidth="1"/>
    <col min="4" max="4" width="12.85546875" customWidth="1"/>
    <col min="5" max="5" width="8.5703125" customWidth="1"/>
    <col min="6" max="6" width="11.5703125" bestFit="1" customWidth="1"/>
    <col min="7" max="7" width="11.85546875" bestFit="1" customWidth="1"/>
    <col min="10" max="10" width="12.5703125" customWidth="1"/>
    <col min="11" max="11" width="9" bestFit="1" customWidth="1"/>
    <col min="13" max="13" width="14.42578125" customWidth="1"/>
    <col min="14" max="14" width="11.85546875" bestFit="1" customWidth="1"/>
    <col min="19" max="20" width="11.85546875" bestFit="1" customWidth="1"/>
    <col min="24" max="24" width="10.85546875" bestFit="1" customWidth="1"/>
    <col min="29" max="30" width="11.85546875" bestFit="1" customWidth="1"/>
  </cols>
  <sheetData>
    <row r="1" spans="1:53">
      <c r="A1" t="s">
        <v>81</v>
      </c>
    </row>
    <row r="2" spans="1:53">
      <c r="A2" t="s">
        <v>23</v>
      </c>
      <c r="B2">
        <v>1999</v>
      </c>
      <c r="C2">
        <v>2000</v>
      </c>
      <c r="D2">
        <v>2001</v>
      </c>
      <c r="E2">
        <v>2002</v>
      </c>
      <c r="F2">
        <v>2003</v>
      </c>
      <c r="G2">
        <v>2004</v>
      </c>
      <c r="H2">
        <v>2005</v>
      </c>
      <c r="I2">
        <v>2006</v>
      </c>
      <c r="J2">
        <v>2007</v>
      </c>
      <c r="K2">
        <v>2008</v>
      </c>
      <c r="L2">
        <v>2009</v>
      </c>
      <c r="M2">
        <v>2010</v>
      </c>
      <c r="N2">
        <v>2011</v>
      </c>
      <c r="O2">
        <v>2012</v>
      </c>
      <c r="P2">
        <v>2013</v>
      </c>
      <c r="Q2">
        <v>2014</v>
      </c>
      <c r="R2">
        <v>2015</v>
      </c>
      <c r="S2">
        <v>2016</v>
      </c>
      <c r="T2">
        <v>2017</v>
      </c>
      <c r="U2">
        <v>2018</v>
      </c>
      <c r="V2">
        <v>2019</v>
      </c>
      <c r="W2">
        <v>2020</v>
      </c>
      <c r="X2">
        <v>2021</v>
      </c>
      <c r="Y2">
        <v>2022</v>
      </c>
      <c r="Z2">
        <v>2023</v>
      </c>
      <c r="AA2">
        <v>2024</v>
      </c>
      <c r="AB2">
        <v>2025</v>
      </c>
      <c r="AC2">
        <v>2026</v>
      </c>
      <c r="AD2">
        <v>2027</v>
      </c>
      <c r="AE2">
        <v>2028</v>
      </c>
      <c r="AF2">
        <v>2029</v>
      </c>
      <c r="AG2">
        <v>2030</v>
      </c>
      <c r="AH2">
        <v>2031</v>
      </c>
      <c r="AI2">
        <v>2032</v>
      </c>
      <c r="AJ2">
        <v>2033</v>
      </c>
      <c r="AK2">
        <v>2034</v>
      </c>
      <c r="AL2">
        <v>2035</v>
      </c>
      <c r="AM2">
        <v>2036</v>
      </c>
      <c r="AN2">
        <v>2037</v>
      </c>
      <c r="AO2">
        <v>2038</v>
      </c>
      <c r="AP2">
        <v>2039</v>
      </c>
      <c r="AQ2">
        <v>2040</v>
      </c>
      <c r="AR2">
        <v>2041</v>
      </c>
      <c r="AS2">
        <v>2042</v>
      </c>
      <c r="AT2">
        <v>2043</v>
      </c>
      <c r="AU2">
        <v>2044</v>
      </c>
      <c r="AV2">
        <v>2045</v>
      </c>
      <c r="AW2">
        <v>2046</v>
      </c>
      <c r="AX2">
        <v>2047</v>
      </c>
      <c r="AY2">
        <v>2048</v>
      </c>
      <c r="AZ2">
        <v>2049</v>
      </c>
      <c r="BA2">
        <v>2050</v>
      </c>
    </row>
    <row r="3" spans="1:53">
      <c r="A3" t="s">
        <v>72</v>
      </c>
      <c r="B3">
        <v>10.8041071210823</v>
      </c>
      <c r="C3">
        <v>11.065727215011901</v>
      </c>
      <c r="D3">
        <v>11.007518859292199</v>
      </c>
      <c r="E3">
        <v>11.0753298928931</v>
      </c>
      <c r="F3">
        <v>11.1337990983954</v>
      </c>
      <c r="G3">
        <v>11.1048731924389</v>
      </c>
      <c r="H3">
        <v>11.2347243367528</v>
      </c>
      <c r="I3">
        <v>10.9551449653615</v>
      </c>
      <c r="J3">
        <v>10.8853977725568</v>
      </c>
      <c r="K3">
        <v>10.918694274595801</v>
      </c>
      <c r="L3">
        <v>10.9151873177812</v>
      </c>
      <c r="M3">
        <v>11.1831941836463</v>
      </c>
      <c r="N3">
        <v>11.001586889182899</v>
      </c>
      <c r="O3">
        <v>11.007872533760001</v>
      </c>
      <c r="P3">
        <v>11.0303487668149</v>
      </c>
      <c r="Q3">
        <v>11.0303487668149</v>
      </c>
      <c r="R3">
        <v>11.0303487668149</v>
      </c>
      <c r="S3">
        <v>11.0303487668149</v>
      </c>
      <c r="T3">
        <v>11.0303487668149</v>
      </c>
      <c r="U3">
        <v>11.0303487668149</v>
      </c>
      <c r="V3">
        <v>11.0303487668149</v>
      </c>
      <c r="W3">
        <v>11.0303487668149</v>
      </c>
      <c r="X3">
        <v>11.0303487668149</v>
      </c>
      <c r="Y3">
        <v>11.0303487668149</v>
      </c>
      <c r="Z3">
        <v>11.0303487668149</v>
      </c>
      <c r="AA3">
        <v>11.0303487668149</v>
      </c>
      <c r="AB3">
        <v>11.0303487668149</v>
      </c>
      <c r="AC3">
        <v>11.0303487668149</v>
      </c>
      <c r="AD3">
        <v>11.0303487668149</v>
      </c>
      <c r="AE3">
        <v>11.0303487668149</v>
      </c>
      <c r="AF3">
        <v>11.0303487668149</v>
      </c>
      <c r="AG3">
        <v>11.0303487668149</v>
      </c>
      <c r="AH3">
        <v>11.0303487668149</v>
      </c>
      <c r="AI3">
        <v>11.0303487668149</v>
      </c>
      <c r="AJ3">
        <v>11.0303487668149</v>
      </c>
      <c r="AK3">
        <v>11.0303487668149</v>
      </c>
      <c r="AL3">
        <v>11.0303487668149</v>
      </c>
      <c r="AM3">
        <v>11.0303487668149</v>
      </c>
      <c r="AN3">
        <v>11.0303487668149</v>
      </c>
      <c r="AO3">
        <v>11.0303487668149</v>
      </c>
      <c r="AP3">
        <v>11.0303487668149</v>
      </c>
      <c r="AQ3">
        <v>11.0303487668149</v>
      </c>
      <c r="AR3">
        <v>11.0303487668149</v>
      </c>
      <c r="AS3">
        <v>11.0303487668149</v>
      </c>
      <c r="AT3">
        <v>11.0303487668149</v>
      </c>
      <c r="AU3">
        <v>11.0303487668149</v>
      </c>
      <c r="AV3">
        <v>11.0303487668149</v>
      </c>
      <c r="AW3">
        <v>11.0303487668149</v>
      </c>
      <c r="AX3">
        <v>11.0303487668149</v>
      </c>
      <c r="AY3">
        <v>11.0303487668149</v>
      </c>
      <c r="AZ3">
        <v>11.0303487668149</v>
      </c>
      <c r="BA3">
        <v>11.0303487668149</v>
      </c>
    </row>
    <row r="4" spans="1:53">
      <c r="A4" t="s">
        <v>73</v>
      </c>
      <c r="B4">
        <v>10.859855610214201</v>
      </c>
      <c r="C4">
        <v>10.8131013815592</v>
      </c>
      <c r="D4">
        <v>11.986921981262199</v>
      </c>
      <c r="E4">
        <v>12.501945903145099</v>
      </c>
      <c r="F4">
        <v>12.9098319846644</v>
      </c>
      <c r="G4">
        <v>12.8816942210603</v>
      </c>
      <c r="H4">
        <v>12.7453297300383</v>
      </c>
      <c r="I4">
        <v>13.037288369030399</v>
      </c>
      <c r="J4">
        <v>11.743820648149599</v>
      </c>
      <c r="K4">
        <v>12.1705935591164</v>
      </c>
      <c r="L4">
        <v>9.2671276073855697</v>
      </c>
      <c r="M4">
        <v>10.9985085945431</v>
      </c>
      <c r="N4">
        <v>11.149407708471299</v>
      </c>
      <c r="O4">
        <v>10.9237416521635</v>
      </c>
      <c r="P4">
        <v>11.009252020883199</v>
      </c>
      <c r="Q4">
        <v>11.009252020883199</v>
      </c>
      <c r="R4">
        <v>11.009252020883199</v>
      </c>
      <c r="S4">
        <v>11.009252020883199</v>
      </c>
      <c r="T4">
        <v>11.009252020883199</v>
      </c>
      <c r="U4">
        <v>11.009252020883199</v>
      </c>
      <c r="V4">
        <v>11.009252020883199</v>
      </c>
      <c r="W4">
        <v>11.009252020883199</v>
      </c>
      <c r="X4">
        <v>11.009252020883199</v>
      </c>
      <c r="Y4">
        <v>11.009252020883199</v>
      </c>
      <c r="Z4">
        <v>11.009252020883199</v>
      </c>
      <c r="AA4">
        <v>11.009252020883199</v>
      </c>
      <c r="AB4">
        <v>11.009252020883199</v>
      </c>
      <c r="AC4">
        <v>11.009252020883199</v>
      </c>
      <c r="AD4">
        <v>11.009252020883199</v>
      </c>
      <c r="AE4">
        <v>11.009252020883199</v>
      </c>
      <c r="AF4">
        <v>11.009252020883199</v>
      </c>
      <c r="AG4">
        <v>11.009252020883199</v>
      </c>
      <c r="AH4">
        <v>11.009252020883199</v>
      </c>
      <c r="AI4">
        <v>11.009252020883199</v>
      </c>
      <c r="AJ4">
        <v>11.009252020883199</v>
      </c>
      <c r="AK4">
        <v>11.009252020883199</v>
      </c>
      <c r="AL4">
        <v>11.009252020883199</v>
      </c>
      <c r="AM4">
        <v>11.009252020883199</v>
      </c>
      <c r="AN4">
        <v>11.009252020883199</v>
      </c>
      <c r="AO4">
        <v>11.009252020883199</v>
      </c>
      <c r="AP4">
        <v>11.009252020883199</v>
      </c>
      <c r="AQ4">
        <v>11.009252020883199</v>
      </c>
      <c r="AR4">
        <v>11.009252020883199</v>
      </c>
      <c r="AS4">
        <v>11.009252020883199</v>
      </c>
      <c r="AT4">
        <v>11.009252020883199</v>
      </c>
      <c r="AU4">
        <v>11.009252020883199</v>
      </c>
      <c r="AV4">
        <v>11.009252020883199</v>
      </c>
      <c r="AW4">
        <v>11.009252020883199</v>
      </c>
      <c r="AX4">
        <v>11.009252020883199</v>
      </c>
      <c r="AY4">
        <v>11.009252020883199</v>
      </c>
      <c r="AZ4">
        <v>11.009252020883199</v>
      </c>
      <c r="BA4">
        <v>11.009252020883199</v>
      </c>
    </row>
    <row r="5" spans="1:53">
      <c r="A5" t="s">
        <v>51</v>
      </c>
      <c r="B5">
        <v>10.8041071210823</v>
      </c>
      <c r="C5">
        <v>11.065727215011901</v>
      </c>
      <c r="D5">
        <v>11.007518859292199</v>
      </c>
      <c r="E5">
        <v>11.0753298928931</v>
      </c>
      <c r="F5">
        <v>11.1337990983954</v>
      </c>
      <c r="G5">
        <v>11.1048731924389</v>
      </c>
      <c r="H5">
        <v>11.2347243367528</v>
      </c>
      <c r="I5">
        <v>10.9551449653615</v>
      </c>
      <c r="J5">
        <v>10.8853977725568</v>
      </c>
      <c r="K5">
        <v>10.918694274595801</v>
      </c>
      <c r="L5">
        <v>10.9151873177812</v>
      </c>
      <c r="M5">
        <v>8.99</v>
      </c>
      <c r="N5">
        <v>8.7200000000000006</v>
      </c>
      <c r="O5">
        <v>8.9</v>
      </c>
      <c r="P5">
        <v>8.83</v>
      </c>
      <c r="Q5">
        <v>8.99</v>
      </c>
      <c r="R5">
        <v>9.0299999999999994</v>
      </c>
      <c r="S5">
        <v>9.14</v>
      </c>
      <c r="T5">
        <v>9.41</v>
      </c>
      <c r="U5">
        <v>9.67</v>
      </c>
      <c r="V5">
        <v>9.67</v>
      </c>
      <c r="W5">
        <v>9.69</v>
      </c>
      <c r="X5">
        <v>9.8431704379999996</v>
      </c>
      <c r="Y5">
        <v>9.8431740590000008</v>
      </c>
      <c r="Z5">
        <v>9.8424379729999902</v>
      </c>
      <c r="AA5">
        <v>9.8525791080000005</v>
      </c>
      <c r="AB5">
        <v>9.8526769309999995</v>
      </c>
      <c r="AC5">
        <v>9.8544947870000001</v>
      </c>
      <c r="AD5">
        <v>9.8639619150000009</v>
      </c>
      <c r="AE5">
        <v>9.8671994890000008</v>
      </c>
      <c r="AF5">
        <v>9.8689047359999904</v>
      </c>
      <c r="AG5">
        <v>9.8692921249999905</v>
      </c>
      <c r="AH5">
        <v>9.8680683620000007</v>
      </c>
      <c r="AI5">
        <v>9.8834889070000003</v>
      </c>
      <c r="AJ5">
        <v>9.886544657</v>
      </c>
      <c r="AK5">
        <v>9.8889858650000004</v>
      </c>
      <c r="AL5">
        <v>9.8904264029999904</v>
      </c>
      <c r="AM5">
        <v>9.8920508219999999</v>
      </c>
      <c r="AN5">
        <v>9.8932771979999998</v>
      </c>
      <c r="AO5">
        <v>9.8942221979999996</v>
      </c>
      <c r="AP5">
        <v>9.8948534469999903</v>
      </c>
      <c r="AQ5">
        <v>9.8952153349999996</v>
      </c>
      <c r="AR5">
        <v>9.8927087950000008</v>
      </c>
      <c r="AS5">
        <v>9.8902182920000001</v>
      </c>
      <c r="AT5">
        <v>9.8877088860000004</v>
      </c>
      <c r="AU5">
        <v>9.8851906639999996</v>
      </c>
      <c r="AV5">
        <v>9.8826573789999905</v>
      </c>
      <c r="AW5">
        <v>9.8801205799999998</v>
      </c>
      <c r="AX5">
        <v>9.8775869759999999</v>
      </c>
      <c r="AY5">
        <v>9.8750385600000001</v>
      </c>
      <c r="AZ5">
        <v>9.872468843</v>
      </c>
      <c r="BA5">
        <v>9.8698690469999999</v>
      </c>
    </row>
    <row r="6" spans="1:53">
      <c r="A6" t="s">
        <v>52</v>
      </c>
      <c r="B6">
        <v>9.8526062539999995</v>
      </c>
      <c r="C6">
        <v>9.916005685</v>
      </c>
      <c r="D6">
        <v>9.9794051170000007</v>
      </c>
      <c r="E6">
        <v>10.04280455</v>
      </c>
      <c r="F6">
        <v>10.10620398</v>
      </c>
      <c r="G6">
        <v>10.169603410000001</v>
      </c>
      <c r="H6">
        <v>10.233002839999999</v>
      </c>
      <c r="I6">
        <v>10.29640227</v>
      </c>
      <c r="J6">
        <v>10.359801709999999</v>
      </c>
      <c r="K6">
        <v>10.42320114</v>
      </c>
      <c r="L6">
        <v>10.48660057</v>
      </c>
      <c r="M6">
        <v>10.55</v>
      </c>
      <c r="N6">
        <v>11.3</v>
      </c>
      <c r="O6">
        <v>9.58</v>
      </c>
      <c r="P6">
        <v>9.9700000000000006</v>
      </c>
      <c r="Q6">
        <v>10.45</v>
      </c>
      <c r="R6">
        <v>10.55</v>
      </c>
      <c r="S6">
        <v>13.136881669999999</v>
      </c>
      <c r="T6">
        <v>13.74161211</v>
      </c>
      <c r="U6">
        <v>14.053387369999999</v>
      </c>
      <c r="V6">
        <v>13.94499939</v>
      </c>
      <c r="W6">
        <v>13.95188696</v>
      </c>
      <c r="X6">
        <v>14.036745489999999</v>
      </c>
      <c r="Y6">
        <v>13.87695074</v>
      </c>
      <c r="Z6">
        <v>13.770966080000001</v>
      </c>
      <c r="AA6">
        <v>13.76169997</v>
      </c>
      <c r="AB6">
        <v>13.730158919999999</v>
      </c>
      <c r="AC6">
        <v>13.689931680000001</v>
      </c>
      <c r="AD6">
        <v>13.651630409999999</v>
      </c>
      <c r="AE6">
        <v>13.6100713</v>
      </c>
      <c r="AF6">
        <v>13.56001255</v>
      </c>
      <c r="AG6">
        <v>13.507395300000001</v>
      </c>
      <c r="AH6">
        <v>13.460049700000001</v>
      </c>
      <c r="AI6">
        <v>13.43942618</v>
      </c>
      <c r="AJ6">
        <v>13.404500430000001</v>
      </c>
      <c r="AK6">
        <v>13.345029970000001</v>
      </c>
      <c r="AL6">
        <v>13.31464557</v>
      </c>
      <c r="AM6">
        <v>13.30991957</v>
      </c>
      <c r="AN6">
        <v>13.30757302</v>
      </c>
      <c r="AO6">
        <v>13.30566116</v>
      </c>
      <c r="AP6">
        <v>13.30264302</v>
      </c>
      <c r="AQ6">
        <v>13.300414740000001</v>
      </c>
      <c r="AR6">
        <v>13.29115636</v>
      </c>
      <c r="AS6">
        <v>13.281587890000001</v>
      </c>
      <c r="AT6">
        <v>13.27250302</v>
      </c>
      <c r="AU6">
        <v>13.263091129999999</v>
      </c>
      <c r="AV6">
        <v>13.253075219999999</v>
      </c>
      <c r="AW6">
        <v>13.241388710000001</v>
      </c>
      <c r="AX6">
        <v>13.22964807</v>
      </c>
      <c r="AY6">
        <v>13.218342850000001</v>
      </c>
      <c r="AZ6">
        <v>13.207332259999999</v>
      </c>
      <c r="BA6">
        <v>13.195744400000001</v>
      </c>
    </row>
    <row r="7" spans="1:53">
      <c r="A7" t="s">
        <v>74</v>
      </c>
      <c r="B7">
        <v>11.503746700000001</v>
      </c>
      <c r="C7">
        <v>11.503746700000001</v>
      </c>
      <c r="D7">
        <v>11.503746700000001</v>
      </c>
      <c r="E7">
        <v>11.503746700000001</v>
      </c>
      <c r="F7">
        <v>11.503746700000001</v>
      </c>
      <c r="G7">
        <v>11.503746700000001</v>
      </c>
      <c r="H7">
        <v>11.503746700000001</v>
      </c>
      <c r="I7">
        <v>11.503746700000001</v>
      </c>
      <c r="J7">
        <v>11.503746700000001</v>
      </c>
      <c r="K7">
        <v>11.503746700000001</v>
      </c>
      <c r="L7">
        <v>11.503746700000001</v>
      </c>
      <c r="M7">
        <v>11.503746700000001</v>
      </c>
      <c r="N7">
        <v>11.503746700000001</v>
      </c>
      <c r="O7">
        <v>11.503746700000001</v>
      </c>
      <c r="P7">
        <v>11.503746700000001</v>
      </c>
      <c r="Q7">
        <v>11.503746700000001</v>
      </c>
      <c r="R7">
        <v>11.739008869999999</v>
      </c>
      <c r="S7">
        <v>12.00002518</v>
      </c>
      <c r="T7">
        <v>12.1807447</v>
      </c>
      <c r="U7">
        <v>12.361624430000001</v>
      </c>
      <c r="V7">
        <v>12.542652609999999</v>
      </c>
      <c r="W7">
        <v>12.723818639999999</v>
      </c>
      <c r="X7">
        <v>12.92960074</v>
      </c>
      <c r="Y7">
        <v>13.002525009999999</v>
      </c>
      <c r="Z7">
        <v>13.0757327</v>
      </c>
      <c r="AA7">
        <v>13.14920386</v>
      </c>
      <c r="AB7">
        <v>13.22292036</v>
      </c>
      <c r="AC7">
        <v>13.050212220000001</v>
      </c>
      <c r="AD7">
        <v>13.10278639</v>
      </c>
      <c r="AE7">
        <v>13.15536039</v>
      </c>
      <c r="AF7">
        <v>13.2079342</v>
      </c>
      <c r="AG7">
        <v>13.260507840000001</v>
      </c>
      <c r="AH7">
        <v>13.335569619999999</v>
      </c>
      <c r="AI7">
        <v>13.38804186</v>
      </c>
      <c r="AJ7">
        <v>13.440514869999999</v>
      </c>
      <c r="AK7">
        <v>13.49298862</v>
      </c>
      <c r="AL7">
        <v>13.54546311</v>
      </c>
      <c r="AM7">
        <v>13.575573289999999</v>
      </c>
      <c r="AN7">
        <v>13.65450719</v>
      </c>
      <c r="AO7">
        <v>13.73344034</v>
      </c>
      <c r="AP7">
        <v>13.81237277</v>
      </c>
      <c r="AQ7">
        <v>13.89130447</v>
      </c>
      <c r="AR7">
        <v>13.97023546</v>
      </c>
      <c r="AS7">
        <v>14.04916573</v>
      </c>
      <c r="AT7">
        <v>14.128095310000001</v>
      </c>
      <c r="AU7">
        <v>14.20702419</v>
      </c>
      <c r="AV7">
        <v>14.28595237</v>
      </c>
      <c r="AW7">
        <v>14.38779038</v>
      </c>
      <c r="AX7">
        <v>14.46666014</v>
      </c>
      <c r="AY7">
        <v>14.54552945</v>
      </c>
      <c r="AZ7">
        <v>14.62439831</v>
      </c>
      <c r="BA7">
        <v>14.70326672</v>
      </c>
    </row>
    <row r="8" spans="1:53">
      <c r="A8" t="s">
        <v>40</v>
      </c>
      <c r="B8">
        <v>11.503746700000001</v>
      </c>
      <c r="C8">
        <v>11.503746700000001</v>
      </c>
      <c r="D8">
        <v>11.503746700000001</v>
      </c>
      <c r="E8">
        <v>11.503746700000001</v>
      </c>
      <c r="F8">
        <v>11.503746700000001</v>
      </c>
      <c r="G8">
        <v>11.503746700000001</v>
      </c>
      <c r="H8">
        <v>11.503746700000001</v>
      </c>
      <c r="I8">
        <v>11.503746700000001</v>
      </c>
      <c r="J8">
        <v>11.503746700000001</v>
      </c>
      <c r="K8">
        <v>11.503746700000001</v>
      </c>
      <c r="L8">
        <v>11.503746700000001</v>
      </c>
      <c r="M8">
        <v>11.503746700000001</v>
      </c>
      <c r="N8">
        <v>11.503746700000001</v>
      </c>
      <c r="O8">
        <v>11.503746700000001</v>
      </c>
      <c r="P8">
        <v>11.503746700000001</v>
      </c>
      <c r="Q8">
        <v>11.503746700000001</v>
      </c>
      <c r="R8">
        <v>11.739008869999999</v>
      </c>
      <c r="S8">
        <v>12.00002518</v>
      </c>
      <c r="T8">
        <v>12.1807447</v>
      </c>
      <c r="U8">
        <v>12.361624430000001</v>
      </c>
      <c r="V8">
        <v>12.542652609999999</v>
      </c>
      <c r="W8">
        <v>12.723818639999999</v>
      </c>
      <c r="X8">
        <v>12.92960074</v>
      </c>
      <c r="Y8">
        <v>13.002525009999999</v>
      </c>
      <c r="Z8">
        <v>13.0757327</v>
      </c>
      <c r="AA8">
        <v>13.14920386</v>
      </c>
      <c r="AB8">
        <v>13.22292036</v>
      </c>
      <c r="AC8">
        <v>13.050212220000001</v>
      </c>
      <c r="AD8">
        <v>13.10278639</v>
      </c>
      <c r="AE8">
        <v>13.15536039</v>
      </c>
      <c r="AF8">
        <v>13.2079342</v>
      </c>
      <c r="AG8">
        <v>13.260507840000001</v>
      </c>
      <c r="AH8">
        <v>13.335569619999999</v>
      </c>
      <c r="AI8">
        <v>13.38804186</v>
      </c>
      <c r="AJ8">
        <v>13.440514869999999</v>
      </c>
      <c r="AK8">
        <v>13.49298862</v>
      </c>
      <c r="AL8">
        <v>13.54546311</v>
      </c>
      <c r="AM8">
        <v>13.575573289999999</v>
      </c>
      <c r="AN8">
        <v>13.65450719</v>
      </c>
      <c r="AO8">
        <v>13.73344034</v>
      </c>
      <c r="AP8">
        <v>13.81237277</v>
      </c>
      <c r="AQ8">
        <v>13.89130447</v>
      </c>
      <c r="AR8">
        <v>13.97023546</v>
      </c>
      <c r="AS8">
        <v>14.04916573</v>
      </c>
      <c r="AT8">
        <v>14.128095310000001</v>
      </c>
      <c r="AU8">
        <v>14.20702419</v>
      </c>
      <c r="AV8">
        <v>14.28595237</v>
      </c>
      <c r="AW8">
        <v>14.38779038</v>
      </c>
      <c r="AX8">
        <v>14.46666014</v>
      </c>
      <c r="AY8">
        <v>14.54552945</v>
      </c>
      <c r="AZ8">
        <v>14.62439831</v>
      </c>
      <c r="BA8">
        <v>14.70326672</v>
      </c>
    </row>
    <row r="9" spans="1:53">
      <c r="A9" t="s">
        <v>41</v>
      </c>
      <c r="B9">
        <v>16.142131030000002</v>
      </c>
      <c r="C9">
        <v>16.142131030000002</v>
      </c>
      <c r="D9">
        <v>16.142131030000002</v>
      </c>
      <c r="E9">
        <v>16.142131030000002</v>
      </c>
      <c r="F9">
        <v>16.142131030000002</v>
      </c>
      <c r="G9">
        <v>16.142131030000002</v>
      </c>
      <c r="H9">
        <v>16.142131030000002</v>
      </c>
      <c r="I9">
        <v>16.142131030000002</v>
      </c>
      <c r="J9">
        <v>16.142131030000002</v>
      </c>
      <c r="K9">
        <v>16.142131030000002</v>
      </c>
      <c r="L9">
        <v>16.142131030000002</v>
      </c>
      <c r="M9">
        <v>16.142131030000002</v>
      </c>
      <c r="N9">
        <v>16.142131030000002</v>
      </c>
      <c r="O9">
        <v>16.142131030000002</v>
      </c>
      <c r="P9">
        <v>16.142131030000002</v>
      </c>
      <c r="Q9">
        <v>16.142131030000002</v>
      </c>
      <c r="R9">
        <v>16.472246599999998</v>
      </c>
      <c r="S9">
        <v>16.838500509999999</v>
      </c>
      <c r="T9">
        <v>17.24334013</v>
      </c>
      <c r="U9">
        <v>17.648214710000001</v>
      </c>
      <c r="V9">
        <v>18.053121669999999</v>
      </c>
      <c r="W9">
        <v>18.458058690000001</v>
      </c>
      <c r="X9">
        <v>18.75564404</v>
      </c>
      <c r="Y9">
        <v>18.900112010000001</v>
      </c>
      <c r="Z9">
        <v>19.04468129</v>
      </c>
      <c r="AA9">
        <v>19.18934685</v>
      </c>
      <c r="AB9">
        <v>19.334103949999999</v>
      </c>
      <c r="AC9">
        <v>19.239312630000001</v>
      </c>
      <c r="AD9">
        <v>19.350063599999999</v>
      </c>
      <c r="AE9">
        <v>19.460813510000001</v>
      </c>
      <c r="AF9">
        <v>19.571562360000001</v>
      </c>
      <c r="AG9">
        <v>19.682310180000002</v>
      </c>
      <c r="AH9">
        <v>19.827660210000001</v>
      </c>
      <c r="AI9">
        <v>19.901236770000001</v>
      </c>
      <c r="AJ9">
        <v>19.974814970000001</v>
      </c>
      <c r="AK9">
        <v>20.048394779999999</v>
      </c>
      <c r="AL9">
        <v>20.121976180000001</v>
      </c>
      <c r="AM9">
        <v>20.161212949999999</v>
      </c>
      <c r="AN9">
        <v>20.23496415</v>
      </c>
      <c r="AO9">
        <v>20.308715230000001</v>
      </c>
      <c r="AP9">
        <v>20.3824662</v>
      </c>
      <c r="AQ9">
        <v>20.456217049999999</v>
      </c>
      <c r="AR9">
        <v>20.529967790000001</v>
      </c>
      <c r="AS9">
        <v>20.60371842</v>
      </c>
      <c r="AT9">
        <v>20.67746893</v>
      </c>
      <c r="AU9">
        <v>20.751219339999999</v>
      </c>
      <c r="AV9">
        <v>20.824969639999999</v>
      </c>
      <c r="AW9">
        <v>20.933149350000001</v>
      </c>
      <c r="AX9">
        <v>21.00673754</v>
      </c>
      <c r="AY9">
        <v>21.08032716</v>
      </c>
      <c r="AZ9">
        <v>21.1539182</v>
      </c>
      <c r="BA9">
        <v>21.22751062</v>
      </c>
    </row>
    <row r="10" spans="1:53">
      <c r="A10" t="s">
        <v>42</v>
      </c>
      <c r="B10">
        <v>20.20718969</v>
      </c>
      <c r="C10">
        <v>20.20718969</v>
      </c>
      <c r="D10">
        <v>20.20718969</v>
      </c>
      <c r="E10">
        <v>20.20718969</v>
      </c>
      <c r="F10">
        <v>20.20718969</v>
      </c>
      <c r="G10">
        <v>20.20718969</v>
      </c>
      <c r="H10">
        <v>20.20718969</v>
      </c>
      <c r="I10">
        <v>20.20718969</v>
      </c>
      <c r="J10">
        <v>20.20718969</v>
      </c>
      <c r="K10">
        <v>20.20718969</v>
      </c>
      <c r="L10">
        <v>20.20718969</v>
      </c>
      <c r="M10">
        <v>20.20718969</v>
      </c>
      <c r="N10">
        <v>20.20718969</v>
      </c>
      <c r="O10">
        <v>20.20718969</v>
      </c>
      <c r="P10">
        <v>20.20718969</v>
      </c>
      <c r="Q10">
        <v>20.20718969</v>
      </c>
      <c r="R10">
        <v>20.707818270000001</v>
      </c>
      <c r="S10">
        <v>21.253958529999998</v>
      </c>
      <c r="T10">
        <v>21.80009879</v>
      </c>
      <c r="U10">
        <v>22.346239050000001</v>
      </c>
      <c r="V10">
        <v>22.892379309999999</v>
      </c>
      <c r="W10">
        <v>23.43851957</v>
      </c>
      <c r="X10">
        <v>23.848124769999998</v>
      </c>
      <c r="Y10">
        <v>24.25772997</v>
      </c>
      <c r="Z10">
        <v>24.66733516</v>
      </c>
      <c r="AA10">
        <v>25.076940359999998</v>
      </c>
      <c r="AB10">
        <v>25.48654556</v>
      </c>
      <c r="AC10">
        <v>25.577568939999999</v>
      </c>
      <c r="AD10">
        <v>25.6685923</v>
      </c>
      <c r="AE10">
        <v>25.75961568</v>
      </c>
      <c r="AF10">
        <v>25.850639059999999</v>
      </c>
      <c r="AG10">
        <v>25.941662440000002</v>
      </c>
      <c r="AH10">
        <v>26.078197500000002</v>
      </c>
      <c r="AI10">
        <v>26.21473258</v>
      </c>
      <c r="AJ10">
        <v>26.35126764</v>
      </c>
      <c r="AK10">
        <v>26.4878027</v>
      </c>
      <c r="AL10">
        <v>26.62433776</v>
      </c>
      <c r="AM10">
        <v>26.715361139999999</v>
      </c>
      <c r="AN10">
        <v>26.806384520000002</v>
      </c>
      <c r="AO10">
        <v>26.897407900000001</v>
      </c>
      <c r="AP10">
        <v>26.98843128</v>
      </c>
      <c r="AQ10">
        <v>27.07945466</v>
      </c>
      <c r="AR10">
        <v>27.170478039999999</v>
      </c>
      <c r="AS10">
        <v>27.2615014</v>
      </c>
      <c r="AT10">
        <v>27.35252478</v>
      </c>
      <c r="AU10">
        <v>27.443548159999999</v>
      </c>
      <c r="AV10">
        <v>27.534571540000002</v>
      </c>
      <c r="AW10">
        <v>27.671106600000002</v>
      </c>
      <c r="AX10">
        <v>27.80764168</v>
      </c>
      <c r="AY10">
        <v>27.94417674</v>
      </c>
      <c r="AZ10">
        <v>28.0807118</v>
      </c>
      <c r="BA10">
        <v>28.217246859999999</v>
      </c>
    </row>
    <row r="11" spans="1:53">
      <c r="A11" t="s">
        <v>75</v>
      </c>
      <c r="B11">
        <v>13.84054089</v>
      </c>
      <c r="C11">
        <v>13.84054089</v>
      </c>
      <c r="D11">
        <v>13.84054089</v>
      </c>
      <c r="E11">
        <v>13.84054089</v>
      </c>
      <c r="F11">
        <v>13.84054089</v>
      </c>
      <c r="G11">
        <v>13.84054089</v>
      </c>
      <c r="H11">
        <v>13.84054089</v>
      </c>
      <c r="I11">
        <v>13.84054089</v>
      </c>
      <c r="J11">
        <v>13.84054089</v>
      </c>
      <c r="K11">
        <v>13.84054089</v>
      </c>
      <c r="L11">
        <v>13.84054089</v>
      </c>
      <c r="M11">
        <v>13.84054089</v>
      </c>
      <c r="N11">
        <v>13.84054089</v>
      </c>
      <c r="O11">
        <v>13.84054089</v>
      </c>
      <c r="P11">
        <v>13.84054089</v>
      </c>
      <c r="Q11">
        <v>13.84054089</v>
      </c>
      <c r="R11">
        <v>14.183437169999999</v>
      </c>
      <c r="S11">
        <v>14.557505839999999</v>
      </c>
      <c r="T11">
        <v>14.931574510000001</v>
      </c>
      <c r="U11">
        <v>15.305643180000001</v>
      </c>
      <c r="V11">
        <v>15.679711859999999</v>
      </c>
      <c r="W11">
        <v>16.053780530000001</v>
      </c>
      <c r="X11">
        <v>16.334332029999999</v>
      </c>
      <c r="Y11">
        <v>16.614883540000001</v>
      </c>
      <c r="Z11">
        <v>16.895435039999999</v>
      </c>
      <c r="AA11">
        <v>17.175986550000001</v>
      </c>
      <c r="AB11">
        <v>17.45653806</v>
      </c>
      <c r="AC11">
        <v>17.51888284</v>
      </c>
      <c r="AD11">
        <v>17.581227599999998</v>
      </c>
      <c r="AE11">
        <v>17.643572389999999</v>
      </c>
      <c r="AF11">
        <v>17.705917169999999</v>
      </c>
      <c r="AG11">
        <v>17.768261949999999</v>
      </c>
      <c r="AH11">
        <v>17.861779110000001</v>
      </c>
      <c r="AI11">
        <v>17.95529629</v>
      </c>
      <c r="AJ11">
        <v>18.048813450000001</v>
      </c>
      <c r="AK11">
        <v>18.142330619999999</v>
      </c>
      <c r="AL11">
        <v>18.23584778</v>
      </c>
      <c r="AM11">
        <v>18.29819256</v>
      </c>
      <c r="AN11">
        <v>18.36053734</v>
      </c>
      <c r="AO11">
        <v>18.422882120000001</v>
      </c>
      <c r="AP11">
        <v>18.485226900000001</v>
      </c>
      <c r="AQ11">
        <v>18.547571680000001</v>
      </c>
      <c r="AR11">
        <v>18.609916460000001</v>
      </c>
      <c r="AS11">
        <v>18.67226123</v>
      </c>
      <c r="AT11">
        <v>18.73460601</v>
      </c>
      <c r="AU11">
        <v>18.79695079</v>
      </c>
      <c r="AV11">
        <v>18.85929557</v>
      </c>
      <c r="AW11">
        <v>18.952812739999999</v>
      </c>
      <c r="AX11">
        <v>19.046329920000002</v>
      </c>
      <c r="AY11">
        <v>19.139847079999999</v>
      </c>
      <c r="AZ11">
        <v>19.23336424</v>
      </c>
      <c r="BA11">
        <v>19.326881409999999</v>
      </c>
    </row>
    <row r="12" spans="1:53">
      <c r="A12" t="s">
        <v>76</v>
      </c>
      <c r="B12">
        <v>10.8041071210823</v>
      </c>
      <c r="C12">
        <v>11.065727215011901</v>
      </c>
      <c r="D12">
        <v>11.007518859292199</v>
      </c>
      <c r="E12">
        <v>11.0753298928931</v>
      </c>
      <c r="F12">
        <v>11.1337990983954</v>
      </c>
      <c r="G12">
        <v>11.1048731924389</v>
      </c>
      <c r="H12">
        <v>11.2347243367528</v>
      </c>
      <c r="I12">
        <v>10.9551449653615</v>
      </c>
      <c r="J12">
        <v>10.8853977725568</v>
      </c>
      <c r="K12">
        <v>10.918694274595801</v>
      </c>
      <c r="L12">
        <v>10.9151873177812</v>
      </c>
      <c r="M12">
        <v>8.99</v>
      </c>
      <c r="N12">
        <v>8.7200000000000006</v>
      </c>
      <c r="O12">
        <v>8.9</v>
      </c>
      <c r="P12">
        <v>8.83</v>
      </c>
      <c r="Q12">
        <v>8.99</v>
      </c>
      <c r="R12">
        <v>9.0299999999999994</v>
      </c>
      <c r="S12">
        <v>9.14</v>
      </c>
      <c r="T12">
        <v>9.41</v>
      </c>
      <c r="U12">
        <v>9.67</v>
      </c>
      <c r="V12">
        <v>9.67</v>
      </c>
      <c r="W12">
        <v>9.69</v>
      </c>
      <c r="X12">
        <v>10.06</v>
      </c>
      <c r="Y12">
        <v>10.24</v>
      </c>
      <c r="Z12">
        <v>10.39</v>
      </c>
      <c r="AA12">
        <v>10.72</v>
      </c>
      <c r="AB12">
        <v>10.86</v>
      </c>
      <c r="AC12">
        <v>11.02</v>
      </c>
      <c r="AD12">
        <v>11.39</v>
      </c>
      <c r="AE12">
        <v>11.39</v>
      </c>
      <c r="AF12">
        <v>11.39</v>
      </c>
      <c r="AG12">
        <v>11.39</v>
      </c>
      <c r="AH12">
        <v>11.39</v>
      </c>
      <c r="AI12">
        <v>11.41</v>
      </c>
      <c r="AJ12">
        <v>11.41</v>
      </c>
      <c r="AK12">
        <v>11.41</v>
      </c>
      <c r="AL12">
        <v>11.41</v>
      </c>
      <c r="AM12">
        <v>11.41</v>
      </c>
      <c r="AN12">
        <v>11.41</v>
      </c>
      <c r="AO12">
        <v>11.41</v>
      </c>
      <c r="AP12">
        <v>11.41</v>
      </c>
      <c r="AQ12">
        <v>11.41</v>
      </c>
      <c r="AR12">
        <v>11.4</v>
      </c>
      <c r="AS12">
        <v>11.39</v>
      </c>
      <c r="AT12">
        <v>11.39</v>
      </c>
      <c r="AU12">
        <v>11.38</v>
      </c>
      <c r="AV12">
        <v>11.37</v>
      </c>
      <c r="AW12">
        <v>11.36</v>
      </c>
      <c r="AX12">
        <v>11.35</v>
      </c>
      <c r="AY12">
        <v>11.35</v>
      </c>
      <c r="AZ12">
        <v>11.34</v>
      </c>
      <c r="BA12">
        <v>11.33</v>
      </c>
    </row>
    <row r="13" spans="1:53">
      <c r="A13" t="s">
        <v>77</v>
      </c>
      <c r="B13">
        <v>9.8526062539999995</v>
      </c>
      <c r="C13">
        <v>9.916005685</v>
      </c>
      <c r="D13">
        <v>9.9794051170000007</v>
      </c>
      <c r="E13">
        <v>10.04280455</v>
      </c>
      <c r="F13">
        <v>10.10620398</v>
      </c>
      <c r="G13">
        <v>10.169603410000001</v>
      </c>
      <c r="H13">
        <v>10.233002839999999</v>
      </c>
      <c r="I13">
        <v>10.29640227</v>
      </c>
      <c r="J13">
        <v>10.359801709999999</v>
      </c>
      <c r="K13">
        <v>10.42320114</v>
      </c>
      <c r="L13">
        <v>10.48660057</v>
      </c>
      <c r="M13">
        <v>10.55</v>
      </c>
      <c r="N13">
        <v>11.3</v>
      </c>
      <c r="O13">
        <v>9.58</v>
      </c>
      <c r="P13">
        <v>9.9700000000000006</v>
      </c>
      <c r="Q13">
        <v>10.45</v>
      </c>
      <c r="R13">
        <v>10.55</v>
      </c>
      <c r="S13">
        <v>13.136881669999999</v>
      </c>
      <c r="T13">
        <v>13.74161211</v>
      </c>
      <c r="U13">
        <v>14.053387369999999</v>
      </c>
      <c r="V13">
        <v>13.94499939</v>
      </c>
      <c r="W13">
        <v>13.95188696</v>
      </c>
      <c r="X13">
        <v>14.036745489999999</v>
      </c>
      <c r="Y13">
        <v>13.87695074</v>
      </c>
      <c r="Z13">
        <v>13.770966080000001</v>
      </c>
      <c r="AA13">
        <v>13.76169997</v>
      </c>
      <c r="AB13">
        <v>13.730158919999999</v>
      </c>
      <c r="AC13">
        <v>13.689931680000001</v>
      </c>
      <c r="AD13">
        <v>13.651630409999999</v>
      </c>
      <c r="AE13">
        <v>13.6100713</v>
      </c>
      <c r="AF13">
        <v>13.56001255</v>
      </c>
      <c r="AG13">
        <v>13.507395300000001</v>
      </c>
      <c r="AH13">
        <v>13.460049700000001</v>
      </c>
      <c r="AI13">
        <v>13.43942618</v>
      </c>
      <c r="AJ13">
        <v>13.404500430000001</v>
      </c>
      <c r="AK13">
        <v>13.345029970000001</v>
      </c>
      <c r="AL13">
        <v>13.31464557</v>
      </c>
      <c r="AM13">
        <v>13.30991957</v>
      </c>
      <c r="AN13">
        <v>13.30757302</v>
      </c>
      <c r="AO13">
        <v>13.30566116</v>
      </c>
      <c r="AP13">
        <v>13.30264302</v>
      </c>
      <c r="AQ13">
        <v>13.300414740000001</v>
      </c>
      <c r="AR13">
        <v>13.29115636</v>
      </c>
      <c r="AS13">
        <v>13.281587890000001</v>
      </c>
      <c r="AT13">
        <v>13.27250302</v>
      </c>
      <c r="AU13">
        <v>13.263091129999999</v>
      </c>
      <c r="AV13">
        <v>13.253075219999999</v>
      </c>
      <c r="AW13">
        <v>13.241388710000001</v>
      </c>
      <c r="AX13">
        <v>13.22964807</v>
      </c>
      <c r="AY13">
        <v>13.218342850000001</v>
      </c>
      <c r="AZ13">
        <v>13.207332259999999</v>
      </c>
      <c r="BA13">
        <v>13.195744400000001</v>
      </c>
    </row>
    <row r="14" spans="1:53">
      <c r="A14" t="s">
        <v>78</v>
      </c>
      <c r="B14">
        <v>11.503746700000001</v>
      </c>
      <c r="C14">
        <v>11.503746700000001</v>
      </c>
      <c r="D14">
        <v>11.503746700000001</v>
      </c>
      <c r="E14">
        <v>11.503746700000001</v>
      </c>
      <c r="F14">
        <v>11.503746700000001</v>
      </c>
      <c r="G14">
        <v>11.503746700000001</v>
      </c>
      <c r="H14">
        <v>11.503746700000001</v>
      </c>
      <c r="I14">
        <v>11.503746700000001</v>
      </c>
      <c r="J14">
        <v>11.503746700000001</v>
      </c>
      <c r="K14">
        <v>11.503746700000001</v>
      </c>
      <c r="L14">
        <v>11.503746700000001</v>
      </c>
      <c r="M14">
        <v>11.503746700000001</v>
      </c>
      <c r="N14">
        <v>11.503746700000001</v>
      </c>
      <c r="O14">
        <v>11.503746700000001</v>
      </c>
      <c r="P14">
        <v>11.503746700000001</v>
      </c>
      <c r="Q14">
        <v>11.503746700000001</v>
      </c>
      <c r="R14">
        <v>11.739008869999999</v>
      </c>
      <c r="S14">
        <v>12.00002518</v>
      </c>
      <c r="T14">
        <v>12.1807447</v>
      </c>
      <c r="U14">
        <v>12.361624430000001</v>
      </c>
      <c r="V14">
        <v>12.542652609999999</v>
      </c>
      <c r="W14">
        <v>12.723818639999999</v>
      </c>
      <c r="X14">
        <v>12.92960074</v>
      </c>
      <c r="Y14">
        <v>13.002525009999999</v>
      </c>
      <c r="Z14">
        <v>13.0757327</v>
      </c>
      <c r="AA14">
        <v>13.15</v>
      </c>
      <c r="AB14">
        <v>13.15</v>
      </c>
      <c r="AC14">
        <v>13.19</v>
      </c>
      <c r="AD14">
        <v>13.79</v>
      </c>
      <c r="AE14">
        <v>13.74</v>
      </c>
      <c r="AF14">
        <v>13.67</v>
      </c>
      <c r="AG14">
        <v>13.62</v>
      </c>
      <c r="AH14">
        <v>13.56</v>
      </c>
      <c r="AI14">
        <v>13.54</v>
      </c>
      <c r="AJ14">
        <v>13.5</v>
      </c>
      <c r="AK14">
        <v>13.43</v>
      </c>
      <c r="AL14">
        <v>13.39</v>
      </c>
      <c r="AM14">
        <v>13.38</v>
      </c>
      <c r="AN14">
        <v>13.37</v>
      </c>
      <c r="AO14">
        <v>13.36</v>
      </c>
      <c r="AP14">
        <v>13.35</v>
      </c>
      <c r="AQ14">
        <v>13.34</v>
      </c>
      <c r="AR14">
        <v>13.32</v>
      </c>
      <c r="AS14">
        <v>13.31</v>
      </c>
      <c r="AT14">
        <v>13.29</v>
      </c>
      <c r="AU14">
        <v>13.28</v>
      </c>
      <c r="AV14">
        <v>13.26</v>
      </c>
      <c r="AW14">
        <v>13.25</v>
      </c>
      <c r="AX14">
        <v>13.23</v>
      </c>
      <c r="AY14">
        <v>13.21</v>
      </c>
      <c r="AZ14">
        <v>13.19</v>
      </c>
      <c r="BA14">
        <v>13.17</v>
      </c>
    </row>
    <row r="15" spans="1:53">
      <c r="A15" t="s">
        <v>79</v>
      </c>
      <c r="B15">
        <v>13.84054089</v>
      </c>
      <c r="C15">
        <v>13.84054089</v>
      </c>
      <c r="D15">
        <v>13.84054089</v>
      </c>
      <c r="E15">
        <v>13.84054089</v>
      </c>
      <c r="F15">
        <v>13.84054089</v>
      </c>
      <c r="G15">
        <v>13.84054089</v>
      </c>
      <c r="H15">
        <v>13.84054089</v>
      </c>
      <c r="I15">
        <v>13.84054089</v>
      </c>
      <c r="J15">
        <v>13.84054089</v>
      </c>
      <c r="K15">
        <v>13.84054089</v>
      </c>
      <c r="L15">
        <v>13.84054089</v>
      </c>
      <c r="M15">
        <v>13.84054089</v>
      </c>
      <c r="N15">
        <v>13.84054089</v>
      </c>
      <c r="O15">
        <v>13.84054089</v>
      </c>
      <c r="P15">
        <v>13.84054089</v>
      </c>
      <c r="Q15">
        <v>13.84054089</v>
      </c>
      <c r="R15">
        <v>14.183437169999999</v>
      </c>
      <c r="S15">
        <v>14.557505839999999</v>
      </c>
      <c r="T15">
        <v>14.931574510000001</v>
      </c>
      <c r="U15">
        <v>15.305643180000001</v>
      </c>
      <c r="V15">
        <v>15.679711859999999</v>
      </c>
      <c r="W15">
        <v>22.47</v>
      </c>
      <c r="X15">
        <v>22.56</v>
      </c>
      <c r="Y15">
        <v>22.44</v>
      </c>
      <c r="Z15">
        <v>23.94</v>
      </c>
      <c r="AA15">
        <v>23.87</v>
      </c>
      <c r="AB15">
        <v>25.59</v>
      </c>
      <c r="AC15">
        <v>25.8</v>
      </c>
      <c r="AD15">
        <v>25.69</v>
      </c>
      <c r="AE15">
        <v>25.71</v>
      </c>
      <c r="AF15">
        <v>25.71</v>
      </c>
      <c r="AG15">
        <v>25.59</v>
      </c>
      <c r="AH15">
        <v>25.57</v>
      </c>
      <c r="AI15">
        <v>25.6</v>
      </c>
      <c r="AJ15">
        <v>25.59</v>
      </c>
      <c r="AK15">
        <v>25.54</v>
      </c>
      <c r="AL15">
        <v>25.53</v>
      </c>
      <c r="AM15">
        <v>25.55</v>
      </c>
      <c r="AN15">
        <v>25.58</v>
      </c>
      <c r="AO15">
        <v>25.59</v>
      </c>
      <c r="AP15">
        <v>25.61</v>
      </c>
      <c r="AQ15">
        <v>25.62</v>
      </c>
      <c r="AR15">
        <v>25.61</v>
      </c>
      <c r="AS15">
        <v>25.6</v>
      </c>
      <c r="AT15">
        <v>25.59</v>
      </c>
      <c r="AU15">
        <v>25.58</v>
      </c>
      <c r="AV15">
        <v>25.57</v>
      </c>
      <c r="AW15">
        <v>25.55</v>
      </c>
      <c r="AX15">
        <v>25.54</v>
      </c>
      <c r="AY15">
        <v>25.52</v>
      </c>
      <c r="AZ15">
        <v>25.51</v>
      </c>
      <c r="BA15">
        <v>25.49</v>
      </c>
    </row>
    <row r="16" spans="1:53">
      <c r="A16" t="s">
        <v>80</v>
      </c>
      <c r="B16">
        <v>20.20718969</v>
      </c>
      <c r="C16">
        <v>20.20718969</v>
      </c>
      <c r="D16">
        <v>20.20718969</v>
      </c>
      <c r="E16">
        <v>20.20718969</v>
      </c>
      <c r="F16">
        <v>20.20718969</v>
      </c>
      <c r="G16">
        <v>20.20718969</v>
      </c>
      <c r="H16">
        <v>20.20718969</v>
      </c>
      <c r="I16">
        <v>20.20718969</v>
      </c>
      <c r="J16">
        <v>20.20718969</v>
      </c>
      <c r="K16">
        <v>20.20718969</v>
      </c>
      <c r="L16">
        <v>20.20718969</v>
      </c>
      <c r="M16">
        <v>20.20718969</v>
      </c>
      <c r="N16">
        <v>20.20718969</v>
      </c>
      <c r="O16">
        <v>20.20718969</v>
      </c>
      <c r="P16">
        <v>20.20718969</v>
      </c>
      <c r="Q16">
        <v>20.20718969</v>
      </c>
      <c r="R16">
        <v>20.707818270000001</v>
      </c>
      <c r="S16">
        <v>21.253958529999998</v>
      </c>
      <c r="T16">
        <v>21.80009879</v>
      </c>
      <c r="U16">
        <v>22.346239050000001</v>
      </c>
      <c r="V16">
        <v>22.892379309999999</v>
      </c>
      <c r="W16">
        <v>22.47</v>
      </c>
      <c r="X16">
        <v>22.56</v>
      </c>
      <c r="Y16">
        <v>22.44</v>
      </c>
      <c r="Z16">
        <v>23.94</v>
      </c>
      <c r="AA16">
        <v>23.87</v>
      </c>
      <c r="AB16">
        <v>25.59</v>
      </c>
      <c r="AC16">
        <v>25.8</v>
      </c>
      <c r="AD16">
        <v>25.69</v>
      </c>
      <c r="AE16">
        <v>25.71</v>
      </c>
      <c r="AF16">
        <v>25.71</v>
      </c>
      <c r="AG16">
        <v>25.59</v>
      </c>
      <c r="AH16">
        <v>25.57</v>
      </c>
      <c r="AI16">
        <v>25.6</v>
      </c>
      <c r="AJ16">
        <v>25.59</v>
      </c>
      <c r="AK16">
        <v>25.54</v>
      </c>
      <c r="AL16">
        <v>25.53</v>
      </c>
      <c r="AM16">
        <v>25.55</v>
      </c>
      <c r="AN16">
        <v>25.58</v>
      </c>
      <c r="AO16">
        <v>25.59</v>
      </c>
      <c r="AP16">
        <v>25.61</v>
      </c>
      <c r="AQ16">
        <v>25.62</v>
      </c>
      <c r="AR16">
        <v>25.61</v>
      </c>
      <c r="AS16">
        <v>25.6</v>
      </c>
      <c r="AT16">
        <v>25.59</v>
      </c>
      <c r="AU16">
        <v>25.58</v>
      </c>
      <c r="AV16">
        <v>25.57</v>
      </c>
      <c r="AW16">
        <v>25.55</v>
      </c>
      <c r="AX16">
        <v>25.54</v>
      </c>
      <c r="AY16">
        <v>25.52</v>
      </c>
      <c r="AZ16">
        <v>25.51</v>
      </c>
      <c r="BA16">
        <v>25.49</v>
      </c>
    </row>
    <row r="18" spans="1:53">
      <c r="A18" t="s">
        <v>82</v>
      </c>
    </row>
    <row r="19" spans="1:53">
      <c r="A19" t="s">
        <v>76</v>
      </c>
      <c r="B19">
        <f>B12</f>
        <v>10.8041071210823</v>
      </c>
      <c r="C19">
        <f t="shared" ref="C19:BA21" si="0">C12</f>
        <v>11.065727215011901</v>
      </c>
      <c r="D19">
        <f t="shared" si="0"/>
        <v>11.007518859292199</v>
      </c>
      <c r="E19">
        <f t="shared" si="0"/>
        <v>11.0753298928931</v>
      </c>
      <c r="F19">
        <f t="shared" si="0"/>
        <v>11.1337990983954</v>
      </c>
      <c r="G19">
        <f t="shared" si="0"/>
        <v>11.1048731924389</v>
      </c>
      <c r="H19">
        <f t="shared" si="0"/>
        <v>11.2347243367528</v>
      </c>
      <c r="I19">
        <f t="shared" si="0"/>
        <v>10.9551449653615</v>
      </c>
      <c r="J19">
        <f t="shared" si="0"/>
        <v>10.8853977725568</v>
      </c>
      <c r="K19">
        <f t="shared" si="0"/>
        <v>10.918694274595801</v>
      </c>
      <c r="L19">
        <f t="shared" si="0"/>
        <v>10.9151873177812</v>
      </c>
      <c r="M19">
        <f t="shared" si="0"/>
        <v>8.99</v>
      </c>
      <c r="N19">
        <f t="shared" si="0"/>
        <v>8.7200000000000006</v>
      </c>
      <c r="O19">
        <f t="shared" si="0"/>
        <v>8.9</v>
      </c>
      <c r="P19">
        <f t="shared" si="0"/>
        <v>8.83</v>
      </c>
      <c r="Q19">
        <f t="shared" si="0"/>
        <v>8.99</v>
      </c>
      <c r="R19">
        <f t="shared" si="0"/>
        <v>9.0299999999999994</v>
      </c>
      <c r="S19">
        <f t="shared" si="0"/>
        <v>9.14</v>
      </c>
      <c r="T19">
        <f t="shared" si="0"/>
        <v>9.41</v>
      </c>
      <c r="U19">
        <f t="shared" si="0"/>
        <v>9.67</v>
      </c>
      <c r="V19">
        <f t="shared" si="0"/>
        <v>9.67</v>
      </c>
      <c r="W19">
        <f t="shared" si="0"/>
        <v>9.69</v>
      </c>
      <c r="X19">
        <f t="shared" si="0"/>
        <v>10.06</v>
      </c>
      <c r="Y19">
        <f t="shared" si="0"/>
        <v>10.24</v>
      </c>
      <c r="Z19">
        <f t="shared" si="0"/>
        <v>10.39</v>
      </c>
      <c r="AA19">
        <f t="shared" si="0"/>
        <v>10.72</v>
      </c>
      <c r="AB19">
        <f t="shared" si="0"/>
        <v>10.86</v>
      </c>
      <c r="AC19">
        <f t="shared" si="0"/>
        <v>11.02</v>
      </c>
      <c r="AD19">
        <f t="shared" si="0"/>
        <v>11.39</v>
      </c>
      <c r="AE19">
        <f t="shared" si="0"/>
        <v>11.39</v>
      </c>
      <c r="AF19">
        <f t="shared" si="0"/>
        <v>11.39</v>
      </c>
      <c r="AG19">
        <f t="shared" si="0"/>
        <v>11.39</v>
      </c>
      <c r="AH19">
        <f t="shared" si="0"/>
        <v>11.39</v>
      </c>
      <c r="AI19">
        <f t="shared" si="0"/>
        <v>11.41</v>
      </c>
      <c r="AJ19">
        <f t="shared" si="0"/>
        <v>11.41</v>
      </c>
      <c r="AK19">
        <f t="shared" si="0"/>
        <v>11.41</v>
      </c>
      <c r="AL19">
        <f t="shared" si="0"/>
        <v>11.41</v>
      </c>
      <c r="AM19">
        <f t="shared" si="0"/>
        <v>11.41</v>
      </c>
      <c r="AN19">
        <f t="shared" si="0"/>
        <v>11.41</v>
      </c>
      <c r="AO19">
        <f t="shared" si="0"/>
        <v>11.41</v>
      </c>
      <c r="AP19">
        <f t="shared" si="0"/>
        <v>11.41</v>
      </c>
      <c r="AQ19">
        <f t="shared" si="0"/>
        <v>11.41</v>
      </c>
      <c r="AR19">
        <f t="shared" si="0"/>
        <v>11.4</v>
      </c>
      <c r="AS19">
        <f t="shared" si="0"/>
        <v>11.39</v>
      </c>
      <c r="AT19">
        <f t="shared" si="0"/>
        <v>11.39</v>
      </c>
      <c r="AU19">
        <f t="shared" si="0"/>
        <v>11.38</v>
      </c>
      <c r="AV19">
        <f t="shared" si="0"/>
        <v>11.37</v>
      </c>
      <c r="AW19">
        <f t="shared" si="0"/>
        <v>11.36</v>
      </c>
      <c r="AX19">
        <f t="shared" si="0"/>
        <v>11.35</v>
      </c>
      <c r="AY19">
        <f t="shared" si="0"/>
        <v>11.35</v>
      </c>
      <c r="AZ19">
        <f t="shared" si="0"/>
        <v>11.34</v>
      </c>
      <c r="BA19">
        <f t="shared" si="0"/>
        <v>11.33</v>
      </c>
    </row>
    <row r="20" spans="1:53">
      <c r="A20" t="s">
        <v>77</v>
      </c>
      <c r="B20">
        <f t="shared" ref="B20:Q21" si="1">B13</f>
        <v>9.8526062539999995</v>
      </c>
      <c r="C20">
        <f t="shared" si="1"/>
        <v>9.916005685</v>
      </c>
      <c r="D20">
        <f t="shared" si="1"/>
        <v>9.9794051170000007</v>
      </c>
      <c r="E20">
        <f t="shared" si="1"/>
        <v>10.04280455</v>
      </c>
      <c r="F20">
        <f t="shared" si="1"/>
        <v>10.10620398</v>
      </c>
      <c r="G20">
        <f t="shared" si="1"/>
        <v>10.169603410000001</v>
      </c>
      <c r="H20">
        <f t="shared" si="1"/>
        <v>10.233002839999999</v>
      </c>
      <c r="I20">
        <f t="shared" si="1"/>
        <v>10.29640227</v>
      </c>
      <c r="J20">
        <f t="shared" si="1"/>
        <v>10.359801709999999</v>
      </c>
      <c r="K20">
        <f t="shared" si="1"/>
        <v>10.42320114</v>
      </c>
      <c r="L20">
        <f t="shared" si="1"/>
        <v>10.48660057</v>
      </c>
      <c r="M20">
        <f t="shared" si="1"/>
        <v>10.55</v>
      </c>
      <c r="N20">
        <f t="shared" si="1"/>
        <v>11.3</v>
      </c>
      <c r="O20">
        <f t="shared" si="1"/>
        <v>9.58</v>
      </c>
      <c r="P20">
        <f t="shared" si="1"/>
        <v>9.9700000000000006</v>
      </c>
      <c r="Q20">
        <f t="shared" si="1"/>
        <v>10.45</v>
      </c>
      <c r="R20">
        <f t="shared" si="0"/>
        <v>10.55</v>
      </c>
      <c r="S20">
        <f t="shared" si="0"/>
        <v>13.136881669999999</v>
      </c>
      <c r="T20">
        <f t="shared" si="0"/>
        <v>13.74161211</v>
      </c>
      <c r="U20">
        <f t="shared" si="0"/>
        <v>14.053387369999999</v>
      </c>
      <c r="V20">
        <f t="shared" si="0"/>
        <v>13.94499939</v>
      </c>
      <c r="W20">
        <f t="shared" si="0"/>
        <v>13.95188696</v>
      </c>
      <c r="X20">
        <f t="shared" si="0"/>
        <v>14.036745489999999</v>
      </c>
      <c r="Y20">
        <f t="shared" si="0"/>
        <v>13.87695074</v>
      </c>
      <c r="Z20">
        <f t="shared" si="0"/>
        <v>13.770966080000001</v>
      </c>
      <c r="AA20">
        <f t="shared" si="0"/>
        <v>13.76169997</v>
      </c>
      <c r="AB20">
        <f t="shared" si="0"/>
        <v>13.730158919999999</v>
      </c>
      <c r="AC20">
        <f t="shared" si="0"/>
        <v>13.689931680000001</v>
      </c>
      <c r="AD20">
        <f t="shared" si="0"/>
        <v>13.651630409999999</v>
      </c>
      <c r="AE20">
        <f t="shared" si="0"/>
        <v>13.6100713</v>
      </c>
      <c r="AF20">
        <f t="shared" si="0"/>
        <v>13.56001255</v>
      </c>
      <c r="AG20">
        <f t="shared" si="0"/>
        <v>13.507395300000001</v>
      </c>
      <c r="AH20">
        <f t="shared" si="0"/>
        <v>13.460049700000001</v>
      </c>
      <c r="AI20">
        <f t="shared" si="0"/>
        <v>13.43942618</v>
      </c>
      <c r="AJ20">
        <f t="shared" si="0"/>
        <v>13.404500430000001</v>
      </c>
      <c r="AK20">
        <f t="shared" si="0"/>
        <v>13.345029970000001</v>
      </c>
      <c r="AL20">
        <f t="shared" si="0"/>
        <v>13.31464557</v>
      </c>
      <c r="AM20">
        <f t="shared" si="0"/>
        <v>13.30991957</v>
      </c>
      <c r="AN20">
        <f t="shared" si="0"/>
        <v>13.30757302</v>
      </c>
      <c r="AO20">
        <f t="shared" si="0"/>
        <v>13.30566116</v>
      </c>
      <c r="AP20">
        <f t="shared" si="0"/>
        <v>13.30264302</v>
      </c>
      <c r="AQ20">
        <f t="shared" si="0"/>
        <v>13.300414740000001</v>
      </c>
      <c r="AR20">
        <f t="shared" si="0"/>
        <v>13.29115636</v>
      </c>
      <c r="AS20">
        <f t="shared" si="0"/>
        <v>13.281587890000001</v>
      </c>
      <c r="AT20">
        <f t="shared" si="0"/>
        <v>13.27250302</v>
      </c>
      <c r="AU20">
        <f t="shared" si="0"/>
        <v>13.263091129999999</v>
      </c>
      <c r="AV20">
        <f t="shared" si="0"/>
        <v>13.253075219999999</v>
      </c>
      <c r="AW20">
        <f t="shared" si="0"/>
        <v>13.241388710000001</v>
      </c>
      <c r="AX20">
        <f t="shared" si="0"/>
        <v>13.22964807</v>
      </c>
      <c r="AY20">
        <f t="shared" si="0"/>
        <v>13.218342850000001</v>
      </c>
      <c r="AZ20">
        <f t="shared" si="0"/>
        <v>13.207332259999999</v>
      </c>
      <c r="BA20">
        <f t="shared" si="0"/>
        <v>13.195744400000001</v>
      </c>
    </row>
    <row r="21" spans="1:53">
      <c r="A21" t="s">
        <v>78</v>
      </c>
      <c r="B21">
        <f t="shared" si="1"/>
        <v>11.503746700000001</v>
      </c>
      <c r="C21">
        <f t="shared" si="0"/>
        <v>11.503746700000001</v>
      </c>
      <c r="D21">
        <f t="shared" si="0"/>
        <v>11.503746700000001</v>
      </c>
      <c r="E21">
        <f t="shared" si="0"/>
        <v>11.503746700000001</v>
      </c>
      <c r="F21">
        <f t="shared" si="0"/>
        <v>11.503746700000001</v>
      </c>
      <c r="G21">
        <f t="shared" si="0"/>
        <v>11.503746700000001</v>
      </c>
      <c r="H21">
        <f t="shared" si="0"/>
        <v>11.503746700000001</v>
      </c>
      <c r="I21">
        <f t="shared" si="0"/>
        <v>11.503746700000001</v>
      </c>
      <c r="J21">
        <f t="shared" si="0"/>
        <v>11.503746700000001</v>
      </c>
      <c r="K21">
        <f t="shared" si="0"/>
        <v>11.503746700000001</v>
      </c>
      <c r="L21">
        <f t="shared" si="0"/>
        <v>11.503746700000001</v>
      </c>
      <c r="M21">
        <f t="shared" si="0"/>
        <v>11.503746700000001</v>
      </c>
      <c r="N21">
        <f t="shared" si="0"/>
        <v>11.503746700000001</v>
      </c>
      <c r="O21">
        <f t="shared" si="0"/>
        <v>11.503746700000001</v>
      </c>
      <c r="P21">
        <f t="shared" si="0"/>
        <v>11.503746700000001</v>
      </c>
      <c r="Q21">
        <f t="shared" si="0"/>
        <v>11.503746700000001</v>
      </c>
      <c r="R21">
        <f t="shared" si="0"/>
        <v>11.739008869999999</v>
      </c>
      <c r="S21">
        <f t="shared" si="0"/>
        <v>12.00002518</v>
      </c>
      <c r="T21">
        <f t="shared" si="0"/>
        <v>12.1807447</v>
      </c>
      <c r="U21">
        <f t="shared" si="0"/>
        <v>12.361624430000001</v>
      </c>
      <c r="V21">
        <f t="shared" si="0"/>
        <v>12.542652609999999</v>
      </c>
      <c r="W21">
        <f t="shared" si="0"/>
        <v>12.723818639999999</v>
      </c>
      <c r="X21">
        <f t="shared" si="0"/>
        <v>12.92960074</v>
      </c>
      <c r="Y21">
        <f t="shared" si="0"/>
        <v>13.002525009999999</v>
      </c>
      <c r="Z21">
        <f t="shared" si="0"/>
        <v>13.0757327</v>
      </c>
      <c r="AA21">
        <f t="shared" si="0"/>
        <v>13.15</v>
      </c>
      <c r="AB21">
        <f t="shared" si="0"/>
        <v>13.15</v>
      </c>
      <c r="AC21">
        <f t="shared" si="0"/>
        <v>13.19</v>
      </c>
      <c r="AD21">
        <f t="shared" si="0"/>
        <v>13.79</v>
      </c>
      <c r="AE21">
        <f t="shared" si="0"/>
        <v>13.74</v>
      </c>
      <c r="AF21">
        <f t="shared" si="0"/>
        <v>13.67</v>
      </c>
      <c r="AG21">
        <f t="shared" si="0"/>
        <v>13.62</v>
      </c>
      <c r="AH21">
        <f t="shared" si="0"/>
        <v>13.56</v>
      </c>
      <c r="AI21">
        <f t="shared" si="0"/>
        <v>13.54</v>
      </c>
      <c r="AJ21">
        <f t="shared" si="0"/>
        <v>13.5</v>
      </c>
      <c r="AK21">
        <f t="shared" si="0"/>
        <v>13.43</v>
      </c>
      <c r="AL21">
        <f t="shared" si="0"/>
        <v>13.39</v>
      </c>
      <c r="AM21">
        <f t="shared" si="0"/>
        <v>13.38</v>
      </c>
      <c r="AN21">
        <f t="shared" si="0"/>
        <v>13.37</v>
      </c>
      <c r="AO21">
        <f t="shared" si="0"/>
        <v>13.36</v>
      </c>
      <c r="AP21">
        <f t="shared" si="0"/>
        <v>13.35</v>
      </c>
      <c r="AQ21">
        <f t="shared" si="0"/>
        <v>13.34</v>
      </c>
      <c r="AR21">
        <f t="shared" si="0"/>
        <v>13.32</v>
      </c>
      <c r="AS21">
        <f t="shared" si="0"/>
        <v>13.31</v>
      </c>
      <c r="AT21">
        <f t="shared" si="0"/>
        <v>13.29</v>
      </c>
      <c r="AU21">
        <f t="shared" si="0"/>
        <v>13.28</v>
      </c>
      <c r="AV21">
        <f t="shared" si="0"/>
        <v>13.26</v>
      </c>
      <c r="AW21">
        <f t="shared" si="0"/>
        <v>13.25</v>
      </c>
      <c r="AX21">
        <f t="shared" si="0"/>
        <v>13.23</v>
      </c>
      <c r="AY21">
        <f t="shared" si="0"/>
        <v>13.21</v>
      </c>
      <c r="AZ21">
        <f t="shared" si="0"/>
        <v>13.19</v>
      </c>
      <c r="BA21">
        <f t="shared" si="0"/>
        <v>13.17</v>
      </c>
    </row>
    <row r="22" spans="1:53">
      <c r="A22" t="s">
        <v>80</v>
      </c>
      <c r="B22">
        <f>B16</f>
        <v>20.20718969</v>
      </c>
      <c r="C22">
        <f t="shared" ref="C22:BA22" si="2">C16</f>
        <v>20.20718969</v>
      </c>
      <c r="D22">
        <f t="shared" si="2"/>
        <v>20.20718969</v>
      </c>
      <c r="E22">
        <f t="shared" si="2"/>
        <v>20.20718969</v>
      </c>
      <c r="F22">
        <f t="shared" si="2"/>
        <v>20.20718969</v>
      </c>
      <c r="G22">
        <f t="shared" si="2"/>
        <v>20.20718969</v>
      </c>
      <c r="H22">
        <f t="shared" si="2"/>
        <v>20.20718969</v>
      </c>
      <c r="I22">
        <f t="shared" si="2"/>
        <v>20.20718969</v>
      </c>
      <c r="J22">
        <f t="shared" si="2"/>
        <v>20.20718969</v>
      </c>
      <c r="K22">
        <f t="shared" si="2"/>
        <v>20.20718969</v>
      </c>
      <c r="L22">
        <f t="shared" si="2"/>
        <v>20.20718969</v>
      </c>
      <c r="M22">
        <f t="shared" si="2"/>
        <v>20.20718969</v>
      </c>
      <c r="N22">
        <f t="shared" si="2"/>
        <v>20.20718969</v>
      </c>
      <c r="O22">
        <f t="shared" si="2"/>
        <v>20.20718969</v>
      </c>
      <c r="P22">
        <f t="shared" si="2"/>
        <v>20.20718969</v>
      </c>
      <c r="Q22">
        <f t="shared" si="2"/>
        <v>20.20718969</v>
      </c>
      <c r="R22">
        <f t="shared" si="2"/>
        <v>20.707818270000001</v>
      </c>
      <c r="S22">
        <f t="shared" si="2"/>
        <v>21.253958529999998</v>
      </c>
      <c r="T22">
        <f t="shared" si="2"/>
        <v>21.80009879</v>
      </c>
      <c r="U22">
        <f t="shared" si="2"/>
        <v>22.346239050000001</v>
      </c>
      <c r="V22">
        <f t="shared" si="2"/>
        <v>22.892379309999999</v>
      </c>
      <c r="W22">
        <f t="shared" si="2"/>
        <v>22.47</v>
      </c>
      <c r="X22">
        <f t="shared" si="2"/>
        <v>22.56</v>
      </c>
      <c r="Y22">
        <f t="shared" si="2"/>
        <v>22.44</v>
      </c>
      <c r="Z22">
        <f t="shared" si="2"/>
        <v>23.94</v>
      </c>
      <c r="AA22">
        <f t="shared" si="2"/>
        <v>23.87</v>
      </c>
      <c r="AB22">
        <f t="shared" si="2"/>
        <v>25.59</v>
      </c>
      <c r="AC22">
        <f t="shared" si="2"/>
        <v>25.8</v>
      </c>
      <c r="AD22">
        <f t="shared" si="2"/>
        <v>25.69</v>
      </c>
      <c r="AE22">
        <f t="shared" si="2"/>
        <v>25.71</v>
      </c>
      <c r="AF22">
        <f t="shared" si="2"/>
        <v>25.71</v>
      </c>
      <c r="AG22">
        <f t="shared" si="2"/>
        <v>25.59</v>
      </c>
      <c r="AH22">
        <f t="shared" si="2"/>
        <v>25.57</v>
      </c>
      <c r="AI22">
        <f t="shared" si="2"/>
        <v>25.6</v>
      </c>
      <c r="AJ22">
        <f t="shared" si="2"/>
        <v>25.59</v>
      </c>
      <c r="AK22">
        <f t="shared" si="2"/>
        <v>25.54</v>
      </c>
      <c r="AL22">
        <f t="shared" si="2"/>
        <v>25.53</v>
      </c>
      <c r="AM22">
        <f t="shared" si="2"/>
        <v>25.55</v>
      </c>
      <c r="AN22">
        <f t="shared" si="2"/>
        <v>25.58</v>
      </c>
      <c r="AO22">
        <f t="shared" si="2"/>
        <v>25.59</v>
      </c>
      <c r="AP22">
        <f t="shared" si="2"/>
        <v>25.61</v>
      </c>
      <c r="AQ22">
        <f t="shared" si="2"/>
        <v>25.62</v>
      </c>
      <c r="AR22">
        <f t="shared" si="2"/>
        <v>25.61</v>
      </c>
      <c r="AS22">
        <f t="shared" si="2"/>
        <v>25.6</v>
      </c>
      <c r="AT22">
        <f t="shared" si="2"/>
        <v>25.59</v>
      </c>
      <c r="AU22">
        <f t="shared" si="2"/>
        <v>25.58</v>
      </c>
      <c r="AV22">
        <f t="shared" si="2"/>
        <v>25.57</v>
      </c>
      <c r="AW22">
        <f t="shared" si="2"/>
        <v>25.55</v>
      </c>
      <c r="AX22">
        <f t="shared" si="2"/>
        <v>25.54</v>
      </c>
      <c r="AY22">
        <f t="shared" si="2"/>
        <v>25.52</v>
      </c>
      <c r="AZ22">
        <f t="shared" si="2"/>
        <v>25.51</v>
      </c>
      <c r="BA22">
        <f t="shared" si="2"/>
        <v>25.49</v>
      </c>
    </row>
    <row r="27" spans="1:53">
      <c r="A27" s="8">
        <v>117852.00605527176</v>
      </c>
      <c r="B27" s="8"/>
      <c r="C27" s="8"/>
      <c r="D27" s="8"/>
      <c r="E27" s="8"/>
      <c r="F27" t="s">
        <v>31</v>
      </c>
    </row>
    <row r="28" spans="1:53">
      <c r="A28" s="17">
        <f>'Vehicle Loading'!B14</f>
        <v>1</v>
      </c>
      <c r="B28" s="17"/>
      <c r="C28" s="17"/>
      <c r="D28" s="17"/>
      <c r="E28" s="17"/>
      <c r="F28" t="s">
        <v>83</v>
      </c>
    </row>
    <row r="30" spans="1:53">
      <c r="A30" s="1" t="s">
        <v>84</v>
      </c>
      <c r="B30" s="12">
        <v>1999</v>
      </c>
      <c r="C30" s="12">
        <f>B30+1</f>
        <v>2000</v>
      </c>
      <c r="D30" s="12">
        <f>C30+1</f>
        <v>2001</v>
      </c>
      <c r="E30" s="12">
        <f>D30+1</f>
        <v>2002</v>
      </c>
      <c r="F30">
        <f>$F$2</f>
        <v>2003</v>
      </c>
      <c r="G30">
        <f>F2+1</f>
        <v>2004</v>
      </c>
      <c r="H30">
        <f t="shared" ref="H30:BA30" si="3">G2+1</f>
        <v>2005</v>
      </c>
      <c r="I30">
        <f t="shared" si="3"/>
        <v>2006</v>
      </c>
      <c r="J30">
        <f t="shared" si="3"/>
        <v>2007</v>
      </c>
      <c r="K30">
        <f t="shared" si="3"/>
        <v>2008</v>
      </c>
      <c r="L30">
        <f t="shared" si="3"/>
        <v>2009</v>
      </c>
      <c r="M30">
        <f t="shared" si="3"/>
        <v>2010</v>
      </c>
      <c r="N30">
        <f t="shared" si="3"/>
        <v>2011</v>
      </c>
      <c r="O30">
        <f t="shared" si="3"/>
        <v>2012</v>
      </c>
      <c r="P30">
        <f t="shared" si="3"/>
        <v>2013</v>
      </c>
      <c r="Q30">
        <f t="shared" si="3"/>
        <v>2014</v>
      </c>
      <c r="R30">
        <f t="shared" si="3"/>
        <v>2015</v>
      </c>
      <c r="S30">
        <f t="shared" si="3"/>
        <v>2016</v>
      </c>
      <c r="T30">
        <f t="shared" si="3"/>
        <v>2017</v>
      </c>
      <c r="U30">
        <f t="shared" si="3"/>
        <v>2018</v>
      </c>
      <c r="V30">
        <f t="shared" si="3"/>
        <v>2019</v>
      </c>
      <c r="W30">
        <f t="shared" si="3"/>
        <v>2020</v>
      </c>
      <c r="X30">
        <f t="shared" si="3"/>
        <v>2021</v>
      </c>
      <c r="Y30">
        <f t="shared" si="3"/>
        <v>2022</v>
      </c>
      <c r="Z30">
        <f t="shared" si="3"/>
        <v>2023</v>
      </c>
      <c r="AA30">
        <f t="shared" si="3"/>
        <v>2024</v>
      </c>
      <c r="AB30">
        <f t="shared" si="3"/>
        <v>2025</v>
      </c>
      <c r="AC30" s="15">
        <f t="shared" si="3"/>
        <v>2026</v>
      </c>
      <c r="AD30">
        <f t="shared" si="3"/>
        <v>2027</v>
      </c>
      <c r="AE30">
        <f t="shared" si="3"/>
        <v>2028</v>
      </c>
      <c r="AF30">
        <f t="shared" si="3"/>
        <v>2029</v>
      </c>
      <c r="AG30">
        <f t="shared" si="3"/>
        <v>2030</v>
      </c>
      <c r="AH30">
        <f t="shared" si="3"/>
        <v>2031</v>
      </c>
      <c r="AI30">
        <f t="shared" si="3"/>
        <v>2032</v>
      </c>
      <c r="AJ30">
        <f t="shared" si="3"/>
        <v>2033</v>
      </c>
      <c r="AK30">
        <f t="shared" si="3"/>
        <v>2034</v>
      </c>
      <c r="AL30">
        <f t="shared" si="3"/>
        <v>2035</v>
      </c>
      <c r="AM30">
        <f t="shared" si="3"/>
        <v>2036</v>
      </c>
      <c r="AN30">
        <f t="shared" si="3"/>
        <v>2037</v>
      </c>
      <c r="AO30">
        <f t="shared" si="3"/>
        <v>2038</v>
      </c>
      <c r="AP30">
        <f t="shared" si="3"/>
        <v>2039</v>
      </c>
      <c r="AQ30">
        <f t="shared" si="3"/>
        <v>2040</v>
      </c>
      <c r="AR30">
        <f t="shared" si="3"/>
        <v>2041</v>
      </c>
      <c r="AS30">
        <f t="shared" si="3"/>
        <v>2042</v>
      </c>
      <c r="AT30">
        <f t="shared" si="3"/>
        <v>2043</v>
      </c>
      <c r="AU30">
        <f t="shared" si="3"/>
        <v>2044</v>
      </c>
      <c r="AV30">
        <f t="shared" si="3"/>
        <v>2045</v>
      </c>
      <c r="AW30">
        <f t="shared" si="3"/>
        <v>2046</v>
      </c>
      <c r="AX30">
        <f t="shared" si="3"/>
        <v>2047</v>
      </c>
      <c r="AY30">
        <f t="shared" si="3"/>
        <v>2048</v>
      </c>
      <c r="AZ30">
        <f t="shared" si="3"/>
        <v>2049</v>
      </c>
      <c r="BA30">
        <f t="shared" si="3"/>
        <v>2050</v>
      </c>
    </row>
    <row r="31" spans="1:53">
      <c r="A31" t="s">
        <v>76</v>
      </c>
      <c r="B31">
        <f t="shared" ref="B31:E34" si="4">B19*$A$28/$A$27</f>
        <v>9.1675207599056481E-5</v>
      </c>
      <c r="C31">
        <f t="shared" si="4"/>
        <v>9.3895111211107876E-5</v>
      </c>
      <c r="D31">
        <f t="shared" si="4"/>
        <v>9.3401200605187405E-5</v>
      </c>
      <c r="E31">
        <f t="shared" si="4"/>
        <v>9.3976592029318943E-5</v>
      </c>
      <c r="F31">
        <f t="shared" ref="F31:BA31" si="5">F19*$A$28/$A$27</f>
        <v>9.4472716002591648E-5</v>
      </c>
      <c r="G31">
        <f t="shared" si="5"/>
        <v>9.4227273375650409E-5</v>
      </c>
      <c r="H31">
        <f t="shared" si="5"/>
        <v>9.5329088683342335E-5</v>
      </c>
      <c r="I31">
        <f t="shared" si="5"/>
        <v>9.2956796681285282E-5</v>
      </c>
      <c r="J31">
        <f t="shared" si="5"/>
        <v>9.2364976523620862E-5</v>
      </c>
      <c r="K31">
        <f t="shared" si="5"/>
        <v>9.2647504612479903E-5</v>
      </c>
      <c r="L31">
        <f t="shared" si="5"/>
        <v>9.2617747318293875E-5</v>
      </c>
      <c r="M31">
        <f t="shared" si="5"/>
        <v>7.6282112633566481E-5</v>
      </c>
      <c r="N31">
        <f t="shared" si="5"/>
        <v>7.3991103689065611E-5</v>
      </c>
      <c r="O31">
        <f t="shared" si="5"/>
        <v>7.5518442985399533E-5</v>
      </c>
      <c r="P31">
        <f t="shared" si="5"/>
        <v>7.4924477703491892E-5</v>
      </c>
      <c r="Q31">
        <f t="shared" si="5"/>
        <v>7.6282112633566481E-5</v>
      </c>
      <c r="R31">
        <f t="shared" si="5"/>
        <v>7.6621521366085135E-5</v>
      </c>
      <c r="S31">
        <f t="shared" si="5"/>
        <v>7.755489538051143E-5</v>
      </c>
      <c r="T31">
        <f t="shared" si="5"/>
        <v>7.98459043250123E-5</v>
      </c>
      <c r="U31">
        <f t="shared" si="5"/>
        <v>8.205206108638353E-5</v>
      </c>
      <c r="V31">
        <f t="shared" si="5"/>
        <v>8.205206108638353E-5</v>
      </c>
      <c r="W31">
        <f t="shared" si="5"/>
        <v>8.222176545264285E-5</v>
      </c>
      <c r="X31">
        <f t="shared" si="5"/>
        <v>8.5361296228440362E-5</v>
      </c>
      <c r="Y31">
        <f t="shared" si="5"/>
        <v>8.6888635524774285E-5</v>
      </c>
      <c r="Z31">
        <f t="shared" si="5"/>
        <v>8.816141827171922E-5</v>
      </c>
      <c r="AA31">
        <f t="shared" si="5"/>
        <v>9.0961540314998078E-5</v>
      </c>
      <c r="AB31">
        <f t="shared" si="5"/>
        <v>9.2149470878813346E-5</v>
      </c>
      <c r="AC31">
        <f t="shared" si="5"/>
        <v>9.3507105808887948E-5</v>
      </c>
      <c r="AD31">
        <f t="shared" si="5"/>
        <v>9.664663658468546E-5</v>
      </c>
      <c r="AE31">
        <f t="shared" si="5"/>
        <v>9.664663658468546E-5</v>
      </c>
      <c r="AF31">
        <f t="shared" si="5"/>
        <v>9.664663658468546E-5</v>
      </c>
      <c r="AG31">
        <f t="shared" si="5"/>
        <v>9.664663658468546E-5</v>
      </c>
      <c r="AH31">
        <f t="shared" si="5"/>
        <v>9.664663658468546E-5</v>
      </c>
      <c r="AI31">
        <f t="shared" si="5"/>
        <v>9.681634095094478E-5</v>
      </c>
      <c r="AJ31">
        <f t="shared" si="5"/>
        <v>9.681634095094478E-5</v>
      </c>
      <c r="AK31">
        <f t="shared" si="5"/>
        <v>9.681634095094478E-5</v>
      </c>
      <c r="AL31">
        <f t="shared" si="5"/>
        <v>9.681634095094478E-5</v>
      </c>
      <c r="AM31">
        <f t="shared" si="5"/>
        <v>9.681634095094478E-5</v>
      </c>
      <c r="AN31">
        <f t="shared" si="5"/>
        <v>9.681634095094478E-5</v>
      </c>
      <c r="AO31">
        <f t="shared" si="5"/>
        <v>9.681634095094478E-5</v>
      </c>
      <c r="AP31">
        <f t="shared" si="5"/>
        <v>9.681634095094478E-5</v>
      </c>
      <c r="AQ31">
        <f t="shared" si="5"/>
        <v>9.681634095094478E-5</v>
      </c>
      <c r="AR31">
        <f t="shared" si="5"/>
        <v>9.6731488767815127E-5</v>
      </c>
      <c r="AS31">
        <f t="shared" si="5"/>
        <v>9.664663658468546E-5</v>
      </c>
      <c r="AT31">
        <f t="shared" si="5"/>
        <v>9.664663658468546E-5</v>
      </c>
      <c r="AU31">
        <f t="shared" si="5"/>
        <v>9.6561784401555807E-5</v>
      </c>
      <c r="AV31">
        <f t="shared" si="5"/>
        <v>9.6476932218426126E-5</v>
      </c>
      <c r="AW31">
        <f t="shared" si="5"/>
        <v>9.6392080035296459E-5</v>
      </c>
      <c r="AX31">
        <f t="shared" si="5"/>
        <v>9.6307227852166806E-5</v>
      </c>
      <c r="AY31">
        <f t="shared" si="5"/>
        <v>9.6307227852166806E-5</v>
      </c>
      <c r="AZ31">
        <f t="shared" si="5"/>
        <v>9.6222375669037139E-5</v>
      </c>
      <c r="BA31">
        <f t="shared" si="5"/>
        <v>9.6137523485907486E-5</v>
      </c>
    </row>
    <row r="32" spans="1:53">
      <c r="A32" t="s">
        <v>77</v>
      </c>
      <c r="B32">
        <f t="shared" si="4"/>
        <v>8.3601515016886493E-5</v>
      </c>
      <c r="C32">
        <f t="shared" si="4"/>
        <v>8.4139473029839327E-5</v>
      </c>
      <c r="D32">
        <f t="shared" si="4"/>
        <v>8.4677431051277398E-5</v>
      </c>
      <c r="E32">
        <f t="shared" si="4"/>
        <v>8.5215389081200665E-5</v>
      </c>
      <c r="F32">
        <f t="shared" ref="F32:BA32" si="6">F20*$A$28/$A$27</f>
        <v>8.5753347085668288E-5</v>
      </c>
      <c r="G32">
        <f t="shared" si="6"/>
        <v>8.6291305090135912E-5</v>
      </c>
      <c r="H32">
        <f t="shared" si="6"/>
        <v>8.6829263094603522E-5</v>
      </c>
      <c r="I32">
        <f t="shared" si="6"/>
        <v>8.7367221099071145E-5</v>
      </c>
      <c r="J32">
        <f t="shared" si="6"/>
        <v>8.7905179188390952E-5</v>
      </c>
      <c r="K32">
        <f t="shared" si="6"/>
        <v>8.8443137192858575E-5</v>
      </c>
      <c r="L32">
        <f t="shared" si="6"/>
        <v>8.8981095197326199E-5</v>
      </c>
      <c r="M32">
        <f t="shared" si="6"/>
        <v>8.9519053201793822E-5</v>
      </c>
      <c r="N32">
        <f t="shared" si="6"/>
        <v>9.5882966936518499E-5</v>
      </c>
      <c r="O32">
        <f t="shared" si="6"/>
        <v>8.1288391438216569E-5</v>
      </c>
      <c r="P32">
        <f t="shared" si="6"/>
        <v>8.4597626580273401E-5</v>
      </c>
      <c r="Q32">
        <f t="shared" si="6"/>
        <v>8.8670531370497194E-5</v>
      </c>
      <c r="R32">
        <f t="shared" si="6"/>
        <v>8.9519053201793822E-5</v>
      </c>
      <c r="S32" s="4">
        <f t="shared" si="6"/>
        <v>1.114693089215545E-4</v>
      </c>
      <c r="T32" s="4">
        <f t="shared" si="6"/>
        <v>1.1660057872545063E-4</v>
      </c>
      <c r="U32" s="4">
        <f t="shared" si="6"/>
        <v>1.1924605987113244E-4</v>
      </c>
      <c r="V32" s="4">
        <f t="shared" si="6"/>
        <v>1.1832636419833102E-4</v>
      </c>
      <c r="W32" s="4">
        <f t="shared" si="6"/>
        <v>1.1838480673342686E-4</v>
      </c>
      <c r="X32" s="4">
        <f t="shared" si="6"/>
        <v>1.1910484988619425E-4</v>
      </c>
      <c r="Y32" s="4">
        <f t="shared" si="6"/>
        <v>1.1774895654717839E-4</v>
      </c>
      <c r="Z32" s="4">
        <f t="shared" si="6"/>
        <v>1.1684965356925291E-4</v>
      </c>
      <c r="AA32" s="4">
        <f t="shared" si="6"/>
        <v>1.1677102860299094E-4</v>
      </c>
      <c r="AB32" s="4">
        <f t="shared" si="6"/>
        <v>1.1650339590792075E-4</v>
      </c>
      <c r="AC32" s="4">
        <f t="shared" si="6"/>
        <v>1.1616205899439267E-4</v>
      </c>
      <c r="AD32" s="4">
        <f t="shared" si="6"/>
        <v>1.158370643567788E-4</v>
      </c>
      <c r="AE32">
        <f t="shared" si="6"/>
        <v>1.1548442623553621E-4</v>
      </c>
      <c r="AF32">
        <f t="shared" si="6"/>
        <v>1.1505966681331202E-4</v>
      </c>
      <c r="AG32">
        <f t="shared" si="6"/>
        <v>1.146131979600341E-4</v>
      </c>
      <c r="AH32">
        <f t="shared" si="6"/>
        <v>1.1421146020787574E-4</v>
      </c>
      <c r="AI32">
        <f t="shared" si="6"/>
        <v>1.1403646513829391E-4</v>
      </c>
      <c r="AJ32">
        <f t="shared" si="6"/>
        <v>1.1374011252479983E-4</v>
      </c>
      <c r="AK32">
        <f t="shared" si="6"/>
        <v>1.132354926885273E-4</v>
      </c>
      <c r="AL32">
        <f t="shared" si="6"/>
        <v>1.1297767442121879E-4</v>
      </c>
      <c r="AM32">
        <f t="shared" si="6"/>
        <v>1.1293757327947172E-4</v>
      </c>
      <c r="AN32">
        <f t="shared" si="6"/>
        <v>1.1291766229043943E-4</v>
      </c>
      <c r="AO32">
        <f t="shared" si="6"/>
        <v>1.129014397409556E-4</v>
      </c>
      <c r="AP32">
        <f t="shared" si="6"/>
        <v>1.1287583016415651E-4</v>
      </c>
      <c r="AQ32">
        <f t="shared" si="6"/>
        <v>1.128569227218941E-4</v>
      </c>
      <c r="AR32">
        <f t="shared" si="6"/>
        <v>1.127783633463697E-4</v>
      </c>
      <c r="AS32">
        <f t="shared" si="6"/>
        <v>1.1269717278949863E-4</v>
      </c>
      <c r="AT32">
        <f t="shared" si="6"/>
        <v>1.1262008568420371E-4</v>
      </c>
      <c r="AU32">
        <f t="shared" si="6"/>
        <v>1.1254022374281608E-4</v>
      </c>
      <c r="AV32">
        <f t="shared" si="6"/>
        <v>1.1245523655986305E-4</v>
      </c>
      <c r="AW32">
        <f t="shared" si="6"/>
        <v>1.123560739711964E-4</v>
      </c>
      <c r="AX32">
        <f t="shared" si="6"/>
        <v>1.1225645207766245E-4</v>
      </c>
      <c r="AY32">
        <f t="shared" si="6"/>
        <v>1.1216052481788634E-4</v>
      </c>
      <c r="AZ32">
        <f t="shared" si="6"/>
        <v>1.1206709755798178E-4</v>
      </c>
      <c r="BA32">
        <f t="shared" si="6"/>
        <v>1.119687720361017E-4</v>
      </c>
    </row>
    <row r="33" spans="1:53">
      <c r="A33" t="s">
        <v>78</v>
      </c>
      <c r="B33">
        <f t="shared" si="4"/>
        <v>9.7611802166564941E-5</v>
      </c>
      <c r="C33">
        <f t="shared" si="4"/>
        <v>9.7611802166564941E-5</v>
      </c>
      <c r="D33">
        <f t="shared" si="4"/>
        <v>9.7611802166564941E-5</v>
      </c>
      <c r="E33">
        <f t="shared" si="4"/>
        <v>9.7611802166564941E-5</v>
      </c>
      <c r="F33">
        <f t="shared" ref="F33:BA33" si="7">F21*$A$28/$A$27</f>
        <v>9.7611802166564941E-5</v>
      </c>
      <c r="G33">
        <f t="shared" si="7"/>
        <v>9.7611802166564941E-5</v>
      </c>
      <c r="H33">
        <f t="shared" si="7"/>
        <v>9.7611802166564941E-5</v>
      </c>
      <c r="I33">
        <f t="shared" si="7"/>
        <v>9.7611802166564941E-5</v>
      </c>
      <c r="J33">
        <f t="shared" si="7"/>
        <v>9.7611802166564941E-5</v>
      </c>
      <c r="K33">
        <f t="shared" si="7"/>
        <v>9.7611802166564941E-5</v>
      </c>
      <c r="L33">
        <f t="shared" si="7"/>
        <v>9.7611802166564941E-5</v>
      </c>
      <c r="M33">
        <f t="shared" si="7"/>
        <v>9.7611802166564941E-5</v>
      </c>
      <c r="N33">
        <f t="shared" si="7"/>
        <v>9.7611802166564941E-5</v>
      </c>
      <c r="O33">
        <f t="shared" si="7"/>
        <v>9.7611802166564941E-5</v>
      </c>
      <c r="P33">
        <f t="shared" si="7"/>
        <v>9.7611802166564941E-5</v>
      </c>
      <c r="Q33">
        <f t="shared" si="7"/>
        <v>9.7611802166564941E-5</v>
      </c>
      <c r="R33">
        <f t="shared" si="7"/>
        <v>9.9608053039797109E-5</v>
      </c>
      <c r="S33" s="4">
        <f t="shared" si="7"/>
        <v>1.0182283341339198E-4</v>
      </c>
      <c r="T33" s="4">
        <f t="shared" si="7"/>
        <v>1.0335627799400645E-4</v>
      </c>
      <c r="U33" s="4">
        <f t="shared" si="7"/>
        <v>1.0489108199144684E-4</v>
      </c>
      <c r="V33" s="4">
        <f t="shared" si="7"/>
        <v>1.0642714561954579E-4</v>
      </c>
      <c r="W33" s="4">
        <f t="shared" si="7"/>
        <v>1.0796437893498918E-4</v>
      </c>
      <c r="X33" s="4">
        <f t="shared" si="7"/>
        <v>1.0971048497838982E-4</v>
      </c>
      <c r="Y33" s="4">
        <f t="shared" si="7"/>
        <v>1.1032926332965351E-4</v>
      </c>
      <c r="Z33" s="4">
        <f t="shared" si="7"/>
        <v>1.1095044656149148E-4</v>
      </c>
      <c r="AA33" s="4">
        <f t="shared" si="7"/>
        <v>1.1158062081550604E-4</v>
      </c>
      <c r="AB33" s="4">
        <f t="shared" si="7"/>
        <v>1.1158062081550604E-4</v>
      </c>
      <c r="AC33" s="4">
        <f t="shared" si="7"/>
        <v>1.1192002954802468E-4</v>
      </c>
      <c r="AD33" s="4">
        <f t="shared" si="7"/>
        <v>1.1701116053580443E-4</v>
      </c>
      <c r="AE33">
        <f t="shared" si="7"/>
        <v>1.1658689962015612E-4</v>
      </c>
      <c r="AF33">
        <f t="shared" si="7"/>
        <v>1.1599293433824848E-4</v>
      </c>
      <c r="AG33">
        <f t="shared" si="7"/>
        <v>1.1556867342260016E-4</v>
      </c>
      <c r="AH33">
        <f t="shared" si="7"/>
        <v>1.150595603238222E-4</v>
      </c>
      <c r="AI33">
        <f t="shared" si="7"/>
        <v>1.1488985595756286E-4</v>
      </c>
      <c r="AJ33">
        <f t="shared" si="7"/>
        <v>1.1455044722504422E-4</v>
      </c>
      <c r="AK33">
        <f t="shared" si="7"/>
        <v>1.1395648194313658E-4</v>
      </c>
      <c r="AL33">
        <f t="shared" si="7"/>
        <v>1.1361707321061794E-4</v>
      </c>
      <c r="AM33">
        <f t="shared" si="7"/>
        <v>1.1353222102748827E-4</v>
      </c>
      <c r="AN33">
        <f t="shared" si="7"/>
        <v>1.1344736884435861E-4</v>
      </c>
      <c r="AO33">
        <f t="shared" si="7"/>
        <v>1.1336251666122894E-4</v>
      </c>
      <c r="AP33">
        <f t="shared" si="7"/>
        <v>1.1327766447809929E-4</v>
      </c>
      <c r="AQ33">
        <f t="shared" si="7"/>
        <v>1.1319281229496962E-4</v>
      </c>
      <c r="AR33">
        <f t="shared" si="7"/>
        <v>1.130231079287103E-4</v>
      </c>
      <c r="AS33">
        <f t="shared" si="7"/>
        <v>1.1293825574558065E-4</v>
      </c>
      <c r="AT33">
        <f t="shared" si="7"/>
        <v>1.127685513793213E-4</v>
      </c>
      <c r="AU33">
        <f t="shared" si="7"/>
        <v>1.1268369919619165E-4</v>
      </c>
      <c r="AV33">
        <f t="shared" si="7"/>
        <v>1.1251399482993233E-4</v>
      </c>
      <c r="AW33">
        <f t="shared" si="7"/>
        <v>1.1242914264680266E-4</v>
      </c>
      <c r="AX33">
        <f t="shared" si="7"/>
        <v>1.1225943828054334E-4</v>
      </c>
      <c r="AY33">
        <f t="shared" si="7"/>
        <v>1.1208973391428402E-4</v>
      </c>
      <c r="AZ33">
        <f t="shared" si="7"/>
        <v>1.1192002954802468E-4</v>
      </c>
      <c r="BA33">
        <f t="shared" si="7"/>
        <v>1.1175032518176536E-4</v>
      </c>
    </row>
    <row r="34" spans="1:53">
      <c r="A34" t="s">
        <v>42</v>
      </c>
      <c r="B34">
        <f t="shared" si="4"/>
        <v>1.7146241601117057E-4</v>
      </c>
      <c r="C34">
        <f t="shared" si="4"/>
        <v>1.7146241601117057E-4</v>
      </c>
      <c r="D34">
        <f t="shared" si="4"/>
        <v>1.7146241601117057E-4</v>
      </c>
      <c r="E34">
        <f t="shared" si="4"/>
        <v>1.7146241601117057E-4</v>
      </c>
      <c r="F34">
        <f t="shared" ref="F34:BA34" si="8">F22*$A$28/$A$27</f>
        <v>1.7146241601117057E-4</v>
      </c>
      <c r="G34">
        <f t="shared" si="8"/>
        <v>1.7146241601117057E-4</v>
      </c>
      <c r="H34">
        <f t="shared" si="8"/>
        <v>1.7146241601117057E-4</v>
      </c>
      <c r="I34">
        <f t="shared" si="8"/>
        <v>1.7146241601117057E-4</v>
      </c>
      <c r="J34">
        <f t="shared" si="8"/>
        <v>1.7146241601117057E-4</v>
      </c>
      <c r="K34">
        <f t="shared" si="8"/>
        <v>1.7146241601117057E-4</v>
      </c>
      <c r="L34">
        <f t="shared" si="8"/>
        <v>1.7146241601117057E-4</v>
      </c>
      <c r="M34">
        <f t="shared" si="8"/>
        <v>1.7146241601117057E-4</v>
      </c>
      <c r="N34">
        <f t="shared" si="8"/>
        <v>1.7146241601117057E-4</v>
      </c>
      <c r="O34">
        <f t="shared" si="8"/>
        <v>1.7146241601117057E-4</v>
      </c>
      <c r="P34">
        <f t="shared" si="8"/>
        <v>1.7146241601117057E-4</v>
      </c>
      <c r="Q34">
        <f t="shared" si="8"/>
        <v>1.7146241601117057E-4</v>
      </c>
      <c r="R34">
        <f t="shared" si="8"/>
        <v>1.7571035880618085E-4</v>
      </c>
      <c r="S34" s="4">
        <f t="shared" si="8"/>
        <v>1.8034447814178098E-4</v>
      </c>
      <c r="T34" s="4">
        <f t="shared" si="8"/>
        <v>1.8497859747738113E-4</v>
      </c>
      <c r="U34" s="4">
        <f t="shared" si="8"/>
        <v>1.8961271681298129E-4</v>
      </c>
      <c r="V34" s="4">
        <f t="shared" si="8"/>
        <v>1.9424683614858141E-4</v>
      </c>
      <c r="W34" s="4">
        <f t="shared" si="8"/>
        <v>1.9066285549235138E-4</v>
      </c>
      <c r="X34" s="4">
        <f t="shared" si="8"/>
        <v>1.9142652514051833E-4</v>
      </c>
      <c r="Y34" s="4">
        <f t="shared" si="8"/>
        <v>1.9040829894296241E-4</v>
      </c>
      <c r="Z34" s="4">
        <f t="shared" si="8"/>
        <v>2.0313612641241176E-4</v>
      </c>
      <c r="AA34" s="4">
        <f t="shared" si="8"/>
        <v>2.0254216113050412E-4</v>
      </c>
      <c r="AB34" s="4">
        <f t="shared" si="8"/>
        <v>2.1713673662880604E-4</v>
      </c>
      <c r="AC34" s="4">
        <f t="shared" si="8"/>
        <v>2.1891863247452896E-4</v>
      </c>
      <c r="AD34" s="4">
        <f t="shared" si="8"/>
        <v>2.1798525846010268E-4</v>
      </c>
      <c r="AE34">
        <f t="shared" si="8"/>
        <v>2.1815496282636201E-4</v>
      </c>
      <c r="AF34">
        <f t="shared" si="8"/>
        <v>2.1815496282636201E-4</v>
      </c>
      <c r="AG34">
        <f t="shared" si="8"/>
        <v>2.1713673662880604E-4</v>
      </c>
      <c r="AH34">
        <f t="shared" si="8"/>
        <v>2.1696703226254673E-4</v>
      </c>
      <c r="AI34">
        <f t="shared" si="8"/>
        <v>2.1722158881193573E-4</v>
      </c>
      <c r="AJ34">
        <f t="shared" si="8"/>
        <v>2.1713673662880604E-4</v>
      </c>
      <c r="AK34">
        <f t="shared" si="8"/>
        <v>2.1671247571315773E-4</v>
      </c>
      <c r="AL34">
        <f t="shared" si="8"/>
        <v>2.1662762353002809E-4</v>
      </c>
      <c r="AM34">
        <f t="shared" si="8"/>
        <v>2.167973278962874E-4</v>
      </c>
      <c r="AN34">
        <f t="shared" si="8"/>
        <v>2.1705188444567637E-4</v>
      </c>
      <c r="AO34">
        <f t="shared" si="8"/>
        <v>2.1713673662880604E-4</v>
      </c>
      <c r="AP34">
        <f t="shared" si="8"/>
        <v>2.1730644099506537E-4</v>
      </c>
      <c r="AQ34">
        <f t="shared" si="8"/>
        <v>2.1739129317819504E-4</v>
      </c>
      <c r="AR34">
        <f t="shared" si="8"/>
        <v>2.1730644099506537E-4</v>
      </c>
      <c r="AS34">
        <f t="shared" si="8"/>
        <v>2.1722158881193573E-4</v>
      </c>
      <c r="AT34">
        <f t="shared" si="8"/>
        <v>2.1713673662880604E-4</v>
      </c>
      <c r="AU34">
        <f t="shared" si="8"/>
        <v>2.1705188444567637E-4</v>
      </c>
      <c r="AV34">
        <f t="shared" si="8"/>
        <v>2.1696703226254673E-4</v>
      </c>
      <c r="AW34">
        <f t="shared" si="8"/>
        <v>2.167973278962874E-4</v>
      </c>
      <c r="AX34">
        <f t="shared" si="8"/>
        <v>2.1671247571315773E-4</v>
      </c>
      <c r="AY34">
        <f t="shared" si="8"/>
        <v>2.165427713468984E-4</v>
      </c>
      <c r="AZ34">
        <f t="shared" si="8"/>
        <v>2.1645791916376876E-4</v>
      </c>
      <c r="BA34">
        <f t="shared" si="8"/>
        <v>2.162882147975094E-4</v>
      </c>
    </row>
    <row r="35" spans="1:53">
      <c r="S35" s="4"/>
      <c r="T35" s="4"/>
      <c r="U35" s="4"/>
      <c r="V35" s="4"/>
      <c r="W35" s="4"/>
      <c r="X35" s="4"/>
      <c r="Y35" s="4"/>
      <c r="Z35" s="4"/>
      <c r="AA35" s="4"/>
      <c r="AB35" s="4"/>
      <c r="AC35" s="4"/>
      <c r="AD35" s="4"/>
    </row>
    <row r="36" spans="1:53">
      <c r="A36" s="24" t="s">
        <v>165</v>
      </c>
      <c r="B36" s="24"/>
      <c r="C36" s="24"/>
      <c r="D36" s="24"/>
      <c r="E36" s="24"/>
      <c r="F36" s="24"/>
      <c r="G36" s="24"/>
      <c r="H36" s="24"/>
      <c r="I36" s="24"/>
      <c r="J36" s="24"/>
      <c r="K36" s="24"/>
      <c r="L36" s="24"/>
      <c r="M36" s="24"/>
      <c r="N36" s="24"/>
    </row>
    <row r="37" spans="1:53">
      <c r="A37" s="6" t="s">
        <v>140</v>
      </c>
      <c r="B37" s="12">
        <v>1999</v>
      </c>
      <c r="C37" s="12">
        <v>2000</v>
      </c>
      <c r="D37" s="12">
        <v>2001</v>
      </c>
      <c r="E37" s="12">
        <v>2002</v>
      </c>
      <c r="F37">
        <v>2003</v>
      </c>
      <c r="G37">
        <v>2004</v>
      </c>
      <c r="H37">
        <v>2005</v>
      </c>
      <c r="I37">
        <v>2006</v>
      </c>
      <c r="J37">
        <v>2007</v>
      </c>
      <c r="K37">
        <v>2008</v>
      </c>
      <c r="L37">
        <v>2009</v>
      </c>
      <c r="M37">
        <v>2010</v>
      </c>
      <c r="N37">
        <v>2011</v>
      </c>
      <c r="O37">
        <v>2012</v>
      </c>
      <c r="P37">
        <v>2013</v>
      </c>
      <c r="Q37">
        <v>2014</v>
      </c>
      <c r="R37">
        <v>2015</v>
      </c>
      <c r="S37">
        <v>2016</v>
      </c>
      <c r="T37">
        <v>2017</v>
      </c>
      <c r="U37">
        <v>2018</v>
      </c>
      <c r="V37">
        <v>2019</v>
      </c>
      <c r="W37">
        <v>2020</v>
      </c>
      <c r="X37">
        <v>2021</v>
      </c>
      <c r="Y37">
        <v>2022</v>
      </c>
      <c r="Z37">
        <v>2023</v>
      </c>
      <c r="AA37">
        <v>2024</v>
      </c>
      <c r="AB37">
        <v>2025</v>
      </c>
      <c r="AC37" s="15">
        <v>2026</v>
      </c>
      <c r="AD37">
        <v>2027</v>
      </c>
      <c r="AE37">
        <v>2028</v>
      </c>
      <c r="AF37">
        <v>2029</v>
      </c>
      <c r="AG37">
        <v>2030</v>
      </c>
      <c r="AH37">
        <v>2031</v>
      </c>
      <c r="AI37">
        <v>2032</v>
      </c>
      <c r="AJ37">
        <v>2033</v>
      </c>
      <c r="AK37">
        <v>2034</v>
      </c>
      <c r="AL37">
        <v>2035</v>
      </c>
      <c r="AM37">
        <v>2036</v>
      </c>
      <c r="AN37">
        <v>2037</v>
      </c>
      <c r="AO37">
        <v>2038</v>
      </c>
      <c r="AP37">
        <v>2039</v>
      </c>
      <c r="AQ37">
        <v>2040</v>
      </c>
      <c r="AR37">
        <v>2041</v>
      </c>
      <c r="AS37">
        <v>2042</v>
      </c>
      <c r="AT37">
        <v>2043</v>
      </c>
      <c r="AU37">
        <v>2044</v>
      </c>
      <c r="AV37">
        <v>2045</v>
      </c>
      <c r="AW37">
        <v>2046</v>
      </c>
      <c r="AX37">
        <v>2047</v>
      </c>
      <c r="AY37">
        <v>2048</v>
      </c>
      <c r="AZ37">
        <v>2049</v>
      </c>
      <c r="BA37">
        <v>2050</v>
      </c>
    </row>
    <row r="38" spans="1:53">
      <c r="A38" s="25" t="s">
        <v>76</v>
      </c>
      <c r="B38" s="23">
        <f>B31</f>
        <v>9.1675207599056481E-5</v>
      </c>
      <c r="C38" s="6">
        <f t="shared" ref="C38:AB38" si="9">B38+($AC$38-$B$38)/28</f>
        <v>9.1740632535121895E-5</v>
      </c>
      <c r="D38" s="6">
        <f t="shared" si="9"/>
        <v>9.1806057471187309E-5</v>
      </c>
      <c r="E38" s="6">
        <f t="shared" si="9"/>
        <v>9.1871482407252723E-5</v>
      </c>
      <c r="F38" s="6">
        <f t="shared" si="9"/>
        <v>9.1936907343318137E-5</v>
      </c>
      <c r="G38" s="6">
        <f t="shared" si="9"/>
        <v>9.2002332279383551E-5</v>
      </c>
      <c r="H38" s="6">
        <f t="shared" si="9"/>
        <v>9.2067757215448965E-5</v>
      </c>
      <c r="I38" s="6">
        <f t="shared" si="9"/>
        <v>9.2133182151514379E-5</v>
      </c>
      <c r="J38" s="6">
        <f t="shared" si="9"/>
        <v>9.2198607087579793E-5</v>
      </c>
      <c r="K38" s="6">
        <f t="shared" si="9"/>
        <v>9.2264032023645206E-5</v>
      </c>
      <c r="L38" s="6">
        <f t="shared" si="9"/>
        <v>9.232945695971062E-5</v>
      </c>
      <c r="M38" s="6">
        <f t="shared" si="9"/>
        <v>9.2394881895776034E-5</v>
      </c>
      <c r="N38" s="6">
        <f t="shared" si="9"/>
        <v>9.2460306831841448E-5</v>
      </c>
      <c r="O38" s="6">
        <f t="shared" si="9"/>
        <v>9.2525731767906862E-5</v>
      </c>
      <c r="P38" s="6">
        <f t="shared" si="9"/>
        <v>9.2591156703972276E-5</v>
      </c>
      <c r="Q38" s="6">
        <f t="shared" si="9"/>
        <v>9.265658164003769E-5</v>
      </c>
      <c r="R38" s="6">
        <f t="shared" si="9"/>
        <v>9.2722006576103104E-5</v>
      </c>
      <c r="S38" s="6">
        <f t="shared" si="9"/>
        <v>9.2787431512168518E-5</v>
      </c>
      <c r="T38" s="6">
        <f t="shared" si="9"/>
        <v>9.2852856448233931E-5</v>
      </c>
      <c r="U38" s="6">
        <f t="shared" si="9"/>
        <v>9.2918281384299345E-5</v>
      </c>
      <c r="V38" s="6">
        <f t="shared" si="9"/>
        <v>9.2983706320364759E-5</v>
      </c>
      <c r="W38" s="6">
        <f t="shared" si="9"/>
        <v>9.3049131256430173E-5</v>
      </c>
      <c r="X38" s="6">
        <f t="shared" si="9"/>
        <v>9.3114556192495587E-5</v>
      </c>
      <c r="Y38" s="6">
        <f t="shared" si="9"/>
        <v>9.3179981128561001E-5</v>
      </c>
      <c r="Z38" s="6">
        <f t="shared" si="9"/>
        <v>9.3245406064626415E-5</v>
      </c>
      <c r="AA38" s="6">
        <f t="shared" si="9"/>
        <v>9.3310831000691829E-5</v>
      </c>
      <c r="AB38" s="6">
        <f t="shared" si="9"/>
        <v>9.3376255936757243E-5</v>
      </c>
      <c r="AC38" s="15">
        <f>AC31</f>
        <v>9.3507105808887948E-5</v>
      </c>
      <c r="AD38" s="6">
        <f t="shared" ref="AD38:AZ38" si="10">AC38+($BA$38-$AC$38)/23</f>
        <v>9.3643607146966096E-5</v>
      </c>
      <c r="AE38" s="6">
        <f t="shared" si="10"/>
        <v>9.3780108485044244E-5</v>
      </c>
      <c r="AF38" s="6">
        <f t="shared" si="10"/>
        <v>9.3916609823122392E-5</v>
      </c>
      <c r="AG38" s="6">
        <f t="shared" si="10"/>
        <v>9.405311116120054E-5</v>
      </c>
      <c r="AH38" s="6">
        <f t="shared" si="10"/>
        <v>9.4189612499278688E-5</v>
      </c>
      <c r="AI38" s="6">
        <f t="shared" si="10"/>
        <v>9.4326113837356836E-5</v>
      </c>
      <c r="AJ38" s="6">
        <f t="shared" si="10"/>
        <v>9.4462615175434984E-5</v>
      </c>
      <c r="AK38" s="6">
        <f t="shared" si="10"/>
        <v>9.4599116513513132E-5</v>
      </c>
      <c r="AL38" s="6">
        <f t="shared" si="10"/>
        <v>9.473561785159128E-5</v>
      </c>
      <c r="AM38" s="6">
        <f t="shared" si="10"/>
        <v>9.4872119189669428E-5</v>
      </c>
      <c r="AN38" s="6">
        <f t="shared" si="10"/>
        <v>9.5008620527747576E-5</v>
      </c>
      <c r="AO38" s="6">
        <f t="shared" si="10"/>
        <v>9.5145121865825724E-5</v>
      </c>
      <c r="AP38" s="6">
        <f t="shared" si="10"/>
        <v>9.5281623203903872E-5</v>
      </c>
      <c r="AQ38" s="6">
        <f t="shared" si="10"/>
        <v>9.541812454198202E-5</v>
      </c>
      <c r="AR38" s="6">
        <f t="shared" si="10"/>
        <v>9.5554625880060168E-5</v>
      </c>
      <c r="AS38" s="6">
        <f t="shared" si="10"/>
        <v>9.5691127218138316E-5</v>
      </c>
      <c r="AT38" s="6">
        <f t="shared" si="10"/>
        <v>9.5827628556216464E-5</v>
      </c>
      <c r="AU38" s="6">
        <f t="shared" si="10"/>
        <v>9.5964129894294612E-5</v>
      </c>
      <c r="AV38" s="6">
        <f t="shared" si="10"/>
        <v>9.610063123237276E-5</v>
      </c>
      <c r="AW38" s="6">
        <f t="shared" si="10"/>
        <v>9.6237132570450908E-5</v>
      </c>
      <c r="AX38" s="6">
        <f t="shared" si="10"/>
        <v>9.6373633908529056E-5</v>
      </c>
      <c r="AY38" s="6">
        <f t="shared" si="10"/>
        <v>9.6510135246607204E-5</v>
      </c>
      <c r="AZ38" s="6">
        <f t="shared" si="10"/>
        <v>9.6646636584685352E-5</v>
      </c>
      <c r="BA38" s="23">
        <f>AD31</f>
        <v>9.664663658468546E-5</v>
      </c>
    </row>
    <row r="39" spans="1:53">
      <c r="A39" s="25" t="s">
        <v>77</v>
      </c>
      <c r="B39" s="6">
        <f t="shared" ref="B39:M39" si="11">C39</f>
        <v>9.5882966936518499E-5</v>
      </c>
      <c r="C39" s="6">
        <f t="shared" si="11"/>
        <v>9.5882966936518499E-5</v>
      </c>
      <c r="D39" s="6">
        <f t="shared" si="11"/>
        <v>9.5882966936518499E-5</v>
      </c>
      <c r="E39" s="6">
        <f t="shared" si="11"/>
        <v>9.5882966936518499E-5</v>
      </c>
      <c r="F39" s="6">
        <f t="shared" si="11"/>
        <v>9.5882966936518499E-5</v>
      </c>
      <c r="G39" s="6">
        <f t="shared" si="11"/>
        <v>9.5882966936518499E-5</v>
      </c>
      <c r="H39" s="6">
        <f t="shared" si="11"/>
        <v>9.5882966936518499E-5</v>
      </c>
      <c r="I39" s="6">
        <f t="shared" si="11"/>
        <v>9.5882966936518499E-5</v>
      </c>
      <c r="J39" s="6">
        <f t="shared" si="11"/>
        <v>9.5882966936518499E-5</v>
      </c>
      <c r="K39" s="6">
        <f t="shared" si="11"/>
        <v>9.5882966936518499E-5</v>
      </c>
      <c r="L39" s="6">
        <f t="shared" si="11"/>
        <v>9.5882966936518499E-5</v>
      </c>
      <c r="M39" s="6">
        <f t="shared" si="11"/>
        <v>9.5882966936518499E-5</v>
      </c>
      <c r="N39" s="6">
        <f>N32</f>
        <v>9.5882966936518499E-5</v>
      </c>
      <c r="O39" s="22">
        <f t="shared" ref="O39:AB39" si="12">N39+($AC$39-$N$39)/15</f>
        <v>9.7234906407043441E-5</v>
      </c>
      <c r="P39" s="22">
        <f t="shared" si="12"/>
        <v>9.8586845877568383E-5</v>
      </c>
      <c r="Q39" s="22">
        <f t="shared" si="12"/>
        <v>9.9938785348093324E-5</v>
      </c>
      <c r="R39" s="22">
        <f t="shared" si="12"/>
        <v>1.0129072481861827E-4</v>
      </c>
      <c r="S39" s="22">
        <f t="shared" si="12"/>
        <v>1.0264266428914321E-4</v>
      </c>
      <c r="T39" s="22">
        <f t="shared" si="12"/>
        <v>1.0399460375966815E-4</v>
      </c>
      <c r="U39" s="22">
        <f t="shared" si="12"/>
        <v>1.0534654323019309E-4</v>
      </c>
      <c r="V39" s="22">
        <f t="shared" si="12"/>
        <v>1.0669848270071803E-4</v>
      </c>
      <c r="W39" s="22">
        <f t="shared" si="12"/>
        <v>1.0805042217124298E-4</v>
      </c>
      <c r="X39" s="22">
        <f t="shared" si="12"/>
        <v>1.0940236164176792E-4</v>
      </c>
      <c r="Y39" s="22">
        <f t="shared" si="12"/>
        <v>1.1075430111229286E-4</v>
      </c>
      <c r="Z39" s="22">
        <f t="shared" si="12"/>
        <v>1.121062405828178E-4</v>
      </c>
      <c r="AA39" s="22">
        <f t="shared" si="12"/>
        <v>1.1345818005334274E-4</v>
      </c>
      <c r="AB39" s="22">
        <f t="shared" si="12"/>
        <v>1.1481011952386768E-4</v>
      </c>
      <c r="AC39" s="26">
        <f>AC32</f>
        <v>1.1616205899439267E-4</v>
      </c>
      <c r="AD39" s="22">
        <f t="shared" ref="AD39:BA39" si="13">AC39</f>
        <v>1.1616205899439267E-4</v>
      </c>
      <c r="AE39" s="22">
        <f t="shared" si="13"/>
        <v>1.1616205899439267E-4</v>
      </c>
      <c r="AF39" s="22">
        <f t="shared" si="13"/>
        <v>1.1616205899439267E-4</v>
      </c>
      <c r="AG39" s="22">
        <f t="shared" si="13"/>
        <v>1.1616205899439267E-4</v>
      </c>
      <c r="AH39" s="22">
        <f t="shared" si="13"/>
        <v>1.1616205899439267E-4</v>
      </c>
      <c r="AI39" s="22">
        <f t="shared" si="13"/>
        <v>1.1616205899439267E-4</v>
      </c>
      <c r="AJ39" s="22">
        <f t="shared" si="13"/>
        <v>1.1616205899439267E-4</v>
      </c>
      <c r="AK39" s="22">
        <f t="shared" si="13"/>
        <v>1.1616205899439267E-4</v>
      </c>
      <c r="AL39" s="22">
        <f t="shared" si="13"/>
        <v>1.1616205899439267E-4</v>
      </c>
      <c r="AM39" s="22">
        <f t="shared" si="13"/>
        <v>1.1616205899439267E-4</v>
      </c>
      <c r="AN39" s="22">
        <f t="shared" si="13"/>
        <v>1.1616205899439267E-4</v>
      </c>
      <c r="AO39" s="22">
        <f t="shared" si="13"/>
        <v>1.1616205899439267E-4</v>
      </c>
      <c r="AP39" s="22">
        <f t="shared" si="13"/>
        <v>1.1616205899439267E-4</v>
      </c>
      <c r="AQ39" s="22">
        <f t="shared" si="13"/>
        <v>1.1616205899439267E-4</v>
      </c>
      <c r="AR39" s="22">
        <f t="shared" si="13"/>
        <v>1.1616205899439267E-4</v>
      </c>
      <c r="AS39" s="22">
        <f t="shared" si="13"/>
        <v>1.1616205899439267E-4</v>
      </c>
      <c r="AT39" s="22">
        <f t="shared" si="13"/>
        <v>1.1616205899439267E-4</v>
      </c>
      <c r="AU39" s="22">
        <f t="shared" si="13"/>
        <v>1.1616205899439267E-4</v>
      </c>
      <c r="AV39" s="22">
        <f t="shared" si="13"/>
        <v>1.1616205899439267E-4</v>
      </c>
      <c r="AW39" s="22">
        <f t="shared" si="13"/>
        <v>1.1616205899439267E-4</v>
      </c>
      <c r="AX39" s="22">
        <f t="shared" si="13"/>
        <v>1.1616205899439267E-4</v>
      </c>
      <c r="AY39" s="22">
        <f t="shared" si="13"/>
        <v>1.1616205899439267E-4</v>
      </c>
      <c r="AZ39" s="22">
        <f t="shared" si="13"/>
        <v>1.1616205899439267E-4</v>
      </c>
      <c r="BA39" s="22">
        <f t="shared" si="13"/>
        <v>1.1616205899439267E-4</v>
      </c>
    </row>
    <row r="40" spans="1:53">
      <c r="A40" t="s">
        <v>78</v>
      </c>
      <c r="B40" s="6">
        <f>B33</f>
        <v>9.7611802166564941E-5</v>
      </c>
      <c r="C40" s="6">
        <f t="shared" ref="C40:Q40" si="14">B40</f>
        <v>9.7611802166564941E-5</v>
      </c>
      <c r="D40" s="6">
        <f t="shared" si="14"/>
        <v>9.7611802166564941E-5</v>
      </c>
      <c r="E40" s="6">
        <f t="shared" si="14"/>
        <v>9.7611802166564941E-5</v>
      </c>
      <c r="F40" s="6">
        <f t="shared" si="14"/>
        <v>9.7611802166564941E-5</v>
      </c>
      <c r="G40" s="6">
        <f t="shared" si="14"/>
        <v>9.7611802166564941E-5</v>
      </c>
      <c r="H40" s="6">
        <f t="shared" si="14"/>
        <v>9.7611802166564941E-5</v>
      </c>
      <c r="I40" s="6">
        <f t="shared" si="14"/>
        <v>9.7611802166564941E-5</v>
      </c>
      <c r="J40" s="6">
        <f t="shared" si="14"/>
        <v>9.7611802166564941E-5</v>
      </c>
      <c r="K40" s="6">
        <f t="shared" si="14"/>
        <v>9.7611802166564941E-5</v>
      </c>
      <c r="L40" s="6">
        <f t="shared" si="14"/>
        <v>9.7611802166564941E-5</v>
      </c>
      <c r="M40" s="6">
        <f t="shared" si="14"/>
        <v>9.7611802166564941E-5</v>
      </c>
      <c r="N40" s="6">
        <f t="shared" si="14"/>
        <v>9.7611802166564941E-5</v>
      </c>
      <c r="O40" s="6">
        <f t="shared" si="14"/>
        <v>9.7611802166564941E-5</v>
      </c>
      <c r="P40" s="6">
        <f t="shared" si="14"/>
        <v>9.7611802166564941E-5</v>
      </c>
      <c r="Q40" s="6">
        <f t="shared" si="14"/>
        <v>9.7611802166564941E-5</v>
      </c>
      <c r="R40" s="22">
        <f t="shared" ref="R40:AB40" si="15">Q40+($AC$40-$Q$40)/12</f>
        <v>9.8804154448353247E-5</v>
      </c>
      <c r="S40" s="22">
        <f t="shared" si="15"/>
        <v>9.9996506730141554E-5</v>
      </c>
      <c r="T40" s="22">
        <f t="shared" si="15"/>
        <v>1.0118885901192986E-4</v>
      </c>
      <c r="U40" s="22">
        <f t="shared" si="15"/>
        <v>1.0238121129371817E-4</v>
      </c>
      <c r="V40" s="22">
        <f t="shared" si="15"/>
        <v>1.0357356357550647E-4</v>
      </c>
      <c r="W40" s="22">
        <f t="shared" si="15"/>
        <v>1.0476591585729478E-4</v>
      </c>
      <c r="X40" s="22">
        <f t="shared" si="15"/>
        <v>1.0595826813908309E-4</v>
      </c>
      <c r="Y40" s="22">
        <f t="shared" si="15"/>
        <v>1.0715062042087139E-4</v>
      </c>
      <c r="Z40" s="22">
        <f t="shared" si="15"/>
        <v>1.083429727026597E-4</v>
      </c>
      <c r="AA40" s="22">
        <f t="shared" si="15"/>
        <v>1.09535324984448E-4</v>
      </c>
      <c r="AB40" s="22">
        <f t="shared" si="15"/>
        <v>1.1072767726623631E-4</v>
      </c>
      <c r="AC40" s="26">
        <f>$AC$33</f>
        <v>1.1192002954802468E-4</v>
      </c>
      <c r="AD40" s="22">
        <f t="shared" ref="AD40:BA40" si="16">AC40</f>
        <v>1.1192002954802468E-4</v>
      </c>
      <c r="AE40" s="22">
        <f t="shared" si="16"/>
        <v>1.1192002954802468E-4</v>
      </c>
      <c r="AF40" s="22">
        <f t="shared" si="16"/>
        <v>1.1192002954802468E-4</v>
      </c>
      <c r="AG40" s="22">
        <f t="shared" si="16"/>
        <v>1.1192002954802468E-4</v>
      </c>
      <c r="AH40" s="22">
        <f t="shared" si="16"/>
        <v>1.1192002954802468E-4</v>
      </c>
      <c r="AI40" s="22">
        <f t="shared" si="16"/>
        <v>1.1192002954802468E-4</v>
      </c>
      <c r="AJ40" s="22">
        <f t="shared" si="16"/>
        <v>1.1192002954802468E-4</v>
      </c>
      <c r="AK40" s="22">
        <f t="shared" si="16"/>
        <v>1.1192002954802468E-4</v>
      </c>
      <c r="AL40" s="22">
        <f t="shared" si="16"/>
        <v>1.1192002954802468E-4</v>
      </c>
      <c r="AM40" s="22">
        <f t="shared" si="16"/>
        <v>1.1192002954802468E-4</v>
      </c>
      <c r="AN40" s="22">
        <f t="shared" si="16"/>
        <v>1.1192002954802468E-4</v>
      </c>
      <c r="AO40" s="22">
        <f t="shared" si="16"/>
        <v>1.1192002954802468E-4</v>
      </c>
      <c r="AP40" s="22">
        <f t="shared" si="16"/>
        <v>1.1192002954802468E-4</v>
      </c>
      <c r="AQ40" s="22">
        <f t="shared" si="16"/>
        <v>1.1192002954802468E-4</v>
      </c>
      <c r="AR40" s="22">
        <f t="shared" si="16"/>
        <v>1.1192002954802468E-4</v>
      </c>
      <c r="AS40" s="22">
        <f t="shared" si="16"/>
        <v>1.1192002954802468E-4</v>
      </c>
      <c r="AT40" s="22">
        <f t="shared" si="16"/>
        <v>1.1192002954802468E-4</v>
      </c>
      <c r="AU40" s="22">
        <f t="shared" si="16"/>
        <v>1.1192002954802468E-4</v>
      </c>
      <c r="AV40" s="22">
        <f t="shared" si="16"/>
        <v>1.1192002954802468E-4</v>
      </c>
      <c r="AW40" s="22">
        <f t="shared" si="16"/>
        <v>1.1192002954802468E-4</v>
      </c>
      <c r="AX40" s="22">
        <f t="shared" si="16"/>
        <v>1.1192002954802468E-4</v>
      </c>
      <c r="AY40" s="22">
        <f t="shared" si="16"/>
        <v>1.1192002954802468E-4</v>
      </c>
      <c r="AZ40" s="22">
        <f t="shared" si="16"/>
        <v>1.1192002954802468E-4</v>
      </c>
      <c r="BA40" s="22">
        <f t="shared" si="16"/>
        <v>1.1192002954802468E-4</v>
      </c>
    </row>
    <row r="41" spans="1:53">
      <c r="A41" t="s">
        <v>42</v>
      </c>
      <c r="B41" s="17">
        <f>B34</f>
        <v>1.7146241601117057E-4</v>
      </c>
      <c r="C41" s="17">
        <f t="shared" ref="C41:R41" si="17">C34</f>
        <v>1.7146241601117057E-4</v>
      </c>
      <c r="D41" s="17">
        <f t="shared" si="17"/>
        <v>1.7146241601117057E-4</v>
      </c>
      <c r="E41" s="17">
        <f t="shared" si="17"/>
        <v>1.7146241601117057E-4</v>
      </c>
      <c r="F41" s="17">
        <f t="shared" si="17"/>
        <v>1.7146241601117057E-4</v>
      </c>
      <c r="G41" s="17">
        <f t="shared" si="17"/>
        <v>1.7146241601117057E-4</v>
      </c>
      <c r="H41" s="17">
        <f t="shared" si="17"/>
        <v>1.7146241601117057E-4</v>
      </c>
      <c r="I41" s="17">
        <f t="shared" si="17"/>
        <v>1.7146241601117057E-4</v>
      </c>
      <c r="J41" s="17">
        <f t="shared" si="17"/>
        <v>1.7146241601117057E-4</v>
      </c>
      <c r="K41" s="17">
        <f t="shared" si="17"/>
        <v>1.7146241601117057E-4</v>
      </c>
      <c r="L41" s="17">
        <f t="shared" si="17"/>
        <v>1.7146241601117057E-4</v>
      </c>
      <c r="M41" s="17">
        <f t="shared" si="17"/>
        <v>1.7146241601117057E-4</v>
      </c>
      <c r="N41" s="17">
        <f t="shared" si="17"/>
        <v>1.7146241601117057E-4</v>
      </c>
      <c r="O41" s="17">
        <f t="shared" si="17"/>
        <v>1.7146241601117057E-4</v>
      </c>
      <c r="P41" s="17">
        <f t="shared" si="17"/>
        <v>1.7146241601117057E-4</v>
      </c>
      <c r="Q41" s="17">
        <f t="shared" si="17"/>
        <v>1.7146241601117057E-4</v>
      </c>
      <c r="R41" s="17">
        <f t="shared" si="17"/>
        <v>1.7571035880618085E-4</v>
      </c>
      <c r="S41" s="22">
        <f t="shared" ref="S41:AB41" si="18">R41+($AC$41-$R$41)/10</f>
        <v>1.8003118617301565E-4</v>
      </c>
      <c r="T41" s="22">
        <f t="shared" si="18"/>
        <v>1.8435201353985046E-4</v>
      </c>
      <c r="U41" s="22">
        <f t="shared" si="18"/>
        <v>1.8867284090668527E-4</v>
      </c>
      <c r="V41" s="22">
        <f t="shared" si="18"/>
        <v>1.9299366827352007E-4</v>
      </c>
      <c r="W41" s="22">
        <f t="shared" si="18"/>
        <v>1.9731449564035488E-4</v>
      </c>
      <c r="X41" s="22">
        <f t="shared" si="18"/>
        <v>2.0163532300718968E-4</v>
      </c>
      <c r="Y41" s="22">
        <f t="shared" si="18"/>
        <v>2.0595615037402449E-4</v>
      </c>
      <c r="Z41" s="22">
        <f t="shared" si="18"/>
        <v>2.102769777408593E-4</v>
      </c>
      <c r="AA41" s="22">
        <f t="shared" si="18"/>
        <v>2.145978051076941E-4</v>
      </c>
      <c r="AB41" s="22">
        <f t="shared" si="18"/>
        <v>2.1891863247452891E-4</v>
      </c>
      <c r="AC41" s="22">
        <f>AC34</f>
        <v>2.1891863247452896E-4</v>
      </c>
      <c r="AD41" s="22">
        <f t="shared" ref="AD41:BA41" si="19">AC41</f>
        <v>2.1891863247452896E-4</v>
      </c>
      <c r="AE41" s="22">
        <f t="shared" si="19"/>
        <v>2.1891863247452896E-4</v>
      </c>
      <c r="AF41" s="22">
        <f t="shared" si="19"/>
        <v>2.1891863247452896E-4</v>
      </c>
      <c r="AG41" s="22">
        <f t="shared" si="19"/>
        <v>2.1891863247452896E-4</v>
      </c>
      <c r="AH41" s="22">
        <f t="shared" si="19"/>
        <v>2.1891863247452896E-4</v>
      </c>
      <c r="AI41" s="22">
        <f t="shared" si="19"/>
        <v>2.1891863247452896E-4</v>
      </c>
      <c r="AJ41" s="22">
        <f t="shared" si="19"/>
        <v>2.1891863247452896E-4</v>
      </c>
      <c r="AK41" s="22">
        <f t="shared" si="19"/>
        <v>2.1891863247452896E-4</v>
      </c>
      <c r="AL41" s="22">
        <f t="shared" si="19"/>
        <v>2.1891863247452896E-4</v>
      </c>
      <c r="AM41" s="22">
        <f t="shared" si="19"/>
        <v>2.1891863247452896E-4</v>
      </c>
      <c r="AN41" s="22">
        <f t="shared" si="19"/>
        <v>2.1891863247452896E-4</v>
      </c>
      <c r="AO41" s="22">
        <f t="shared" si="19"/>
        <v>2.1891863247452896E-4</v>
      </c>
      <c r="AP41" s="22">
        <f t="shared" si="19"/>
        <v>2.1891863247452896E-4</v>
      </c>
      <c r="AQ41" s="22">
        <f t="shared" si="19"/>
        <v>2.1891863247452896E-4</v>
      </c>
      <c r="AR41" s="22">
        <f t="shared" si="19"/>
        <v>2.1891863247452896E-4</v>
      </c>
      <c r="AS41" s="22">
        <f t="shared" si="19"/>
        <v>2.1891863247452896E-4</v>
      </c>
      <c r="AT41" s="22">
        <f t="shared" si="19"/>
        <v>2.1891863247452896E-4</v>
      </c>
      <c r="AU41" s="22">
        <f t="shared" si="19"/>
        <v>2.1891863247452896E-4</v>
      </c>
      <c r="AV41" s="22">
        <f t="shared" si="19"/>
        <v>2.1891863247452896E-4</v>
      </c>
      <c r="AW41" s="22">
        <f t="shared" si="19"/>
        <v>2.1891863247452896E-4</v>
      </c>
      <c r="AX41" s="22">
        <f t="shared" si="19"/>
        <v>2.1891863247452896E-4</v>
      </c>
      <c r="AY41" s="22">
        <f t="shared" si="19"/>
        <v>2.1891863247452896E-4</v>
      </c>
      <c r="AZ41" s="22">
        <f t="shared" si="19"/>
        <v>2.1891863247452896E-4</v>
      </c>
      <c r="BA41" s="22">
        <f t="shared" si="19"/>
        <v>2.1891863247452896E-4</v>
      </c>
    </row>
    <row r="42" spans="1:53">
      <c r="B42" s="17"/>
      <c r="C42" s="17"/>
      <c r="D42" s="17"/>
      <c r="E42" s="17"/>
      <c r="F42" s="17"/>
      <c r="G42" s="17"/>
      <c r="H42" s="17"/>
      <c r="I42" s="17"/>
      <c r="J42" s="17"/>
      <c r="K42" s="17"/>
      <c r="L42" s="17"/>
      <c r="M42" s="17"/>
      <c r="N42" s="17"/>
      <c r="O42" s="17"/>
      <c r="P42" s="17"/>
      <c r="Q42" s="17"/>
      <c r="R42" s="17"/>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row>
    <row r="43" spans="1:53">
      <c r="A43" t="s">
        <v>114</v>
      </c>
      <c r="N43" s="4"/>
    </row>
    <row r="44" spans="1:53">
      <c r="A44" t="s">
        <v>112</v>
      </c>
    </row>
    <row r="45" spans="1:53">
      <c r="A45" t="s">
        <v>113</v>
      </c>
    </row>
    <row r="47" spans="1:53">
      <c r="A47" t="s">
        <v>115</v>
      </c>
    </row>
    <row r="48" spans="1:53">
      <c r="A48" t="s">
        <v>201</v>
      </c>
    </row>
    <row r="49" spans="1:53">
      <c r="A49" t="s">
        <v>202</v>
      </c>
    </row>
    <row r="52" spans="1:53">
      <c r="A52" t="s">
        <v>141</v>
      </c>
    </row>
    <row r="54" spans="1:53">
      <c r="A54" t="str">
        <f t="shared" ref="A54:AF54" si="20">A30</f>
        <v>cargo miles per BTU</v>
      </c>
      <c r="B54">
        <f t="shared" si="20"/>
        <v>1999</v>
      </c>
      <c r="C54">
        <f t="shared" si="20"/>
        <v>2000</v>
      </c>
      <c r="D54">
        <f t="shared" si="20"/>
        <v>2001</v>
      </c>
      <c r="E54">
        <f t="shared" si="20"/>
        <v>2002</v>
      </c>
      <c r="F54">
        <f t="shared" si="20"/>
        <v>2003</v>
      </c>
      <c r="G54">
        <f t="shared" si="20"/>
        <v>2004</v>
      </c>
      <c r="H54">
        <f t="shared" si="20"/>
        <v>2005</v>
      </c>
      <c r="I54">
        <f t="shared" si="20"/>
        <v>2006</v>
      </c>
      <c r="J54">
        <f t="shared" si="20"/>
        <v>2007</v>
      </c>
      <c r="K54">
        <f t="shared" si="20"/>
        <v>2008</v>
      </c>
      <c r="L54">
        <f t="shared" si="20"/>
        <v>2009</v>
      </c>
      <c r="M54">
        <f t="shared" si="20"/>
        <v>2010</v>
      </c>
      <c r="N54">
        <f t="shared" si="20"/>
        <v>2011</v>
      </c>
      <c r="O54">
        <f t="shared" si="20"/>
        <v>2012</v>
      </c>
      <c r="P54">
        <f t="shared" si="20"/>
        <v>2013</v>
      </c>
      <c r="Q54">
        <f t="shared" si="20"/>
        <v>2014</v>
      </c>
      <c r="R54">
        <f t="shared" si="20"/>
        <v>2015</v>
      </c>
      <c r="S54">
        <f t="shared" si="20"/>
        <v>2016</v>
      </c>
      <c r="T54">
        <f t="shared" si="20"/>
        <v>2017</v>
      </c>
      <c r="U54">
        <f t="shared" si="20"/>
        <v>2018</v>
      </c>
      <c r="V54">
        <f t="shared" si="20"/>
        <v>2019</v>
      </c>
      <c r="W54">
        <f t="shared" si="20"/>
        <v>2020</v>
      </c>
      <c r="X54">
        <f t="shared" si="20"/>
        <v>2021</v>
      </c>
      <c r="Y54">
        <f t="shared" si="20"/>
        <v>2022</v>
      </c>
      <c r="Z54">
        <f t="shared" si="20"/>
        <v>2023</v>
      </c>
      <c r="AA54">
        <f t="shared" si="20"/>
        <v>2024</v>
      </c>
      <c r="AB54">
        <f t="shared" si="20"/>
        <v>2025</v>
      </c>
      <c r="AC54">
        <f t="shared" si="20"/>
        <v>2026</v>
      </c>
      <c r="AD54">
        <f t="shared" si="20"/>
        <v>2027</v>
      </c>
      <c r="AE54">
        <f t="shared" si="20"/>
        <v>2028</v>
      </c>
      <c r="AF54">
        <f t="shared" si="20"/>
        <v>2029</v>
      </c>
      <c r="AG54">
        <f t="shared" ref="AG54:BA54" si="21">AG30</f>
        <v>2030</v>
      </c>
      <c r="AH54">
        <f t="shared" si="21"/>
        <v>2031</v>
      </c>
      <c r="AI54">
        <f t="shared" si="21"/>
        <v>2032</v>
      </c>
      <c r="AJ54">
        <f t="shared" si="21"/>
        <v>2033</v>
      </c>
      <c r="AK54">
        <f t="shared" si="21"/>
        <v>2034</v>
      </c>
      <c r="AL54">
        <f t="shared" si="21"/>
        <v>2035</v>
      </c>
      <c r="AM54">
        <f t="shared" si="21"/>
        <v>2036</v>
      </c>
      <c r="AN54">
        <f t="shared" si="21"/>
        <v>2037</v>
      </c>
      <c r="AO54">
        <f t="shared" si="21"/>
        <v>2038</v>
      </c>
      <c r="AP54">
        <f t="shared" si="21"/>
        <v>2039</v>
      </c>
      <c r="AQ54">
        <f t="shared" si="21"/>
        <v>2040</v>
      </c>
      <c r="AR54">
        <f t="shared" si="21"/>
        <v>2041</v>
      </c>
      <c r="AS54">
        <f t="shared" si="21"/>
        <v>2042</v>
      </c>
      <c r="AT54">
        <f t="shared" si="21"/>
        <v>2043</v>
      </c>
      <c r="AU54">
        <f t="shared" si="21"/>
        <v>2044</v>
      </c>
      <c r="AV54">
        <f t="shared" si="21"/>
        <v>2045</v>
      </c>
      <c r="AW54">
        <f t="shared" si="21"/>
        <v>2046</v>
      </c>
      <c r="AX54">
        <f t="shared" si="21"/>
        <v>2047</v>
      </c>
      <c r="AY54">
        <f t="shared" si="21"/>
        <v>2048</v>
      </c>
      <c r="AZ54">
        <f t="shared" si="21"/>
        <v>2049</v>
      </c>
      <c r="BA54">
        <f t="shared" si="21"/>
        <v>2050</v>
      </c>
    </row>
    <row r="55" spans="1:53">
      <c r="A55" t="str">
        <f t="shared" ref="A55:R55" si="22">A31</f>
        <v>SP MDV Gasoline</v>
      </c>
      <c r="B55">
        <f t="shared" si="22"/>
        <v>9.1675207599056481E-5</v>
      </c>
      <c r="C55">
        <f t="shared" si="22"/>
        <v>9.3895111211107876E-5</v>
      </c>
      <c r="D55">
        <f t="shared" si="22"/>
        <v>9.3401200605187405E-5</v>
      </c>
      <c r="E55">
        <f t="shared" si="22"/>
        <v>9.3976592029318943E-5</v>
      </c>
      <c r="F55">
        <f t="shared" si="22"/>
        <v>9.4472716002591648E-5</v>
      </c>
      <c r="G55">
        <f t="shared" si="22"/>
        <v>9.4227273375650409E-5</v>
      </c>
      <c r="H55">
        <f t="shared" si="22"/>
        <v>9.5329088683342335E-5</v>
      </c>
      <c r="I55">
        <f t="shared" si="22"/>
        <v>9.2956796681285282E-5</v>
      </c>
      <c r="J55">
        <f t="shared" si="22"/>
        <v>9.2364976523620862E-5</v>
      </c>
      <c r="K55">
        <f t="shared" si="22"/>
        <v>9.2647504612479903E-5</v>
      </c>
      <c r="L55">
        <f t="shared" si="22"/>
        <v>9.2617747318293875E-5</v>
      </c>
      <c r="M55">
        <f t="shared" si="22"/>
        <v>7.6282112633566481E-5</v>
      </c>
      <c r="N55">
        <f t="shared" si="22"/>
        <v>7.3991103689065611E-5</v>
      </c>
      <c r="O55">
        <f t="shared" si="22"/>
        <v>7.5518442985399533E-5</v>
      </c>
      <c r="P55">
        <f t="shared" si="22"/>
        <v>7.4924477703491892E-5</v>
      </c>
      <c r="Q55">
        <f t="shared" si="22"/>
        <v>7.6282112633566481E-5</v>
      </c>
      <c r="R55">
        <f t="shared" si="22"/>
        <v>7.6621521366085135E-5</v>
      </c>
      <c r="S55" s="29">
        <f>R55</f>
        <v>7.6621521366085135E-5</v>
      </c>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row>
    <row r="56" spans="1:53">
      <c r="A56" s="23" t="str">
        <f t="shared" ref="A56:R56" si="23">A32</f>
        <v>SP MDV Diesel</v>
      </c>
      <c r="B56" s="23">
        <f t="shared" si="23"/>
        <v>8.3601515016886493E-5</v>
      </c>
      <c r="C56" s="23">
        <f t="shared" si="23"/>
        <v>8.4139473029839327E-5</v>
      </c>
      <c r="D56" s="23">
        <f t="shared" si="23"/>
        <v>8.4677431051277398E-5</v>
      </c>
      <c r="E56" s="23">
        <f t="shared" si="23"/>
        <v>8.5215389081200665E-5</v>
      </c>
      <c r="F56" s="23">
        <f t="shared" si="23"/>
        <v>8.5753347085668288E-5</v>
      </c>
      <c r="G56" s="23">
        <f t="shared" si="23"/>
        <v>8.6291305090135912E-5</v>
      </c>
      <c r="H56" s="23">
        <f t="shared" si="23"/>
        <v>8.6829263094603522E-5</v>
      </c>
      <c r="I56" s="23">
        <f t="shared" si="23"/>
        <v>8.7367221099071145E-5</v>
      </c>
      <c r="J56" s="23">
        <f t="shared" si="23"/>
        <v>8.7905179188390952E-5</v>
      </c>
      <c r="K56" s="23">
        <f t="shared" si="23"/>
        <v>8.8443137192858575E-5</v>
      </c>
      <c r="L56" s="23">
        <f t="shared" si="23"/>
        <v>8.8981095197326199E-5</v>
      </c>
      <c r="M56" s="23">
        <f t="shared" si="23"/>
        <v>8.9519053201793822E-5</v>
      </c>
      <c r="N56">
        <f t="shared" si="23"/>
        <v>9.5882966936518499E-5</v>
      </c>
      <c r="O56">
        <f t="shared" si="23"/>
        <v>8.1288391438216569E-5</v>
      </c>
      <c r="P56">
        <f t="shared" si="23"/>
        <v>8.4597626580273401E-5</v>
      </c>
      <c r="Q56">
        <f t="shared" si="23"/>
        <v>8.8670531370497194E-5</v>
      </c>
      <c r="R56">
        <f t="shared" si="23"/>
        <v>8.9519053201793822E-5</v>
      </c>
      <c r="S56" s="29">
        <f>R56</f>
        <v>8.9519053201793822E-5</v>
      </c>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row>
    <row r="57" spans="1:53">
      <c r="A57" t="str">
        <f t="shared" ref="A57:R57" si="24">A33</f>
        <v>SP MDV CNG</v>
      </c>
      <c r="B57">
        <f t="shared" si="24"/>
        <v>9.7611802166564941E-5</v>
      </c>
      <c r="C57">
        <f t="shared" si="24"/>
        <v>9.7611802166564941E-5</v>
      </c>
      <c r="D57">
        <f t="shared" si="24"/>
        <v>9.7611802166564941E-5</v>
      </c>
      <c r="E57">
        <f t="shared" si="24"/>
        <v>9.7611802166564941E-5</v>
      </c>
      <c r="F57">
        <f t="shared" si="24"/>
        <v>9.7611802166564941E-5</v>
      </c>
      <c r="G57">
        <f t="shared" si="24"/>
        <v>9.7611802166564941E-5</v>
      </c>
      <c r="H57">
        <f t="shared" si="24"/>
        <v>9.7611802166564941E-5</v>
      </c>
      <c r="I57">
        <f t="shared" si="24"/>
        <v>9.7611802166564941E-5</v>
      </c>
      <c r="J57">
        <f t="shared" si="24"/>
        <v>9.7611802166564941E-5</v>
      </c>
      <c r="K57">
        <f t="shared" si="24"/>
        <v>9.7611802166564941E-5</v>
      </c>
      <c r="L57">
        <f t="shared" si="24"/>
        <v>9.7611802166564941E-5</v>
      </c>
      <c r="M57">
        <f t="shared" si="24"/>
        <v>9.7611802166564941E-5</v>
      </c>
      <c r="N57">
        <f t="shared" si="24"/>
        <v>9.7611802166564941E-5</v>
      </c>
      <c r="O57">
        <f t="shared" si="24"/>
        <v>9.7611802166564941E-5</v>
      </c>
      <c r="P57">
        <f t="shared" si="24"/>
        <v>9.7611802166564941E-5</v>
      </c>
      <c r="Q57">
        <f t="shared" si="24"/>
        <v>9.7611802166564941E-5</v>
      </c>
      <c r="R57">
        <f t="shared" si="24"/>
        <v>9.9608053039797109E-5</v>
      </c>
      <c r="S57" s="4">
        <f t="shared" ref="S57:BA57" si="25">S40</f>
        <v>9.9996506730141554E-5</v>
      </c>
      <c r="T57" s="4">
        <f t="shared" si="25"/>
        <v>1.0118885901192986E-4</v>
      </c>
      <c r="U57" s="4">
        <f t="shared" si="25"/>
        <v>1.0238121129371817E-4</v>
      </c>
      <c r="V57" s="4">
        <f t="shared" si="25"/>
        <v>1.0357356357550647E-4</v>
      </c>
      <c r="W57" s="4">
        <f t="shared" si="25"/>
        <v>1.0476591585729478E-4</v>
      </c>
      <c r="X57" s="4">
        <f t="shared" si="25"/>
        <v>1.0595826813908309E-4</v>
      </c>
      <c r="Y57" s="4">
        <f t="shared" si="25"/>
        <v>1.0715062042087139E-4</v>
      </c>
      <c r="Z57" s="4">
        <f t="shared" si="25"/>
        <v>1.083429727026597E-4</v>
      </c>
      <c r="AA57" s="4">
        <f t="shared" si="25"/>
        <v>1.09535324984448E-4</v>
      </c>
      <c r="AB57" s="4">
        <f t="shared" si="25"/>
        <v>1.1072767726623631E-4</v>
      </c>
      <c r="AC57" s="4">
        <f t="shared" si="25"/>
        <v>1.1192002954802468E-4</v>
      </c>
      <c r="AD57" s="4">
        <f t="shared" si="25"/>
        <v>1.1192002954802468E-4</v>
      </c>
      <c r="AE57" s="4">
        <f t="shared" si="25"/>
        <v>1.1192002954802468E-4</v>
      </c>
      <c r="AF57" s="4">
        <f t="shared" si="25"/>
        <v>1.1192002954802468E-4</v>
      </c>
      <c r="AG57" s="4">
        <f t="shared" si="25"/>
        <v>1.1192002954802468E-4</v>
      </c>
      <c r="AH57" s="4">
        <f t="shared" si="25"/>
        <v>1.1192002954802468E-4</v>
      </c>
      <c r="AI57" s="4">
        <f t="shared" si="25"/>
        <v>1.1192002954802468E-4</v>
      </c>
      <c r="AJ57" s="4">
        <f t="shared" si="25"/>
        <v>1.1192002954802468E-4</v>
      </c>
      <c r="AK57" s="4">
        <f t="shared" si="25"/>
        <v>1.1192002954802468E-4</v>
      </c>
      <c r="AL57" s="4">
        <f t="shared" si="25"/>
        <v>1.1192002954802468E-4</v>
      </c>
      <c r="AM57" s="4">
        <f t="shared" si="25"/>
        <v>1.1192002954802468E-4</v>
      </c>
      <c r="AN57" s="4">
        <f t="shared" si="25"/>
        <v>1.1192002954802468E-4</v>
      </c>
      <c r="AO57" s="4">
        <f t="shared" si="25"/>
        <v>1.1192002954802468E-4</v>
      </c>
      <c r="AP57" s="4">
        <f t="shared" si="25"/>
        <v>1.1192002954802468E-4</v>
      </c>
      <c r="AQ57" s="4">
        <f t="shared" si="25"/>
        <v>1.1192002954802468E-4</v>
      </c>
      <c r="AR57" s="4">
        <f t="shared" si="25"/>
        <v>1.1192002954802468E-4</v>
      </c>
      <c r="AS57" s="4">
        <f t="shared" si="25"/>
        <v>1.1192002954802468E-4</v>
      </c>
      <c r="AT57" s="4">
        <f t="shared" si="25"/>
        <v>1.1192002954802468E-4</v>
      </c>
      <c r="AU57" s="4">
        <f t="shared" si="25"/>
        <v>1.1192002954802468E-4</v>
      </c>
      <c r="AV57" s="4">
        <f t="shared" si="25"/>
        <v>1.1192002954802468E-4</v>
      </c>
      <c r="AW57" s="4">
        <f t="shared" si="25"/>
        <v>1.1192002954802468E-4</v>
      </c>
      <c r="AX57" s="4">
        <f t="shared" si="25"/>
        <v>1.1192002954802468E-4</v>
      </c>
      <c r="AY57" s="4">
        <f t="shared" si="25"/>
        <v>1.1192002954802468E-4</v>
      </c>
      <c r="AZ57" s="4">
        <f t="shared" si="25"/>
        <v>1.1192002954802468E-4</v>
      </c>
      <c r="BA57" s="4">
        <f t="shared" si="25"/>
        <v>1.1192002954802468E-4</v>
      </c>
    </row>
    <row r="58" spans="1:53">
      <c r="A58" t="str">
        <f t="shared" ref="A58:R58" si="26">A34</f>
        <v>Battery Electric MDV</v>
      </c>
      <c r="B58">
        <f t="shared" si="26"/>
        <v>1.7146241601117057E-4</v>
      </c>
      <c r="C58">
        <f t="shared" si="26"/>
        <v>1.7146241601117057E-4</v>
      </c>
      <c r="D58">
        <f t="shared" si="26"/>
        <v>1.7146241601117057E-4</v>
      </c>
      <c r="E58">
        <f t="shared" si="26"/>
        <v>1.7146241601117057E-4</v>
      </c>
      <c r="F58">
        <f t="shared" si="26"/>
        <v>1.7146241601117057E-4</v>
      </c>
      <c r="G58">
        <f t="shared" si="26"/>
        <v>1.7146241601117057E-4</v>
      </c>
      <c r="H58">
        <f t="shared" si="26"/>
        <v>1.7146241601117057E-4</v>
      </c>
      <c r="I58">
        <f t="shared" si="26"/>
        <v>1.7146241601117057E-4</v>
      </c>
      <c r="J58">
        <f t="shared" si="26"/>
        <v>1.7146241601117057E-4</v>
      </c>
      <c r="K58">
        <f t="shared" si="26"/>
        <v>1.7146241601117057E-4</v>
      </c>
      <c r="L58">
        <f t="shared" si="26"/>
        <v>1.7146241601117057E-4</v>
      </c>
      <c r="M58">
        <f t="shared" si="26"/>
        <v>1.7146241601117057E-4</v>
      </c>
      <c r="N58">
        <f t="shared" si="26"/>
        <v>1.7146241601117057E-4</v>
      </c>
      <c r="O58">
        <f t="shared" si="26"/>
        <v>1.7146241601117057E-4</v>
      </c>
      <c r="P58">
        <f t="shared" si="26"/>
        <v>1.7146241601117057E-4</v>
      </c>
      <c r="Q58">
        <f t="shared" si="26"/>
        <v>1.7146241601117057E-4</v>
      </c>
      <c r="R58">
        <f t="shared" si="26"/>
        <v>1.7571035880618085E-4</v>
      </c>
      <c r="S58" s="4">
        <f t="shared" ref="S58:BA58" si="27">S41</f>
        <v>1.8003118617301565E-4</v>
      </c>
      <c r="T58" s="4">
        <f t="shared" si="27"/>
        <v>1.8435201353985046E-4</v>
      </c>
      <c r="U58" s="4">
        <f t="shared" si="27"/>
        <v>1.8867284090668527E-4</v>
      </c>
      <c r="V58" s="4">
        <f t="shared" si="27"/>
        <v>1.9299366827352007E-4</v>
      </c>
      <c r="W58" s="4">
        <f t="shared" si="27"/>
        <v>1.9731449564035488E-4</v>
      </c>
      <c r="X58" s="4">
        <f t="shared" si="27"/>
        <v>2.0163532300718968E-4</v>
      </c>
      <c r="Y58" s="4">
        <f t="shared" si="27"/>
        <v>2.0595615037402449E-4</v>
      </c>
      <c r="Z58" s="4">
        <f t="shared" si="27"/>
        <v>2.102769777408593E-4</v>
      </c>
      <c r="AA58" s="4">
        <f t="shared" si="27"/>
        <v>2.145978051076941E-4</v>
      </c>
      <c r="AB58" s="4">
        <f t="shared" si="27"/>
        <v>2.1891863247452891E-4</v>
      </c>
      <c r="AC58" s="4">
        <f t="shared" si="27"/>
        <v>2.1891863247452896E-4</v>
      </c>
      <c r="AD58" s="4">
        <f t="shared" si="27"/>
        <v>2.1891863247452896E-4</v>
      </c>
      <c r="AE58" s="4">
        <f t="shared" si="27"/>
        <v>2.1891863247452896E-4</v>
      </c>
      <c r="AF58" s="4">
        <f t="shared" si="27"/>
        <v>2.1891863247452896E-4</v>
      </c>
      <c r="AG58" s="4">
        <f t="shared" si="27"/>
        <v>2.1891863247452896E-4</v>
      </c>
      <c r="AH58" s="4">
        <f t="shared" si="27"/>
        <v>2.1891863247452896E-4</v>
      </c>
      <c r="AI58" s="4">
        <f t="shared" si="27"/>
        <v>2.1891863247452896E-4</v>
      </c>
      <c r="AJ58" s="4">
        <f t="shared" si="27"/>
        <v>2.1891863247452896E-4</v>
      </c>
      <c r="AK58" s="4">
        <f t="shared" si="27"/>
        <v>2.1891863247452896E-4</v>
      </c>
      <c r="AL58" s="4">
        <f t="shared" si="27"/>
        <v>2.1891863247452896E-4</v>
      </c>
      <c r="AM58" s="4">
        <f t="shared" si="27"/>
        <v>2.1891863247452896E-4</v>
      </c>
      <c r="AN58" s="4">
        <f t="shared" si="27"/>
        <v>2.1891863247452896E-4</v>
      </c>
      <c r="AO58" s="4">
        <f t="shared" si="27"/>
        <v>2.1891863247452896E-4</v>
      </c>
      <c r="AP58" s="4">
        <f t="shared" si="27"/>
        <v>2.1891863247452896E-4</v>
      </c>
      <c r="AQ58" s="4">
        <f t="shared" si="27"/>
        <v>2.1891863247452896E-4</v>
      </c>
      <c r="AR58" s="4">
        <f t="shared" si="27"/>
        <v>2.1891863247452896E-4</v>
      </c>
      <c r="AS58" s="4">
        <f t="shared" si="27"/>
        <v>2.1891863247452896E-4</v>
      </c>
      <c r="AT58" s="4">
        <f t="shared" si="27"/>
        <v>2.1891863247452896E-4</v>
      </c>
      <c r="AU58" s="4">
        <f t="shared" si="27"/>
        <v>2.1891863247452896E-4</v>
      </c>
      <c r="AV58" s="4">
        <f t="shared" si="27"/>
        <v>2.1891863247452896E-4</v>
      </c>
      <c r="AW58" s="4">
        <f t="shared" si="27"/>
        <v>2.1891863247452896E-4</v>
      </c>
      <c r="AX58" s="4">
        <f t="shared" si="27"/>
        <v>2.1891863247452896E-4</v>
      </c>
      <c r="AY58" s="4">
        <f t="shared" si="27"/>
        <v>2.1891863247452896E-4</v>
      </c>
      <c r="AZ58" s="4">
        <f t="shared" si="27"/>
        <v>2.1891863247452896E-4</v>
      </c>
      <c r="BA58" s="4">
        <f t="shared" si="27"/>
        <v>2.1891863247452896E-4</v>
      </c>
    </row>
    <row r="60" spans="1:53" ht="12.95" customHeight="1"/>
    <row r="61" spans="1:53" ht="12.95" customHeight="1"/>
    <row r="62" spans="1:53">
      <c r="A62" s="23" t="s">
        <v>116</v>
      </c>
      <c r="B62" s="23"/>
      <c r="C62" s="23"/>
      <c r="D62" s="23"/>
      <c r="E62" s="23"/>
      <c r="F62" s="23"/>
      <c r="G62" s="23"/>
      <c r="H62" s="23"/>
      <c r="I62" s="23"/>
      <c r="J62" s="23"/>
      <c r="K62" s="23"/>
      <c r="L62" s="23"/>
      <c r="M62" s="23"/>
    </row>
    <row r="63" spans="1:53">
      <c r="A63" t="str">
        <f>A38</f>
        <v>SP MDV Gasoline</v>
      </c>
      <c r="B63">
        <f t="shared" ref="B63:L63" si="28">$N$55</f>
        <v>7.3991103689065611E-5</v>
      </c>
      <c r="C63">
        <f t="shared" si="28"/>
        <v>7.3991103689065611E-5</v>
      </c>
      <c r="D63">
        <f t="shared" si="28"/>
        <v>7.3991103689065611E-5</v>
      </c>
      <c r="E63">
        <f t="shared" si="28"/>
        <v>7.3991103689065611E-5</v>
      </c>
      <c r="F63">
        <f t="shared" si="28"/>
        <v>7.3991103689065611E-5</v>
      </c>
      <c r="G63">
        <f t="shared" si="28"/>
        <v>7.3991103689065611E-5</v>
      </c>
      <c r="H63">
        <f t="shared" si="28"/>
        <v>7.3991103689065611E-5</v>
      </c>
      <c r="I63">
        <f t="shared" si="28"/>
        <v>7.3991103689065611E-5</v>
      </c>
      <c r="J63">
        <f t="shared" si="28"/>
        <v>7.3991103689065611E-5</v>
      </c>
      <c r="K63">
        <f t="shared" si="28"/>
        <v>7.3991103689065611E-5</v>
      </c>
      <c r="L63">
        <f t="shared" si="28"/>
        <v>7.3991103689065611E-5</v>
      </c>
      <c r="M63">
        <f>$N$55</f>
        <v>7.3991103689065611E-5</v>
      </c>
      <c r="N63">
        <f>N55</f>
        <v>7.3991103689065611E-5</v>
      </c>
    </row>
    <row r="65" spans="1:53">
      <c r="A65" s="23" t="s">
        <v>117</v>
      </c>
      <c r="B65" s="23"/>
      <c r="C65" s="23"/>
      <c r="D65" s="23"/>
      <c r="E65" s="23"/>
      <c r="F65" s="23"/>
      <c r="G65" s="23"/>
      <c r="H65" s="23"/>
      <c r="I65" s="23"/>
      <c r="J65" s="23"/>
      <c r="K65" s="23"/>
      <c r="L65" s="23"/>
      <c r="M65" s="23"/>
    </row>
    <row r="66" spans="1:53">
      <c r="A66" t="str">
        <f>A56</f>
        <v>SP MDV Diesel</v>
      </c>
      <c r="B66">
        <f t="shared" ref="B66:M66" si="29">C66</f>
        <v>8.1288391438216569E-5</v>
      </c>
      <c r="C66">
        <f t="shared" si="29"/>
        <v>8.1288391438216569E-5</v>
      </c>
      <c r="D66">
        <f t="shared" si="29"/>
        <v>8.1288391438216569E-5</v>
      </c>
      <c r="E66">
        <f t="shared" si="29"/>
        <v>8.1288391438216569E-5</v>
      </c>
      <c r="F66">
        <f t="shared" si="29"/>
        <v>8.1288391438216569E-5</v>
      </c>
      <c r="G66">
        <f t="shared" si="29"/>
        <v>8.1288391438216569E-5</v>
      </c>
      <c r="H66">
        <f t="shared" si="29"/>
        <v>8.1288391438216569E-5</v>
      </c>
      <c r="I66">
        <f t="shared" si="29"/>
        <v>8.1288391438216569E-5</v>
      </c>
      <c r="J66">
        <f t="shared" si="29"/>
        <v>8.1288391438216569E-5</v>
      </c>
      <c r="K66">
        <f t="shared" si="29"/>
        <v>8.1288391438216569E-5</v>
      </c>
      <c r="L66">
        <f t="shared" si="29"/>
        <v>8.1288391438216569E-5</v>
      </c>
      <c r="M66">
        <f t="shared" si="29"/>
        <v>8.1288391438216569E-5</v>
      </c>
      <c r="N66">
        <f>O66</f>
        <v>8.1288391438216569E-5</v>
      </c>
      <c r="O66">
        <f>O56</f>
        <v>8.1288391438216569E-5</v>
      </c>
    </row>
    <row r="69" spans="1:53">
      <c r="A69" t="s">
        <v>144</v>
      </c>
    </row>
    <row r="71" spans="1:53">
      <c r="A71" t="str">
        <f t="shared" ref="A71:AF71" si="30">A54</f>
        <v>cargo miles per BTU</v>
      </c>
      <c r="B71">
        <f t="shared" si="30"/>
        <v>1999</v>
      </c>
      <c r="C71">
        <f t="shared" si="30"/>
        <v>2000</v>
      </c>
      <c r="D71">
        <f t="shared" si="30"/>
        <v>2001</v>
      </c>
      <c r="E71">
        <f t="shared" si="30"/>
        <v>2002</v>
      </c>
      <c r="F71">
        <f t="shared" si="30"/>
        <v>2003</v>
      </c>
      <c r="G71">
        <f t="shared" si="30"/>
        <v>2004</v>
      </c>
      <c r="H71">
        <f t="shared" si="30"/>
        <v>2005</v>
      </c>
      <c r="I71">
        <f t="shared" si="30"/>
        <v>2006</v>
      </c>
      <c r="J71">
        <f t="shared" si="30"/>
        <v>2007</v>
      </c>
      <c r="K71">
        <f t="shared" si="30"/>
        <v>2008</v>
      </c>
      <c r="L71">
        <f t="shared" si="30"/>
        <v>2009</v>
      </c>
      <c r="M71">
        <f t="shared" si="30"/>
        <v>2010</v>
      </c>
      <c r="N71">
        <f t="shared" si="30"/>
        <v>2011</v>
      </c>
      <c r="O71">
        <f t="shared" si="30"/>
        <v>2012</v>
      </c>
      <c r="P71">
        <f t="shared" si="30"/>
        <v>2013</v>
      </c>
      <c r="Q71">
        <f t="shared" si="30"/>
        <v>2014</v>
      </c>
      <c r="R71">
        <f t="shared" si="30"/>
        <v>2015</v>
      </c>
      <c r="S71">
        <f t="shared" si="30"/>
        <v>2016</v>
      </c>
      <c r="T71">
        <f t="shared" si="30"/>
        <v>2017</v>
      </c>
      <c r="U71">
        <f t="shared" si="30"/>
        <v>2018</v>
      </c>
      <c r="V71">
        <f t="shared" si="30"/>
        <v>2019</v>
      </c>
      <c r="W71">
        <f t="shared" si="30"/>
        <v>2020</v>
      </c>
      <c r="X71">
        <f t="shared" si="30"/>
        <v>2021</v>
      </c>
      <c r="Y71">
        <f t="shared" si="30"/>
        <v>2022</v>
      </c>
      <c r="Z71">
        <f t="shared" si="30"/>
        <v>2023</v>
      </c>
      <c r="AA71">
        <f t="shared" si="30"/>
        <v>2024</v>
      </c>
      <c r="AB71">
        <f t="shared" si="30"/>
        <v>2025</v>
      </c>
      <c r="AC71">
        <f t="shared" si="30"/>
        <v>2026</v>
      </c>
      <c r="AD71">
        <f t="shared" si="30"/>
        <v>2027</v>
      </c>
      <c r="AE71">
        <f t="shared" si="30"/>
        <v>2028</v>
      </c>
      <c r="AF71">
        <f t="shared" si="30"/>
        <v>2029</v>
      </c>
      <c r="AG71">
        <f t="shared" ref="AG71:BA71" si="31">AG54</f>
        <v>2030</v>
      </c>
      <c r="AH71">
        <f t="shared" si="31"/>
        <v>2031</v>
      </c>
      <c r="AI71">
        <f t="shared" si="31"/>
        <v>2032</v>
      </c>
      <c r="AJ71">
        <f t="shared" si="31"/>
        <v>2033</v>
      </c>
      <c r="AK71">
        <f t="shared" si="31"/>
        <v>2034</v>
      </c>
      <c r="AL71">
        <f t="shared" si="31"/>
        <v>2035</v>
      </c>
      <c r="AM71">
        <f t="shared" si="31"/>
        <v>2036</v>
      </c>
      <c r="AN71">
        <f t="shared" si="31"/>
        <v>2037</v>
      </c>
      <c r="AO71">
        <f t="shared" si="31"/>
        <v>2038</v>
      </c>
      <c r="AP71">
        <f t="shared" si="31"/>
        <v>2039</v>
      </c>
      <c r="AQ71">
        <f t="shared" si="31"/>
        <v>2040</v>
      </c>
      <c r="AR71">
        <f t="shared" si="31"/>
        <v>2041</v>
      </c>
      <c r="AS71">
        <f t="shared" si="31"/>
        <v>2042</v>
      </c>
      <c r="AT71">
        <f t="shared" si="31"/>
        <v>2043</v>
      </c>
      <c r="AU71">
        <f t="shared" si="31"/>
        <v>2044</v>
      </c>
      <c r="AV71">
        <f t="shared" si="31"/>
        <v>2045</v>
      </c>
      <c r="AW71">
        <f t="shared" si="31"/>
        <v>2046</v>
      </c>
      <c r="AX71">
        <f t="shared" si="31"/>
        <v>2047</v>
      </c>
      <c r="AY71">
        <f t="shared" si="31"/>
        <v>2048</v>
      </c>
      <c r="AZ71">
        <f t="shared" si="31"/>
        <v>2049</v>
      </c>
      <c r="BA71">
        <f t="shared" si="31"/>
        <v>2050</v>
      </c>
    </row>
    <row r="72" spans="1:53">
      <c r="A72" t="str">
        <f t="shared" ref="A72:R72" si="32">A55</f>
        <v>SP MDV Gasoline</v>
      </c>
      <c r="B72">
        <f t="shared" si="32"/>
        <v>9.1675207599056481E-5</v>
      </c>
      <c r="C72">
        <f t="shared" si="32"/>
        <v>9.3895111211107876E-5</v>
      </c>
      <c r="D72">
        <f t="shared" si="32"/>
        <v>9.3401200605187405E-5</v>
      </c>
      <c r="E72">
        <f t="shared" si="32"/>
        <v>9.3976592029318943E-5</v>
      </c>
      <c r="F72">
        <f t="shared" si="32"/>
        <v>9.4472716002591648E-5</v>
      </c>
      <c r="G72">
        <f t="shared" si="32"/>
        <v>9.4227273375650409E-5</v>
      </c>
      <c r="H72">
        <f t="shared" si="32"/>
        <v>9.5329088683342335E-5</v>
      </c>
      <c r="I72">
        <f t="shared" si="32"/>
        <v>9.2956796681285282E-5</v>
      </c>
      <c r="J72">
        <f t="shared" si="32"/>
        <v>9.2364976523620862E-5</v>
      </c>
      <c r="K72">
        <f t="shared" si="32"/>
        <v>9.2647504612479903E-5</v>
      </c>
      <c r="L72">
        <f t="shared" si="32"/>
        <v>9.2617747318293875E-5</v>
      </c>
      <c r="M72">
        <f t="shared" si="32"/>
        <v>7.6282112633566481E-5</v>
      </c>
      <c r="N72">
        <f t="shared" si="32"/>
        <v>7.3991103689065611E-5</v>
      </c>
      <c r="O72">
        <f t="shared" si="32"/>
        <v>7.5518442985399533E-5</v>
      </c>
      <c r="P72">
        <f t="shared" si="32"/>
        <v>7.4924477703491892E-5</v>
      </c>
      <c r="Q72">
        <f t="shared" si="32"/>
        <v>7.6282112633566481E-5</v>
      </c>
      <c r="R72">
        <f t="shared" si="32"/>
        <v>7.6621521366085135E-5</v>
      </c>
      <c r="S72">
        <f>R72</f>
        <v>7.6621521366085135E-5</v>
      </c>
      <c r="T72">
        <f>'LDV Frt gas diesel (Pathways)'!C92</f>
        <v>7.98459043250123E-5</v>
      </c>
      <c r="U72">
        <f>'LDV Frt gas diesel (Pathways)'!D92</f>
        <v>8.205206108638353E-5</v>
      </c>
      <c r="V72">
        <f>'LDV Frt gas diesel (Pathways)'!E92</f>
        <v>8.205206108638353E-5</v>
      </c>
      <c r="W72">
        <f>'LDV Frt gas diesel (Pathways)'!F92</f>
        <v>8.222176545264285E-5</v>
      </c>
      <c r="X72">
        <f>'LDV Frt gas diesel (Pathways)'!G92</f>
        <v>8.5361296228440362E-5</v>
      </c>
      <c r="Y72">
        <f>'LDV Frt gas diesel (Pathways)'!H92</f>
        <v>8.5361296228440362E-5</v>
      </c>
      <c r="Z72">
        <f>'LDV Frt gas diesel (Pathways)'!I92</f>
        <v>8.5361296228440362E-5</v>
      </c>
      <c r="AA72">
        <f>'LDV Frt gas diesel (Pathways)'!J92</f>
        <v>8.5361296228440362E-5</v>
      </c>
      <c r="AB72">
        <f>'LDV Frt gas diesel (Pathways)'!K92</f>
        <v>8.5361296228440362E-5</v>
      </c>
      <c r="AC72">
        <f>'LDV Frt gas diesel (Pathways)'!L92</f>
        <v>8.5361296228440362E-5</v>
      </c>
      <c r="AD72">
        <f>'LDV Frt gas diesel (Pathways)'!M92</f>
        <v>8.5361296228440362E-5</v>
      </c>
      <c r="AE72">
        <f>'LDV Frt gas diesel (Pathways)'!N92</f>
        <v>8.5361296228440362E-5</v>
      </c>
      <c r="AF72">
        <f>'LDV Frt gas diesel (Pathways)'!O92</f>
        <v>8.5361296228440362E-5</v>
      </c>
      <c r="AG72">
        <f>'LDV Frt gas diesel (Pathways)'!P92</f>
        <v>8.5361296228440362E-5</v>
      </c>
      <c r="AH72">
        <f>'LDV Frt gas diesel (Pathways)'!Q92</f>
        <v>8.5361296228440362E-5</v>
      </c>
      <c r="AI72">
        <f>'LDV Frt gas diesel (Pathways)'!R92</f>
        <v>8.5361296228440362E-5</v>
      </c>
      <c r="AJ72">
        <f>'LDV Frt gas diesel (Pathways)'!S92</f>
        <v>8.5361296228440362E-5</v>
      </c>
      <c r="AK72">
        <f>'LDV Frt gas diesel (Pathways)'!T92</f>
        <v>8.5361296228440362E-5</v>
      </c>
      <c r="AL72">
        <f>'LDV Frt gas diesel (Pathways)'!U92</f>
        <v>8.5361296228440362E-5</v>
      </c>
      <c r="AM72">
        <f>'LDV Frt gas diesel (Pathways)'!V92</f>
        <v>8.5361296228440362E-5</v>
      </c>
      <c r="AN72">
        <f>'LDV Frt gas diesel (Pathways)'!W92</f>
        <v>8.5361296228440362E-5</v>
      </c>
      <c r="AO72">
        <f>'LDV Frt gas diesel (Pathways)'!X92</f>
        <v>8.5361296228440362E-5</v>
      </c>
      <c r="AP72">
        <f>'LDV Frt gas diesel (Pathways)'!Y92</f>
        <v>8.5361296228440362E-5</v>
      </c>
      <c r="AQ72">
        <f>'LDV Frt gas diesel (Pathways)'!Z92</f>
        <v>8.5361296228440362E-5</v>
      </c>
      <c r="AR72">
        <f>'LDV Frt gas diesel (Pathways)'!AA92</f>
        <v>8.5361296228440362E-5</v>
      </c>
      <c r="AS72">
        <f>'LDV Frt gas diesel (Pathways)'!AB92</f>
        <v>8.5361296228440362E-5</v>
      </c>
      <c r="AT72">
        <f>'LDV Frt gas diesel (Pathways)'!AC92</f>
        <v>8.5361296228440362E-5</v>
      </c>
      <c r="AU72">
        <f>'LDV Frt gas diesel (Pathways)'!AD92</f>
        <v>8.5361296228440362E-5</v>
      </c>
      <c r="AV72">
        <f>'LDV Frt gas diesel (Pathways)'!AE92</f>
        <v>8.5361296228440362E-5</v>
      </c>
      <c r="AW72">
        <f>'LDV Frt gas diesel (Pathways)'!AF92</f>
        <v>8.5361296228440362E-5</v>
      </c>
      <c r="AX72">
        <f>'LDV Frt gas diesel (Pathways)'!AG92</f>
        <v>8.5361296228440362E-5</v>
      </c>
      <c r="AY72">
        <f>'LDV Frt gas diesel (Pathways)'!AH92</f>
        <v>8.5361296228440362E-5</v>
      </c>
      <c r="AZ72">
        <f>'LDV Frt gas diesel (Pathways)'!AI92</f>
        <v>8.5361296228440362E-5</v>
      </c>
      <c r="BA72">
        <f t="shared" ref="BA72" si="33">BA55</f>
        <v>0</v>
      </c>
    </row>
    <row r="73" spans="1:53">
      <c r="A73" t="str">
        <f t="shared" ref="A73:AF73" si="34">A56</f>
        <v>SP MDV Diesel</v>
      </c>
      <c r="B73">
        <f t="shared" si="34"/>
        <v>8.3601515016886493E-5</v>
      </c>
      <c r="C73">
        <f t="shared" si="34"/>
        <v>8.4139473029839327E-5</v>
      </c>
      <c r="D73">
        <f t="shared" si="34"/>
        <v>8.4677431051277398E-5</v>
      </c>
      <c r="E73">
        <f t="shared" si="34"/>
        <v>8.5215389081200665E-5</v>
      </c>
      <c r="F73">
        <f t="shared" si="34"/>
        <v>8.5753347085668288E-5</v>
      </c>
      <c r="G73">
        <f t="shared" si="34"/>
        <v>8.6291305090135912E-5</v>
      </c>
      <c r="H73">
        <f t="shared" si="34"/>
        <v>8.6829263094603522E-5</v>
      </c>
      <c r="I73">
        <f t="shared" si="34"/>
        <v>8.7367221099071145E-5</v>
      </c>
      <c r="J73">
        <f t="shared" si="34"/>
        <v>8.7905179188390952E-5</v>
      </c>
      <c r="K73">
        <f t="shared" si="34"/>
        <v>8.8443137192858575E-5</v>
      </c>
      <c r="L73">
        <f t="shared" si="34"/>
        <v>8.8981095197326199E-5</v>
      </c>
      <c r="M73">
        <f t="shared" si="34"/>
        <v>8.9519053201793822E-5</v>
      </c>
      <c r="N73">
        <f t="shared" si="34"/>
        <v>9.5882966936518499E-5</v>
      </c>
      <c r="O73">
        <f t="shared" si="34"/>
        <v>8.1288391438216569E-5</v>
      </c>
      <c r="P73">
        <f t="shared" si="34"/>
        <v>8.4597626580273401E-5</v>
      </c>
      <c r="Q73">
        <f t="shared" si="34"/>
        <v>8.8670531370497194E-5</v>
      </c>
      <c r="R73">
        <f t="shared" si="34"/>
        <v>8.9519053201793822E-5</v>
      </c>
      <c r="S73">
        <f t="shared" si="34"/>
        <v>8.9519053201793822E-5</v>
      </c>
      <c r="T73">
        <f t="shared" si="34"/>
        <v>0</v>
      </c>
      <c r="U73">
        <f t="shared" si="34"/>
        <v>0</v>
      </c>
      <c r="V73">
        <f t="shared" si="34"/>
        <v>0</v>
      </c>
      <c r="W73">
        <f t="shared" si="34"/>
        <v>0</v>
      </c>
      <c r="X73">
        <f t="shared" si="34"/>
        <v>0</v>
      </c>
      <c r="Y73">
        <f t="shared" si="34"/>
        <v>0</v>
      </c>
      <c r="Z73">
        <f t="shared" si="34"/>
        <v>0</v>
      </c>
      <c r="AA73">
        <f t="shared" si="34"/>
        <v>0</v>
      </c>
      <c r="AB73">
        <f t="shared" si="34"/>
        <v>0</v>
      </c>
      <c r="AC73">
        <f t="shared" si="34"/>
        <v>0</v>
      </c>
      <c r="AD73">
        <f t="shared" si="34"/>
        <v>0</v>
      </c>
      <c r="AE73">
        <f t="shared" si="34"/>
        <v>0</v>
      </c>
      <c r="AF73">
        <f t="shared" si="34"/>
        <v>0</v>
      </c>
      <c r="AG73">
        <f t="shared" ref="AG73:BA73" si="35">AG56</f>
        <v>0</v>
      </c>
      <c r="AH73">
        <f t="shared" si="35"/>
        <v>0</v>
      </c>
      <c r="AI73">
        <f t="shared" si="35"/>
        <v>0</v>
      </c>
      <c r="AJ73">
        <f t="shared" si="35"/>
        <v>0</v>
      </c>
      <c r="AK73">
        <f t="shared" si="35"/>
        <v>0</v>
      </c>
      <c r="AL73">
        <f t="shared" si="35"/>
        <v>0</v>
      </c>
      <c r="AM73">
        <f t="shared" si="35"/>
        <v>0</v>
      </c>
      <c r="AN73">
        <f t="shared" si="35"/>
        <v>0</v>
      </c>
      <c r="AO73">
        <f t="shared" si="35"/>
        <v>0</v>
      </c>
      <c r="AP73">
        <f t="shared" si="35"/>
        <v>0</v>
      </c>
      <c r="AQ73">
        <f t="shared" si="35"/>
        <v>0</v>
      </c>
      <c r="AR73">
        <f t="shared" si="35"/>
        <v>0</v>
      </c>
      <c r="AS73">
        <f t="shared" si="35"/>
        <v>0</v>
      </c>
      <c r="AT73">
        <f t="shared" si="35"/>
        <v>0</v>
      </c>
      <c r="AU73">
        <f t="shared" si="35"/>
        <v>0</v>
      </c>
      <c r="AV73">
        <f t="shared" si="35"/>
        <v>0</v>
      </c>
      <c r="AW73">
        <f t="shared" si="35"/>
        <v>0</v>
      </c>
      <c r="AX73">
        <f t="shared" si="35"/>
        <v>0</v>
      </c>
      <c r="AY73">
        <f t="shared" si="35"/>
        <v>0</v>
      </c>
      <c r="AZ73">
        <f t="shared" si="35"/>
        <v>0</v>
      </c>
      <c r="BA73">
        <f t="shared" si="35"/>
        <v>0</v>
      </c>
    </row>
    <row r="74" spans="1:53">
      <c r="A74" t="str">
        <f t="shared" ref="A74:AF74" si="36">A57</f>
        <v>SP MDV CNG</v>
      </c>
      <c r="B74">
        <f t="shared" si="36"/>
        <v>9.7611802166564941E-5</v>
      </c>
      <c r="C74">
        <f t="shared" si="36"/>
        <v>9.7611802166564941E-5</v>
      </c>
      <c r="D74">
        <f t="shared" si="36"/>
        <v>9.7611802166564941E-5</v>
      </c>
      <c r="E74">
        <f t="shared" si="36"/>
        <v>9.7611802166564941E-5</v>
      </c>
      <c r="F74">
        <f t="shared" si="36"/>
        <v>9.7611802166564941E-5</v>
      </c>
      <c r="G74">
        <f t="shared" si="36"/>
        <v>9.7611802166564941E-5</v>
      </c>
      <c r="H74">
        <f t="shared" si="36"/>
        <v>9.7611802166564941E-5</v>
      </c>
      <c r="I74">
        <f t="shared" si="36"/>
        <v>9.7611802166564941E-5</v>
      </c>
      <c r="J74">
        <f t="shared" si="36"/>
        <v>9.7611802166564941E-5</v>
      </c>
      <c r="K74">
        <f t="shared" si="36"/>
        <v>9.7611802166564941E-5</v>
      </c>
      <c r="L74">
        <f t="shared" si="36"/>
        <v>9.7611802166564941E-5</v>
      </c>
      <c r="M74">
        <f t="shared" si="36"/>
        <v>9.7611802166564941E-5</v>
      </c>
      <c r="N74">
        <f t="shared" si="36"/>
        <v>9.7611802166564941E-5</v>
      </c>
      <c r="O74">
        <f t="shared" si="36"/>
        <v>9.7611802166564941E-5</v>
      </c>
      <c r="P74">
        <f t="shared" si="36"/>
        <v>9.7611802166564941E-5</v>
      </c>
      <c r="Q74">
        <f t="shared" si="36"/>
        <v>9.7611802166564941E-5</v>
      </c>
      <c r="R74">
        <f t="shared" si="36"/>
        <v>9.9608053039797109E-5</v>
      </c>
      <c r="S74">
        <f t="shared" si="36"/>
        <v>9.9996506730141554E-5</v>
      </c>
      <c r="T74">
        <f t="shared" si="36"/>
        <v>1.0118885901192986E-4</v>
      </c>
      <c r="U74">
        <f t="shared" si="36"/>
        <v>1.0238121129371817E-4</v>
      </c>
      <c r="V74">
        <f t="shared" si="36"/>
        <v>1.0357356357550647E-4</v>
      </c>
      <c r="W74">
        <f t="shared" si="36"/>
        <v>1.0476591585729478E-4</v>
      </c>
      <c r="X74">
        <f t="shared" si="36"/>
        <v>1.0595826813908309E-4</v>
      </c>
      <c r="Y74">
        <f t="shared" si="36"/>
        <v>1.0715062042087139E-4</v>
      </c>
      <c r="Z74">
        <f t="shared" si="36"/>
        <v>1.083429727026597E-4</v>
      </c>
      <c r="AA74">
        <f t="shared" si="36"/>
        <v>1.09535324984448E-4</v>
      </c>
      <c r="AB74">
        <f t="shared" si="36"/>
        <v>1.1072767726623631E-4</v>
      </c>
      <c r="AC74">
        <f t="shared" si="36"/>
        <v>1.1192002954802468E-4</v>
      </c>
      <c r="AD74">
        <f t="shared" si="36"/>
        <v>1.1192002954802468E-4</v>
      </c>
      <c r="AE74">
        <f t="shared" si="36"/>
        <v>1.1192002954802468E-4</v>
      </c>
      <c r="AF74">
        <f t="shared" si="36"/>
        <v>1.1192002954802468E-4</v>
      </c>
      <c r="AG74">
        <f t="shared" ref="AG74:BA74" si="37">AG57</f>
        <v>1.1192002954802468E-4</v>
      </c>
      <c r="AH74">
        <f t="shared" si="37"/>
        <v>1.1192002954802468E-4</v>
      </c>
      <c r="AI74">
        <f t="shared" si="37"/>
        <v>1.1192002954802468E-4</v>
      </c>
      <c r="AJ74">
        <f t="shared" si="37"/>
        <v>1.1192002954802468E-4</v>
      </c>
      <c r="AK74">
        <f t="shared" si="37"/>
        <v>1.1192002954802468E-4</v>
      </c>
      <c r="AL74">
        <f t="shared" si="37"/>
        <v>1.1192002954802468E-4</v>
      </c>
      <c r="AM74">
        <f t="shared" si="37"/>
        <v>1.1192002954802468E-4</v>
      </c>
      <c r="AN74">
        <f t="shared" si="37"/>
        <v>1.1192002954802468E-4</v>
      </c>
      <c r="AO74">
        <f t="shared" si="37"/>
        <v>1.1192002954802468E-4</v>
      </c>
      <c r="AP74">
        <f t="shared" si="37"/>
        <v>1.1192002954802468E-4</v>
      </c>
      <c r="AQ74">
        <f t="shared" si="37"/>
        <v>1.1192002954802468E-4</v>
      </c>
      <c r="AR74">
        <f t="shared" si="37"/>
        <v>1.1192002954802468E-4</v>
      </c>
      <c r="AS74">
        <f t="shared" si="37"/>
        <v>1.1192002954802468E-4</v>
      </c>
      <c r="AT74">
        <f t="shared" si="37"/>
        <v>1.1192002954802468E-4</v>
      </c>
      <c r="AU74">
        <f t="shared" si="37"/>
        <v>1.1192002954802468E-4</v>
      </c>
      <c r="AV74">
        <f t="shared" si="37"/>
        <v>1.1192002954802468E-4</v>
      </c>
      <c r="AW74">
        <f t="shared" si="37"/>
        <v>1.1192002954802468E-4</v>
      </c>
      <c r="AX74">
        <f t="shared" si="37"/>
        <v>1.1192002954802468E-4</v>
      </c>
      <c r="AY74">
        <f t="shared" si="37"/>
        <v>1.1192002954802468E-4</v>
      </c>
      <c r="AZ74">
        <f t="shared" si="37"/>
        <v>1.1192002954802468E-4</v>
      </c>
      <c r="BA74">
        <f t="shared" si="37"/>
        <v>1.1192002954802468E-4</v>
      </c>
    </row>
    <row r="75" spans="1:53">
      <c r="A75" t="str">
        <f t="shared" ref="A75:AF75" si="38">A58</f>
        <v>Battery Electric MDV</v>
      </c>
      <c r="B75">
        <f t="shared" si="38"/>
        <v>1.7146241601117057E-4</v>
      </c>
      <c r="C75">
        <f t="shared" si="38"/>
        <v>1.7146241601117057E-4</v>
      </c>
      <c r="D75">
        <f t="shared" si="38"/>
        <v>1.7146241601117057E-4</v>
      </c>
      <c r="E75">
        <f t="shared" si="38"/>
        <v>1.7146241601117057E-4</v>
      </c>
      <c r="F75">
        <f t="shared" si="38"/>
        <v>1.7146241601117057E-4</v>
      </c>
      <c r="G75">
        <f t="shared" si="38"/>
        <v>1.7146241601117057E-4</v>
      </c>
      <c r="H75">
        <f t="shared" si="38"/>
        <v>1.7146241601117057E-4</v>
      </c>
      <c r="I75">
        <f t="shared" si="38"/>
        <v>1.7146241601117057E-4</v>
      </c>
      <c r="J75">
        <f t="shared" si="38"/>
        <v>1.7146241601117057E-4</v>
      </c>
      <c r="K75">
        <f t="shared" si="38"/>
        <v>1.7146241601117057E-4</v>
      </c>
      <c r="L75">
        <f t="shared" si="38"/>
        <v>1.7146241601117057E-4</v>
      </c>
      <c r="M75">
        <f t="shared" si="38"/>
        <v>1.7146241601117057E-4</v>
      </c>
      <c r="N75">
        <f t="shared" si="38"/>
        <v>1.7146241601117057E-4</v>
      </c>
      <c r="O75">
        <f t="shared" si="38"/>
        <v>1.7146241601117057E-4</v>
      </c>
      <c r="P75">
        <f t="shared" si="38"/>
        <v>1.7146241601117057E-4</v>
      </c>
      <c r="Q75">
        <f t="shared" si="38"/>
        <v>1.7146241601117057E-4</v>
      </c>
      <c r="R75">
        <f t="shared" si="38"/>
        <v>1.7571035880618085E-4</v>
      </c>
      <c r="S75">
        <f t="shared" si="38"/>
        <v>1.8003118617301565E-4</v>
      </c>
      <c r="T75">
        <f t="shared" si="38"/>
        <v>1.8435201353985046E-4</v>
      </c>
      <c r="U75">
        <f t="shared" si="38"/>
        <v>1.8867284090668527E-4</v>
      </c>
      <c r="V75">
        <f t="shared" si="38"/>
        <v>1.9299366827352007E-4</v>
      </c>
      <c r="W75">
        <f t="shared" si="38"/>
        <v>1.9731449564035488E-4</v>
      </c>
      <c r="X75">
        <f t="shared" si="38"/>
        <v>2.0163532300718968E-4</v>
      </c>
      <c r="Y75">
        <f t="shared" si="38"/>
        <v>2.0595615037402449E-4</v>
      </c>
      <c r="Z75">
        <f t="shared" si="38"/>
        <v>2.102769777408593E-4</v>
      </c>
      <c r="AA75">
        <f t="shared" si="38"/>
        <v>2.145978051076941E-4</v>
      </c>
      <c r="AB75">
        <f t="shared" si="38"/>
        <v>2.1891863247452891E-4</v>
      </c>
      <c r="AC75">
        <f t="shared" si="38"/>
        <v>2.1891863247452896E-4</v>
      </c>
      <c r="AD75">
        <f t="shared" si="38"/>
        <v>2.1891863247452896E-4</v>
      </c>
      <c r="AE75">
        <f t="shared" si="38"/>
        <v>2.1891863247452896E-4</v>
      </c>
      <c r="AF75">
        <f t="shared" si="38"/>
        <v>2.1891863247452896E-4</v>
      </c>
      <c r="AG75">
        <f t="shared" ref="AG75:BA75" si="39">AG58</f>
        <v>2.1891863247452896E-4</v>
      </c>
      <c r="AH75">
        <f t="shared" si="39"/>
        <v>2.1891863247452896E-4</v>
      </c>
      <c r="AI75">
        <f t="shared" si="39"/>
        <v>2.1891863247452896E-4</v>
      </c>
      <c r="AJ75">
        <f t="shared" si="39"/>
        <v>2.1891863247452896E-4</v>
      </c>
      <c r="AK75">
        <f t="shared" si="39"/>
        <v>2.1891863247452896E-4</v>
      </c>
      <c r="AL75">
        <f t="shared" si="39"/>
        <v>2.1891863247452896E-4</v>
      </c>
      <c r="AM75">
        <f t="shared" si="39"/>
        <v>2.1891863247452896E-4</v>
      </c>
      <c r="AN75">
        <f t="shared" si="39"/>
        <v>2.1891863247452896E-4</v>
      </c>
      <c r="AO75">
        <f t="shared" si="39"/>
        <v>2.1891863247452896E-4</v>
      </c>
      <c r="AP75">
        <f t="shared" si="39"/>
        <v>2.1891863247452896E-4</v>
      </c>
      <c r="AQ75">
        <f t="shared" si="39"/>
        <v>2.1891863247452896E-4</v>
      </c>
      <c r="AR75">
        <f t="shared" si="39"/>
        <v>2.1891863247452896E-4</v>
      </c>
      <c r="AS75">
        <f t="shared" si="39"/>
        <v>2.1891863247452896E-4</v>
      </c>
      <c r="AT75">
        <f t="shared" si="39"/>
        <v>2.1891863247452896E-4</v>
      </c>
      <c r="AU75">
        <f t="shared" si="39"/>
        <v>2.1891863247452896E-4</v>
      </c>
      <c r="AV75">
        <f t="shared" si="39"/>
        <v>2.1891863247452896E-4</v>
      </c>
      <c r="AW75">
        <f t="shared" si="39"/>
        <v>2.1891863247452896E-4</v>
      </c>
      <c r="AX75">
        <f t="shared" si="39"/>
        <v>2.1891863247452896E-4</v>
      </c>
      <c r="AY75">
        <f t="shared" si="39"/>
        <v>2.1891863247452896E-4</v>
      </c>
      <c r="AZ75">
        <f t="shared" si="39"/>
        <v>2.1891863247452896E-4</v>
      </c>
      <c r="BA75">
        <f t="shared" si="39"/>
        <v>2.1891863247452896E-4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18"/>
  <sheetViews>
    <sheetView workbookViewId="0">
      <selection activeCell="A20" sqref="A20"/>
    </sheetView>
  </sheetViews>
  <sheetFormatPr defaultRowHeight="15"/>
  <cols>
    <col min="1" max="1" width="22.7109375" customWidth="1"/>
  </cols>
  <sheetData>
    <row r="1" spans="1:52">
      <c r="A1" t="s">
        <v>23</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c r="A2" t="s">
        <v>45</v>
      </c>
      <c r="B2">
        <v>0</v>
      </c>
      <c r="C2">
        <v>0</v>
      </c>
      <c r="D2">
        <v>0</v>
      </c>
      <c r="E2">
        <v>0</v>
      </c>
      <c r="F2">
        <v>0</v>
      </c>
      <c r="G2">
        <v>0</v>
      </c>
      <c r="H2">
        <v>0</v>
      </c>
      <c r="I2">
        <v>0</v>
      </c>
      <c r="J2">
        <v>0</v>
      </c>
      <c r="K2">
        <v>0</v>
      </c>
      <c r="L2">
        <v>0</v>
      </c>
      <c r="M2">
        <v>0</v>
      </c>
      <c r="N2">
        <v>0</v>
      </c>
      <c r="O2">
        <v>0</v>
      </c>
      <c r="P2">
        <v>5.704285542</v>
      </c>
      <c r="Q2">
        <v>6.7157807790000001</v>
      </c>
      <c r="R2">
        <v>6.7188921720000003</v>
      </c>
      <c r="S2">
        <v>6.9888336600000001</v>
      </c>
      <c r="T2">
        <v>6.9871639339999998</v>
      </c>
      <c r="U2">
        <v>6.9825914190000002</v>
      </c>
      <c r="V2">
        <v>6.981102366</v>
      </c>
      <c r="W2">
        <v>6.973835158</v>
      </c>
      <c r="X2">
        <v>6.9721546410000004</v>
      </c>
      <c r="Y2">
        <v>6.9706554289999998</v>
      </c>
      <c r="Z2">
        <v>6.9589604359999999</v>
      </c>
      <c r="AA2">
        <v>6.9571971149999996</v>
      </c>
      <c r="AB2">
        <v>6.9550359640000003</v>
      </c>
      <c r="AC2">
        <v>6.9463051589999996</v>
      </c>
      <c r="AD2">
        <v>6.9445338879999996</v>
      </c>
      <c r="AE2">
        <v>6.9427916449999998</v>
      </c>
      <c r="AF2">
        <v>6.9410689269999999</v>
      </c>
      <c r="AG2">
        <v>6.9393168909999998</v>
      </c>
      <c r="AH2">
        <v>6.9375795350000002</v>
      </c>
      <c r="AI2">
        <v>6.9359136760000002</v>
      </c>
      <c r="AJ2">
        <v>6.9342649070000002</v>
      </c>
      <c r="AK2">
        <v>6.9324823240000004</v>
      </c>
      <c r="AL2">
        <v>6.9309049949999997</v>
      </c>
      <c r="AM2">
        <v>6.9293277929999997</v>
      </c>
      <c r="AN2">
        <v>6.9277533360000003</v>
      </c>
      <c r="AO2">
        <v>6.9261890700000004</v>
      </c>
      <c r="AP2">
        <v>6.9246178360000004</v>
      </c>
      <c r="AQ2">
        <v>6.9230441169999999</v>
      </c>
      <c r="AR2">
        <v>6.9214980260000001</v>
      </c>
      <c r="AS2">
        <v>6.9199532079999999</v>
      </c>
      <c r="AT2">
        <v>6.9184182520000004</v>
      </c>
      <c r="AU2">
        <v>6.9168862200000003</v>
      </c>
      <c r="AV2">
        <v>6.9153628469999999</v>
      </c>
      <c r="AW2">
        <v>6.9138530920000001</v>
      </c>
      <c r="AX2">
        <v>6.9123379619999996</v>
      </c>
      <c r="AY2">
        <v>6.9108145829999996</v>
      </c>
      <c r="AZ2">
        <v>6.9092735269999999</v>
      </c>
    </row>
    <row r="3" spans="1:52">
      <c r="A3" t="s">
        <v>46</v>
      </c>
      <c r="B3">
        <v>0</v>
      </c>
      <c r="C3">
        <v>0</v>
      </c>
      <c r="D3">
        <v>0</v>
      </c>
      <c r="E3">
        <v>0</v>
      </c>
      <c r="F3">
        <v>0</v>
      </c>
      <c r="G3">
        <v>0</v>
      </c>
      <c r="H3">
        <v>0</v>
      </c>
      <c r="I3">
        <v>0</v>
      </c>
      <c r="J3">
        <v>0</v>
      </c>
      <c r="K3">
        <v>0</v>
      </c>
      <c r="L3">
        <v>0</v>
      </c>
      <c r="M3">
        <v>0</v>
      </c>
      <c r="N3">
        <v>0</v>
      </c>
      <c r="O3">
        <v>0</v>
      </c>
      <c r="P3">
        <v>5.916360987</v>
      </c>
      <c r="Q3">
        <v>8.4844987580000009</v>
      </c>
      <c r="R3">
        <v>8.4844987580000009</v>
      </c>
      <c r="S3">
        <v>8.4844987580000009</v>
      </c>
      <c r="T3">
        <v>8.4844987580000009</v>
      </c>
      <c r="U3">
        <v>8.4844987580000009</v>
      </c>
      <c r="V3">
        <v>8.4844987580000009</v>
      </c>
      <c r="W3">
        <v>8.4844987580000009</v>
      </c>
      <c r="X3">
        <v>8.4844987580000009</v>
      </c>
      <c r="Y3">
        <v>8.4844987580000009</v>
      </c>
      <c r="Z3">
        <v>8.4844987580000009</v>
      </c>
      <c r="AA3">
        <v>8.4844987580000009</v>
      </c>
      <c r="AB3">
        <v>8.4844987580000009</v>
      </c>
      <c r="AC3">
        <v>8.4844987580000009</v>
      </c>
      <c r="AD3">
        <v>8.4844987580000009</v>
      </c>
      <c r="AE3">
        <v>8.4844987580000009</v>
      </c>
      <c r="AF3">
        <v>8.4844987580000009</v>
      </c>
      <c r="AG3">
        <v>8.4844987580000009</v>
      </c>
      <c r="AH3">
        <v>8.4844987580000009</v>
      </c>
      <c r="AI3">
        <v>8.4844987580000009</v>
      </c>
      <c r="AJ3">
        <v>8.4844987580000009</v>
      </c>
      <c r="AK3">
        <v>8.4844987580000009</v>
      </c>
      <c r="AL3">
        <v>8.4844987580000009</v>
      </c>
      <c r="AM3">
        <v>8.4844987580000009</v>
      </c>
      <c r="AN3">
        <v>8.4844987580000009</v>
      </c>
      <c r="AO3">
        <v>8.4844987580000009</v>
      </c>
      <c r="AP3">
        <v>8.4844987580000009</v>
      </c>
      <c r="AQ3">
        <v>8.4844987580000009</v>
      </c>
      <c r="AR3">
        <v>8.4844987580000009</v>
      </c>
      <c r="AS3">
        <v>8.4844987580000009</v>
      </c>
      <c r="AT3">
        <v>8.4844987580000009</v>
      </c>
      <c r="AU3">
        <v>8.4844987580000009</v>
      </c>
      <c r="AV3">
        <v>8.4844987580000009</v>
      </c>
      <c r="AW3">
        <v>8.4844987580000009</v>
      </c>
      <c r="AX3">
        <v>8.4844987580000009</v>
      </c>
      <c r="AY3">
        <v>8.484</v>
      </c>
      <c r="AZ3">
        <v>8.484</v>
      </c>
    </row>
    <row r="4" spans="1:52">
      <c r="A4" t="s">
        <v>47</v>
      </c>
      <c r="B4">
        <v>0</v>
      </c>
      <c r="C4">
        <v>0</v>
      </c>
      <c r="D4">
        <v>0</v>
      </c>
      <c r="E4">
        <v>0</v>
      </c>
      <c r="F4">
        <v>0</v>
      </c>
      <c r="G4">
        <v>0</v>
      </c>
      <c r="H4">
        <v>0</v>
      </c>
      <c r="I4">
        <v>0</v>
      </c>
      <c r="J4">
        <v>0</v>
      </c>
      <c r="K4">
        <v>0</v>
      </c>
      <c r="L4">
        <v>0</v>
      </c>
      <c r="M4">
        <v>0</v>
      </c>
      <c r="N4">
        <v>0</v>
      </c>
      <c r="O4">
        <v>0</v>
      </c>
      <c r="P4">
        <v>4.3648019360000001</v>
      </c>
      <c r="Q4">
        <v>6.0836681170000002</v>
      </c>
      <c r="R4">
        <v>6.0838507220000002</v>
      </c>
      <c r="S4">
        <v>6.3273237160000004</v>
      </c>
      <c r="T4">
        <v>6.3272935490000002</v>
      </c>
      <c r="U4">
        <v>6.3269657009999998</v>
      </c>
      <c r="V4">
        <v>6.3269498500000001</v>
      </c>
      <c r="W4">
        <v>6.3262329839999998</v>
      </c>
      <c r="X4">
        <v>6.326186882</v>
      </c>
      <c r="Y4">
        <v>6.3261560660000002</v>
      </c>
      <c r="Z4">
        <v>6.3249817139999998</v>
      </c>
      <c r="AA4">
        <v>6.3249279009999997</v>
      </c>
      <c r="AB4">
        <v>6.3248395909999999</v>
      </c>
      <c r="AC4">
        <v>6.3240661820000001</v>
      </c>
      <c r="AD4">
        <v>6.3239995369999997</v>
      </c>
      <c r="AE4">
        <v>6.3239288570000003</v>
      </c>
      <c r="AF4">
        <v>6.3238533219999997</v>
      </c>
      <c r="AG4">
        <v>6.3237725459999998</v>
      </c>
      <c r="AH4">
        <v>6.3236879970000004</v>
      </c>
      <c r="AI4">
        <v>6.3236063260000002</v>
      </c>
      <c r="AJ4">
        <v>6.3235216750000003</v>
      </c>
      <c r="AK4">
        <v>6.3234214949999998</v>
      </c>
      <c r="AL4">
        <v>6.3233402090000004</v>
      </c>
      <c r="AM4">
        <v>6.3232558110000001</v>
      </c>
      <c r="AN4">
        <v>6.3231685850000003</v>
      </c>
      <c r="AO4">
        <v>6.3230790880000001</v>
      </c>
      <c r="AP4">
        <v>6.322987178</v>
      </c>
      <c r="AQ4">
        <v>6.3228919430000001</v>
      </c>
      <c r="AR4">
        <v>6.3227949710000004</v>
      </c>
      <c r="AS4">
        <v>6.3226955909999996</v>
      </c>
      <c r="AT4">
        <v>6.3225940129999998</v>
      </c>
      <c r="AU4">
        <v>6.3224899670000001</v>
      </c>
      <c r="AV4">
        <v>6.3223828400000004</v>
      </c>
      <c r="AW4">
        <v>6.3222730739999999</v>
      </c>
      <c r="AX4">
        <v>6.322160105</v>
      </c>
      <c r="AY4">
        <v>6.3220435300000002</v>
      </c>
      <c r="AZ4">
        <v>6.3219229329999997</v>
      </c>
    </row>
    <row r="5" spans="1:52">
      <c r="A5" t="s">
        <v>48</v>
      </c>
      <c r="B5">
        <v>0</v>
      </c>
      <c r="C5">
        <v>0</v>
      </c>
      <c r="D5">
        <v>0</v>
      </c>
      <c r="E5">
        <v>0</v>
      </c>
      <c r="F5">
        <v>0</v>
      </c>
      <c r="G5">
        <v>0</v>
      </c>
      <c r="H5">
        <v>0</v>
      </c>
      <c r="I5">
        <v>0</v>
      </c>
      <c r="J5">
        <v>0</v>
      </c>
      <c r="K5">
        <v>0</v>
      </c>
      <c r="L5">
        <v>0</v>
      </c>
      <c r="M5">
        <v>0</v>
      </c>
      <c r="N5">
        <v>0</v>
      </c>
      <c r="O5">
        <v>2.4678737019999999</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row>
    <row r="6" spans="1:52">
      <c r="A6" t="s">
        <v>49</v>
      </c>
      <c r="B6">
        <v>0</v>
      </c>
      <c r="C6">
        <v>0</v>
      </c>
      <c r="D6">
        <v>0</v>
      </c>
      <c r="E6">
        <v>0</v>
      </c>
      <c r="F6">
        <v>0</v>
      </c>
      <c r="G6">
        <v>0</v>
      </c>
      <c r="H6">
        <v>0</v>
      </c>
      <c r="I6">
        <v>0</v>
      </c>
      <c r="J6">
        <v>0</v>
      </c>
      <c r="K6">
        <v>0</v>
      </c>
      <c r="L6">
        <v>0</v>
      </c>
      <c r="M6">
        <v>0</v>
      </c>
      <c r="N6">
        <v>0</v>
      </c>
      <c r="O6">
        <v>4.2240000000000002</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row>
    <row r="7" spans="1:52">
      <c r="A7" t="s">
        <v>50</v>
      </c>
      <c r="B7">
        <v>0</v>
      </c>
      <c r="C7">
        <v>0</v>
      </c>
      <c r="D7">
        <v>0</v>
      </c>
      <c r="E7">
        <v>0</v>
      </c>
      <c r="F7">
        <v>0</v>
      </c>
      <c r="G7">
        <v>0</v>
      </c>
      <c r="H7">
        <v>0</v>
      </c>
      <c r="I7">
        <v>0</v>
      </c>
      <c r="J7">
        <v>0</v>
      </c>
      <c r="K7">
        <v>0</v>
      </c>
      <c r="L7">
        <v>0</v>
      </c>
      <c r="M7">
        <v>0</v>
      </c>
      <c r="N7">
        <v>0</v>
      </c>
      <c r="O7">
        <v>0</v>
      </c>
      <c r="P7">
        <v>0</v>
      </c>
      <c r="Q7">
        <v>0</v>
      </c>
      <c r="R7">
        <v>0</v>
      </c>
      <c r="S7">
        <v>0</v>
      </c>
      <c r="T7">
        <v>20.714061829999999</v>
      </c>
      <c r="U7">
        <v>20.571793329999998</v>
      </c>
      <c r="V7">
        <v>20.2124387</v>
      </c>
      <c r="W7">
        <v>19.20528521</v>
      </c>
      <c r="X7">
        <v>18.61145638</v>
      </c>
      <c r="Y7">
        <v>17.91552488</v>
      </c>
      <c r="Z7">
        <v>17.301635189999999</v>
      </c>
      <c r="AA7">
        <v>16.867911029999998</v>
      </c>
      <c r="AB7">
        <v>17.065341419999999</v>
      </c>
      <c r="AC7">
        <v>17.265066000000001</v>
      </c>
      <c r="AD7">
        <v>17.467107819999999</v>
      </c>
      <c r="AE7">
        <v>17.671496099999999</v>
      </c>
      <c r="AF7">
        <v>17.878257290000001</v>
      </c>
      <c r="AG7">
        <v>18.087418</v>
      </c>
      <c r="AH7">
        <v>18.299008409999999</v>
      </c>
      <c r="AI7">
        <v>18.513051149999999</v>
      </c>
      <c r="AJ7">
        <v>18.729576099999999</v>
      </c>
      <c r="AK7">
        <v>18.94861298</v>
      </c>
      <c r="AL7">
        <v>19.190390579999999</v>
      </c>
      <c r="AM7">
        <v>19.41486914</v>
      </c>
      <c r="AN7">
        <v>19.641966020000002</v>
      </c>
      <c r="AO7">
        <v>19.8717091</v>
      </c>
      <c r="AP7">
        <v>20.10413187</v>
      </c>
      <c r="AQ7">
        <v>20.339265600000001</v>
      </c>
      <c r="AR7">
        <v>20.577143509999999</v>
      </c>
      <c r="AS7">
        <v>20.81780066</v>
      </c>
      <c r="AT7">
        <v>21.061273660000001</v>
      </c>
      <c r="AU7">
        <v>21.30759656</v>
      </c>
      <c r="AV7">
        <v>21.556805820000001</v>
      </c>
      <c r="AW7">
        <v>21.808941050000001</v>
      </c>
      <c r="AX7">
        <v>22.06403753</v>
      </c>
      <c r="AY7">
        <v>22.32213883</v>
      </c>
      <c r="AZ7">
        <v>22.583290049999999</v>
      </c>
    </row>
    <row r="8" spans="1:52">
      <c r="A8" t="s">
        <v>87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row>
    <row r="9" spans="1:52">
      <c r="A9" t="s">
        <v>88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row>
    <row r="10" spans="1:52">
      <c r="A10" t="s">
        <v>89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row>
    <row r="12" spans="1:52">
      <c r="A12" t="s">
        <v>118</v>
      </c>
    </row>
    <row r="13" spans="1:52">
      <c r="A13" t="s">
        <v>23</v>
      </c>
      <c r="B13">
        <v>2000</v>
      </c>
      <c r="C13">
        <v>2001</v>
      </c>
      <c r="D13">
        <v>2002</v>
      </c>
      <c r="E13">
        <v>2003</v>
      </c>
      <c r="F13">
        <v>2004</v>
      </c>
      <c r="G13">
        <v>2005</v>
      </c>
      <c r="H13">
        <v>2006</v>
      </c>
      <c r="I13">
        <v>2007</v>
      </c>
      <c r="J13">
        <v>2008</v>
      </c>
      <c r="K13">
        <v>2009</v>
      </c>
      <c r="L13">
        <v>2010</v>
      </c>
      <c r="M13">
        <v>2011</v>
      </c>
      <c r="N13">
        <v>2012</v>
      </c>
      <c r="O13">
        <v>2013</v>
      </c>
      <c r="P13">
        <v>2014</v>
      </c>
      <c r="Q13">
        <v>2015</v>
      </c>
      <c r="R13">
        <v>2016</v>
      </c>
      <c r="S13">
        <v>2017</v>
      </c>
      <c r="T13">
        <v>2018</v>
      </c>
      <c r="U13">
        <v>2019</v>
      </c>
      <c r="V13">
        <v>2020</v>
      </c>
      <c r="W13">
        <v>2021</v>
      </c>
      <c r="X13">
        <v>2022</v>
      </c>
      <c r="Y13">
        <v>2023</v>
      </c>
      <c r="Z13">
        <v>2024</v>
      </c>
      <c r="AA13">
        <v>2025</v>
      </c>
      <c r="AB13">
        <v>2026</v>
      </c>
      <c r="AC13">
        <v>2027</v>
      </c>
      <c r="AD13">
        <v>2028</v>
      </c>
      <c r="AE13">
        <v>2029</v>
      </c>
      <c r="AF13">
        <v>2030</v>
      </c>
      <c r="AG13">
        <v>2031</v>
      </c>
      <c r="AH13">
        <v>2032</v>
      </c>
      <c r="AI13">
        <v>2033</v>
      </c>
      <c r="AJ13">
        <v>2034</v>
      </c>
      <c r="AK13">
        <v>2035</v>
      </c>
      <c r="AL13">
        <v>2036</v>
      </c>
      <c r="AM13">
        <v>2037</v>
      </c>
      <c r="AN13">
        <v>2038</v>
      </c>
      <c r="AO13">
        <v>2039</v>
      </c>
      <c r="AP13">
        <v>2040</v>
      </c>
      <c r="AQ13">
        <v>2041</v>
      </c>
      <c r="AR13">
        <v>2042</v>
      </c>
      <c r="AS13">
        <v>2043</v>
      </c>
      <c r="AT13">
        <v>2044</v>
      </c>
      <c r="AU13">
        <v>2045</v>
      </c>
      <c r="AV13">
        <v>2046</v>
      </c>
      <c r="AW13">
        <v>2047</v>
      </c>
      <c r="AX13">
        <v>2048</v>
      </c>
      <c r="AY13">
        <v>2049</v>
      </c>
      <c r="AZ13">
        <v>2050</v>
      </c>
    </row>
    <row r="14" spans="1:52">
      <c r="A14" t="s">
        <v>45</v>
      </c>
      <c r="B14">
        <v>5.704285542</v>
      </c>
      <c r="C14">
        <v>5.704285542</v>
      </c>
      <c r="D14">
        <v>5.704285542</v>
      </c>
      <c r="E14">
        <v>5.704285542</v>
      </c>
      <c r="F14">
        <v>5.704285542</v>
      </c>
      <c r="G14">
        <v>5.704285542</v>
      </c>
      <c r="H14">
        <v>5.704285542</v>
      </c>
      <c r="I14">
        <v>5.704285542</v>
      </c>
      <c r="J14">
        <v>5.704285542</v>
      </c>
      <c r="K14">
        <v>5.704285542</v>
      </c>
      <c r="L14">
        <v>5.704285542</v>
      </c>
      <c r="M14">
        <v>5.704285542</v>
      </c>
      <c r="N14">
        <v>5.704285542</v>
      </c>
      <c r="O14">
        <v>5.704285542</v>
      </c>
      <c r="P14">
        <v>5.704285542</v>
      </c>
      <c r="Q14">
        <v>6.7157807790000001</v>
      </c>
      <c r="R14">
        <v>6.7188921720000003</v>
      </c>
      <c r="S14">
        <v>6.9888336600000001</v>
      </c>
      <c r="T14">
        <v>6.9871639339999998</v>
      </c>
      <c r="U14">
        <v>6.9825914190000002</v>
      </c>
      <c r="V14">
        <v>6.981102366</v>
      </c>
      <c r="W14">
        <v>6.973835158</v>
      </c>
      <c r="X14">
        <v>6.9721546410000004</v>
      </c>
      <c r="Y14">
        <v>6.9706554289999998</v>
      </c>
      <c r="Z14">
        <v>6.9589604359999999</v>
      </c>
      <c r="AA14">
        <v>6.9571971149999996</v>
      </c>
      <c r="AB14">
        <v>6.9550359640000003</v>
      </c>
      <c r="AC14">
        <v>6.9463051589999996</v>
      </c>
      <c r="AD14">
        <v>6.9445338879999996</v>
      </c>
      <c r="AE14">
        <v>6.9427916449999998</v>
      </c>
      <c r="AF14">
        <v>6.9410689269999999</v>
      </c>
      <c r="AG14">
        <v>6.9393168909999998</v>
      </c>
      <c r="AH14">
        <v>6.9375795350000002</v>
      </c>
      <c r="AI14">
        <v>6.9359136760000002</v>
      </c>
      <c r="AJ14">
        <v>6.9342649070000002</v>
      </c>
      <c r="AK14">
        <v>6.9324823240000004</v>
      </c>
      <c r="AL14">
        <v>6.9309049949999997</v>
      </c>
      <c r="AM14">
        <v>6.9293277929999997</v>
      </c>
      <c r="AN14">
        <v>6.9277533360000003</v>
      </c>
      <c r="AO14">
        <v>6.9261890700000004</v>
      </c>
      <c r="AP14">
        <v>6.9246178360000004</v>
      </c>
      <c r="AQ14">
        <v>6.9230441169999999</v>
      </c>
      <c r="AR14">
        <v>6.9214980260000001</v>
      </c>
      <c r="AS14">
        <v>6.9199532079999999</v>
      </c>
      <c r="AT14">
        <v>6.9184182520000004</v>
      </c>
      <c r="AU14">
        <v>6.9168862200000003</v>
      </c>
      <c r="AV14">
        <v>6.9153628469999999</v>
      </c>
      <c r="AW14">
        <v>6.9138530920000001</v>
      </c>
      <c r="AX14">
        <v>6.9123379619999996</v>
      </c>
      <c r="AY14">
        <v>6.9108145829999996</v>
      </c>
      <c r="AZ14">
        <v>6.9092735269999999</v>
      </c>
    </row>
    <row r="15" spans="1:52">
      <c r="A15" t="s">
        <v>46</v>
      </c>
      <c r="B15">
        <v>5.916360987</v>
      </c>
      <c r="C15">
        <v>5.916360987</v>
      </c>
      <c r="D15">
        <v>5.916360987</v>
      </c>
      <c r="E15">
        <v>5.916360987</v>
      </c>
      <c r="F15">
        <v>5.916360987</v>
      </c>
      <c r="G15">
        <v>5.916360987</v>
      </c>
      <c r="H15">
        <v>5.916360987</v>
      </c>
      <c r="I15">
        <v>5.916360987</v>
      </c>
      <c r="J15">
        <v>5.916360987</v>
      </c>
      <c r="K15">
        <v>5.916360987</v>
      </c>
      <c r="L15">
        <v>5.916360987</v>
      </c>
      <c r="M15">
        <v>5.916360987</v>
      </c>
      <c r="N15">
        <v>5.916360987</v>
      </c>
      <c r="O15">
        <v>5.916360987</v>
      </c>
      <c r="P15">
        <v>5.916360987</v>
      </c>
      <c r="Q15">
        <v>8.4844987580000009</v>
      </c>
      <c r="R15">
        <v>8.4844987580000009</v>
      </c>
      <c r="S15">
        <v>8.4844987580000009</v>
      </c>
      <c r="T15">
        <v>8.4844987580000009</v>
      </c>
      <c r="U15">
        <v>8.4844987580000009</v>
      </c>
      <c r="V15">
        <v>8.4844987580000009</v>
      </c>
      <c r="W15">
        <v>8.4844987580000009</v>
      </c>
      <c r="X15">
        <v>8.4844987580000009</v>
      </c>
      <c r="Y15">
        <v>8.4844987580000009</v>
      </c>
      <c r="Z15">
        <v>8.4844987580000009</v>
      </c>
      <c r="AA15">
        <v>8.4844987580000009</v>
      </c>
      <c r="AB15">
        <v>8.4844987580000009</v>
      </c>
      <c r="AC15">
        <v>8.4844987580000009</v>
      </c>
      <c r="AD15">
        <v>8.4844987580000009</v>
      </c>
      <c r="AE15">
        <v>8.4844987580000009</v>
      </c>
      <c r="AF15">
        <v>8.4844987580000009</v>
      </c>
      <c r="AG15">
        <v>8.4844987580000009</v>
      </c>
      <c r="AH15">
        <v>8.4844987580000009</v>
      </c>
      <c r="AI15">
        <v>8.4844987580000009</v>
      </c>
      <c r="AJ15">
        <v>8.4844987580000009</v>
      </c>
      <c r="AK15">
        <v>8.4844987580000009</v>
      </c>
      <c r="AL15">
        <v>8.4844987580000009</v>
      </c>
      <c r="AM15">
        <v>8.4844987580000009</v>
      </c>
      <c r="AN15">
        <v>8.4844987580000009</v>
      </c>
      <c r="AO15">
        <v>8.4844987580000009</v>
      </c>
      <c r="AP15">
        <v>8.4844987580000009</v>
      </c>
      <c r="AQ15">
        <v>8.4844987580000009</v>
      </c>
      <c r="AR15">
        <v>8.4844987580000009</v>
      </c>
      <c r="AS15">
        <v>8.4844987580000009</v>
      </c>
      <c r="AT15">
        <v>8.4844987580000009</v>
      </c>
      <c r="AU15">
        <v>8.4844987580000009</v>
      </c>
      <c r="AV15">
        <v>8.4844987580000009</v>
      </c>
      <c r="AW15">
        <v>8.4844987580000009</v>
      </c>
      <c r="AX15">
        <v>8.4844987580000009</v>
      </c>
      <c r="AY15">
        <v>8.484</v>
      </c>
      <c r="AZ15">
        <v>8.484</v>
      </c>
    </row>
    <row r="16" spans="1:52">
      <c r="A16" t="s">
        <v>47</v>
      </c>
      <c r="B16">
        <v>4.3648019360000001</v>
      </c>
      <c r="C16">
        <v>4.3648019360000001</v>
      </c>
      <c r="D16">
        <v>4.3648019360000001</v>
      </c>
      <c r="E16">
        <v>4.3648019360000001</v>
      </c>
      <c r="F16">
        <v>4.3648019360000001</v>
      </c>
      <c r="G16">
        <v>4.3648019360000001</v>
      </c>
      <c r="H16">
        <v>4.3648019360000001</v>
      </c>
      <c r="I16">
        <v>4.3648019360000001</v>
      </c>
      <c r="J16">
        <v>4.3648019360000001</v>
      </c>
      <c r="K16">
        <v>4.3648019360000001</v>
      </c>
      <c r="L16">
        <v>4.3648019360000001</v>
      </c>
      <c r="M16">
        <v>4.3648019360000001</v>
      </c>
      <c r="N16">
        <v>4.3648019360000001</v>
      </c>
      <c r="O16">
        <v>4.3648019360000001</v>
      </c>
      <c r="P16">
        <v>4.3648019360000001</v>
      </c>
      <c r="Q16">
        <v>6.0836681170000002</v>
      </c>
      <c r="R16">
        <v>6.0838507220000002</v>
      </c>
      <c r="S16">
        <v>6.3273237160000004</v>
      </c>
      <c r="T16">
        <v>6.3272935490000002</v>
      </c>
      <c r="U16">
        <v>6.3269657009999998</v>
      </c>
      <c r="V16">
        <v>6.3269498500000001</v>
      </c>
      <c r="W16">
        <v>6.3262329839999998</v>
      </c>
      <c r="X16">
        <v>6.326186882</v>
      </c>
      <c r="Y16">
        <v>6.3261560660000002</v>
      </c>
      <c r="Z16">
        <v>6.3249817139999998</v>
      </c>
      <c r="AA16">
        <v>6.3249279009999997</v>
      </c>
      <c r="AB16">
        <v>6.3248395909999999</v>
      </c>
      <c r="AC16">
        <v>6.3240661820000001</v>
      </c>
      <c r="AD16">
        <v>6.3239995369999997</v>
      </c>
      <c r="AE16">
        <v>6.3239288570000003</v>
      </c>
      <c r="AF16">
        <v>6.3238533219999997</v>
      </c>
      <c r="AG16">
        <v>6.3237725459999998</v>
      </c>
      <c r="AH16">
        <v>6.3236879970000004</v>
      </c>
      <c r="AI16">
        <v>6.3236063260000002</v>
      </c>
      <c r="AJ16">
        <v>6.3235216750000003</v>
      </c>
      <c r="AK16">
        <v>6.3234214949999998</v>
      </c>
      <c r="AL16">
        <v>6.3233402090000004</v>
      </c>
      <c r="AM16">
        <v>6.3232558110000001</v>
      </c>
      <c r="AN16">
        <v>6.3231685850000003</v>
      </c>
      <c r="AO16">
        <v>6.3230790880000001</v>
      </c>
      <c r="AP16">
        <v>6.322987178</v>
      </c>
      <c r="AQ16">
        <v>6.3228919430000001</v>
      </c>
      <c r="AR16">
        <v>6.3227949710000004</v>
      </c>
      <c r="AS16">
        <v>6.3226955909999996</v>
      </c>
      <c r="AT16">
        <v>6.3225940129999998</v>
      </c>
      <c r="AU16">
        <v>6.3224899670000001</v>
      </c>
      <c r="AV16">
        <v>6.3223828400000004</v>
      </c>
      <c r="AW16">
        <v>6.3222730739999999</v>
      </c>
      <c r="AX16">
        <v>6.322160105</v>
      </c>
      <c r="AY16">
        <v>6.3220435300000002</v>
      </c>
      <c r="AZ16">
        <v>6.3219229329999997</v>
      </c>
    </row>
    <row r="17" spans="1:52">
      <c r="A17" t="s">
        <v>48</v>
      </c>
      <c r="B17">
        <v>2.4678737019999999</v>
      </c>
      <c r="C17">
        <v>2.4678737019999999</v>
      </c>
      <c r="D17">
        <v>2.4678737019999999</v>
      </c>
      <c r="E17">
        <v>2.4678737019999999</v>
      </c>
      <c r="F17">
        <v>2.4678737019999999</v>
      </c>
      <c r="G17">
        <v>2.4678737019999999</v>
      </c>
      <c r="H17">
        <v>2.4678737019999999</v>
      </c>
      <c r="I17">
        <v>2.4678737019999999</v>
      </c>
      <c r="J17">
        <v>2.4678737019999999</v>
      </c>
      <c r="K17">
        <v>2.4678737019999999</v>
      </c>
      <c r="L17">
        <v>2.4678737019999999</v>
      </c>
      <c r="M17">
        <v>2.4678737019999999</v>
      </c>
      <c r="N17">
        <v>2.4678737019999999</v>
      </c>
      <c r="O17">
        <v>2.4678737019999999</v>
      </c>
      <c r="P17">
        <v>2.4678737019999999</v>
      </c>
      <c r="Q17">
        <v>2.4678737019999999</v>
      </c>
      <c r="R17">
        <v>2.4678737019999999</v>
      </c>
      <c r="S17">
        <v>2.4678737019999999</v>
      </c>
      <c r="T17">
        <v>2.4678737019999999</v>
      </c>
      <c r="U17">
        <v>2.4678737019999999</v>
      </c>
      <c r="V17">
        <v>2.4678737019999999</v>
      </c>
      <c r="W17">
        <v>2.4678737019999999</v>
      </c>
      <c r="X17">
        <v>2.4678737019999999</v>
      </c>
      <c r="Y17">
        <v>2.4678737019999999</v>
      </c>
      <c r="Z17">
        <v>2.4678737019999999</v>
      </c>
      <c r="AA17">
        <v>2.4678737019999999</v>
      </c>
      <c r="AB17">
        <v>2.4678737019999999</v>
      </c>
      <c r="AC17">
        <v>2.4678737019999999</v>
      </c>
      <c r="AD17">
        <v>2.4678737019999999</v>
      </c>
      <c r="AE17">
        <v>2.4678737019999999</v>
      </c>
      <c r="AF17">
        <v>2.4678737019999999</v>
      </c>
      <c r="AG17">
        <v>2.4678737019999999</v>
      </c>
      <c r="AH17">
        <v>2.4678737019999999</v>
      </c>
      <c r="AI17">
        <v>2.4678737019999999</v>
      </c>
      <c r="AJ17">
        <v>2.4678737019999999</v>
      </c>
      <c r="AK17">
        <v>2.4678737019999999</v>
      </c>
      <c r="AL17">
        <v>2.4678737019999999</v>
      </c>
      <c r="AM17">
        <v>2.4678737019999999</v>
      </c>
      <c r="AN17">
        <v>2.4678737019999999</v>
      </c>
      <c r="AO17">
        <v>2.4678737019999999</v>
      </c>
      <c r="AP17">
        <v>2.4678737019999999</v>
      </c>
      <c r="AQ17">
        <v>2.4678737019999999</v>
      </c>
      <c r="AR17">
        <v>2.4678737019999999</v>
      </c>
      <c r="AS17">
        <v>2.4678737019999999</v>
      </c>
      <c r="AT17">
        <v>2.4678737019999999</v>
      </c>
      <c r="AU17">
        <v>2.4678737019999999</v>
      </c>
      <c r="AV17">
        <v>2.4678737019999999</v>
      </c>
      <c r="AW17">
        <v>2.4678737019999999</v>
      </c>
      <c r="AX17">
        <v>2.4678737019999999</v>
      </c>
      <c r="AY17">
        <v>2.4678737019999999</v>
      </c>
      <c r="AZ17">
        <v>2.4678737019999999</v>
      </c>
    </row>
    <row r="18" spans="1:52">
      <c r="A18" t="s">
        <v>50</v>
      </c>
      <c r="B18">
        <v>20.714061829999999</v>
      </c>
      <c r="C18">
        <v>20.714061829999999</v>
      </c>
      <c r="D18">
        <v>20.714061829999999</v>
      </c>
      <c r="E18">
        <v>20.714061829999999</v>
      </c>
      <c r="F18">
        <v>20.714061829999999</v>
      </c>
      <c r="G18">
        <v>20.714061829999999</v>
      </c>
      <c r="H18">
        <v>20.714061829999999</v>
      </c>
      <c r="I18">
        <v>20.714061829999999</v>
      </c>
      <c r="J18">
        <v>20.714061829999999</v>
      </c>
      <c r="K18">
        <v>20.714061829999999</v>
      </c>
      <c r="L18">
        <v>20.714061829999999</v>
      </c>
      <c r="M18">
        <v>20.714061829999999</v>
      </c>
      <c r="N18">
        <v>20.714061829999999</v>
      </c>
      <c r="O18">
        <v>20.714061829999999</v>
      </c>
      <c r="P18">
        <v>20.714061829999999</v>
      </c>
      <c r="Q18">
        <v>20.714061829999999</v>
      </c>
      <c r="R18">
        <v>20.714061829999999</v>
      </c>
      <c r="S18">
        <v>20.714061829999999</v>
      </c>
      <c r="T18">
        <v>20.714061829999999</v>
      </c>
      <c r="U18">
        <v>20.571793329999998</v>
      </c>
      <c r="V18">
        <v>20.2124387</v>
      </c>
      <c r="W18">
        <v>19.20528521</v>
      </c>
      <c r="X18">
        <v>18.61145638</v>
      </c>
      <c r="Y18">
        <v>17.91552488</v>
      </c>
      <c r="Z18">
        <v>17.301635189999999</v>
      </c>
      <c r="AA18">
        <v>16.867911029999998</v>
      </c>
      <c r="AB18">
        <v>17.065341419999999</v>
      </c>
      <c r="AC18">
        <v>17.265066000000001</v>
      </c>
      <c r="AD18">
        <v>17.467107819999999</v>
      </c>
      <c r="AE18">
        <v>17.671496099999999</v>
      </c>
      <c r="AF18">
        <v>17.878257290000001</v>
      </c>
      <c r="AG18">
        <v>18.087418</v>
      </c>
      <c r="AH18">
        <v>18.299008409999999</v>
      </c>
      <c r="AI18">
        <v>18.513051149999999</v>
      </c>
      <c r="AJ18">
        <v>18.729576099999999</v>
      </c>
      <c r="AK18">
        <v>18.94861298</v>
      </c>
      <c r="AL18">
        <v>19.190390579999999</v>
      </c>
      <c r="AM18">
        <v>19.41486914</v>
      </c>
      <c r="AN18">
        <v>19.641966020000002</v>
      </c>
      <c r="AO18">
        <v>19.8717091</v>
      </c>
      <c r="AP18">
        <v>20.10413187</v>
      </c>
      <c r="AQ18">
        <v>20.339265600000001</v>
      </c>
      <c r="AR18">
        <v>20.577143509999999</v>
      </c>
      <c r="AS18">
        <v>20.81780066</v>
      </c>
      <c r="AT18">
        <v>21.061273660000001</v>
      </c>
      <c r="AU18">
        <v>21.30759656</v>
      </c>
      <c r="AV18">
        <v>21.556805820000001</v>
      </c>
      <c r="AW18">
        <v>21.808941050000001</v>
      </c>
      <c r="AX18">
        <v>22.06403753</v>
      </c>
      <c r="AY18">
        <v>22.32213883</v>
      </c>
      <c r="AZ18">
        <v>22.583290049999999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Vehicle Loading</vt:lpstr>
      <vt:lpstr>LDV psg time series</vt:lpstr>
      <vt:lpstr>LDV psg</vt:lpstr>
      <vt:lpstr>HDV frt</vt:lpstr>
      <vt:lpstr>HDV frt time series</vt:lpstr>
      <vt:lpstr>LDV Frt gas diesel (Pathways)</vt:lpstr>
      <vt:lpstr>LDV Frt electric&amp;CNG (Pathways)</vt:lpstr>
      <vt:lpstr>HDV psg time series</vt:lpstr>
      <vt:lpstr>HDV psg</vt:lpstr>
      <vt:lpstr>Motorbikes</vt:lpstr>
      <vt:lpstr>AEO 36</vt:lpstr>
      <vt:lpstr>NTS 1-40</vt:lpstr>
      <vt:lpstr>Calculations Etc</vt:lpstr>
      <vt:lpstr>Nonroad estimates</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2020-05-06T01:09:05Z</dcterms:modified>
</cp:coreProperties>
</file>