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480" yWindow="53" windowWidth="18720" windowHeight="7455" activeTab="5"/>
  </bookViews>
  <sheets>
    <sheet name="About" sheetId="1" r:id="rId1"/>
    <sheet name="BGrBSC" sheetId="3" r:id="rId2"/>
    <sheet name="2018 and 2019" sheetId="23" r:id="rId3"/>
    <sheet name="2017 and earlier" sheetId="16" r:id="rId4"/>
    <sheet name="Time series 2020-2030" sheetId="22" r:id="rId5"/>
    <sheet name="Resolve output" sheetId="21" r:id="rId6"/>
    <sheet name="Scenarios - 2030 comparison" sheetId="20" r:id="rId7"/>
    <sheet name="Scenarios- graphical over time" sheetId="19" r:id="rId8"/>
  </sheets>
  <definedNames>
    <definedName name="__FDS_HYPERLINK_TOGGLE_STATE__" hidden="1">"ON"</definedName>
    <definedName name="_Order1" hidden="1">255</definedName>
    <definedName name="_Order2" hidden="1">255</definedName>
    <definedName name="CasesToCompare">#REF!</definedName>
    <definedName name="PVResultsComparisonTableHome">#REF!</definedName>
    <definedName name="ResultsComparisonTable">#REF!</definedName>
    <definedName name="ResultsComparisonTableHome">#REF!</definedName>
    <definedName name="ScenarioNameHeader">#REF!</definedName>
    <definedName name="ScenarioNameHome">#REF!</definedName>
    <definedName name="ScenariosWithResultsList2">#REF!</definedName>
    <definedName name="year">#REF!</definedName>
  </definedNames>
  <calcPr calcId="145621"/>
</workbook>
</file>

<file path=xl/calcChain.xml><?xml version="1.0" encoding="utf-8"?>
<calcChain xmlns="http://schemas.openxmlformats.org/spreadsheetml/2006/main">
  <c r="B6" i="3" l="1"/>
  <c r="B5" i="3"/>
  <c r="N55" i="23"/>
  <c r="N54" i="23"/>
  <c r="B7" i="3" l="1"/>
  <c r="B8" i="3"/>
  <c r="B9" i="3"/>
  <c r="B10" i="3"/>
  <c r="B11" i="3"/>
  <c r="B12" i="3"/>
  <c r="B13" i="3"/>
  <c r="B14" i="3"/>
  <c r="B15" i="3"/>
  <c r="B16" i="3"/>
  <c r="B17" i="3"/>
  <c r="K4" i="22"/>
  <c r="L4" i="22" s="1"/>
  <c r="J4" i="22"/>
  <c r="M4" i="22"/>
  <c r="K2" i="22"/>
  <c r="L2" i="22" s="1"/>
  <c r="J2" i="22"/>
  <c r="M2" i="22"/>
  <c r="B18" i="22" s="1"/>
  <c r="B14" i="22"/>
  <c r="B13" i="22"/>
  <c r="B12" i="22"/>
  <c r="B11" i="22"/>
  <c r="B10" i="22"/>
  <c r="B9" i="22"/>
  <c r="B8" i="22"/>
  <c r="C4" i="22"/>
  <c r="C2" i="22"/>
  <c r="D2" i="22"/>
  <c r="D4" i="22" s="1"/>
  <c r="E2" i="22"/>
  <c r="E4" i="22" s="1"/>
  <c r="F2" i="22"/>
  <c r="F4" i="22" s="1"/>
  <c r="G2" i="22"/>
  <c r="G4" i="22" s="1"/>
  <c r="H2" i="22"/>
  <c r="H4" i="22" s="1"/>
  <c r="I2" i="22"/>
  <c r="I9" i="21"/>
  <c r="H9" i="21"/>
  <c r="G9" i="21"/>
  <c r="D9" i="21"/>
  <c r="E9" i="21"/>
  <c r="F9" i="21"/>
  <c r="C9" i="21"/>
  <c r="A6" i="21"/>
  <c r="D3" i="21"/>
  <c r="E3" i="21"/>
  <c r="F3" i="21"/>
  <c r="G3" i="21"/>
  <c r="C3" i="21"/>
  <c r="I3" i="21"/>
  <c r="H3" i="21"/>
  <c r="S5" i="21"/>
  <c r="D1" i="21"/>
  <c r="E1" i="21" s="1"/>
  <c r="F1" i="21" s="1"/>
  <c r="G1" i="21" s="1"/>
  <c r="H1" i="21" s="1"/>
  <c r="I1" i="21" s="1"/>
  <c r="J1" i="21" s="1"/>
  <c r="K1" i="21" s="1"/>
  <c r="L1" i="21" s="1"/>
  <c r="M1" i="21" s="1"/>
  <c r="B17" i="22" l="1"/>
  <c r="B15" i="22"/>
  <c r="B16" i="22"/>
  <c r="I4" i="22"/>
  <c r="F2" i="20" l="1"/>
  <c r="F3" i="16" l="1"/>
  <c r="F4" i="16" l="1"/>
  <c r="B3" i="3" s="1"/>
  <c r="B2" i="3"/>
  <c r="F5" i="16" l="1"/>
  <c r="B4" i="3" s="1"/>
  <c r="B18" i="3" l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</calcChain>
</file>

<file path=xl/sharedStrings.xml><?xml version="1.0" encoding="utf-8"?>
<sst xmlns="http://schemas.openxmlformats.org/spreadsheetml/2006/main" count="64" uniqueCount="61">
  <si>
    <t>Year</t>
  </si>
  <si>
    <t>Battery Storage Capacity (MW)</t>
  </si>
  <si>
    <t>BGrBSC BAU Grid Battery Storage Capacity</t>
  </si>
  <si>
    <t>Source</t>
  </si>
  <si>
    <t>California Public Utilties Commision</t>
  </si>
  <si>
    <t xml:space="preserve">Notes </t>
  </si>
  <si>
    <t>Data released as part of 10/8/19 Preliminary Results Workshop</t>
  </si>
  <si>
    <t>IOU</t>
  </si>
  <si>
    <t>POU</t>
  </si>
  <si>
    <t>Quote from tracking progress page 6:</t>
  </si>
  <si>
    <t>Through June 2017, stationary battery energy storage systems totaled 177 MW in California (a 30 MW increase from 2016)</t>
  </si>
  <si>
    <t>BTM</t>
  </si>
  <si>
    <t>Webpage for download and background information: https://www.cpuc.ca.gov/General.aspx?id=6442462047</t>
  </si>
  <si>
    <t>Spreadsheet download: ftp://ftp.cpuc.ca.gov/energy/modeling/storage_annual_capmax_with_pivots.xlsx</t>
  </si>
  <si>
    <t>Access the file, "Baseline Generic Annual Storge"</t>
  </si>
  <si>
    <t xml:space="preserve">The tab, "baseline storage," shows the existing storage trajectory to which </t>
  </si>
  <si>
    <t>the "resource build" data is added.  Resource build refers to new resources built</t>
  </si>
  <si>
    <t xml:space="preserve">beyond existing plans. </t>
  </si>
  <si>
    <t xml:space="preserve">Most work relates to documenting and calculating additional storage to meet BAU or higher targets (i.e. 38 MMT for the electricity sector). </t>
  </si>
  <si>
    <t>Difference between 46 MMT and 38 MMT case:</t>
  </si>
  <si>
    <t>MW</t>
  </si>
  <si>
    <t>2030 storage capacity in summary metrics:</t>
  </si>
  <si>
    <t>38 MMT case - 2030 storage capacity in summary metrics:</t>
  </si>
  <si>
    <t>46 MMT case - 2030 storage capacity in summary metrics:</t>
  </si>
  <si>
    <t xml:space="preserve">Difference with summary metrics presentation and Resolve output viewer. </t>
  </si>
  <si>
    <t>Use summary metrics value.</t>
  </si>
  <si>
    <t>Add to earlier years</t>
  </si>
  <si>
    <t>Battery Storage 38 MMT Case</t>
  </si>
  <si>
    <t>interpolate 2025</t>
  </si>
  <si>
    <t>Use result from summary metrics in presentation, which differs by 578</t>
  </si>
  <si>
    <t>MW to add to years 2024-2026</t>
  </si>
  <si>
    <t>True up with presentation value</t>
  </si>
  <si>
    <t>38 MMT imputed</t>
  </si>
  <si>
    <t>BAU 46 MMT case</t>
  </si>
  <si>
    <t>Column arrangement</t>
  </si>
  <si>
    <t xml:space="preserve">POUs have installed 59 MW of energy storage through 2017 </t>
  </si>
  <si>
    <t>https://www.energy.ca.gov/sites/default/files/2019-12/energy_storage_ada.pdf</t>
  </si>
  <si>
    <t xml:space="preserve">For 2018-2019, use data below, by visual approximation. </t>
  </si>
  <si>
    <t>Of this total, about 332 MW are on-line. (See Table 1.) Projects procured under AB 2514 must be installed by 2024.</t>
  </si>
  <si>
    <t>Total</t>
  </si>
  <si>
    <t>LSE</t>
  </si>
  <si>
    <t>Aug 2018 data based on note below table 1</t>
  </si>
  <si>
    <t>https://www.cpuc.ca.gov/uploadedFiles/CPUCWebsite/Content/UtilitiesIndustries/Energy/EnergyPrograms/ElectPowerProcurementGeneration/irp/2018/IRP_MAG_20190617_CoreInputs.pdf</t>
  </si>
  <si>
    <t>Annual additions to cumulative</t>
  </si>
  <si>
    <t>Cumulative total, adding IOU and POU</t>
  </si>
  <si>
    <t>The empirical data above are from a previous version of the CEC's Tracking Progress, Battery Storage report.</t>
  </si>
  <si>
    <t>It is no longer available on the CEC website.  It provided the data above, and stated:</t>
  </si>
  <si>
    <t xml:space="preserve">California’s publicly owned utilities (POUs) are also working to advance energy storage. </t>
  </si>
  <si>
    <t>Modeling Advisory Group (MAG) presentation on June 17, 2019</t>
  </si>
  <si>
    <t>Baseline Battery Storage in the IRP Modeling 2019-2020</t>
  </si>
  <si>
    <t>Baseline storage resources (2018 and 2019)</t>
  </si>
  <si>
    <t>Resolve outputs, accessed from linke to "New RESOLVE Scenario Tool and Results Viewer for IDER-Related Analysis"</t>
  </si>
  <si>
    <t>ftp://ftp.cpuc.ca.gov/energy/modeling/IDER%20Appendix%20B%20RESOLVE%20docs.7z</t>
  </si>
  <si>
    <t>2019-2020 Integrated Resource Plan and Long Term Procurement Plan (IRP-LTPP) process</t>
  </si>
  <si>
    <t>Shown at tab, "Resolve output"</t>
  </si>
  <si>
    <t>Web page hosting above link: https://www.cpuc.ca.gov/General.aspx?id=6442463190</t>
  </si>
  <si>
    <t>Background (2017)</t>
  </si>
  <si>
    <t>https://ww2.energy.ca.gov/renewables/tracking_progress/documents/energy_storage.pdf</t>
  </si>
  <si>
    <t>Archived 2018 version (accessed 28 January 2020)</t>
  </si>
  <si>
    <t>Tracking Progress  - Energy Storage</t>
  </si>
  <si>
    <t xml:space="preserve">California Energy Commission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</si>
</sst>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[$€-2]* #,##0.00_);_([$€-2]* \(#,##0.00\);_([$€-2]* &quot;-&quot;??_)"/>
    <numFmt numFmtId="165" formatCode="_(* #,##0_);_(* \(#,##0\);_(* &quot;-&quot;??_);_(@_)"/>
  </numFmts>
  <fonts count="4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6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i/>
      <sz val="10"/>
      <color theme="2" tint="-0.499984740745262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110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2" borderId="0" applyNumberFormat="0" applyBorder="0" applyAlignment="0" applyProtection="0"/>
    <xf numFmtId="0" fontId="4" fillId="5" borderId="0" applyNumberFormat="0" applyBorder="0" applyAlignment="0" applyProtection="0"/>
    <xf numFmtId="0" fontId="4" fillId="3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8" borderId="0" applyNumberFormat="0" applyBorder="0" applyAlignment="0" applyProtection="0"/>
    <xf numFmtId="0" fontId="5" fillId="3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8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2" borderId="1" applyNumberFormat="0" applyAlignment="0" applyProtection="0"/>
    <xf numFmtId="0" fontId="8" fillId="14" borderId="2" applyNumberFormat="0" applyAlignment="0" applyProtection="0"/>
    <xf numFmtId="164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15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1" applyNumberFormat="0" applyAlignment="0" applyProtection="0"/>
    <xf numFmtId="0" fontId="15" fillId="0" borderId="6" applyNumberFormat="0" applyFill="0" applyAlignment="0" applyProtection="0"/>
    <xf numFmtId="0" fontId="16" fillId="4" borderId="0" applyNumberFormat="0" applyBorder="0" applyAlignment="0" applyProtection="0"/>
    <xf numFmtId="0" fontId="3" fillId="4" borderId="7" applyNumberFormat="0" applyFont="0" applyAlignment="0" applyProtection="0"/>
    <xf numFmtId="0" fontId="17" fillId="2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17" borderId="0" applyNumberFormat="0" applyBorder="0" applyAlignment="0" applyProtection="0"/>
    <xf numFmtId="0" fontId="28" fillId="18" borderId="0" applyNumberFormat="0" applyBorder="0" applyAlignment="0" applyProtection="0"/>
    <xf numFmtId="0" fontId="30" fillId="20" borderId="14" applyNumberFormat="0" applyAlignment="0" applyProtection="0"/>
    <xf numFmtId="0" fontId="31" fillId="21" borderId="15" applyNumberFormat="0" applyAlignment="0" applyProtection="0"/>
    <xf numFmtId="0" fontId="32" fillId="21" borderId="14" applyNumberFormat="0" applyAlignment="0" applyProtection="0"/>
    <xf numFmtId="0" fontId="33" fillId="0" borderId="16" applyNumberFormat="0" applyFill="0" applyAlignment="0" applyProtection="0"/>
    <xf numFmtId="0" fontId="34" fillId="22" borderId="17" applyNumberFormat="0" applyAlignment="0" applyProtection="0"/>
    <xf numFmtId="0" fontId="35" fillId="0" borderId="0" applyNumberFormat="0" applyFill="0" applyBorder="0" applyAlignment="0" applyProtection="0"/>
    <xf numFmtId="0" fontId="21" fillId="23" borderId="18" applyNumberFormat="0" applyFont="0" applyAlignment="0" applyProtection="0"/>
    <xf numFmtId="0" fontId="36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7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37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37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37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37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2" borderId="0" applyNumberFormat="0" applyBorder="0" applyAlignment="0" applyProtection="0"/>
    <xf numFmtId="0" fontId="37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3" fillId="0" borderId="0" applyNumberFormat="0" applyFill="0" applyBorder="0" applyAlignment="0" applyProtection="0"/>
    <xf numFmtId="0" fontId="29" fillId="19" borderId="0" applyNumberFormat="0" applyBorder="0" applyAlignment="0" applyProtection="0"/>
    <xf numFmtId="0" fontId="37" fillId="27" borderId="0" applyNumberFormat="0" applyBorder="0" applyAlignment="0" applyProtection="0"/>
    <xf numFmtId="0" fontId="37" fillId="31" borderId="0" applyNumberFormat="0" applyBorder="0" applyAlignment="0" applyProtection="0"/>
    <xf numFmtId="0" fontId="37" fillId="35" borderId="0" applyNumberFormat="0" applyBorder="0" applyAlignment="0" applyProtection="0"/>
    <xf numFmtId="0" fontId="37" fillId="39" borderId="0" applyNumberFormat="0" applyBorder="0" applyAlignment="0" applyProtection="0"/>
    <xf numFmtId="0" fontId="37" fillId="43" borderId="0" applyNumberFormat="0" applyBorder="0" applyAlignment="0" applyProtection="0"/>
    <xf numFmtId="0" fontId="37" fillId="47" borderId="0" applyNumberFormat="0" applyBorder="0" applyAlignment="0" applyProtection="0"/>
    <xf numFmtId="0" fontId="21" fillId="0" borderId="0"/>
    <xf numFmtId="0" fontId="21" fillId="39" borderId="0" applyNumberFormat="0" applyBorder="0" applyAlignment="0" applyProtection="0"/>
    <xf numFmtId="0" fontId="21" fillId="31" borderId="0" applyNumberFormat="0" applyBorder="0" applyAlignment="0" applyProtection="0"/>
    <xf numFmtId="0" fontId="39" fillId="19" borderId="0" applyNumberFormat="0" applyBorder="0" applyAlignment="0" applyProtection="0"/>
    <xf numFmtId="0" fontId="21" fillId="35" borderId="0" applyNumberFormat="0" applyBorder="0" applyAlignment="0" applyProtection="0"/>
    <xf numFmtId="0" fontId="21" fillId="27" borderId="0" applyNumberFormat="0" applyBorder="0" applyAlignment="0" applyProtection="0"/>
    <xf numFmtId="0" fontId="21" fillId="47" borderId="0" applyNumberFormat="0" applyBorder="0" applyAlignment="0" applyProtection="0"/>
    <xf numFmtId="0" fontId="21" fillId="43" borderId="0" applyNumberFormat="0" applyBorder="0" applyAlignment="0" applyProtection="0"/>
    <xf numFmtId="0" fontId="38" fillId="0" borderId="0" applyNumberFormat="0" applyFill="0" applyBorder="0" applyAlignment="0" applyProtection="0"/>
    <xf numFmtId="0" fontId="40" fillId="0" borderId="0"/>
    <xf numFmtId="0" fontId="41" fillId="0" borderId="0"/>
    <xf numFmtId="0" fontId="21" fillId="0" borderId="0"/>
    <xf numFmtId="0" fontId="42" fillId="0" borderId="0"/>
    <xf numFmtId="9" fontId="42" fillId="0" borderId="0" applyFont="0" applyFill="0" applyBorder="0" applyAlignment="0" applyProtection="0"/>
    <xf numFmtId="43" fontId="4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/>
    <xf numFmtId="0" fontId="1" fillId="16" borderId="0" xfId="0" applyFont="1" applyFill="1" applyAlignment="1"/>
    <xf numFmtId="0" fontId="1" fillId="16" borderId="0" xfId="0" applyFont="1" applyFill="1"/>
    <xf numFmtId="0" fontId="0" fillId="0" borderId="0" xfId="0" applyFill="1"/>
    <xf numFmtId="165" fontId="0" fillId="0" borderId="0" xfId="0" applyNumberFormat="1"/>
    <xf numFmtId="0" fontId="1" fillId="16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165" fontId="42" fillId="0" borderId="0" xfId="52" applyNumberFormat="1" applyFont="1" applyFill="1" applyBorder="1"/>
    <xf numFmtId="43" fontId="0" fillId="0" borderId="0" xfId="0" applyNumberFormat="1"/>
    <xf numFmtId="0" fontId="0" fillId="0" borderId="0" xfId="0"/>
    <xf numFmtId="0" fontId="43" fillId="0" borderId="20" xfId="0" applyFont="1" applyBorder="1" applyAlignment="1">
      <alignment horizontal="right"/>
    </xf>
    <xf numFmtId="0" fontId="42" fillId="0" borderId="10" xfId="0" applyFont="1" applyBorder="1"/>
    <xf numFmtId="165" fontId="42" fillId="16" borderId="0" xfId="52" applyNumberFormat="1" applyFont="1" applyFill="1" applyBorder="1"/>
    <xf numFmtId="0" fontId="42" fillId="0" borderId="0" xfId="0" applyFont="1" applyFill="1" applyBorder="1"/>
    <xf numFmtId="0" fontId="0" fillId="0" borderId="0" xfId="0" applyFont="1"/>
    <xf numFmtId="0" fontId="43" fillId="0" borderId="0" xfId="0" applyFont="1" applyFill="1" applyBorder="1" applyAlignment="1">
      <alignment horizontal="right"/>
    </xf>
  </cellXfs>
  <cellStyles count="110">
    <cellStyle name="20% - Accent1" xfId="70" builtinId="30" customBuiltin="1"/>
    <cellStyle name="20% - Accent1 2" xfId="3"/>
    <cellStyle name="20% - Accent2" xfId="73" builtinId="34" customBuiltin="1"/>
    <cellStyle name="20% - Accent2 2" xfId="4"/>
    <cellStyle name="20% - Accent3" xfId="76" builtinId="38" customBuiltin="1"/>
    <cellStyle name="20% - Accent3 2" xfId="5"/>
    <cellStyle name="20% - Accent4" xfId="79" builtinId="42" customBuiltin="1"/>
    <cellStyle name="20% - Accent4 2" xfId="6"/>
    <cellStyle name="20% - Accent5" xfId="82" builtinId="46" customBuiltin="1"/>
    <cellStyle name="20% - Accent5 2" xfId="7"/>
    <cellStyle name="20% - Accent6" xfId="85" builtinId="50" customBuiltin="1"/>
    <cellStyle name="20% - Accent6 2" xfId="8"/>
    <cellStyle name="40% - Accent1" xfId="71" builtinId="31" customBuiltin="1"/>
    <cellStyle name="40% - Accent1 2" xfId="9"/>
    <cellStyle name="40% - Accent2" xfId="74" builtinId="35" customBuiltin="1"/>
    <cellStyle name="40% - Accent2 2" xfId="10"/>
    <cellStyle name="40% - Accent3" xfId="77" builtinId="39" customBuiltin="1"/>
    <cellStyle name="40% - Accent3 2" xfId="11"/>
    <cellStyle name="40% - Accent4" xfId="80" builtinId="43" customBuiltin="1"/>
    <cellStyle name="40% - Accent4 2" xfId="12"/>
    <cellStyle name="40% - Accent5" xfId="83" builtinId="47" customBuiltin="1"/>
    <cellStyle name="40% - Accent5 2" xfId="13"/>
    <cellStyle name="40% - Accent6" xfId="86" builtinId="51" customBuiltin="1"/>
    <cellStyle name="40% - Accent6 2" xfId="14"/>
    <cellStyle name="60% - Accent1 2" xfId="15"/>
    <cellStyle name="60% - Accent1 2 2" xfId="100"/>
    <cellStyle name="60% - Accent1 3" xfId="89"/>
    <cellStyle name="60% - Accent2 2" xfId="16"/>
    <cellStyle name="60% - Accent2 2 2" xfId="97"/>
    <cellStyle name="60% - Accent2 3" xfId="90"/>
    <cellStyle name="60% - Accent3 2" xfId="17"/>
    <cellStyle name="60% - Accent3 2 2" xfId="99"/>
    <cellStyle name="60% - Accent3 3" xfId="91"/>
    <cellStyle name="60% - Accent4 2" xfId="18"/>
    <cellStyle name="60% - Accent4 2 2" xfId="96"/>
    <cellStyle name="60% - Accent4 3" xfId="92"/>
    <cellStyle name="60% - Accent5 2" xfId="19"/>
    <cellStyle name="60% - Accent5 2 2" xfId="102"/>
    <cellStyle name="60% - Accent5 3" xfId="93"/>
    <cellStyle name="60% - Accent6 2" xfId="20"/>
    <cellStyle name="60% - Accent6 2 2" xfId="101"/>
    <cellStyle name="60% - Accent6 3" xfId="94"/>
    <cellStyle name="Accent1" xfId="69" builtinId="29" customBuiltin="1"/>
    <cellStyle name="Accent1 2" xfId="21"/>
    <cellStyle name="Accent2" xfId="72" builtinId="33" customBuiltin="1"/>
    <cellStyle name="Accent2 2" xfId="22"/>
    <cellStyle name="Accent3" xfId="75" builtinId="37" customBuiltin="1"/>
    <cellStyle name="Accent3 2" xfId="23"/>
    <cellStyle name="Accent4" xfId="78" builtinId="41" customBuiltin="1"/>
    <cellStyle name="Accent4 2" xfId="24"/>
    <cellStyle name="Accent5" xfId="81" builtinId="45" customBuiltin="1"/>
    <cellStyle name="Accent5 2" xfId="25"/>
    <cellStyle name="Accent6" xfId="84" builtinId="49" customBuiltin="1"/>
    <cellStyle name="Accent6 2" xfId="26"/>
    <cellStyle name="Bad" xfId="59" builtinId="27" customBuiltin="1"/>
    <cellStyle name="Bad 2" xfId="27"/>
    <cellStyle name="Calculation" xfId="62" builtinId="22" customBuiltin="1"/>
    <cellStyle name="Calculation 2" xfId="28"/>
    <cellStyle name="Check Cell" xfId="64" builtinId="23" customBuiltin="1"/>
    <cellStyle name="Check Cell 2" xfId="29"/>
    <cellStyle name="Comma" xfId="52" builtinId="3"/>
    <cellStyle name="Comma 2" xfId="53"/>
    <cellStyle name="Comma 2 2" xfId="109"/>
    <cellStyle name="Euro" xfId="30"/>
    <cellStyle name="Explanatory Text" xfId="67" builtinId="53" customBuiltin="1"/>
    <cellStyle name="Explanatory Text 2" xfId="31"/>
    <cellStyle name="Good" xfId="58" builtinId="26" customBuiltin="1"/>
    <cellStyle name="Good 2" xfId="32"/>
    <cellStyle name="Heading 1" xfId="54" builtinId="16" customBuiltin="1"/>
    <cellStyle name="Heading 1 2" xfId="33"/>
    <cellStyle name="Heading 2" xfId="55" builtinId="17" customBuiltin="1"/>
    <cellStyle name="Heading 2 2" xfId="34"/>
    <cellStyle name="Heading 3" xfId="56" builtinId="18" customBuiltin="1"/>
    <cellStyle name="Heading 3 2" xfId="35"/>
    <cellStyle name="Heading 4" xfId="57" builtinId="19" customBuiltin="1"/>
    <cellStyle name="Heading 4 2" xfId="36"/>
    <cellStyle name="Hyperlink" xfId="1" builtinId="8"/>
    <cellStyle name="Input" xfId="60" builtinId="20" customBuiltin="1"/>
    <cellStyle name="Input 2" xfId="37"/>
    <cellStyle name="Linked Cell" xfId="63" builtinId="24" customBuiltin="1"/>
    <cellStyle name="Linked Cell 2" xfId="38"/>
    <cellStyle name="Neutral 2" xfId="39"/>
    <cellStyle name="Neutral 2 2" xfId="98"/>
    <cellStyle name="Neutral 3" xfId="88"/>
    <cellStyle name="Normal" xfId="0" builtinId="0"/>
    <cellStyle name="Normal 2" xfId="2"/>
    <cellStyle name="Normal 2 2" xfId="45"/>
    <cellStyle name="Normal 2 3" xfId="48"/>
    <cellStyle name="Normal 2 4" xfId="49"/>
    <cellStyle name="Normal 2 5" xfId="50"/>
    <cellStyle name="Normal 2 6" xfId="51"/>
    <cellStyle name="Normal 2 6 2" xfId="95"/>
    <cellStyle name="Normal 2 7" xfId="105"/>
    <cellStyle name="Normal 3" xfId="46"/>
    <cellStyle name="Normal 3 2" xfId="104"/>
    <cellStyle name="Normal 4" xfId="47"/>
    <cellStyle name="Normal 4 2" xfId="107"/>
    <cellStyle name="Normal 6" xfId="106"/>
    <cellStyle name="Note" xfId="66" builtinId="10" customBuiltin="1"/>
    <cellStyle name="Note 2" xfId="40"/>
    <cellStyle name="Output" xfId="61" builtinId="21" customBuiltin="1"/>
    <cellStyle name="Output 2" xfId="41"/>
    <cellStyle name="Percent 2" xfId="108"/>
    <cellStyle name="Title 2" xfId="42"/>
    <cellStyle name="Title 2 2" xfId="103"/>
    <cellStyle name="Title 3" xfId="87"/>
    <cellStyle name="Total" xfId="68" builtinId="25" customBuiltin="1"/>
    <cellStyle name="Total 2" xfId="43"/>
    <cellStyle name="Warning Text" xfId="65" builtinId="11" customBuiltin="1"/>
    <cellStyle name="Warning Text 2" xfId="4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13</xdr:row>
      <xdr:rowOff>47626</xdr:rowOff>
    </xdr:from>
    <xdr:to>
      <xdr:col>11</xdr:col>
      <xdr:colOff>638175</xdr:colOff>
      <xdr:row>45</xdr:row>
      <xdr:rowOff>64207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2400301"/>
          <a:ext cx="7762874" cy="58077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10</xdr:col>
      <xdr:colOff>362905</xdr:colOff>
      <xdr:row>99</xdr:row>
      <xdr:rowOff>67871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9410700"/>
          <a:ext cx="6839905" cy="85736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11</xdr:col>
      <xdr:colOff>20047</xdr:colOff>
      <xdr:row>102</xdr:row>
      <xdr:rowOff>66735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097500"/>
          <a:ext cx="7144747" cy="42868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16</xdr:col>
      <xdr:colOff>601605</xdr:colOff>
      <xdr:row>8</xdr:row>
      <xdr:rowOff>152472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85850"/>
          <a:ext cx="10964805" cy="514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11</xdr:col>
      <xdr:colOff>14344</xdr:colOff>
      <xdr:row>27</xdr:row>
      <xdr:rowOff>47648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85850"/>
          <a:ext cx="7734357" cy="3124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52387</xdr:rowOff>
    </xdr:from>
    <xdr:to>
      <xdr:col>10</xdr:col>
      <xdr:colOff>423913</xdr:colOff>
      <xdr:row>32</xdr:row>
      <xdr:rowOff>42899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76287"/>
          <a:ext cx="6900913" cy="50578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356628</xdr:colOff>
      <xdr:row>19</xdr:row>
      <xdr:rowOff>41678</xdr:rowOff>
    </xdr:from>
    <xdr:to>
      <xdr:col>7</xdr:col>
      <xdr:colOff>309002</xdr:colOff>
      <xdr:row>37</xdr:row>
      <xdr:rowOff>107894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6628" y="3448266"/>
          <a:ext cx="4501962" cy="3293510"/>
        </a:xfrm>
        <a:prstGeom prst="rect">
          <a:avLst/>
        </a:prstGeom>
      </xdr:spPr>
    </xdr:pic>
    <xdr:clientData/>
  </xdr:twoCellAnchor>
  <xdr:twoCellAnchor editAs="oneCell">
    <xdr:from>
      <xdr:col>0</xdr:col>
      <xdr:colOff>612963</xdr:colOff>
      <xdr:row>0</xdr:row>
      <xdr:rowOff>156883</xdr:rowOff>
    </xdr:from>
    <xdr:to>
      <xdr:col>7</xdr:col>
      <xdr:colOff>494284</xdr:colOff>
      <xdr:row>18</xdr:row>
      <xdr:rowOff>161645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2963" y="156883"/>
          <a:ext cx="4430909" cy="3232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cpuc.ca.gov/uploadedFiles/CPUCWebsite/Content/UtilitiesIndustries/Energy/EnergyPrograms/ElectPowerProcurementGeneration/irp/2018/IRP_MAG_20190617_CoreInputs.pdf" TargetMode="External"/><Relationship Id="rId1" Type="http://schemas.openxmlformats.org/officeDocument/2006/relationships/hyperlink" Target="https://www.energy.ca.gov/sites/default/files/2019-12/energy_storage_ada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B10" sqref="B3:B10"/>
    </sheetView>
  </sheetViews>
  <sheetFormatPr defaultRowHeight="14.25" x14ac:dyDescent="0.45"/>
  <cols>
    <col min="2" max="2" width="54" customWidth="1"/>
  </cols>
  <sheetData>
    <row r="1" spans="1:9" ht="15" x14ac:dyDescent="0.25">
      <c r="A1" s="1" t="s">
        <v>2</v>
      </c>
    </row>
    <row r="2" spans="1:9" s="4" customFormat="1" ht="14.55" x14ac:dyDescent="0.35"/>
    <row r="3" spans="1:9" s="4" customFormat="1" ht="15" x14ac:dyDescent="0.25">
      <c r="A3" s="5" t="s">
        <v>3</v>
      </c>
      <c r="B3" s="10" t="s">
        <v>4</v>
      </c>
    </row>
    <row r="4" spans="1:9" s="4" customFormat="1" x14ac:dyDescent="0.45">
      <c r="B4" s="4" t="s">
        <v>53</v>
      </c>
    </row>
    <row r="5" spans="1:9" s="4" customFormat="1" x14ac:dyDescent="0.45">
      <c r="B5" s="4" t="s">
        <v>6</v>
      </c>
    </row>
    <row r="6" spans="1:9" s="4" customFormat="1" x14ac:dyDescent="0.45">
      <c r="B6" s="4" t="s">
        <v>51</v>
      </c>
    </row>
    <row r="7" spans="1:9" s="4" customFormat="1" x14ac:dyDescent="0.45">
      <c r="B7" s="3" t="s">
        <v>52</v>
      </c>
    </row>
    <row r="8" spans="1:9" s="17" customFormat="1" x14ac:dyDescent="0.45">
      <c r="B8" s="17" t="s">
        <v>54</v>
      </c>
    </row>
    <row r="9" spans="1:9" s="4" customFormat="1" x14ac:dyDescent="0.45">
      <c r="B9" s="17" t="s">
        <v>55</v>
      </c>
    </row>
    <row r="10" spans="1:9" s="17" customFormat="1" x14ac:dyDescent="0.45">
      <c r="B10" s="3"/>
    </row>
    <row r="11" spans="1:9" s="4" customFormat="1" x14ac:dyDescent="0.45">
      <c r="B11" s="9" t="s">
        <v>50</v>
      </c>
    </row>
    <row r="12" spans="1:9" s="4" customFormat="1" x14ac:dyDescent="0.45">
      <c r="B12" s="4" t="s">
        <v>4</v>
      </c>
      <c r="I12" s="17"/>
    </row>
    <row r="13" spans="1:9" s="17" customFormat="1" x14ac:dyDescent="0.45">
      <c r="B13" s="4" t="s">
        <v>49</v>
      </c>
      <c r="I13" s="3"/>
    </row>
    <row r="14" spans="1:9" s="4" customFormat="1" x14ac:dyDescent="0.45">
      <c r="B14" s="17" t="s">
        <v>48</v>
      </c>
    </row>
    <row r="15" spans="1:9" s="4" customFormat="1" x14ac:dyDescent="0.45">
      <c r="B15" s="4" t="s">
        <v>12</v>
      </c>
    </row>
    <row r="16" spans="1:9" s="4" customFormat="1" ht="14.55" x14ac:dyDescent="0.35">
      <c r="B16" s="8" t="s">
        <v>13</v>
      </c>
    </row>
    <row r="17" spans="1:13" s="4" customFormat="1" x14ac:dyDescent="0.45">
      <c r="B17" s="8" t="s">
        <v>14</v>
      </c>
    </row>
    <row r="18" spans="1:13" s="4" customFormat="1" x14ac:dyDescent="0.45">
      <c r="B18" s="2"/>
    </row>
    <row r="19" spans="1:13" s="4" customFormat="1" x14ac:dyDescent="0.45">
      <c r="B19" s="13" t="s">
        <v>56</v>
      </c>
    </row>
    <row r="20" spans="1:13" s="17" customFormat="1" x14ac:dyDescent="0.45">
      <c r="A20" s="22"/>
      <c r="B20" s="14" t="s">
        <v>60</v>
      </c>
    </row>
    <row r="21" spans="1:13" s="4" customFormat="1" x14ac:dyDescent="0.45">
      <c r="B21" s="4" t="s">
        <v>59</v>
      </c>
    </row>
    <row r="22" spans="1:13" s="4" customFormat="1" ht="14.55" x14ac:dyDescent="0.35">
      <c r="B22" s="4" t="s">
        <v>58</v>
      </c>
    </row>
    <row r="23" spans="1:13" s="4" customFormat="1" x14ac:dyDescent="0.45">
      <c r="B23" s="4" t="s">
        <v>57</v>
      </c>
    </row>
    <row r="24" spans="1:13" s="4" customFormat="1" x14ac:dyDescent="0.45">
      <c r="B24" s="2"/>
    </row>
    <row r="25" spans="1:13" s="4" customFormat="1" ht="14.55" x14ac:dyDescent="0.35">
      <c r="A25" s="5" t="s">
        <v>5</v>
      </c>
      <c r="B25" s="2" t="s">
        <v>18</v>
      </c>
    </row>
    <row r="26" spans="1:13" s="4" customFormat="1" ht="14.55" x14ac:dyDescent="0.35">
      <c r="A26" s="5"/>
      <c r="B26" s="2"/>
    </row>
    <row r="27" spans="1:13" s="4" customFormat="1" ht="14.55" x14ac:dyDescent="0.35">
      <c r="A27" s="5"/>
      <c r="B27" s="2" t="s">
        <v>15</v>
      </c>
    </row>
    <row r="28" spans="1:13" s="4" customFormat="1" ht="14.55" x14ac:dyDescent="0.35">
      <c r="B28" s="2" t="s">
        <v>16</v>
      </c>
    </row>
    <row r="29" spans="1:13" s="4" customFormat="1" ht="14.55" x14ac:dyDescent="0.35">
      <c r="B29" s="2" t="s">
        <v>17</v>
      </c>
    </row>
    <row r="30" spans="1:13" s="4" customFormat="1" ht="15" x14ac:dyDescent="0.25"/>
    <row r="31" spans="1:13" s="4" customFormat="1" ht="15" x14ac:dyDescent="0.25"/>
    <row r="32" spans="1:13" s="4" customFormat="1" ht="15" x14ac:dyDescent="0.25">
      <c r="B32"/>
      <c r="C32"/>
      <c r="D32"/>
      <c r="E32"/>
      <c r="F32"/>
      <c r="G32"/>
      <c r="H32"/>
      <c r="I32"/>
      <c r="J32"/>
      <c r="K32"/>
      <c r="L32"/>
      <c r="M32"/>
    </row>
    <row r="33" spans="2:13" s="4" customFormat="1" ht="15" x14ac:dyDescent="0.25">
      <c r="B33"/>
      <c r="C33"/>
      <c r="D33"/>
      <c r="E33"/>
      <c r="F33"/>
      <c r="G33"/>
      <c r="H33"/>
      <c r="I33"/>
      <c r="J33"/>
      <c r="K33"/>
      <c r="L33"/>
      <c r="M33"/>
    </row>
    <row r="34" spans="2:13" s="4" customFormat="1" x14ac:dyDescent="0.45">
      <c r="C34"/>
      <c r="D34"/>
      <c r="E34"/>
      <c r="F34"/>
      <c r="G34"/>
      <c r="H34"/>
      <c r="I34"/>
      <c r="J34"/>
      <c r="K34"/>
      <c r="L34"/>
      <c r="M34"/>
    </row>
    <row r="35" spans="2:13" s="4" customFormat="1" x14ac:dyDescent="0.45">
      <c r="C35"/>
      <c r="D35"/>
      <c r="E35" s="3"/>
      <c r="F35"/>
      <c r="G35"/>
      <c r="H35"/>
      <c r="I35"/>
      <c r="J35"/>
      <c r="K35"/>
      <c r="L35"/>
      <c r="M35"/>
    </row>
    <row r="36" spans="2:13" s="4" customFormat="1" x14ac:dyDescent="0.45">
      <c r="C36"/>
      <c r="D36"/>
      <c r="E36"/>
      <c r="F36"/>
      <c r="G36"/>
      <c r="H36"/>
      <c r="I36"/>
      <c r="J36"/>
      <c r="K36"/>
      <c r="L36"/>
      <c r="M36"/>
    </row>
    <row r="37" spans="2:13" s="4" customFormat="1" x14ac:dyDescent="0.45">
      <c r="C37"/>
      <c r="D37"/>
      <c r="E37"/>
      <c r="F37"/>
      <c r="G37"/>
      <c r="H37"/>
      <c r="I37"/>
      <c r="J37"/>
      <c r="K37"/>
      <c r="L37"/>
      <c r="M3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38"/>
  <sheetViews>
    <sheetView workbookViewId="0">
      <selection activeCell="F38" sqref="F38"/>
    </sheetView>
  </sheetViews>
  <sheetFormatPr defaultRowHeight="14.25" x14ac:dyDescent="0.45"/>
  <cols>
    <col min="2" max="2" width="12.46484375" customWidth="1"/>
  </cols>
  <sheetData>
    <row r="1" spans="1:2" ht="15" x14ac:dyDescent="0.25">
      <c r="A1" t="s">
        <v>0</v>
      </c>
      <c r="B1" t="s">
        <v>1</v>
      </c>
    </row>
    <row r="2" spans="1:2" ht="15" x14ac:dyDescent="0.25">
      <c r="A2" s="4">
        <v>2015</v>
      </c>
      <c r="B2" s="7">
        <f>'2017 and earlier'!F3</f>
        <v>73.5</v>
      </c>
    </row>
    <row r="3" spans="1:2" ht="15" x14ac:dyDescent="0.25">
      <c r="A3" s="4">
        <v>2016</v>
      </c>
      <c r="B3" s="7">
        <f>'2017 and earlier'!F4</f>
        <v>73.5</v>
      </c>
    </row>
    <row r="4" spans="1:2" ht="15" x14ac:dyDescent="0.25">
      <c r="A4" s="4">
        <v>2017</v>
      </c>
      <c r="B4" s="7">
        <f>'2017 and earlier'!F5</f>
        <v>162.5</v>
      </c>
    </row>
    <row r="5" spans="1:2" ht="15" x14ac:dyDescent="0.25">
      <c r="A5" s="4">
        <v>2018</v>
      </c>
      <c r="B5" s="7">
        <f>'2018 and 2019'!$B$3</f>
        <v>205</v>
      </c>
    </row>
    <row r="6" spans="1:2" ht="15" x14ac:dyDescent="0.25">
      <c r="A6" s="4">
        <v>2019</v>
      </c>
      <c r="B6" s="7">
        <f>'2018 and 2019'!$B$4</f>
        <v>350</v>
      </c>
    </row>
    <row r="7" spans="1:2" ht="15" x14ac:dyDescent="0.25">
      <c r="A7" s="4">
        <v>2020</v>
      </c>
      <c r="B7" s="7">
        <f>'Time series 2020-2030'!B8</f>
        <v>2029.8000000000002</v>
      </c>
    </row>
    <row r="8" spans="1:2" ht="15" x14ac:dyDescent="0.25">
      <c r="A8" s="4">
        <v>2021</v>
      </c>
      <c r="B8" s="7">
        <f>'Time series 2020-2030'!B9</f>
        <v>2859.23</v>
      </c>
    </row>
    <row r="9" spans="1:2" ht="15" x14ac:dyDescent="0.25">
      <c r="A9" s="4">
        <v>2022</v>
      </c>
      <c r="B9" s="7">
        <f>'Time series 2020-2030'!B10</f>
        <v>2859.23</v>
      </c>
    </row>
    <row r="10" spans="1:2" ht="15" x14ac:dyDescent="0.25">
      <c r="A10" s="4">
        <v>2023</v>
      </c>
      <c r="B10" s="7">
        <f>'Time series 2020-2030'!B11</f>
        <v>3094.6699999999996</v>
      </c>
    </row>
    <row r="11" spans="1:2" ht="15" x14ac:dyDescent="0.25">
      <c r="A11" s="4">
        <v>2024</v>
      </c>
      <c r="B11" s="7">
        <f>'Time series 2020-2030'!B12</f>
        <v>6826.62</v>
      </c>
    </row>
    <row r="12" spans="1:2" ht="15" x14ac:dyDescent="0.25">
      <c r="A12" s="4">
        <v>2025</v>
      </c>
      <c r="B12" s="7">
        <f>'Time series 2020-2030'!B13</f>
        <v>8694.0249999999996</v>
      </c>
    </row>
    <row r="13" spans="1:2" ht="15" x14ac:dyDescent="0.25">
      <c r="A13" s="4">
        <v>2026</v>
      </c>
      <c r="B13" s="7">
        <f>'Time series 2020-2030'!B14</f>
        <v>10561.429999999998</v>
      </c>
    </row>
    <row r="14" spans="1:2" ht="15" x14ac:dyDescent="0.25">
      <c r="A14" s="4">
        <v>2027</v>
      </c>
      <c r="B14" s="7">
        <f>'Time series 2020-2030'!B15</f>
        <v>10771.072499999998</v>
      </c>
    </row>
    <row r="15" spans="1:2" ht="15" x14ac:dyDescent="0.25">
      <c r="A15" s="4">
        <v>2028</v>
      </c>
      <c r="B15" s="7">
        <f>'Time series 2020-2030'!B16</f>
        <v>10980.714999999998</v>
      </c>
    </row>
    <row r="16" spans="1:2" ht="15" x14ac:dyDescent="0.25">
      <c r="A16" s="4">
        <v>2029</v>
      </c>
      <c r="B16" s="7">
        <f>'Time series 2020-2030'!B17</f>
        <v>11190.357499999998</v>
      </c>
    </row>
    <row r="17" spans="1:2" ht="15" x14ac:dyDescent="0.25">
      <c r="A17" s="4">
        <v>2030</v>
      </c>
      <c r="B17" s="7">
        <f>'Time series 2020-2030'!B18</f>
        <v>11400</v>
      </c>
    </row>
    <row r="18" spans="1:2" ht="15" x14ac:dyDescent="0.25">
      <c r="A18" s="4">
        <v>2031</v>
      </c>
      <c r="B18" s="7">
        <f>B17</f>
        <v>11400</v>
      </c>
    </row>
    <row r="19" spans="1:2" ht="15" x14ac:dyDescent="0.25">
      <c r="A19" s="4">
        <v>2032</v>
      </c>
      <c r="B19" s="7">
        <f t="shared" ref="B19:B37" si="0">B18</f>
        <v>11400</v>
      </c>
    </row>
    <row r="20" spans="1:2" ht="15" x14ac:dyDescent="0.25">
      <c r="A20" s="4">
        <v>2033</v>
      </c>
      <c r="B20" s="7">
        <f t="shared" si="0"/>
        <v>11400</v>
      </c>
    </row>
    <row r="21" spans="1:2" ht="15" x14ac:dyDescent="0.25">
      <c r="A21" s="4">
        <v>2034</v>
      </c>
      <c r="B21" s="7">
        <f t="shared" si="0"/>
        <v>11400</v>
      </c>
    </row>
    <row r="22" spans="1:2" ht="15" x14ac:dyDescent="0.25">
      <c r="A22" s="4">
        <v>2035</v>
      </c>
      <c r="B22" s="7">
        <f t="shared" si="0"/>
        <v>11400</v>
      </c>
    </row>
    <row r="23" spans="1:2" ht="15" x14ac:dyDescent="0.25">
      <c r="A23" s="4">
        <v>2036</v>
      </c>
      <c r="B23" s="7">
        <f t="shared" si="0"/>
        <v>11400</v>
      </c>
    </row>
    <row r="24" spans="1:2" ht="15" x14ac:dyDescent="0.25">
      <c r="A24" s="4">
        <v>2037</v>
      </c>
      <c r="B24" s="7">
        <f t="shared" si="0"/>
        <v>11400</v>
      </c>
    </row>
    <row r="25" spans="1:2" ht="15" x14ac:dyDescent="0.25">
      <c r="A25" s="4">
        <v>2038</v>
      </c>
      <c r="B25" s="7">
        <f t="shared" si="0"/>
        <v>11400</v>
      </c>
    </row>
    <row r="26" spans="1:2" ht="15" x14ac:dyDescent="0.25">
      <c r="A26" s="4">
        <v>2039</v>
      </c>
      <c r="B26" s="7">
        <f t="shared" si="0"/>
        <v>11400</v>
      </c>
    </row>
    <row r="27" spans="1:2" ht="15" x14ac:dyDescent="0.25">
      <c r="A27" s="4">
        <v>2040</v>
      </c>
      <c r="B27" s="7">
        <f t="shared" si="0"/>
        <v>11400</v>
      </c>
    </row>
    <row r="28" spans="1:2" ht="15" x14ac:dyDescent="0.25">
      <c r="A28" s="4">
        <v>2041</v>
      </c>
      <c r="B28" s="7">
        <f t="shared" si="0"/>
        <v>11400</v>
      </c>
    </row>
    <row r="29" spans="1:2" ht="15" x14ac:dyDescent="0.25">
      <c r="A29" s="4">
        <v>2042</v>
      </c>
      <c r="B29" s="7">
        <f t="shared" si="0"/>
        <v>11400</v>
      </c>
    </row>
    <row r="30" spans="1:2" ht="15" x14ac:dyDescent="0.25">
      <c r="A30" s="4">
        <v>2043</v>
      </c>
      <c r="B30" s="7">
        <f t="shared" si="0"/>
        <v>11400</v>
      </c>
    </row>
    <row r="31" spans="1:2" ht="14.55" x14ac:dyDescent="0.35">
      <c r="A31" s="4">
        <v>2044</v>
      </c>
      <c r="B31" s="7">
        <f t="shared" si="0"/>
        <v>11400</v>
      </c>
    </row>
    <row r="32" spans="1:2" x14ac:dyDescent="0.45">
      <c r="A32" s="4">
        <v>2045</v>
      </c>
      <c r="B32" s="7">
        <f t="shared" si="0"/>
        <v>11400</v>
      </c>
    </row>
    <row r="33" spans="1:2" x14ac:dyDescent="0.45">
      <c r="A33" s="4">
        <v>2046</v>
      </c>
      <c r="B33" s="7">
        <f t="shared" si="0"/>
        <v>11400</v>
      </c>
    </row>
    <row r="34" spans="1:2" x14ac:dyDescent="0.45">
      <c r="A34" s="4">
        <v>2047</v>
      </c>
      <c r="B34" s="7">
        <f t="shared" si="0"/>
        <v>11400</v>
      </c>
    </row>
    <row r="35" spans="1:2" x14ac:dyDescent="0.45">
      <c r="A35" s="4">
        <v>2048</v>
      </c>
      <c r="B35" s="7">
        <f t="shared" si="0"/>
        <v>11400</v>
      </c>
    </row>
    <row r="36" spans="1:2" x14ac:dyDescent="0.45">
      <c r="A36" s="4">
        <v>2049</v>
      </c>
      <c r="B36" s="7">
        <f t="shared" si="0"/>
        <v>11400</v>
      </c>
    </row>
    <row r="37" spans="1:2" x14ac:dyDescent="0.45">
      <c r="A37" s="4">
        <v>2050</v>
      </c>
      <c r="B37" s="7">
        <f t="shared" si="0"/>
        <v>11400</v>
      </c>
    </row>
    <row r="38" spans="1:2" x14ac:dyDescent="0.45">
      <c r="B3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workbookViewId="0">
      <selection activeCell="M41" sqref="M41"/>
    </sheetView>
  </sheetViews>
  <sheetFormatPr defaultRowHeight="14.25" x14ac:dyDescent="0.45"/>
  <sheetData>
    <row r="1" spans="1:2" x14ac:dyDescent="0.45">
      <c r="A1" t="s">
        <v>37</v>
      </c>
    </row>
    <row r="3" spans="1:2" x14ac:dyDescent="0.45">
      <c r="A3">
        <v>2018</v>
      </c>
      <c r="B3">
        <v>205</v>
      </c>
    </row>
    <row r="4" spans="1:2" x14ac:dyDescent="0.45">
      <c r="A4">
        <v>2019</v>
      </c>
      <c r="B4">
        <v>350</v>
      </c>
    </row>
    <row r="12" spans="1:2" x14ac:dyDescent="0.45">
      <c r="A12" s="3" t="s">
        <v>42</v>
      </c>
    </row>
    <row r="49" spans="1:16" x14ac:dyDescent="0.45">
      <c r="A49" s="3" t="s">
        <v>36</v>
      </c>
    </row>
    <row r="50" spans="1:16" x14ac:dyDescent="0.45">
      <c r="A50" t="s">
        <v>38</v>
      </c>
    </row>
    <row r="53" spans="1:16" x14ac:dyDescent="0.45">
      <c r="M53" t="s">
        <v>39</v>
      </c>
      <c r="N53">
        <v>332</v>
      </c>
    </row>
    <row r="54" spans="1:16" x14ac:dyDescent="0.45">
      <c r="M54" t="s">
        <v>11</v>
      </c>
      <c r="N54">
        <f>6.5+56+46</f>
        <v>108.5</v>
      </c>
    </row>
    <row r="55" spans="1:16" x14ac:dyDescent="0.45">
      <c r="M55" t="s">
        <v>40</v>
      </c>
      <c r="N55">
        <f>N53-N54</f>
        <v>223.5</v>
      </c>
      <c r="P55" t="s">
        <v>41</v>
      </c>
    </row>
  </sheetData>
  <hyperlinks>
    <hyperlink ref="A49" r:id="rId1"/>
    <hyperlink ref="A12" r:id="rId2"/>
  </hyperlinks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zoomScale="85" zoomScaleNormal="85" workbookViewId="0">
      <selection activeCell="C21" sqref="C21"/>
    </sheetView>
  </sheetViews>
  <sheetFormatPr defaultColWidth="8.73046875" defaultRowHeight="14.25" x14ac:dyDescent="0.45"/>
  <cols>
    <col min="1" max="3" width="8.73046875" style="4"/>
    <col min="4" max="4" width="14.06640625" style="11" customWidth="1"/>
    <col min="5" max="5" width="8.73046875" style="4"/>
    <col min="6" max="6" width="17" style="4" customWidth="1"/>
    <col min="7" max="7" width="5.53125" style="11" customWidth="1"/>
    <col min="8" max="8" width="6.46484375" style="11" customWidth="1"/>
    <col min="9" max="12" width="8.73046875" style="4"/>
    <col min="13" max="13" width="29.19921875" style="4" customWidth="1"/>
    <col min="14" max="16384" width="8.73046875" style="4"/>
  </cols>
  <sheetData>
    <row r="1" spans="1:6" x14ac:dyDescent="0.45">
      <c r="B1" s="4" t="s">
        <v>43</v>
      </c>
      <c r="F1" s="4" t="s">
        <v>44</v>
      </c>
    </row>
    <row r="2" spans="1:6" x14ac:dyDescent="0.45">
      <c r="A2" s="4" t="s">
        <v>0</v>
      </c>
      <c r="B2" s="4" t="s">
        <v>7</v>
      </c>
      <c r="C2" s="4" t="s">
        <v>8</v>
      </c>
    </row>
    <row r="3" spans="1:6" x14ac:dyDescent="0.45">
      <c r="A3" s="4">
        <v>2015</v>
      </c>
      <c r="B3" s="4">
        <v>73.5</v>
      </c>
      <c r="C3" s="4">
        <v>0</v>
      </c>
      <c r="F3" s="4">
        <f>SUM(B3:E3)</f>
        <v>73.5</v>
      </c>
    </row>
    <row r="4" spans="1:6" x14ac:dyDescent="0.45">
      <c r="A4" s="4">
        <v>2016</v>
      </c>
      <c r="B4" s="4">
        <v>73.5</v>
      </c>
      <c r="C4" s="4">
        <v>0</v>
      </c>
      <c r="F4" s="4">
        <f>F3+SUM(E4:E4)</f>
        <v>73.5</v>
      </c>
    </row>
    <row r="5" spans="1:6" x14ac:dyDescent="0.45">
      <c r="A5" s="4">
        <v>2017</v>
      </c>
      <c r="B5" s="4">
        <v>103.5</v>
      </c>
      <c r="C5" s="4">
        <v>59</v>
      </c>
      <c r="F5" s="4">
        <f>B5+C5</f>
        <v>162.5</v>
      </c>
    </row>
    <row r="7" spans="1:6" s="11" customFormat="1" x14ac:dyDescent="0.45">
      <c r="A7" s="11" t="s">
        <v>45</v>
      </c>
    </row>
    <row r="8" spans="1:6" s="11" customFormat="1" x14ac:dyDescent="0.45"/>
    <row r="9" spans="1:6" s="11" customFormat="1" x14ac:dyDescent="0.45">
      <c r="A9" s="11" t="s">
        <v>46</v>
      </c>
    </row>
    <row r="10" spans="1:6" s="11" customFormat="1" x14ac:dyDescent="0.45"/>
    <row r="11" spans="1:6" s="11" customFormat="1" ht="14.55" x14ac:dyDescent="0.35">
      <c r="A11" s="11" t="s">
        <v>9</v>
      </c>
    </row>
    <row r="12" spans="1:6" s="11" customFormat="1" ht="14.55" x14ac:dyDescent="0.35">
      <c r="A12" s="11" t="s">
        <v>10</v>
      </c>
    </row>
    <row r="13" spans="1:6" s="11" customFormat="1" ht="14.55" x14ac:dyDescent="0.35"/>
    <row r="14" spans="1:6" s="11" customFormat="1" x14ac:dyDescent="0.45">
      <c r="A14" s="11" t="s">
        <v>47</v>
      </c>
    </row>
    <row r="15" spans="1:6" s="11" customFormat="1" ht="14.55" x14ac:dyDescent="0.35"/>
    <row r="16" spans="1:6" s="11" customFormat="1" ht="14.55" x14ac:dyDescent="0.35">
      <c r="A16" s="11" t="s">
        <v>35</v>
      </c>
    </row>
    <row r="17" s="11" customFormat="1" ht="14.55" x14ac:dyDescent="0.35"/>
    <row r="18" s="11" customFormat="1" x14ac:dyDescent="0.45"/>
    <row r="19" s="11" customFormat="1" x14ac:dyDescent="0.45"/>
    <row r="20" s="11" customFormat="1" x14ac:dyDescent="0.45"/>
    <row r="21" s="11" customFormat="1" x14ac:dyDescent="0.45"/>
    <row r="22" s="11" customFormat="1" x14ac:dyDescent="0.45"/>
    <row r="23" s="11" customFormat="1" x14ac:dyDescent="0.45"/>
    <row r="24" s="11" customFormat="1" x14ac:dyDescent="0.45"/>
    <row r="25" s="11" customFormat="1" x14ac:dyDescent="0.45"/>
    <row r="26" s="11" customFormat="1" x14ac:dyDescent="0.45"/>
    <row r="27" s="11" customFormat="1" x14ac:dyDescent="0.45"/>
    <row r="28" s="11" customFormat="1" x14ac:dyDescent="0.45"/>
    <row r="29" s="11" customFormat="1" x14ac:dyDescent="0.45"/>
    <row r="30" s="11" customFormat="1" x14ac:dyDescent="0.45"/>
    <row r="31" s="11" customFormat="1" x14ac:dyDescent="0.45"/>
    <row r="32" s="11" customFormat="1" x14ac:dyDescent="0.45"/>
    <row r="33" s="11" customFormat="1" x14ac:dyDescent="0.45"/>
    <row r="34" s="11" customFormat="1" x14ac:dyDescent="0.45"/>
    <row r="35" s="11" customFormat="1" x14ac:dyDescent="0.45"/>
    <row r="36" s="11" customFormat="1" x14ac:dyDescent="0.45"/>
    <row r="37" s="11" customFormat="1" x14ac:dyDescent="0.45"/>
    <row r="38" s="11" customFormat="1" x14ac:dyDescent="0.45"/>
    <row r="39" s="11" customFormat="1" x14ac:dyDescent="0.45"/>
    <row r="40" s="11" customFormat="1" x14ac:dyDescent="0.45"/>
    <row r="41" s="11" customFormat="1" x14ac:dyDescent="0.45"/>
    <row r="42" s="11" customFormat="1" x14ac:dyDescent="0.45"/>
    <row r="43" s="11" customFormat="1" x14ac:dyDescent="0.45"/>
    <row r="44" s="11" customFormat="1" x14ac:dyDescent="0.45"/>
    <row r="45" s="11" customFormat="1" x14ac:dyDescent="0.45"/>
    <row r="46" s="11" customFormat="1" x14ac:dyDescent="0.45"/>
    <row r="47" s="11" customFormat="1" x14ac:dyDescent="0.45"/>
    <row r="48" s="11" customFormat="1" x14ac:dyDescent="0.45"/>
    <row r="49" s="11" customFormat="1" x14ac:dyDescent="0.45"/>
    <row r="50" s="11" customFormat="1" x14ac:dyDescent="0.45"/>
    <row r="51" s="11" customFormat="1" x14ac:dyDescent="0.45"/>
    <row r="52" s="11" customFormat="1" x14ac:dyDescent="0.45"/>
    <row r="53" s="11" customFormat="1" x14ac:dyDescent="0.45"/>
    <row r="54" s="11" customFormat="1" x14ac:dyDescent="0.45"/>
    <row r="55" s="11" customFormat="1" x14ac:dyDescent="0.45"/>
    <row r="56" s="11" customFormat="1" x14ac:dyDescent="0.45"/>
    <row r="57" s="11" customFormat="1" x14ac:dyDescent="0.45"/>
    <row r="58" s="11" customFormat="1" x14ac:dyDescent="0.45"/>
    <row r="59" s="11" customFormat="1" x14ac:dyDescent="0.45"/>
    <row r="60" s="11" customFormat="1" x14ac:dyDescent="0.45"/>
    <row r="61" s="11" customFormat="1" x14ac:dyDescent="0.45"/>
    <row r="62" s="11" customFormat="1" x14ac:dyDescent="0.45"/>
    <row r="63" s="11" customFormat="1" x14ac:dyDescent="0.45"/>
    <row r="64" s="11" customFormat="1" x14ac:dyDescent="0.45"/>
    <row r="65" s="11" customFormat="1" x14ac:dyDescent="0.45"/>
    <row r="66" s="11" customFormat="1" x14ac:dyDescent="0.45"/>
    <row r="67" s="11" customFormat="1" x14ac:dyDescent="0.45"/>
    <row r="68" s="11" customFormat="1" x14ac:dyDescent="0.45"/>
    <row r="69" s="11" customFormat="1" x14ac:dyDescent="0.45"/>
    <row r="70" s="11" customFormat="1" x14ac:dyDescent="0.45"/>
    <row r="71" s="11" customFormat="1" x14ac:dyDescent="0.45"/>
    <row r="72" s="11" customFormat="1" x14ac:dyDescent="0.45"/>
    <row r="73" s="11" customFormat="1" x14ac:dyDescent="0.45"/>
    <row r="74" s="11" customFormat="1" x14ac:dyDescent="0.45"/>
    <row r="75" s="11" customFormat="1" x14ac:dyDescent="0.45"/>
    <row r="76" s="11" customFormat="1" x14ac:dyDescent="0.45"/>
    <row r="77" s="11" customFormat="1" x14ac:dyDescent="0.45"/>
    <row r="78" s="11" customFormat="1" x14ac:dyDescent="0.45"/>
    <row r="79" s="11" customFormat="1" x14ac:dyDescent="0.45"/>
    <row r="80" s="11" customFormat="1" x14ac:dyDescent="0.45"/>
    <row r="81" s="11" customFormat="1" x14ac:dyDescent="0.45"/>
    <row r="82" s="11" customFormat="1" x14ac:dyDescent="0.45"/>
    <row r="83" s="11" customFormat="1" x14ac:dyDescent="0.45"/>
    <row r="84" s="11" customFormat="1" x14ac:dyDescent="0.45"/>
    <row r="85" s="11" customFormat="1" x14ac:dyDescent="0.45"/>
    <row r="86" s="11" customFormat="1" x14ac:dyDescent="0.45"/>
    <row r="87" s="11" customFormat="1" x14ac:dyDescent="0.45"/>
    <row r="88" s="11" customFormat="1" x14ac:dyDescent="0.45"/>
    <row r="89" s="11" customFormat="1" x14ac:dyDescent="0.45"/>
    <row r="90" s="11" customFormat="1" x14ac:dyDescent="0.45"/>
    <row r="91" s="11" customFormat="1" x14ac:dyDescent="0.45"/>
    <row r="92" s="11" customFormat="1" x14ac:dyDescent="0.45"/>
    <row r="93" s="11" customFormat="1" x14ac:dyDescent="0.45"/>
    <row r="94" s="11" customFormat="1" x14ac:dyDescent="0.45"/>
    <row r="95" s="11" customFormat="1" x14ac:dyDescent="0.45"/>
    <row r="96" s="11" customFormat="1" x14ac:dyDescent="0.45"/>
    <row r="97" s="11" customFormat="1" x14ac:dyDescent="0.45"/>
    <row r="98" s="11" customFormat="1" x14ac:dyDescent="0.45"/>
    <row r="99" s="11" customFormat="1" x14ac:dyDescent="0.45"/>
    <row r="100" s="11" customFormat="1" x14ac:dyDescent="0.45"/>
    <row r="101" s="11" customFormat="1" x14ac:dyDescent="0.45"/>
    <row r="102" s="11" customFormat="1" x14ac:dyDescent="0.45"/>
    <row r="103" s="11" customFormat="1" x14ac:dyDescent="0.45"/>
    <row r="104" s="11" customFormat="1" x14ac:dyDescent="0.45"/>
    <row r="105" s="11" customFormat="1" x14ac:dyDescent="0.45"/>
    <row r="106" s="11" customFormat="1" x14ac:dyDescent="0.45"/>
    <row r="107" s="11" customFormat="1" x14ac:dyDescent="0.45"/>
    <row r="108" s="11" customFormat="1" x14ac:dyDescent="0.45"/>
    <row r="109" s="11" customFormat="1" x14ac:dyDescent="0.45"/>
    <row r="110" s="11" customFormat="1" x14ac:dyDescent="0.45"/>
    <row r="111" s="11" customFormat="1" x14ac:dyDescent="0.45"/>
    <row r="112" s="11" customFormat="1" x14ac:dyDescent="0.45"/>
    <row r="113" s="11" customFormat="1" x14ac:dyDescent="0.45"/>
    <row r="114" s="11" customFormat="1" x14ac:dyDescent="0.45"/>
    <row r="115" s="11" customFormat="1" x14ac:dyDescent="0.45"/>
    <row r="116" s="11" customFormat="1" x14ac:dyDescent="0.45"/>
    <row r="117" s="11" customFormat="1" x14ac:dyDescent="0.45"/>
    <row r="118" s="11" customFormat="1" x14ac:dyDescent="0.45"/>
    <row r="119" s="11" customFormat="1" x14ac:dyDescent="0.45"/>
    <row r="120" s="11" customFormat="1" x14ac:dyDescent="0.45"/>
    <row r="121" s="11" customFormat="1" x14ac:dyDescent="0.45"/>
    <row r="122" s="11" customFormat="1" x14ac:dyDescent="0.45"/>
    <row r="123" s="11" customFormat="1" x14ac:dyDescent="0.45"/>
    <row r="124" s="11" customFormat="1" x14ac:dyDescent="0.45"/>
    <row r="125" s="11" customFormat="1" x14ac:dyDescent="0.45"/>
    <row r="126" s="11" customFormat="1" x14ac:dyDescent="0.45"/>
    <row r="127" s="11" customFormat="1" x14ac:dyDescent="0.45"/>
    <row r="128" s="11" customFormat="1" x14ac:dyDescent="0.45"/>
    <row r="129" s="11" customFormat="1" x14ac:dyDescent="0.45"/>
    <row r="130" s="11" customFormat="1" x14ac:dyDescent="0.45"/>
    <row r="131" s="11" customFormat="1" x14ac:dyDescent="0.45"/>
    <row r="132" s="11" customFormat="1" x14ac:dyDescent="0.45"/>
    <row r="133" s="11" customFormat="1" x14ac:dyDescent="0.45"/>
    <row r="134" s="11" customFormat="1" x14ac:dyDescent="0.45"/>
    <row r="135" s="11" customFormat="1" x14ac:dyDescent="0.45"/>
    <row r="136" s="11" customFormat="1" x14ac:dyDescent="0.45"/>
    <row r="137" s="11" customFormat="1" x14ac:dyDescent="0.45"/>
    <row r="138" s="11" customFormat="1" x14ac:dyDescent="0.45"/>
    <row r="139" s="11" customFormat="1" x14ac:dyDescent="0.45"/>
    <row r="140" s="11" customFormat="1" x14ac:dyDescent="0.4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B18" sqref="B8:B18"/>
    </sheetView>
  </sheetViews>
  <sheetFormatPr defaultRowHeight="14.25" x14ac:dyDescent="0.45"/>
  <cols>
    <col min="10" max="10" width="9.86328125" bestFit="1" customWidth="1"/>
    <col min="11" max="11" width="12.33203125" customWidth="1"/>
    <col min="12" max="12" width="11" customWidth="1"/>
  </cols>
  <sheetData>
    <row r="1" spans="1:13" x14ac:dyDescent="0.45">
      <c r="C1">
        <v>2020</v>
      </c>
      <c r="I1">
        <v>2026</v>
      </c>
      <c r="M1">
        <v>2030</v>
      </c>
    </row>
    <row r="2" spans="1:13" x14ac:dyDescent="0.45">
      <c r="A2" s="17" t="s">
        <v>33</v>
      </c>
      <c r="B2" s="17"/>
      <c r="C2" s="12">
        <f>'Resolve output'!C9</f>
        <v>2029.8000000000002</v>
      </c>
      <c r="D2" s="12">
        <f>'Resolve output'!D9</f>
        <v>2859.23</v>
      </c>
      <c r="E2" s="12">
        <f>'Resolve output'!E9</f>
        <v>2859.23</v>
      </c>
      <c r="F2" s="12">
        <f>'Resolve output'!F9</f>
        <v>3094.6699999999996</v>
      </c>
      <c r="G2" s="12">
        <f>'Resolve output'!G9</f>
        <v>6826.62</v>
      </c>
      <c r="H2" s="12">
        <f>'Resolve output'!H9</f>
        <v>8694.0249999999996</v>
      </c>
      <c r="I2" s="12">
        <f>'Resolve output'!I9</f>
        <v>10561.429999999998</v>
      </c>
      <c r="J2" s="16">
        <f>I2+($M$2-$I$2)/4</f>
        <v>10771.072499999998</v>
      </c>
      <c r="K2" s="16">
        <f t="shared" ref="K2:L2" si="0">J2+($M$2-$I$2)/4</f>
        <v>10980.714999999998</v>
      </c>
      <c r="L2" s="16">
        <f t="shared" si="0"/>
        <v>11190.357499999998</v>
      </c>
      <c r="M2">
        <f>11.4*1000</f>
        <v>11400</v>
      </c>
    </row>
    <row r="4" spans="1:13" x14ac:dyDescent="0.45">
      <c r="A4" t="s">
        <v>32</v>
      </c>
      <c r="C4" s="12">
        <f>C2</f>
        <v>2029.8000000000002</v>
      </c>
      <c r="D4" s="12">
        <f t="shared" ref="D4:I4" si="1">D2</f>
        <v>2859.23</v>
      </c>
      <c r="E4" s="12">
        <f t="shared" si="1"/>
        <v>2859.23</v>
      </c>
      <c r="F4" s="12">
        <f t="shared" si="1"/>
        <v>3094.6699999999996</v>
      </c>
      <c r="G4" s="12">
        <f t="shared" si="1"/>
        <v>6826.62</v>
      </c>
      <c r="H4" s="12">
        <f t="shared" si="1"/>
        <v>8694.0249999999996</v>
      </c>
      <c r="I4" s="12">
        <f t="shared" si="1"/>
        <v>10561.429999999998</v>
      </c>
      <c r="J4" s="16">
        <f>I4+($M$4-$I$4)/4</f>
        <v>11871.072499999998</v>
      </c>
      <c r="K4" s="16">
        <f t="shared" ref="K4:L4" si="2">J4+($M$4-$I$4)/4</f>
        <v>13180.714999999998</v>
      </c>
      <c r="L4" s="16">
        <f t="shared" si="2"/>
        <v>14490.357499999998</v>
      </c>
      <c r="M4">
        <f>'Scenarios - 2030 comparison'!F3*1000</f>
        <v>15800</v>
      </c>
    </row>
    <row r="7" spans="1:13" x14ac:dyDescent="0.45">
      <c r="B7" t="s">
        <v>34</v>
      </c>
    </row>
    <row r="8" spans="1:13" x14ac:dyDescent="0.45">
      <c r="A8">
        <v>2020</v>
      </c>
      <c r="B8" s="12">
        <f>C2</f>
        <v>2029.8000000000002</v>
      </c>
    </row>
    <row r="9" spans="1:13" x14ac:dyDescent="0.45">
      <c r="A9">
        <v>2021</v>
      </c>
      <c r="B9" s="12">
        <f>D2</f>
        <v>2859.23</v>
      </c>
    </row>
    <row r="10" spans="1:13" x14ac:dyDescent="0.45">
      <c r="A10">
        <v>2022</v>
      </c>
      <c r="B10" s="12">
        <f>E2</f>
        <v>2859.23</v>
      </c>
    </row>
    <row r="11" spans="1:13" x14ac:dyDescent="0.45">
      <c r="A11">
        <v>2023</v>
      </c>
      <c r="B11" s="12">
        <f>F2</f>
        <v>3094.6699999999996</v>
      </c>
    </row>
    <row r="12" spans="1:13" x14ac:dyDescent="0.45">
      <c r="A12">
        <v>2024</v>
      </c>
      <c r="B12" s="12">
        <f>G2</f>
        <v>6826.62</v>
      </c>
    </row>
    <row r="13" spans="1:13" x14ac:dyDescent="0.45">
      <c r="A13">
        <v>2025</v>
      </c>
      <c r="B13" s="12">
        <f>H2</f>
        <v>8694.0249999999996</v>
      </c>
    </row>
    <row r="14" spans="1:13" x14ac:dyDescent="0.45">
      <c r="A14">
        <v>2026</v>
      </c>
      <c r="B14" s="12">
        <f>I2</f>
        <v>10561.429999999998</v>
      </c>
    </row>
    <row r="15" spans="1:13" x14ac:dyDescent="0.45">
      <c r="A15">
        <v>2027</v>
      </c>
      <c r="B15">
        <f>J2</f>
        <v>10771.072499999998</v>
      </c>
    </row>
    <row r="16" spans="1:13" x14ac:dyDescent="0.45">
      <c r="A16">
        <v>2028</v>
      </c>
      <c r="B16">
        <f>K2</f>
        <v>10980.714999999998</v>
      </c>
    </row>
    <row r="17" spans="1:2" x14ac:dyDescent="0.45">
      <c r="A17">
        <v>2029</v>
      </c>
      <c r="B17">
        <f>L2</f>
        <v>11190.357499999998</v>
      </c>
    </row>
    <row r="18" spans="1:2" x14ac:dyDescent="0.45">
      <c r="A18">
        <v>2030</v>
      </c>
      <c r="B18">
        <f>M2</f>
        <v>11400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A8" sqref="A8"/>
    </sheetView>
  </sheetViews>
  <sheetFormatPr defaultRowHeight="14.25" x14ac:dyDescent="0.45"/>
  <cols>
    <col min="1" max="1" width="17.3984375" customWidth="1"/>
  </cols>
  <sheetData>
    <row r="1" spans="1:21" x14ac:dyDescent="0.45">
      <c r="C1">
        <v>2020</v>
      </c>
      <c r="D1">
        <f>C1+1</f>
        <v>2021</v>
      </c>
      <c r="E1" s="17">
        <f t="shared" ref="E1:M1" si="0">D1+1</f>
        <v>2022</v>
      </c>
      <c r="F1" s="17">
        <f t="shared" si="0"/>
        <v>2023</v>
      </c>
      <c r="G1" s="17">
        <f t="shared" si="0"/>
        <v>2024</v>
      </c>
      <c r="H1" s="17">
        <f t="shared" si="0"/>
        <v>2025</v>
      </c>
      <c r="I1" s="17">
        <f t="shared" si="0"/>
        <v>2026</v>
      </c>
      <c r="J1" s="17">
        <f t="shared" si="0"/>
        <v>2027</v>
      </c>
      <c r="K1" s="17">
        <f t="shared" si="0"/>
        <v>2028</v>
      </c>
      <c r="L1" s="17">
        <f t="shared" si="0"/>
        <v>2029</v>
      </c>
      <c r="M1" s="17">
        <f t="shared" si="0"/>
        <v>2030</v>
      </c>
    </row>
    <row r="2" spans="1:21" x14ac:dyDescent="0.45">
      <c r="A2" s="19" t="s">
        <v>27</v>
      </c>
      <c r="B2" s="18" t="s">
        <v>20</v>
      </c>
      <c r="C2" s="20">
        <v>2029.8000000000002</v>
      </c>
      <c r="D2" s="20">
        <v>2859.23</v>
      </c>
      <c r="E2" s="20">
        <v>2859.23</v>
      </c>
      <c r="F2" s="20">
        <v>3094.6699999999996</v>
      </c>
      <c r="G2" s="20">
        <v>6826.62</v>
      </c>
      <c r="H2" s="20">
        <v>0</v>
      </c>
      <c r="I2" s="20">
        <v>9983.4299999999985</v>
      </c>
      <c r="J2" s="20">
        <v>0</v>
      </c>
      <c r="K2" s="20">
        <v>0</v>
      </c>
      <c r="L2" s="20">
        <v>0</v>
      </c>
      <c r="M2" s="20">
        <v>15221.619999999999</v>
      </c>
    </row>
    <row r="3" spans="1:21" x14ac:dyDescent="0.45">
      <c r="A3" t="s">
        <v>28</v>
      </c>
      <c r="C3" s="12">
        <f>C2</f>
        <v>2029.8000000000002</v>
      </c>
      <c r="D3" s="12">
        <f t="shared" ref="D3:G4" si="1">D2</f>
        <v>2859.23</v>
      </c>
      <c r="E3" s="12">
        <f t="shared" si="1"/>
        <v>2859.23</v>
      </c>
      <c r="F3" s="12">
        <f t="shared" si="1"/>
        <v>3094.6699999999996</v>
      </c>
      <c r="G3" s="12">
        <f t="shared" si="1"/>
        <v>6826.62</v>
      </c>
      <c r="H3" s="16">
        <f>(I2-G2)/2+G2</f>
        <v>8405.0249999999996</v>
      </c>
      <c r="I3" s="12">
        <f>I2</f>
        <v>9983.4299999999985</v>
      </c>
    </row>
    <row r="4" spans="1:21" s="17" customFormat="1" x14ac:dyDescent="0.45">
      <c r="A4" s="21"/>
      <c r="B4" s="23"/>
      <c r="J4" s="15"/>
      <c r="K4" s="15"/>
      <c r="L4" s="15"/>
      <c r="P4" s="15"/>
      <c r="Q4" s="15"/>
      <c r="R4" s="15"/>
      <c r="S4" s="17">
        <v>15.8</v>
      </c>
      <c r="T4" s="17" t="s">
        <v>21</v>
      </c>
    </row>
    <row r="5" spans="1:21" x14ac:dyDescent="0.45">
      <c r="A5" s="17">
        <v>15.8</v>
      </c>
      <c r="B5" s="15" t="s">
        <v>29</v>
      </c>
      <c r="R5" s="17"/>
      <c r="S5">
        <f>800-222</f>
        <v>578</v>
      </c>
      <c r="T5" t="s">
        <v>24</v>
      </c>
      <c r="U5" s="17"/>
    </row>
    <row r="6" spans="1:21" s="17" customFormat="1" x14ac:dyDescent="0.45">
      <c r="A6">
        <f>800-222</f>
        <v>578</v>
      </c>
      <c r="B6" t="s">
        <v>30</v>
      </c>
    </row>
    <row r="7" spans="1:21" s="17" customFormat="1" x14ac:dyDescent="0.45"/>
    <row r="8" spans="1:21" s="17" customFormat="1" x14ac:dyDescent="0.45"/>
    <row r="9" spans="1:21" x14ac:dyDescent="0.45">
      <c r="A9" t="s">
        <v>31</v>
      </c>
      <c r="C9" s="12">
        <f>C3</f>
        <v>2029.8000000000002</v>
      </c>
      <c r="D9" s="12">
        <f>D3</f>
        <v>2859.23</v>
      </c>
      <c r="E9" s="12">
        <f>E3</f>
        <v>2859.23</v>
      </c>
      <c r="F9" s="12">
        <f>F3</f>
        <v>3094.6699999999996</v>
      </c>
      <c r="G9" s="12">
        <f>G3</f>
        <v>6826.62</v>
      </c>
      <c r="H9" s="12">
        <f>H3+A6/2</f>
        <v>8694.0249999999996</v>
      </c>
      <c r="I9" s="12">
        <f>I3+A6</f>
        <v>10561.429999999998</v>
      </c>
      <c r="T9" t="s">
        <v>25</v>
      </c>
    </row>
    <row r="10" spans="1:21" x14ac:dyDescent="0.45">
      <c r="T10" t="s">
        <v>26</v>
      </c>
    </row>
    <row r="12" spans="1:21" x14ac:dyDescent="0.45">
      <c r="S12">
        <v>11.4</v>
      </c>
      <c r="T12" t="s">
        <v>23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>
      <selection activeCell="I3" sqref="I3"/>
    </sheetView>
  </sheetViews>
  <sheetFormatPr defaultRowHeight="14.25" x14ac:dyDescent="0.45"/>
  <sheetData>
    <row r="2" spans="1:6" x14ac:dyDescent="0.45">
      <c r="A2" t="s">
        <v>19</v>
      </c>
      <c r="F2">
        <f>15.8-11.4</f>
        <v>4.4000000000000004</v>
      </c>
    </row>
    <row r="3" spans="1:6" x14ac:dyDescent="0.45">
      <c r="A3" t="s">
        <v>22</v>
      </c>
      <c r="F3">
        <v>15.8</v>
      </c>
    </row>
    <row r="4" spans="1:6" x14ac:dyDescent="0.45">
      <c r="A4" s="17" t="s">
        <v>23</v>
      </c>
      <c r="F4">
        <v>11.4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J22" sqref="J22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BGrBSC</vt:lpstr>
      <vt:lpstr>2018 and 2019</vt:lpstr>
      <vt:lpstr>2017 and earlier</vt:lpstr>
      <vt:lpstr>Time series 2020-2030</vt:lpstr>
      <vt:lpstr>Resolve output</vt:lpstr>
      <vt:lpstr>Scenarios - 2030 comparison</vt:lpstr>
      <vt:lpstr>Scenarios- graphical over time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2014-08-26T20:23:01Z</dcterms:created>
  <dcterms:modified xsi:type="dcterms:W3CDTF">2020-01-29T20:46:29Z</dcterms:modified>
</cp:coreProperties>
</file>