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240" windowHeight="7410" activeTab="2"/>
  </bookViews>
  <sheets>
    <sheet name="About" sheetId="1" r:id="rId1"/>
    <sheet name="LDV psg calculations" sheetId="2" r:id="rId2"/>
    <sheet name="Truck calculations" sheetId="11" r:id="rId3"/>
    <sheet name="Weighted avg truck incentives" sheetId="13" r:id="rId4"/>
    <sheet name="CARB truck incentives (2019)" sheetId="12" r:id="rId5"/>
    <sheet name="HDV psg calculations" sheetId="10" r:id="rId6"/>
    <sheet name="HDV passenger - Bus data" sheetId="6" r:id="rId7"/>
    <sheet name="BESP-passengers" sheetId="3" r:id="rId8"/>
    <sheet name="BESP-freight" sheetId="4" r:id="rId9"/>
  </sheets>
  <calcPr calcId="145621"/>
</workbook>
</file>

<file path=xl/calcChain.xml><?xml version="1.0" encoding="utf-8"?>
<calcChain xmlns="http://schemas.openxmlformats.org/spreadsheetml/2006/main">
  <c r="B3" i="4" l="1"/>
  <c r="C2" i="4"/>
  <c r="D2" i="4"/>
  <c r="E2" i="4"/>
  <c r="F2" i="4"/>
  <c r="G2" i="4"/>
  <c r="H2" i="4"/>
  <c r="I2" i="4"/>
  <c r="J2" i="4"/>
  <c r="K2" i="4"/>
  <c r="C3" i="4"/>
  <c r="D3" i="4"/>
  <c r="E3" i="4"/>
  <c r="F3" i="4"/>
  <c r="G3" i="4"/>
  <c r="H3" i="4"/>
  <c r="I3" i="4"/>
  <c r="J3" i="4"/>
  <c r="K3" i="4"/>
  <c r="C21" i="11" l="1"/>
  <c r="D21" i="11"/>
  <c r="E21" i="11"/>
  <c r="F21" i="11"/>
  <c r="G21" i="11"/>
  <c r="H21" i="11"/>
  <c r="I21" i="11"/>
  <c r="J21" i="11"/>
  <c r="B21" i="11"/>
  <c r="A21" i="11"/>
  <c r="A20" i="11"/>
  <c r="F17" i="11"/>
  <c r="G17" i="11"/>
  <c r="H17" i="11"/>
  <c r="I17" i="11"/>
  <c r="J17" i="11"/>
  <c r="B17" i="11"/>
  <c r="C17" i="11"/>
  <c r="D17" i="11"/>
  <c r="E17" i="11"/>
  <c r="A17" i="11"/>
  <c r="A16" i="11"/>
  <c r="H13" i="11"/>
  <c r="I13" i="11" s="1"/>
  <c r="J13" i="11" s="1"/>
  <c r="G13" i="11"/>
  <c r="F13" i="11"/>
  <c r="A13" i="11"/>
  <c r="A12" i="11"/>
  <c r="E9" i="11"/>
  <c r="C9" i="11"/>
  <c r="D9" i="11"/>
  <c r="B9" i="11"/>
  <c r="A8" i="11"/>
  <c r="A9" i="11"/>
  <c r="D17" i="13"/>
  <c r="D10" i="13"/>
  <c r="D14" i="13" s="1"/>
  <c r="B8" i="11" s="1"/>
  <c r="B16" i="11" s="1"/>
  <c r="B20" i="11" s="1"/>
  <c r="D5" i="13"/>
  <c r="M61" i="12"/>
  <c r="D6" i="13"/>
  <c r="D7" i="13"/>
  <c r="D8" i="13"/>
  <c r="L17" i="12"/>
  <c r="D8" i="11" l="1"/>
  <c r="D16" i="11" s="1"/>
  <c r="D20" i="11" s="1"/>
  <c r="C8" i="11"/>
  <c r="C16" i="11" s="1"/>
  <c r="C20" i="11" s="1"/>
  <c r="E8" i="11"/>
  <c r="K2" i="3"/>
  <c r="N3" i="3"/>
  <c r="B3" i="3"/>
  <c r="C3" i="3"/>
  <c r="D3" i="3"/>
  <c r="E3" i="3"/>
  <c r="F3" i="3"/>
  <c r="G3" i="3"/>
  <c r="H3" i="3"/>
  <c r="I3" i="3"/>
  <c r="J3" i="3"/>
  <c r="K3" i="3"/>
  <c r="L3" i="3"/>
  <c r="M3" i="3"/>
  <c r="F16" i="10"/>
  <c r="G16" i="10" s="1"/>
  <c r="H16" i="10" s="1"/>
  <c r="I16" i="10" s="1"/>
  <c r="J16" i="10" s="1"/>
  <c r="K16" i="10" s="1"/>
  <c r="L16" i="10" s="1"/>
  <c r="M16" i="10" s="1"/>
  <c r="N16" i="10" s="1"/>
  <c r="O16" i="10" s="1"/>
  <c r="E16" i="10"/>
  <c r="D16" i="10"/>
  <c r="B17" i="2"/>
  <c r="B18" i="2" s="1"/>
  <c r="B3" i="2"/>
  <c r="D16" i="2" s="1"/>
  <c r="E16" i="11" l="1"/>
  <c r="E20" i="11" s="1"/>
  <c r="F12" i="11"/>
  <c r="B23" i="2"/>
  <c r="B24" i="2" s="1"/>
  <c r="C24" i="2" s="1"/>
  <c r="D24" i="2" s="1"/>
  <c r="E24" i="2" s="1"/>
  <c r="F24" i="2" s="1"/>
  <c r="G24" i="2" s="1"/>
  <c r="H24" i="2" s="1"/>
  <c r="I24" i="2" s="1"/>
  <c r="J24" i="2" s="1"/>
  <c r="J2" i="3" s="1"/>
  <c r="C2" i="3"/>
  <c r="B2" i="3"/>
  <c r="C17" i="2"/>
  <c r="D17" i="2" s="1"/>
  <c r="E17" i="2" s="1"/>
  <c r="F17" i="2" s="1"/>
  <c r="G17" i="2" s="1"/>
  <c r="H17" i="2" s="1"/>
  <c r="I17" i="2" s="1"/>
  <c r="J17" i="2" s="1"/>
  <c r="E16" i="2"/>
  <c r="K23" i="2"/>
  <c r="F16" i="11" l="1"/>
  <c r="F20" i="11" s="1"/>
  <c r="G12" i="11"/>
  <c r="G2" i="3"/>
  <c r="F2" i="3"/>
  <c r="H2" i="3"/>
  <c r="E2" i="3"/>
  <c r="I2" i="3"/>
  <c r="D2" i="3"/>
  <c r="D18" i="2"/>
  <c r="D23" i="2" s="1"/>
  <c r="C18" i="2"/>
  <c r="C23" i="2" s="1"/>
  <c r="F16" i="2"/>
  <c r="E18" i="2"/>
  <c r="E23" i="2" s="1"/>
  <c r="G16" i="11" l="1"/>
  <c r="G20" i="11" s="1"/>
  <c r="H12" i="11"/>
  <c r="F18" i="2"/>
  <c r="F23" i="2" s="1"/>
  <c r="G16" i="2"/>
  <c r="I12" i="11" l="1"/>
  <c r="H16" i="11"/>
  <c r="H20" i="11" s="1"/>
  <c r="H16" i="2"/>
  <c r="G18" i="2"/>
  <c r="G23" i="2" s="1"/>
  <c r="L2" i="3"/>
  <c r="M2" i="3"/>
  <c r="N2" i="3"/>
  <c r="J12" i="11" l="1"/>
  <c r="J16" i="11" s="1"/>
  <c r="J20" i="11" s="1"/>
  <c r="I16" i="11"/>
  <c r="I20" i="11" s="1"/>
  <c r="I16" i="2"/>
  <c r="H18" i="2"/>
  <c r="H23" i="2" s="1"/>
  <c r="B7" i="10"/>
  <c r="D57" i="6"/>
  <c r="J16" i="2" l="1"/>
  <c r="J18" i="2" s="1"/>
  <c r="J23" i="2" s="1"/>
  <c r="I18" i="2"/>
  <c r="I23" i="2" s="1"/>
  <c r="E12" i="10"/>
  <c r="E14" i="10" s="1"/>
  <c r="D12" i="10"/>
  <c r="D14" i="10" s="1"/>
  <c r="G12" i="10"/>
  <c r="C12" i="10"/>
  <c r="C14" i="10" s="1"/>
  <c r="F12" i="10"/>
  <c r="F14" i="10" s="1"/>
  <c r="H12" i="10" l="1"/>
  <c r="G14" i="10"/>
  <c r="B2" i="4" l="1"/>
  <c r="I12" i="10"/>
  <c r="H14" i="10"/>
  <c r="J12" i="10" l="1"/>
  <c r="I14" i="10"/>
  <c r="K12" i="10" l="1"/>
  <c r="J14" i="10"/>
  <c r="L12" i="10" l="1"/>
  <c r="K14" i="10"/>
  <c r="M12" i="10" l="1"/>
  <c r="L14" i="10"/>
  <c r="N12" i="10" l="1"/>
  <c r="M14" i="10"/>
  <c r="O12" i="10" l="1"/>
  <c r="O14" i="10" s="1"/>
  <c r="N14" i="10"/>
</calcChain>
</file>

<file path=xl/sharedStrings.xml><?xml version="1.0" encoding="utf-8"?>
<sst xmlns="http://schemas.openxmlformats.org/spreadsheetml/2006/main" count="1785" uniqueCount="530">
  <si>
    <t>BESP BAU EV Subsidy Percentage</t>
  </si>
  <si>
    <t>Sources:</t>
  </si>
  <si>
    <t>Federal Tax Credit Amount</t>
  </si>
  <si>
    <t>DOE</t>
  </si>
  <si>
    <t>Federal Tax Credits for All-Electric and Plug-in Hybrid Vehicles</t>
  </si>
  <si>
    <t>https://www.fueleconomy.gov/feg/taxevb.shtml</t>
  </si>
  <si>
    <t>Notes</t>
  </si>
  <si>
    <t>Federal EV Subsidy Amount</t>
  </si>
  <si>
    <t>State Rebate Amounts</t>
  </si>
  <si>
    <t>LDVs</t>
  </si>
  <si>
    <t>HDVs</t>
  </si>
  <si>
    <t>aircraft</t>
  </si>
  <si>
    <t>rail</t>
  </si>
  <si>
    <t>ships</t>
  </si>
  <si>
    <t>motorbikes</t>
  </si>
  <si>
    <t>https://cleanvehiclerebate.org/eng/eligible-vehicles</t>
  </si>
  <si>
    <t>State EV Subsidy</t>
  </si>
  <si>
    <t>Clean Vehicle Rebate Project, Center for Sustainable Energy, on behalf of CARB</t>
  </si>
  <si>
    <t>accessed 22 February 2018</t>
  </si>
  <si>
    <t>https://www.californiahvip.org/eligible-technologies/</t>
  </si>
  <si>
    <t>HVIP offers incentives for eligible zero-emission and hybrid trucks and buses and vehicles using engines that meet the optional low-NOx engine standard in California.  </t>
  </si>
  <si>
    <t>Heavy duty vehicle incentive program HVIP</t>
  </si>
  <si>
    <t>Model</t>
  </si>
  <si>
    <t>OEM</t>
  </si>
  <si>
    <t>Technology Type</t>
  </si>
  <si>
    <t>Vehicle Incentives</t>
  </si>
  <si>
    <t>Approved Vendors</t>
  </si>
  <si>
    <t>New or Conversion</t>
  </si>
  <si>
    <t>Battery</t>
  </si>
  <si>
    <t>Model Years</t>
  </si>
  <si>
    <t>GVWR</t>
  </si>
  <si>
    <t>Vocations</t>
  </si>
  <si>
    <t>Hybrid</t>
  </si>
  <si>
    <t>New</t>
  </si>
  <si>
    <t>2014, 2015, 2016, 2017</t>
  </si>
  <si>
    <t>14,001 - 19,500</t>
  </si>
  <si>
    <t>Delivery</t>
  </si>
  <si>
    <t>2016, 2017</t>
  </si>
  <si>
    <t>Low-NOx Engine</t>
  </si>
  <si>
    <t>Bus</t>
  </si>
  <si>
    <t>ePTO</t>
  </si>
  <si>
    <t>18.2 kWh</t>
  </si>
  <si>
    <t>Autocar</t>
  </si>
  <si>
    <t>Refuse</t>
  </si>
  <si>
    <t>ElDorado National</t>
  </si>
  <si>
    <t>Creative Bus Sales</t>
  </si>
  <si>
    <t>Blue Bird Electric Powered All American School Bus</t>
  </si>
  <si>
    <t>Blue Bird</t>
  </si>
  <si>
    <t>Zero Emission</t>
  </si>
  <si>
    <t>A-Z Bus Sales, Inc</t>
  </si>
  <si>
    <t>&gt; 30,000</t>
  </si>
  <si>
    <t>Blue Bird Electric Powered Vision School Bus 4x2 Configuration</t>
  </si>
  <si>
    <t>BYD Motors</t>
  </si>
  <si>
    <t>2017, 2018</t>
  </si>
  <si>
    <t>145 kWh</t>
  </si>
  <si>
    <t>2016, 2017, 2018</t>
  </si>
  <si>
    <t>Delivery, Truck</t>
  </si>
  <si>
    <t>Truck</t>
  </si>
  <si>
    <t>&gt; 33,000</t>
  </si>
  <si>
    <t>BYD C10M 45-ft All-Electric Coach</t>
  </si>
  <si>
    <t>394 kWh</t>
  </si>
  <si>
    <t>BYD C6 23-Ft Zero-Emission Electric Coach</t>
  </si>
  <si>
    <t>135 kWh</t>
  </si>
  <si>
    <t>BYD K11M 60-Ft Articulated All Electric Zero-Emission Transit Bus</t>
  </si>
  <si>
    <t>591 kWh</t>
  </si>
  <si>
    <t>BYD K7M 30-Ft All Electric Zero-Emission Transit Bus</t>
  </si>
  <si>
    <t>182.5 kWh</t>
  </si>
  <si>
    <t>2015, 2016, 2018</t>
  </si>
  <si>
    <t>&gt; 26,000</t>
  </si>
  <si>
    <t>197 kWh</t>
  </si>
  <si>
    <t>BYD K9M 40-Ft All Electric Zero-Emission Transit Bus</t>
  </si>
  <si>
    <t>324 kWh</t>
  </si>
  <si>
    <t>2014, 2015, 2016, 2017, 2018</t>
  </si>
  <si>
    <t>BYD K9S 35-Ft Zero-Emission Transit Bus</t>
  </si>
  <si>
    <t>270 kWh</t>
  </si>
  <si>
    <t>2016, 2018</t>
  </si>
  <si>
    <t>33,000 - 55,000</t>
  </si>
  <si>
    <t>Catalyst 35-foot Urban Transit Bus BE35 Extended Range</t>
  </si>
  <si>
    <t>Proterra</t>
  </si>
  <si>
    <t>128 kWh, 160 kWh, 192 kWh, 224 kWh, 257 kWh, 288 kWh, 320 kWh</t>
  </si>
  <si>
    <t>&gt; 38,000</t>
  </si>
  <si>
    <t>Catalyst 35-foot Urban Transit Bus BE35 with Fast Charge</t>
  </si>
  <si>
    <t>105 kWh, 119 kWh, 132 kWh, 79 kWh, 92 kWh</t>
  </si>
  <si>
    <t>Catalyst 40-foot Urban Transit Bus BE40</t>
  </si>
  <si>
    <t>Catalyst 40-foot Urban Transit Bus BE40 Extended Range</t>
  </si>
  <si>
    <t>128 kWh, 160 kWh, 192 kWh, 224 kWh, 256 kWh, 288 kWh, 320 kWh</t>
  </si>
  <si>
    <t>Catalyst 40-foot Urban Transit Bus BE40 with Fast Charge</t>
  </si>
  <si>
    <t>105 kWh, 119 kWh, 132 kWh, 53 kWh, 66 kWh, 79 kWh, 92 kWh</t>
  </si>
  <si>
    <t>Chanje</t>
  </si>
  <si>
    <t>Complete Coach Works Zero Emission Propulsion System</t>
  </si>
  <si>
    <t>Complete Coach Works</t>
  </si>
  <si>
    <t>Conversion</t>
  </si>
  <si>
    <t>373 kWh</t>
  </si>
  <si>
    <t>Crane Carrier Company</t>
  </si>
  <si>
    <t>Cummins Westport ISX12N Engine</t>
  </si>
  <si>
    <t>Cummins Westport</t>
  </si>
  <si>
    <t>Engine</t>
  </si>
  <si>
    <t>ElDorado National (ENC) AXESS FC 4x2 35 ft. Bus</t>
  </si>
  <si>
    <t>ElDorado National California, Inc</t>
  </si>
  <si>
    <t>35 ft</t>
  </si>
  <si>
    <t>ElDorado National (ENC) AXESS Fuel Cell Hybrid 4x2 40' Bus</t>
  </si>
  <si>
    <t>40 ft</t>
  </si>
  <si>
    <t>Zenith Motors</t>
  </si>
  <si>
    <t>10,001 - 14,000</t>
  </si>
  <si>
    <t>51.8 kWh, 62.1 kWh, 69 kWh</t>
  </si>
  <si>
    <t>Electric Shuttle Van</t>
  </si>
  <si>
    <t>Bus, Delivery</t>
  </si>
  <si>
    <t>eLion School Bus</t>
  </si>
  <si>
    <t>Lion Bus</t>
  </si>
  <si>
    <t>First Priority Bus Sales</t>
  </si>
  <si>
    <t>105 kWh, 130 kWh, 90 kWh</t>
  </si>
  <si>
    <t>eLion School Bus Type C, 4x2 All-Electric</t>
  </si>
  <si>
    <t>256 kWh</t>
  </si>
  <si>
    <t>&gt; 29,000, 19,501 - 26,000</t>
  </si>
  <si>
    <t>Freightliner</t>
  </si>
  <si>
    <t>Gillig 29' ePlus Battery Electric Low Floor Bus</t>
  </si>
  <si>
    <t>Gillig</t>
  </si>
  <si>
    <t>Gillig 35' ePlus Battery Electric Low Floor Bus</t>
  </si>
  <si>
    <t>35'</t>
  </si>
  <si>
    <t>Gillig 40' ePlus Battery Electric Low Floor Bus</t>
  </si>
  <si>
    <t>440 kWh</t>
  </si>
  <si>
    <t>GreenPower EV Star All-Electric Min-eBus</t>
  </si>
  <si>
    <t>GreenPower</t>
  </si>
  <si>
    <t>Creative Bus Sales, GreenPower Motor Company, Inc.</t>
  </si>
  <si>
    <t>14,001 - 16,000</t>
  </si>
  <si>
    <t>GreenPower EV350 40-Foot All Electric Bus</t>
  </si>
  <si>
    <t>GreenPower SYNAPSE 72 All Electric School Bus</t>
  </si>
  <si>
    <t>GreenPower SYNAPSE All Electric Shuttle Bus</t>
  </si>
  <si>
    <t>Kenworth</t>
  </si>
  <si>
    <t>Mack Trucks</t>
  </si>
  <si>
    <t>2019, 2020</t>
  </si>
  <si>
    <t>Peterbilt</t>
  </si>
  <si>
    <t>Motiv All-Electric Powertrain for Ford E450</t>
  </si>
  <si>
    <t>Motiv Power Systems</t>
  </si>
  <si>
    <t>ABC Bus, Inc., Creative Bus Sales, Midway Ford Company...</t>
  </si>
  <si>
    <t>100 kWh, 120 kWh, 80 kWh</t>
  </si>
  <si>
    <t>Bus, Truck</t>
  </si>
  <si>
    <t>Motiv All-Electric Powertrain for Ford F59</t>
  </si>
  <si>
    <t>100 kWh, 120 kWh</t>
  </si>
  <si>
    <t>16,500 - 19,500</t>
  </si>
  <si>
    <t>19,501 - 22,000</t>
  </si>
  <si>
    <t>26,001 - 33,000</t>
  </si>
  <si>
    <t>Motiv All-Electric Powertrain for Ford F59 Starcraft e-Quest XL School Bus</t>
  </si>
  <si>
    <t>Motiv EPIC 6 on Ford F59 Platform School Bus - 5 Battery</t>
  </si>
  <si>
    <t>$150,000.00, $175,000.00, $220,000.00</t>
  </si>
  <si>
    <t>105 kWh</t>
  </si>
  <si>
    <t>2018, 2019</t>
  </si>
  <si>
    <t>&gt; 29,000, 19,501 - 26,000, 26,001 - 33,000</t>
  </si>
  <si>
    <t>Motiv EPIC 6 on Ford F59 Platform School Bus - 6 Battery</t>
  </si>
  <si>
    <t>126 kWh</t>
  </si>
  <si>
    <t>19,501 - 26,000, 26,001 - 33,000</t>
  </si>
  <si>
    <t>New Flyer XCELSIOR XE 60' Transit Bus</t>
  </si>
  <si>
    <t>New Flyer</t>
  </si>
  <si>
    <t>60'</t>
  </si>
  <si>
    <t>New Flyer of America</t>
  </si>
  <si>
    <t>Proterra 35' Catalyst E2 Bus</t>
  </si>
  <si>
    <t>Proterra 35' Catalyst E2 Max Bus</t>
  </si>
  <si>
    <t>Proterra 35' Catalyst E2+ Bus</t>
  </si>
  <si>
    <t>Proterra 35' Catalyst FC Bus</t>
  </si>
  <si>
    <t>100 kWh</t>
  </si>
  <si>
    <t>Proterra 35' Catalyst FC+ Bus</t>
  </si>
  <si>
    <t>Proterra 35' Catalyst XR</t>
  </si>
  <si>
    <t>Proterra 35' Catalyst XR+</t>
  </si>
  <si>
    <t>330 kWh</t>
  </si>
  <si>
    <t>Proterra 40' Catalist XR+</t>
  </si>
  <si>
    <t>Proterra 40' Catalyst E2</t>
  </si>
  <si>
    <t>Proterra 40' Catalyst E2 Max</t>
  </si>
  <si>
    <t>660 kWh</t>
  </si>
  <si>
    <t>Proterra 40' Catalyst E2+</t>
  </si>
  <si>
    <t>550 kWh</t>
  </si>
  <si>
    <t>Proterra 40' Catalyst FC</t>
  </si>
  <si>
    <t>94 kWh</t>
  </si>
  <si>
    <t>Proterra 40' Catalyst FC+</t>
  </si>
  <si>
    <t>Proterra 40' Catalyst FC, FC+, XR, XR+, E2, E2+, E2 Max</t>
  </si>
  <si>
    <t>79 - 660 kWh</t>
  </si>
  <si>
    <t>Proterra 40' Catalyst XR</t>
  </si>
  <si>
    <t>220 kWh</t>
  </si>
  <si>
    <t>Orange EV</t>
  </si>
  <si>
    <t>80 kWh</t>
  </si>
  <si>
    <t>160 kWh</t>
  </si>
  <si>
    <t>Xcelsior Bus with Lithium-Ion Battery Pack XE35</t>
  </si>
  <si>
    <t>100 kWh, 150 kWh, 200 kWh</t>
  </si>
  <si>
    <t>42,540 - 44,312</t>
  </si>
  <si>
    <t>Xcelsior Bus with Lithium-Ion Battery Pack XE40</t>
  </si>
  <si>
    <t>100 kWh, 150 kWh, 200 kWh, 300 kWh</t>
  </si>
  <si>
    <t>Phoenix</t>
  </si>
  <si>
    <t>Phoenix Electric Sales</t>
  </si>
  <si>
    <t>ZEUS 300 Shuttle Bus</t>
  </si>
  <si>
    <t>102 - 120 kWh</t>
  </si>
  <si>
    <t>California also offers incentive for heavy duty vehicles.</t>
  </si>
  <si>
    <t>Half strenght for next five years</t>
  </si>
  <si>
    <t>Five future years at full strength</t>
  </si>
  <si>
    <t>HD vehicle notes.</t>
  </si>
  <si>
    <t>Only incentives for ZEVs, not for low Nox engines, are included.</t>
  </si>
  <si>
    <t>Only incentives for new vehicles, not for conversion of existing vehicles, are included.</t>
  </si>
  <si>
    <t>original data where multiple incentives values shown: *lowest-value selected*</t>
  </si>
  <si>
    <t>average incentive</t>
  </si>
  <si>
    <t>We make the assumption that these incentives will phased out after 10 years.</t>
  </si>
  <si>
    <t>Current year incentive (applied to 2018 and previous years)</t>
  </si>
  <si>
    <t>battery electric vehicle</t>
  </si>
  <si>
    <t>See BNVP for details</t>
  </si>
  <si>
    <t>raw % of price</t>
  </si>
  <si>
    <t>Incentive levels calculated on the sheet "HDV passenger - Bus"</t>
  </si>
  <si>
    <t>incentive level</t>
  </si>
  <si>
    <t>Vehicle Price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</si>
  <si>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</si>
  <si>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</si>
  <si>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</si>
  <si>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</si>
  <si>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</si>
  <si>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</si>
  <si>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These are sorted in to bus and truck incentives, and applied to the relevant  vehicle type,</t>
  </si>
  <si>
    <t>whether LD/MDV freight or HD passenger (Bus)</t>
  </si>
  <si>
    <t>Ramp down in Tesla incentive after htting 200,000 threshold</t>
  </si>
  <si>
    <t>Rebate for full BEV</t>
  </si>
  <si>
    <t>EV Subsidy Percentage</t>
  </si>
  <si>
    <t>https://www.reuters.com/article/gm-electric/gm-hit-200000-us-electric-vehicles-sold-in-2018-source-idUSL1N1Z20TO</t>
  </si>
  <si>
    <t>https://www.wired.com/story/tesla-tax-credit-price-cut/</t>
  </si>
  <si>
    <t xml:space="preserve">On GM and Tesla hitting their 200,000 thresholds for stepdowns in incentives. </t>
  </si>
  <si>
    <t>This includes rebates on the EV itself, not on charging equipment.</t>
  </si>
  <si>
    <t>This is the value for all-electric vehicles.</t>
  </si>
  <si>
    <t>Suppose that the average value of the federal tax credit falls to half as much as companies start hitting their 200K thresholds in 2019.</t>
  </si>
  <si>
    <t>If reduced by half</t>
  </si>
  <si>
    <t>Phased out in 2026</t>
  </si>
  <si>
    <t>Held steady until 2023 then phased out in 2026.</t>
  </si>
  <si>
    <t>Federal tax credits over time</t>
  </si>
  <si>
    <t>State rebates over time</t>
  </si>
  <si>
    <t>Total incentives</t>
  </si>
  <si>
    <t>SMOOTHED EV Subsidy Percentage</t>
  </si>
  <si>
    <t>LDV passenger notes:</t>
  </si>
  <si>
    <t>Background notes</t>
  </si>
  <si>
    <t>shown below</t>
  </si>
  <si>
    <t>Before start year</t>
  </si>
  <si>
    <t>Smooth from highest value -- pull that forward to 2017 and set straightline path to 0 in 2029</t>
  </si>
  <si>
    <t>See the BAU New Vehicle Price input data for details on EV price</t>
  </si>
  <si>
    <t>EV price (involving adjustments)</t>
  </si>
  <si>
    <t>A challenge is to account for companies starting to face declining incentive levels as they exceed EV sales of 200,000.</t>
  </si>
  <si>
    <t>We make an assumption federal and state support is phased out in 2026.</t>
  </si>
  <si>
    <t xml:space="preserve">Backround notes below on GM and Tesla having reached these levels. </t>
  </si>
  <si>
    <t xml:space="preserve">Annual results are calculated as a linear interpolation.  </t>
  </si>
  <si>
    <t>We account for both federal and state-level subsidies for EVs.</t>
  </si>
  <si>
    <t>MDV battery electric vehicle</t>
  </si>
  <si>
    <t>HDV battery electric</t>
  </si>
  <si>
    <t>See spreadsheet BNVP.xls</t>
  </si>
  <si>
    <t>class 3</t>
  </si>
  <si>
    <t>Dealers</t>
  </si>
  <si>
    <t>Vehicle Types</t>
  </si>
  <si>
    <t>Altec 12E8 JEMS ePTO</t>
  </si>
  <si>
    <t>Altec Industries</t>
  </si>
  <si>
    <t>Altec Industries, Renaissance Capital Alliance, SEC Auto Solutions</t>
  </si>
  <si>
    <t>12 kWh</t>
  </si>
  <si>
    <t>Vehicle with ePTO</t>
  </si>
  <si>
    <t>Altec JEMS 1820 and 18E20 ePTO</t>
  </si>
  <si>
    <t>Altec JEMS 4E4 with 3.6 kWh Battery</t>
  </si>
  <si>
    <t>3.6 kWh</t>
  </si>
  <si>
    <t>14,000 - 26,000</t>
  </si>
  <si>
    <t>Altec JEMS 6E6 with 3.6 kWh Battery</t>
  </si>
  <si>
    <t>Autocar 4x2 and 6x4 Xpeditor with Low-NOx NG Engine</t>
  </si>
  <si>
    <t>Affinity Truck Center, E-W Truck and Equipment Co., Velocity Truck Centers...</t>
  </si>
  <si>
    <t>Blue Bird Electric All American Bus - Activity</t>
  </si>
  <si>
    <t>A-Z Bus Sales, Inc.</t>
  </si>
  <si>
    <t>Bus 30' - 39'</t>
  </si>
  <si>
    <t>Bus - School</t>
  </si>
  <si>
    <t>155 kWh</t>
  </si>
  <si>
    <t>Bus 40' - 59'</t>
  </si>
  <si>
    <t>Blue Bird Electric All American School Bus</t>
  </si>
  <si>
    <t>2018, 2019, 2020</t>
  </si>
  <si>
    <t>Blue Bird Electric Vision Bus - Activity</t>
  </si>
  <si>
    <t>Blue Bird Electric Vision School Bus</t>
  </si>
  <si>
    <t>BYD 5F Cab-Forward Delivery Truck</t>
  </si>
  <si>
    <t>BYD 6DR Class 6 Step Van Retrofit</t>
  </si>
  <si>
    <t>BYD 6F Cab-Forward Truck</t>
  </si>
  <si>
    <t>221 kWh</t>
  </si>
  <si>
    <t>2018, 2020</t>
  </si>
  <si>
    <t>&gt; 26,000, 14,000 - 26,000</t>
  </si>
  <si>
    <t>BYD 6R Long Range Class 6 Battery-Electric Cab Chassis</t>
  </si>
  <si>
    <t>BYD 8R Class 8 Refuse Truck</t>
  </si>
  <si>
    <t>295 kWh</t>
  </si>
  <si>
    <t>BYD 8TT Tandem-Axle Tractor</t>
  </si>
  <si>
    <t>Tractor</t>
  </si>
  <si>
    <t>BYD 8Y Electric Terminal Tractor</t>
  </si>
  <si>
    <t>217 kWh</t>
  </si>
  <si>
    <t>Tractor - Yard</t>
  </si>
  <si>
    <t>BYD C10M 45' All-Electric Coach Bus</t>
  </si>
  <si>
    <t>446 kWh</t>
  </si>
  <si>
    <t>Bus &gt; 40'</t>
  </si>
  <si>
    <t>Bus - Coach</t>
  </si>
  <si>
    <t>BYD C10MS 45' All-Electric Double-Decker Coach Bus</t>
  </si>
  <si>
    <t>BYD C6M 23' All-Electric Coach Bus</t>
  </si>
  <si>
    <t>121 kWh</t>
  </si>
  <si>
    <t>Bus &lt; 30'</t>
  </si>
  <si>
    <t>BYD C8M 35' All-Electric Coach Bus</t>
  </si>
  <si>
    <t>313 kWh</t>
  </si>
  <si>
    <t>BYD C9M 40' All-Electric Coach Bus</t>
  </si>
  <si>
    <t>352 kWh</t>
  </si>
  <si>
    <t>BYD K11M 60' Articulated All-Electric Transit Bus</t>
  </si>
  <si>
    <t>578 kWh, 652 kWh</t>
  </si>
  <si>
    <t>Bus - Transit</t>
  </si>
  <si>
    <t>BYD K7M 30' All-Electric Transit Bus</t>
  </si>
  <si>
    <t>180 kWh, 196 kWh</t>
  </si>
  <si>
    <t>BYD K7M-ER 30' All-Electric Transit Bus</t>
  </si>
  <si>
    <t>180 kWh</t>
  </si>
  <si>
    <t>Bus - Shuttle, Bus - Transit</t>
  </si>
  <si>
    <t>BYD K9M 40' All-Electric Transit Bus</t>
  </si>
  <si>
    <t>BYD K9S 35' All-Electric Transit Bus</t>
  </si>
  <si>
    <t>266 kWh, 350 kWh</t>
  </si>
  <si>
    <t>Chanje V8100 All-Electric Panel Van</t>
  </si>
  <si>
    <t>Chanje Energy</t>
  </si>
  <si>
    <t>Panel Van</t>
  </si>
  <si>
    <t>&gt; 26,000, Bus &gt; 40'</t>
  </si>
  <si>
    <t>Crane Carrier LDT2 with Cummins-Westport Low-NOx CNG Engine</t>
  </si>
  <si>
    <t>Velocity Truck Centers</t>
  </si>
  <si>
    <t>Crane Carrier LET2 with Cummins-Westport Low-NOx CNG Engine</t>
  </si>
  <si>
    <t>Cummins Pacific, Cummins Sales and Service</t>
  </si>
  <si>
    <t>Repower</t>
  </si>
  <si>
    <t>ElDorado National AXESS 35' Fuel Cell Hybrid Transit Bus</t>
  </si>
  <si>
    <t>Creative Bus Sales, ElDorado National California</t>
  </si>
  <si>
    <t>ElDorado National AXESS 40' Fuel Cell Hybrid Transit Bus</t>
  </si>
  <si>
    <t>EVT C Series 4x2</t>
  </si>
  <si>
    <t>Envirotech Drive Systems Incorporated</t>
  </si>
  <si>
    <t>School Bus Sales of California</t>
  </si>
  <si>
    <t>106.2 kWh, 90.8 kWh</t>
  </si>
  <si>
    <t>Bus - Shuttle, Delivery</t>
  </si>
  <si>
    <t>EVT C Series Cutaway, Urban Cab Over</t>
  </si>
  <si>
    <t>77.8 kWh</t>
  </si>
  <si>
    <t>Delivery, Refuse</t>
  </si>
  <si>
    <t>Freightliner 114SD with Cummins-Westport Low-NOx CNG Engine</t>
  </si>
  <si>
    <t>Bakersfield Truck Center, Excel Truck Group, Haaker Equipment Company...</t>
  </si>
  <si>
    <t>Freightliner Cascadia Day Cab with Cummins-Westport Low-NOx CNG Engine</t>
  </si>
  <si>
    <t>Bakersfield Truck Center, Excel Truck Group, Fresno Truck Center...</t>
  </si>
  <si>
    <t>2019, 2020, 2021</t>
  </si>
  <si>
    <t>Tractor, Truck</t>
  </si>
  <si>
    <t>296 kWh</t>
  </si>
  <si>
    <t>Bus 25' - 29'</t>
  </si>
  <si>
    <t>444 kWh</t>
  </si>
  <si>
    <t>GreenPower EV 350 All-Electric Transit Bus</t>
  </si>
  <si>
    <t>GreenPower Motor Company</t>
  </si>
  <si>
    <t>Creative Bus Sales, GreenPower Motor Company</t>
  </si>
  <si>
    <t>320 kWh</t>
  </si>
  <si>
    <t>95 kWh</t>
  </si>
  <si>
    <t>Bus - Shuttle</t>
  </si>
  <si>
    <t>GreenPower EV Star CarGo</t>
  </si>
  <si>
    <t>GreenPower EV Star CarGo Plus</t>
  </si>
  <si>
    <t>GreenPower EV250 All-Electric Transit Bus</t>
  </si>
  <si>
    <t>210 kWh</t>
  </si>
  <si>
    <t>GreenPower EV550 45' All-Electric Double Decker Transit Bus</t>
  </si>
  <si>
    <t>&gt;478 kWh</t>
  </si>
  <si>
    <t>GreenPower SYNAPSE 72 School Bus</t>
  </si>
  <si>
    <t>200 kWh</t>
  </si>
  <si>
    <t>&gt; 26,000, Bus 30' - 39'</t>
  </si>
  <si>
    <t>GreenPower SYNAPSE Shuttle Bus</t>
  </si>
  <si>
    <t>Kalmar Ottawa T2E 4x2 Terminal Tractor</t>
  </si>
  <si>
    <t>Kalmar Ottawa</t>
  </si>
  <si>
    <t>Briggs Equipment, Cal-Lift, Inc., Papé Material Handling...</t>
  </si>
  <si>
    <t>132 kWh, 176 kWh, 220 kWh</t>
  </si>
  <si>
    <t>Kenworth T680 with Cummins Low-NOx CNG Engine</t>
  </si>
  <si>
    <t>Haaker Equipment Company, Inland-Kenworth US, Pape Kenworth</t>
  </si>
  <si>
    <t>Kenworth T880 with Cummins Low-NOx CNG Engine</t>
  </si>
  <si>
    <t>Lightning Systems Chevrolet 6500XD LCF with LightningElectric Powertrain</t>
  </si>
  <si>
    <t>Lightning Systems</t>
  </si>
  <si>
    <t>Lightning Systems, Midway Ford Truck Center, Pritchard Auto Company</t>
  </si>
  <si>
    <t>192 kWh</t>
  </si>
  <si>
    <t>Lightning Systems Ford F-59 Step Van with Lightning Electric Drivetrain: LEV110S6</t>
  </si>
  <si>
    <t>Lightning Systems, Midway Ford Company, Pritchard Auto Company</t>
  </si>
  <si>
    <t>128 kWh, 96 kWh</t>
  </si>
  <si>
    <t>Delivery, Food Truck</t>
  </si>
  <si>
    <t>Lightning Systems Ford Transit 350HD Cargo Van, Cutaway, or Chassis Cab with Lightning Electric Powertrain - 120 Mile Range</t>
  </si>
  <si>
    <t>Lightning Systems, Midway Ford Truck Center, NorCal Vans, Inc....</t>
  </si>
  <si>
    <t>86 kWh</t>
  </si>
  <si>
    <t>&lt; 14,000</t>
  </si>
  <si>
    <t>Lightning Systems Ford Transit 350HD Cargo Van, Cutaway, or Chassis Cab with Lightning Electric Powertrain - 60 Mile Range</t>
  </si>
  <si>
    <t>43 kWh</t>
  </si>
  <si>
    <t>Lightning Systems Ford Transit 350HD with Lightning Electric Powertrain Passenger Bus - 120 Mile Range</t>
  </si>
  <si>
    <t>A-Z Bus Sales, Inc., Lightning Systems, Midway Ford Truck Center...</t>
  </si>
  <si>
    <t>Bus 20' - 24'</t>
  </si>
  <si>
    <t>Lightning Systems Ford Transit 350HD with Lightning Electric Powertrain Passenger Bus – 60 Mile Range</t>
  </si>
  <si>
    <t>Lightning Systems LEV110E Bus Ford E-450 with Lightning Powertrain</t>
  </si>
  <si>
    <t>129 kWh, 86 kWh</t>
  </si>
  <si>
    <t>Lightning Systems LEV110E Truck Ford E-450 with Lightning Electric Powertrain</t>
  </si>
  <si>
    <t>Lion Electric LIONA Mini School Bus</t>
  </si>
  <si>
    <t>Lion Electric</t>
  </si>
  <si>
    <t>$150,000.00, $55,000.00, $90,000.00</t>
  </si>
  <si>
    <t>The Lion Electric Co.,</t>
  </si>
  <si>
    <t>160 kWh, 80 kWh</t>
  </si>
  <si>
    <t>&lt; 14,000, 14,000 - 26,000</t>
  </si>
  <si>
    <t>Lion Electric LIONC School Bus</t>
  </si>
  <si>
    <t>The Lion Electric Co.</t>
  </si>
  <si>
    <t>88-220 kWh</t>
  </si>
  <si>
    <t>Lion Electric LIOND School Bus</t>
  </si>
  <si>
    <t>Lion Electric LIONM Paratransit School Bus</t>
  </si>
  <si>
    <t>Lion Truck LION8 4x2 Class 8 Truck</t>
  </si>
  <si>
    <t>160 kWh, 320 kWh</t>
  </si>
  <si>
    <t>Refuse, Tractor, Truck</t>
  </si>
  <si>
    <t>Mack Trucks Anthem with Cummins-Westport ISX12N Low-NOx Engine</t>
  </si>
  <si>
    <t>Affinity Truck Center, TEC of California</t>
  </si>
  <si>
    <t>Micro Bird D-Series Electric Shuttle Bus on E450 Platform</t>
  </si>
  <si>
    <t>Micro Bird</t>
  </si>
  <si>
    <t>88 kWh</t>
  </si>
  <si>
    <t>&lt; 14,000, Bus &lt; 30'</t>
  </si>
  <si>
    <t>Micro Bird G5 Electric School Bus on E450 Platform</t>
  </si>
  <si>
    <t>Motiv EPIC 4  on Ford E-450 Platform - School Bus</t>
  </si>
  <si>
    <t>A-Z Bus Sales, Inc., First Priority Bus Sales, Ron DuPratt Ford</t>
  </si>
  <si>
    <t>106 kWh</t>
  </si>
  <si>
    <t>14,000 - 26,000, Bus &lt; 30'</t>
  </si>
  <si>
    <t>Motiv EPIC 4 on Ford E-450 Platform - Shuttle Bus</t>
  </si>
  <si>
    <t>A-Z Bus Sales, Inc., Commercial Fleet Financing, Creative Bus Sales...</t>
  </si>
  <si>
    <t>106 kWh, 127 kWh</t>
  </si>
  <si>
    <t>Motiv EPIC 4 on Ford E-450 Platform - Step Van</t>
  </si>
  <si>
    <t>Bergey's Ford, Inc, South Bay Ford, Work Truck Direct</t>
  </si>
  <si>
    <t>Motiv EPIC 5 of Ford F-59 Platform - School Bus</t>
  </si>
  <si>
    <t>A-Z Bus Sales, Inc., Creative Bus Sales</t>
  </si>
  <si>
    <t>127 kWh</t>
  </si>
  <si>
    <t>Motiv EPIC 5 on Ford F-59 Platform</t>
  </si>
  <si>
    <t>A-Z Bus Sales, Inc., Bergey's Ford, Inc, Commercial Fleet Financing...</t>
  </si>
  <si>
    <t>Bus - Shuttle, Truck</t>
  </si>
  <si>
    <t>Motiv EPIC 6 on F-53 Platform - Hometown Trolley</t>
  </si>
  <si>
    <t>Ron DuPratt Ford, South Bay Ford</t>
  </si>
  <si>
    <t>Motiv EPIC 6 on Ford F-53 Platform - Winnebago</t>
  </si>
  <si>
    <t>127 kWh, 169 kWh</t>
  </si>
  <si>
    <t>Motiv EPIC 6 on Ford F-59 Platform Starcraft eQuest School Bus</t>
  </si>
  <si>
    <t>14,000 - 26,000, Bus 30' - 39'</t>
  </si>
  <si>
    <t>Motiv EPIC 6 on Ford F-59 Platform Truck</t>
  </si>
  <si>
    <t>Bergey's Ford, Inc, Larry H. Miller Ford - Draper, Russell Barnett Ford of Tullahoma...</t>
  </si>
  <si>
    <t>New Flyer Fuel Cell Electric XHE40 Transit Bus</t>
  </si>
  <si>
    <t>New Flyer Fuel Cell Electric XHE60 Transit Bus</t>
  </si>
  <si>
    <t>New Flyer XCELSIOR XE 35' All-Electric Transit Bus</t>
  </si>
  <si>
    <t>New Flyer XCELSIOR XE 40 All-Electric Transit Bus</t>
  </si>
  <si>
    <t>545 kWh</t>
  </si>
  <si>
    <t>New Flyer XCELSIOR XE 60 Transit Bus</t>
  </si>
  <si>
    <t>818 kWh</t>
  </si>
  <si>
    <t>Odyne Systems Plug-in Hybrid ePTO System</t>
  </si>
  <si>
    <t>Odyne Systems, LLC</t>
  </si>
  <si>
    <t>&gt;20 kWh</t>
  </si>
  <si>
    <t>Orange EV T-Series 4x2 All-Electric Terminal Truck, Conversion of Kalmar Ottawa Truck, Extended Duty</t>
  </si>
  <si>
    <t>Tractor, Tractor - Yard</t>
  </si>
  <si>
    <t>Orange EV T-Series 4x2 All-Electric Terminal Truck, Conversion of Kalmar Ottawa, Standard Duty</t>
  </si>
  <si>
    <t>Orange EV T-Series 4x2 All-Electric Terminal Truck, Extended Duty</t>
  </si>
  <si>
    <t>Orange EV T-Series 4x2 All-Electric Terminal Truck, Standard Duty</t>
  </si>
  <si>
    <t>Peterbilt Model 520 with Cummins-Westport ISX12N</t>
  </si>
  <si>
    <t>Arata Equipment Co., Coast Counties Peterbilt, Golden State Peterbilt...</t>
  </si>
  <si>
    <t>Refuse, Truck</t>
  </si>
  <si>
    <t>Peterbilt Model 567 with Cummins-Westport ISX12N</t>
  </si>
  <si>
    <t>Peterbilt Model 579 with Cummins-Westport ISX12N</t>
  </si>
  <si>
    <t>Phoenix Motor Cars ZEUS 300 Passenger Shuttle</t>
  </si>
  <si>
    <t>Phoenix Motor Cars ZEUS 400 Passenger Shuttle</t>
  </si>
  <si>
    <t>Phoenix Motor Cars ZEUS 500 Electric Flat Bed Truck</t>
  </si>
  <si>
    <t>Phoenix Motor Cars ZEUS 500 Electric Utility Truck</t>
  </si>
  <si>
    <t>Phoenix Motor Cars ZEUS 600 Type A School Bus</t>
  </si>
  <si>
    <t>Proterra 35' Catalyst E2</t>
  </si>
  <si>
    <t>Proterra 35' Catalyst FC</t>
  </si>
  <si>
    <t>Proterra 35' Catalyst FC+</t>
  </si>
  <si>
    <t>Proterra Proterra</t>
  </si>
  <si>
    <t>Proterra 40' Catalyst XR+</t>
  </si>
  <si>
    <t>SEA 155 EV</t>
  </si>
  <si>
    <t>SEA Electric</t>
  </si>
  <si>
    <t>SEA Electric, Tom's Truck Center</t>
  </si>
  <si>
    <t>136 kWh</t>
  </si>
  <si>
    <t>SEA 195 EV</t>
  </si>
  <si>
    <t>SEA 220 EV</t>
  </si>
  <si>
    <t>SEA 238 EV</t>
  </si>
  <si>
    <t>SEA 258 EV</t>
  </si>
  <si>
    <t>SEA 268 EV</t>
  </si>
  <si>
    <t>SEA 325 EV</t>
  </si>
  <si>
    <t>SEA 330 EV</t>
  </si>
  <si>
    <t>SEA 337 EV</t>
  </si>
  <si>
    <t>SEA 338 EV</t>
  </si>
  <si>
    <t>SEA 348 EV</t>
  </si>
  <si>
    <t>SEA 365 EV</t>
  </si>
  <si>
    <t>216 kWh</t>
  </si>
  <si>
    <t>SEA 367 EV</t>
  </si>
  <si>
    <t>SEA 4500 EV</t>
  </si>
  <si>
    <t>Pritchard Auto Company, SEA Electric</t>
  </si>
  <si>
    <t>SEA 520 EV</t>
  </si>
  <si>
    <t>SEA 5500 EV</t>
  </si>
  <si>
    <t>SEA 567 EV</t>
  </si>
  <si>
    <t>SEA 6500 EV</t>
  </si>
  <si>
    <t>SEA ACMD 8 EV</t>
  </si>
  <si>
    <t>SEA E-450 EV</t>
  </si>
  <si>
    <t>A-Z Bus Sales, Inc., Pritchard Auto Company, SEA Electric...</t>
  </si>
  <si>
    <t>SEA EXPEDITOR EV</t>
  </si>
  <si>
    <t>SEA F-450 EV</t>
  </si>
  <si>
    <t>SEA F-550 EV</t>
  </si>
  <si>
    <t>SEA F-650 EV</t>
  </si>
  <si>
    <t>SEA F-750 EV</t>
  </si>
  <si>
    <t>SEA F53 EV</t>
  </si>
  <si>
    <t>$80,000.00, $90,000.00</t>
  </si>
  <si>
    <t>SEA Electric, South Bay Ford, Tom's Truck Center</t>
  </si>
  <si>
    <t>SEA F59 EV</t>
  </si>
  <si>
    <t>SEA FTR EV</t>
  </si>
  <si>
    <t>SEA M2 106 EV</t>
  </si>
  <si>
    <t>SEA MT45 EV</t>
  </si>
  <si>
    <t>SEA MT55 EV</t>
  </si>
  <si>
    <t>$90,000.00, $95,000.00</t>
  </si>
  <si>
    <t>SEA NPR EV</t>
  </si>
  <si>
    <t>Pritchard Auto Company, SEA Electric, Tom's Truck Center</t>
  </si>
  <si>
    <t>SEA NQR EV</t>
  </si>
  <si>
    <t>SEA NRR EV</t>
  </si>
  <si>
    <t>Thomas Built eC2 Jouley School Bus</t>
  </si>
  <si>
    <t>Thomas Built</t>
  </si>
  <si>
    <t>BusWest</t>
  </si>
  <si>
    <t>Utility Crane and Equipment SR4800 HD ePTO System on Ford F550 Aerial Boom Vehicle</t>
  </si>
  <si>
    <t>Utility Crane and Equipment</t>
  </si>
  <si>
    <t>Utility Crane &amp; Equipment</t>
  </si>
  <si>
    <t>10.2 kWh</t>
  </si>
  <si>
    <t>Volvo VNL 300 with 12L Low-NOx Engine</t>
  </si>
  <si>
    <t>Volvo</t>
  </si>
  <si>
    <t>Affinity Truck Center, E-W Truck and Equipment Co., Smart's Truck &amp; Trailer Equipment...</t>
  </si>
  <si>
    <t>Volvo VNR with 12L Low-NOx Engine</t>
  </si>
  <si>
    <t>Xos SV01 Battery-Electric Truck</t>
  </si>
  <si>
    <t>Xos</t>
  </si>
  <si>
    <t>Rivordak</t>
  </si>
  <si>
    <t>https://www.californiahvip.org/how-to-participate/#Eligible-Vehicle-Catalog</t>
  </si>
  <si>
    <t>Downloaded 3/19/2020</t>
  </si>
  <si>
    <t>Class 7</t>
  </si>
  <si>
    <t>Class 8 vocational</t>
  </si>
  <si>
    <t>Seeing no class 2b.  Assume zero.</t>
  </si>
  <si>
    <t>Set 2b-3 as:</t>
  </si>
  <si>
    <t>Rough weighted average:</t>
  </si>
  <si>
    <t>Suppose 25% of trucks are purchased without incentives.</t>
  </si>
  <si>
    <t>Implies this result</t>
  </si>
  <si>
    <t>7-8 tractors</t>
  </si>
  <si>
    <t>Linear path to zero in 2026</t>
  </si>
  <si>
    <t>CARB incentive estimate</t>
  </si>
  <si>
    <t>Imputed time series</t>
  </si>
  <si>
    <t>Calculated %</t>
  </si>
  <si>
    <t>zero thereafter</t>
  </si>
  <si>
    <t>MDV - proportion of new sales by class</t>
  </si>
  <si>
    <t>2-3</t>
  </si>
  <si>
    <t>4-5</t>
  </si>
  <si>
    <t>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</si>
</sst>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#,##0.00_-\ [$$-45C]"/>
    <numFmt numFmtId="166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9" fontId="0" fillId="0" borderId="0" xfId="1" applyFont="1"/>
    <xf numFmtId="164" fontId="2" fillId="0" borderId="0" xfId="1" applyNumberFormat="1" applyFont="1"/>
    <xf numFmtId="164" fontId="0" fillId="0" borderId="0" xfId="1" applyNumberFormat="1" applyFont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0" borderId="0" xfId="1" applyNumberFormat="1" applyFont="1"/>
    <xf numFmtId="0" fontId="0" fillId="0" borderId="0" xfId="0" applyFont="1" applyAlignment="1">
      <alignment horizontal="left"/>
    </xf>
    <xf numFmtId="0" fontId="3" fillId="0" borderId="0" xfId="0" applyFon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Alignment="1">
      <alignment wrapText="1"/>
    </xf>
    <xf numFmtId="166" fontId="0" fillId="0" borderId="0" xfId="2" applyNumberFormat="1" applyFont="1"/>
    <xf numFmtId="0" fontId="0" fillId="0" borderId="0" xfId="0" applyFont="1" applyAlignment="1">
      <alignment wrapText="1"/>
    </xf>
    <xf numFmtId="43" fontId="0" fillId="0" borderId="0" xfId="0" applyNumberFormat="1"/>
    <xf numFmtId="166" fontId="0" fillId="0" borderId="0" xfId="0" applyNumberFormat="1"/>
    <xf numFmtId="0" fontId="0" fillId="0" borderId="0" xfId="0" applyAlignment="1"/>
    <xf numFmtId="0" fontId="4" fillId="0" borderId="0" xfId="3"/>
    <xf numFmtId="8" fontId="0" fillId="0" borderId="0" xfId="0" applyNumberFormat="1"/>
    <xf numFmtId="0" fontId="0" fillId="0" borderId="0" xfId="0" applyFill="1"/>
    <xf numFmtId="0" fontId="0" fillId="0" borderId="0" xfId="0" applyFont="1" applyFill="1" applyAlignment="1">
      <alignment wrapText="1"/>
    </xf>
    <xf numFmtId="44" fontId="0" fillId="0" borderId="0" xfId="0" applyNumberFormat="1"/>
    <xf numFmtId="164" fontId="0" fillId="0" borderId="0" xfId="0" applyNumberFormat="1"/>
    <xf numFmtId="0" fontId="4" fillId="0" borderId="0" xfId="3" applyAlignment="1">
      <alignment horizontal="left"/>
    </xf>
    <xf numFmtId="3" fontId="0" fillId="0" borderId="0" xfId="0" applyNumberFormat="1"/>
    <xf numFmtId="167" fontId="0" fillId="5" borderId="0" xfId="4" applyNumberFormat="1" applyFont="1" applyFill="1"/>
    <xf numFmtId="0" fontId="0" fillId="5" borderId="0" xfId="0" applyFill="1"/>
    <xf numFmtId="3" fontId="0" fillId="5" borderId="0" xfId="0" applyNumberFormat="1" applyFill="1"/>
  </cellXfs>
  <cellStyles count="5">
    <cellStyle name="Comma" xfId="2" builtinId="3"/>
    <cellStyle name="Currency" xfId="4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0</xdr:rowOff>
    </xdr:from>
    <xdr:to>
      <xdr:col>1</xdr:col>
      <xdr:colOff>2794000</xdr:colOff>
      <xdr:row>59</xdr:row>
      <xdr:rowOff>36513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36450"/>
          <a:ext cx="3403600" cy="957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519112</xdr:colOff>
      <xdr:row>1</xdr:row>
      <xdr:rowOff>47625</xdr:rowOff>
    </xdr:from>
    <xdr:to>
      <xdr:col>8</xdr:col>
      <xdr:colOff>478983</xdr:colOff>
      <xdr:row>14</xdr:row>
      <xdr:rowOff>14310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7612" y="228600"/>
          <a:ext cx="1902971" cy="2319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16</xdr:col>
      <xdr:colOff>607571</xdr:colOff>
      <xdr:row>23</xdr:row>
      <xdr:rowOff>147660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0263" y="1990725"/>
          <a:ext cx="1902971" cy="2319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liforniahvip.org/eligible-technologies/" TargetMode="External"/><Relationship Id="rId2" Type="http://schemas.openxmlformats.org/officeDocument/2006/relationships/hyperlink" Target="https://www.wired.com/story/tesla-tax-credit-price-cut/" TargetMode="External"/><Relationship Id="rId1" Type="http://schemas.openxmlformats.org/officeDocument/2006/relationships/hyperlink" Target="https://www.reuters.com/article/gm-electric/gm-hit-200000-us-electric-vehicles-sold-in-2018-source-idUSL1N1Z20TO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californiahvip.org/how-to-particip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13" sqref="B13"/>
    </sheetView>
  </sheetViews>
  <sheetFormatPr defaultRowHeight="14.25" x14ac:dyDescent="0.45"/>
  <cols>
    <col min="2" max="2" width="70.86328125" style="3" customWidth="1"/>
  </cols>
  <sheetData>
    <row r="1" spans="1:2" ht="15" x14ac:dyDescent="0.25">
      <c r="A1" s="1" t="s">
        <v>0</v>
      </c>
    </row>
    <row r="3" spans="1:2" ht="15" x14ac:dyDescent="0.25">
      <c r="A3" s="1" t="s">
        <v>1</v>
      </c>
      <c r="B3" s="4" t="s">
        <v>2</v>
      </c>
    </row>
    <row r="4" spans="1:2" ht="15" x14ac:dyDescent="0.25">
      <c r="B4" s="3" t="s">
        <v>3</v>
      </c>
    </row>
    <row r="5" spans="1:2" ht="15" x14ac:dyDescent="0.25">
      <c r="B5" s="3">
        <v>2017</v>
      </c>
    </row>
    <row r="6" spans="1:2" ht="15" x14ac:dyDescent="0.25">
      <c r="B6" s="3" t="s">
        <v>4</v>
      </c>
    </row>
    <row r="7" spans="1:2" ht="15" x14ac:dyDescent="0.25">
      <c r="B7" s="3" t="s">
        <v>5</v>
      </c>
    </row>
    <row r="9" spans="1:2" ht="15" x14ac:dyDescent="0.25">
      <c r="B9" s="4" t="s">
        <v>8</v>
      </c>
    </row>
    <row r="10" spans="1:2" ht="15" x14ac:dyDescent="0.25">
      <c r="B10" s="3" t="s">
        <v>17</v>
      </c>
    </row>
    <row r="11" spans="1:2" ht="15" x14ac:dyDescent="0.25">
      <c r="B11" s="3" t="s">
        <v>18</v>
      </c>
    </row>
    <row r="12" spans="1:2" ht="15" x14ac:dyDescent="0.25">
      <c r="B12" t="s">
        <v>15</v>
      </c>
    </row>
    <row r="14" spans="1:2" ht="15" x14ac:dyDescent="0.25">
      <c r="B14" s="3" t="s">
        <v>21</v>
      </c>
    </row>
    <row r="15" spans="1:2" x14ac:dyDescent="0.45">
      <c r="B15" s="3" t="s">
        <v>20</v>
      </c>
    </row>
    <row r="16" spans="1:2" x14ac:dyDescent="0.45">
      <c r="B16" s="32" t="s">
        <v>19</v>
      </c>
    </row>
    <row r="18" spans="1:2" ht="15" x14ac:dyDescent="0.25">
      <c r="B18" s="4" t="s">
        <v>204</v>
      </c>
    </row>
    <row r="19" spans="1:2" ht="14.45" x14ac:dyDescent="0.35">
      <c r="B19" s="25" t="s">
        <v>205</v>
      </c>
    </row>
    <row r="20" spans="1:2" ht="14.45" x14ac:dyDescent="0.35">
      <c r="B20" s="25" t="s">
        <v>206</v>
      </c>
    </row>
    <row r="21" spans="1:2" ht="14.45" x14ac:dyDescent="0.35">
      <c r="B21" s="25" t="s">
        <v>207</v>
      </c>
    </row>
    <row r="22" spans="1:2" ht="14.45" x14ac:dyDescent="0.35">
      <c r="B22" s="25" t="s">
        <v>208</v>
      </c>
    </row>
    <row r="23" spans="1:2" x14ac:dyDescent="0.45">
      <c r="B23" s="25" t="s">
        <v>209</v>
      </c>
    </row>
    <row r="24" spans="1:2" x14ac:dyDescent="0.45">
      <c r="B24" s="3" t="s">
        <v>210</v>
      </c>
    </row>
    <row r="26" spans="1:2" x14ac:dyDescent="0.45">
      <c r="A26" s="1" t="s">
        <v>6</v>
      </c>
    </row>
    <row r="27" spans="1:2" x14ac:dyDescent="0.45">
      <c r="A27" t="s">
        <v>240</v>
      </c>
    </row>
    <row r="28" spans="1:2" x14ac:dyDescent="0.45">
      <c r="A28" s="2" t="s">
        <v>237</v>
      </c>
      <c r="B28" s="15"/>
    </row>
    <row r="29" spans="1:2" x14ac:dyDescent="0.45">
      <c r="A29" s="28" t="s">
        <v>239</v>
      </c>
      <c r="B29" s="15"/>
    </row>
    <row r="30" spans="1:2" x14ac:dyDescent="0.45">
      <c r="B30" s="15"/>
    </row>
    <row r="31" spans="1:2" x14ac:dyDescent="0.45">
      <c r="B31" s="15"/>
    </row>
    <row r="33" spans="1:1" x14ac:dyDescent="0.45">
      <c r="A33" s="1" t="s">
        <v>229</v>
      </c>
    </row>
    <row r="34" spans="1:1" x14ac:dyDescent="0.45">
      <c r="A34" s="5" t="s">
        <v>236</v>
      </c>
    </row>
    <row r="35" spans="1:1" x14ac:dyDescent="0.45">
      <c r="A35" s="5" t="s">
        <v>238</v>
      </c>
    </row>
    <row r="37" spans="1:1" x14ac:dyDescent="0.45">
      <c r="A37" s="1" t="s">
        <v>192</v>
      </c>
    </row>
    <row r="38" spans="1:1" x14ac:dyDescent="0.45">
      <c r="A38" t="s">
        <v>189</v>
      </c>
    </row>
    <row r="39" spans="1:1" x14ac:dyDescent="0.45">
      <c r="A39" t="s">
        <v>211</v>
      </c>
    </row>
    <row r="40" spans="1:1" x14ac:dyDescent="0.45">
      <c r="A40" t="s">
        <v>212</v>
      </c>
    </row>
    <row r="42" spans="1:1" x14ac:dyDescent="0.45">
      <c r="A42" t="s">
        <v>193</v>
      </c>
    </row>
    <row r="43" spans="1:1" x14ac:dyDescent="0.45">
      <c r="A43" t="s">
        <v>194</v>
      </c>
    </row>
    <row r="45" spans="1:1" x14ac:dyDescent="0.45">
      <c r="A45" s="1" t="s">
        <v>230</v>
      </c>
    </row>
    <row r="46" spans="1:1" x14ac:dyDescent="0.45">
      <c r="A46" t="s">
        <v>218</v>
      </c>
    </row>
    <row r="48" spans="1:1" x14ac:dyDescent="0.45">
      <c r="A48" s="26" t="s">
        <v>217</v>
      </c>
    </row>
    <row r="50" spans="1:1" x14ac:dyDescent="0.45">
      <c r="A50" s="26" t="s">
        <v>216</v>
      </c>
    </row>
    <row r="52" spans="1:1" x14ac:dyDescent="0.45">
      <c r="A52" s="2" t="s">
        <v>213</v>
      </c>
    </row>
    <row r="53" spans="1:1" x14ac:dyDescent="0.45">
      <c r="A53" s="2" t="s">
        <v>231</v>
      </c>
    </row>
  </sheetData>
  <hyperlinks>
    <hyperlink ref="A50" r:id="rId1"/>
    <hyperlink ref="A48" r:id="rId2"/>
    <hyperlink ref="B16" r:id="rId3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A7" workbookViewId="0">
      <selection activeCell="A3" sqref="A3:XFD3"/>
    </sheetView>
  </sheetViews>
  <sheetFormatPr defaultRowHeight="14.25" x14ac:dyDescent="0.45"/>
  <cols>
    <col min="1" max="1" width="52.3984375" customWidth="1"/>
    <col min="2" max="2" width="15.73046875" customWidth="1"/>
    <col min="3" max="3" width="20" bestFit="1" customWidth="1"/>
    <col min="4" max="4" width="16.3984375" customWidth="1"/>
    <col min="5" max="5" width="18.73046875" customWidth="1"/>
    <col min="6" max="16" width="10.1328125" bestFit="1" customWidth="1"/>
  </cols>
  <sheetData>
    <row r="1" spans="1:13" ht="14.45" x14ac:dyDescent="0.35">
      <c r="A1" s="1" t="s">
        <v>7</v>
      </c>
    </row>
    <row r="2" spans="1:13" ht="14.45" x14ac:dyDescent="0.35">
      <c r="A2" s="5" t="s">
        <v>220</v>
      </c>
      <c r="B2" s="2">
        <v>7500</v>
      </c>
    </row>
    <row r="3" spans="1:13" ht="14.45" x14ac:dyDescent="0.35">
      <c r="A3" t="s">
        <v>222</v>
      </c>
      <c r="B3" s="2">
        <f>B2/2</f>
        <v>3750</v>
      </c>
    </row>
    <row r="4" spans="1:13" ht="14.45" x14ac:dyDescent="0.35">
      <c r="A4" s="2"/>
    </row>
    <row r="5" spans="1:13" ht="14.45" x14ac:dyDescent="0.35">
      <c r="A5" s="2" t="s">
        <v>221</v>
      </c>
    </row>
    <row r="6" spans="1:13" ht="14.45" x14ac:dyDescent="0.35">
      <c r="A6" s="2" t="s">
        <v>223</v>
      </c>
    </row>
    <row r="7" spans="1:13" ht="14.45" x14ac:dyDescent="0.35">
      <c r="A7" s="2"/>
    </row>
    <row r="8" spans="1:13" ht="14.45" x14ac:dyDescent="0.35">
      <c r="A8" s="6" t="s">
        <v>16</v>
      </c>
    </row>
    <row r="9" spans="1:13" ht="14.45" x14ac:dyDescent="0.35">
      <c r="A9" s="7" t="s">
        <v>219</v>
      </c>
    </row>
    <row r="11" spans="1:13" ht="14.45" x14ac:dyDescent="0.35">
      <c r="A11" s="7" t="s">
        <v>214</v>
      </c>
      <c r="B11" s="2">
        <v>2500</v>
      </c>
    </row>
    <row r="12" spans="1:13" ht="14.45" x14ac:dyDescent="0.35">
      <c r="A12" t="s">
        <v>15</v>
      </c>
    </row>
    <row r="13" spans="1:13" ht="14.45" x14ac:dyDescent="0.35">
      <c r="A13" s="7" t="s">
        <v>224</v>
      </c>
      <c r="B13" s="1"/>
      <c r="C13" s="1"/>
    </row>
    <row r="14" spans="1:13" ht="14.45" x14ac:dyDescent="0.35">
      <c r="A14" s="2"/>
    </row>
    <row r="15" spans="1:13" ht="14.45" x14ac:dyDescent="0.35">
      <c r="A15" s="2"/>
      <c r="B15">
        <v>2017</v>
      </c>
      <c r="C15">
        <v>2018</v>
      </c>
      <c r="D15">
        <v>2019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</row>
    <row r="16" spans="1:13" ht="15" x14ac:dyDescent="0.25">
      <c r="A16" s="2" t="s">
        <v>225</v>
      </c>
      <c r="B16" s="2">
        <v>7500</v>
      </c>
      <c r="C16" s="2">
        <v>7500</v>
      </c>
      <c r="D16" s="2">
        <f>B3</f>
        <v>3750</v>
      </c>
      <c r="E16" s="2">
        <f>$D$16</f>
        <v>3750</v>
      </c>
      <c r="F16" s="27">
        <f>E16-$E$16/6</f>
        <v>3125</v>
      </c>
      <c r="G16" s="27">
        <f t="shared" ref="G16:J16" si="0">F16-$E$16/6</f>
        <v>2500</v>
      </c>
      <c r="H16" s="27">
        <f t="shared" si="0"/>
        <v>1875</v>
      </c>
      <c r="I16" s="27">
        <f t="shared" si="0"/>
        <v>1250</v>
      </c>
      <c r="J16" s="27">
        <f t="shared" si="0"/>
        <v>625</v>
      </c>
      <c r="K16" s="27">
        <v>0</v>
      </c>
      <c r="L16" s="27">
        <v>0</v>
      </c>
      <c r="M16" s="2">
        <v>0</v>
      </c>
    </row>
    <row r="17" spans="1:35" ht="14.45" x14ac:dyDescent="0.35">
      <c r="A17" t="s">
        <v>226</v>
      </c>
      <c r="B17" s="2">
        <f>B11</f>
        <v>2500</v>
      </c>
      <c r="C17" s="2">
        <f>B17</f>
        <v>2500</v>
      </c>
      <c r="D17" s="2">
        <f>C17</f>
        <v>2500</v>
      </c>
      <c r="E17" s="2">
        <f t="shared" ref="E17:F17" si="1">D17</f>
        <v>2500</v>
      </c>
      <c r="F17" s="2">
        <f t="shared" si="1"/>
        <v>2500</v>
      </c>
      <c r="G17" s="2">
        <f>F17</f>
        <v>2500</v>
      </c>
      <c r="H17" s="27">
        <f>G17-$B$17/4</f>
        <v>1875</v>
      </c>
      <c r="I17" s="27">
        <f t="shared" ref="I17:J17" si="2">H17-$B$17/4</f>
        <v>1250</v>
      </c>
      <c r="J17" s="27">
        <f t="shared" si="2"/>
        <v>625</v>
      </c>
    </row>
    <row r="18" spans="1:35" ht="14.45" x14ac:dyDescent="0.35">
      <c r="A18" s="2" t="s">
        <v>227</v>
      </c>
      <c r="B18" s="2">
        <f>B16+B17</f>
        <v>10000</v>
      </c>
      <c r="C18" s="2">
        <f t="shared" ref="C18:J18" si="3">C16+C17</f>
        <v>10000</v>
      </c>
      <c r="D18" s="2">
        <f t="shared" si="3"/>
        <v>6250</v>
      </c>
      <c r="E18" s="2">
        <f t="shared" si="3"/>
        <v>6250</v>
      </c>
      <c r="F18" s="2">
        <f t="shared" si="3"/>
        <v>5625</v>
      </c>
      <c r="G18" s="2">
        <f t="shared" si="3"/>
        <v>5000</v>
      </c>
      <c r="H18" s="2">
        <f t="shared" si="3"/>
        <v>3750</v>
      </c>
      <c r="I18" s="2">
        <f t="shared" si="3"/>
        <v>2500</v>
      </c>
      <c r="J18" s="2">
        <f t="shared" si="3"/>
        <v>1250</v>
      </c>
      <c r="K18">
        <v>0</v>
      </c>
      <c r="L18">
        <v>0</v>
      </c>
      <c r="M18">
        <v>0</v>
      </c>
    </row>
    <row r="19" spans="1:35" ht="14.45" x14ac:dyDescent="0.35">
      <c r="A19" s="2"/>
    </row>
    <row r="20" spans="1:35" ht="14.45" x14ac:dyDescent="0.35">
      <c r="A20" s="2" t="s">
        <v>234</v>
      </c>
    </row>
    <row r="21" spans="1:35" ht="14.45" x14ac:dyDescent="0.35">
      <c r="A21" t="s">
        <v>235</v>
      </c>
      <c r="B21" s="31">
        <v>51965.894847049647</v>
      </c>
      <c r="C21" s="31">
        <v>49050.76613755431</v>
      </c>
      <c r="D21" s="31">
        <v>46892.615989368554</v>
      </c>
      <c r="E21" s="31">
        <v>45359.056179944382</v>
      </c>
      <c r="F21" s="31">
        <v>44119.73075860372</v>
      </c>
      <c r="G21" s="31">
        <v>43046.67235075793</v>
      </c>
      <c r="H21" s="31">
        <v>42059.486218883161</v>
      </c>
      <c r="I21" s="31">
        <v>41168.825528305795</v>
      </c>
      <c r="J21" s="31">
        <v>40379.520864113118</v>
      </c>
      <c r="K21" s="31">
        <v>39671.861713940089</v>
      </c>
      <c r="L21" s="31">
        <v>39021.285415222432</v>
      </c>
      <c r="M21" s="31">
        <v>38431.673688119561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4.45" x14ac:dyDescent="0.35">
      <c r="A22" s="1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35" ht="14.45" x14ac:dyDescent="0.35">
      <c r="A23" s="22" t="s">
        <v>215</v>
      </c>
      <c r="B23" s="8">
        <f>B18/B21</f>
        <v>0.1924339036099125</v>
      </c>
      <c r="C23" s="8">
        <f t="shared" ref="C23:K23" si="4">C18/C21</f>
        <v>0.20387041401059355</v>
      </c>
      <c r="D23" s="8">
        <f t="shared" si="4"/>
        <v>0.13328324445403075</v>
      </c>
      <c r="E23" s="8">
        <f t="shared" si="4"/>
        <v>0.13778946314944385</v>
      </c>
      <c r="F23" s="8">
        <f t="shared" si="4"/>
        <v>0.12749397839203896</v>
      </c>
      <c r="G23" s="8">
        <f t="shared" si="4"/>
        <v>0.11615299689737722</v>
      </c>
      <c r="H23" s="8">
        <f t="shared" si="4"/>
        <v>8.9159434342219526E-2</v>
      </c>
      <c r="I23" s="8">
        <f t="shared" si="4"/>
        <v>6.0725560370458342E-2</v>
      </c>
      <c r="J23" s="8">
        <f t="shared" si="4"/>
        <v>3.0956286088845712E-2</v>
      </c>
      <c r="K23" s="8">
        <f t="shared" si="4"/>
        <v>0</v>
      </c>
      <c r="L23" s="8">
        <v>0</v>
      </c>
      <c r="M23" s="8">
        <v>0</v>
      </c>
      <c r="N23" s="8"/>
    </row>
    <row r="24" spans="1:35" ht="14.45" x14ac:dyDescent="0.35">
      <c r="A24" s="29" t="s">
        <v>228</v>
      </c>
      <c r="B24" s="13">
        <f>$B$23</f>
        <v>0.1924339036099125</v>
      </c>
      <c r="C24" s="13">
        <f t="shared" ref="C24:J24" si="5">B24-$B$24/9</f>
        <v>0.17105235876436667</v>
      </c>
      <c r="D24" s="13">
        <f t="shared" si="5"/>
        <v>0.14967081391882084</v>
      </c>
      <c r="E24" s="13">
        <f t="shared" si="5"/>
        <v>0.12828926907327501</v>
      </c>
      <c r="F24" s="13">
        <f t="shared" si="5"/>
        <v>0.10690772422772918</v>
      </c>
      <c r="G24" s="13">
        <f t="shared" si="5"/>
        <v>8.5526179382183348E-2</v>
      </c>
      <c r="H24" s="13">
        <f t="shared" si="5"/>
        <v>6.4144634536637518E-2</v>
      </c>
      <c r="I24" s="13">
        <f t="shared" si="5"/>
        <v>4.2763089691091688E-2</v>
      </c>
      <c r="J24" s="13">
        <f t="shared" si="5"/>
        <v>2.1381544845545854E-2</v>
      </c>
      <c r="K24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workbookViewId="0">
      <selection activeCell="E22" sqref="E22"/>
    </sheetView>
  </sheetViews>
  <sheetFormatPr defaultRowHeight="14.25" x14ac:dyDescent="0.45"/>
  <cols>
    <col min="1" max="1" width="18.6640625" customWidth="1"/>
  </cols>
  <sheetData>
    <row r="1" spans="1:35" x14ac:dyDescent="0.45">
      <c r="A1" t="s">
        <v>243</v>
      </c>
    </row>
    <row r="3" spans="1:35" x14ac:dyDescent="0.45"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45">
      <c r="A4" t="s">
        <v>241</v>
      </c>
      <c r="B4">
        <v>91790.935474208163</v>
      </c>
      <c r="C4">
        <v>91790.935474208163</v>
      </c>
      <c r="D4">
        <v>91790.935474208163</v>
      </c>
      <c r="E4">
        <v>91790.935474208163</v>
      </c>
      <c r="F4">
        <v>91790.935474208163</v>
      </c>
      <c r="G4">
        <v>91790.935474208163</v>
      </c>
      <c r="H4">
        <v>91790.935474208163</v>
      </c>
      <c r="I4">
        <v>91790.935474208163</v>
      </c>
      <c r="J4">
        <v>91790.935474208163</v>
      </c>
      <c r="K4">
        <v>91790.935474208163</v>
      </c>
      <c r="L4">
        <v>91790.935474208163</v>
      </c>
      <c r="M4">
        <v>91790.935474208163</v>
      </c>
      <c r="N4">
        <v>91790.935474208163</v>
      </c>
      <c r="O4">
        <v>91790.935474208163</v>
      </c>
      <c r="P4">
        <v>91790.935474208163</v>
      </c>
      <c r="Q4">
        <v>91790.935474208163</v>
      </c>
      <c r="R4">
        <v>91790.935474208163</v>
      </c>
      <c r="S4">
        <v>91790.935474208163</v>
      </c>
      <c r="T4">
        <v>91790.935474208163</v>
      </c>
      <c r="U4">
        <v>91790.935474208163</v>
      </c>
      <c r="V4">
        <v>91790.935474208163</v>
      </c>
      <c r="W4">
        <v>91790.935474208163</v>
      </c>
      <c r="X4">
        <v>91790.935474208163</v>
      </c>
      <c r="Y4">
        <v>91790.935474208163</v>
      </c>
      <c r="Z4">
        <v>91790.935474208163</v>
      </c>
      <c r="AA4">
        <v>91790.935474208163</v>
      </c>
      <c r="AB4">
        <v>91790.935474208163</v>
      </c>
      <c r="AC4">
        <v>91790.935474208163</v>
      </c>
      <c r="AD4">
        <v>91790.935474208163</v>
      </c>
      <c r="AE4">
        <v>91790.935474208163</v>
      </c>
      <c r="AF4">
        <v>91790.935474208163</v>
      </c>
      <c r="AG4">
        <v>91790.935474208163</v>
      </c>
      <c r="AH4">
        <v>91790.935474208163</v>
      </c>
      <c r="AI4">
        <v>91790.935474208163</v>
      </c>
    </row>
    <row r="5" spans="1:35" x14ac:dyDescent="0.45">
      <c r="A5" t="s">
        <v>242</v>
      </c>
      <c r="B5">
        <v>238630.82478316245</v>
      </c>
      <c r="C5">
        <v>238630.82478316245</v>
      </c>
      <c r="D5">
        <v>238630.82478316245</v>
      </c>
      <c r="E5">
        <v>238630.82478316245</v>
      </c>
      <c r="F5">
        <v>238630.82478316245</v>
      </c>
      <c r="G5">
        <v>238630.82478316245</v>
      </c>
      <c r="H5">
        <v>238630.82478316245</v>
      </c>
      <c r="I5">
        <v>238630.82478316245</v>
      </c>
      <c r="J5">
        <v>238630.82478316245</v>
      </c>
      <c r="K5">
        <v>238630.82478316245</v>
      </c>
      <c r="L5">
        <v>238630.82478316245</v>
      </c>
      <c r="M5">
        <v>238630.82478316245</v>
      </c>
      <c r="N5">
        <v>238630.82478316245</v>
      </c>
      <c r="O5">
        <v>238630.82478316245</v>
      </c>
      <c r="P5">
        <v>238630.82478316245</v>
      </c>
      <c r="Q5">
        <v>238630.82478316245</v>
      </c>
      <c r="R5">
        <v>238630.82478316245</v>
      </c>
      <c r="S5">
        <v>238630.82478316245</v>
      </c>
      <c r="T5">
        <v>238630.82478316245</v>
      </c>
      <c r="U5">
        <v>238630.82478316245</v>
      </c>
      <c r="V5">
        <v>238630.82478316245</v>
      </c>
      <c r="W5">
        <v>238630.82478316245</v>
      </c>
      <c r="X5">
        <v>238630.82478316245</v>
      </c>
      <c r="Y5">
        <v>238630.82478316245</v>
      </c>
      <c r="Z5">
        <v>238630.82478316245</v>
      </c>
      <c r="AA5">
        <v>238630.82478316245</v>
      </c>
      <c r="AB5">
        <v>238630.82478316245</v>
      </c>
      <c r="AC5">
        <v>238630.82478316245</v>
      </c>
      <c r="AD5">
        <v>238630.82478316245</v>
      </c>
      <c r="AE5">
        <v>238630.82478316245</v>
      </c>
      <c r="AF5">
        <v>238630.82478316245</v>
      </c>
      <c r="AG5">
        <v>238630.82478316245</v>
      </c>
      <c r="AH5">
        <v>238630.82478316245</v>
      </c>
      <c r="AI5">
        <v>238630.82478316245</v>
      </c>
    </row>
    <row r="7" spans="1:35" x14ac:dyDescent="0.45">
      <c r="A7" s="1" t="s">
        <v>522</v>
      </c>
    </row>
    <row r="8" spans="1:35" x14ac:dyDescent="0.45">
      <c r="A8" t="str">
        <f t="shared" ref="A8:A9" si="0">A4</f>
        <v>MDV battery electric vehicle</v>
      </c>
      <c r="B8">
        <f>'Weighted avg truck incentives'!$D$14</f>
        <v>33083.711064344418</v>
      </c>
      <c r="C8">
        <f>'Weighted avg truck incentives'!$D$14</f>
        <v>33083.711064344418</v>
      </c>
      <c r="D8">
        <f>'Weighted avg truck incentives'!$D$14</f>
        <v>33083.711064344418</v>
      </c>
      <c r="E8">
        <f>'Weighted avg truck incentives'!$D$14</f>
        <v>33083.711064344418</v>
      </c>
    </row>
    <row r="9" spans="1:35" x14ac:dyDescent="0.45">
      <c r="A9" t="str">
        <f t="shared" si="0"/>
        <v>HDV battery electric</v>
      </c>
      <c r="B9">
        <f>'Weighted avg truck incentives'!$D$17</f>
        <v>150000</v>
      </c>
      <c r="C9">
        <f>'Weighted avg truck incentives'!$D$17</f>
        <v>150000</v>
      </c>
      <c r="D9">
        <f>'Weighted avg truck incentives'!$D$17</f>
        <v>150000</v>
      </c>
      <c r="E9">
        <f>'Weighted avg truck incentives'!$D$17</f>
        <v>150000</v>
      </c>
    </row>
    <row r="11" spans="1:35" x14ac:dyDescent="0.45">
      <c r="A11" s="1" t="s">
        <v>521</v>
      </c>
    </row>
    <row r="12" spans="1:35" x14ac:dyDescent="0.45">
      <c r="A12" t="str">
        <f t="shared" ref="A12:A13" si="1">A8</f>
        <v>MDV battery electric vehicle</v>
      </c>
      <c r="F12">
        <f>E8-$E$8/6</f>
        <v>27569.759220287015</v>
      </c>
      <c r="G12">
        <f>F12-$E$8/6</f>
        <v>22055.807376229612</v>
      </c>
      <c r="H12">
        <f t="shared" ref="H12:J12" si="2">G12-$E$8/6</f>
        <v>16541.855532172209</v>
      </c>
      <c r="I12">
        <f t="shared" si="2"/>
        <v>11027.903688114806</v>
      </c>
      <c r="J12">
        <f t="shared" si="2"/>
        <v>5513.9518440574029</v>
      </c>
    </row>
    <row r="13" spans="1:35" x14ac:dyDescent="0.45">
      <c r="A13" t="str">
        <f t="shared" si="1"/>
        <v>HDV battery electric</v>
      </c>
      <c r="F13">
        <f>E9-E9/6</f>
        <v>125000</v>
      </c>
      <c r="G13">
        <f>F13-$E$9/6</f>
        <v>100000</v>
      </c>
      <c r="H13">
        <f t="shared" ref="H13:J13" si="3">G13-$E$9/6</f>
        <v>75000</v>
      </c>
      <c r="I13">
        <f t="shared" si="3"/>
        <v>50000</v>
      </c>
      <c r="J13">
        <f t="shared" si="3"/>
        <v>25000</v>
      </c>
    </row>
    <row r="15" spans="1:35" x14ac:dyDescent="0.45">
      <c r="A15" s="1" t="s">
        <v>523</v>
      </c>
    </row>
    <row r="16" spans="1:35" x14ac:dyDescent="0.45">
      <c r="A16" t="str">
        <f t="shared" ref="A16:A17" si="4">A12</f>
        <v>MDV battery electric vehicle</v>
      </c>
      <c r="B16">
        <f t="shared" ref="B16:E17" si="5">B8</f>
        <v>33083.711064344418</v>
      </c>
      <c r="C16">
        <f t="shared" si="5"/>
        <v>33083.711064344418</v>
      </c>
      <c r="D16">
        <f t="shared" si="5"/>
        <v>33083.711064344418</v>
      </c>
      <c r="E16">
        <f t="shared" si="5"/>
        <v>33083.711064344418</v>
      </c>
      <c r="F16">
        <f t="shared" ref="F16:J17" si="6">F12</f>
        <v>27569.759220287015</v>
      </c>
      <c r="G16">
        <f t="shared" si="6"/>
        <v>22055.807376229612</v>
      </c>
      <c r="H16">
        <f t="shared" si="6"/>
        <v>16541.855532172209</v>
      </c>
      <c r="I16">
        <f t="shared" si="6"/>
        <v>11027.903688114806</v>
      </c>
      <c r="J16">
        <f t="shared" si="6"/>
        <v>5513.9518440574029</v>
      </c>
    </row>
    <row r="17" spans="1:13" x14ac:dyDescent="0.45">
      <c r="A17" t="str">
        <f t="shared" si="4"/>
        <v>HDV battery electric</v>
      </c>
      <c r="B17">
        <f t="shared" si="5"/>
        <v>150000</v>
      </c>
      <c r="C17">
        <f t="shared" si="5"/>
        <v>150000</v>
      </c>
      <c r="D17">
        <f t="shared" si="5"/>
        <v>150000</v>
      </c>
      <c r="E17">
        <f t="shared" si="5"/>
        <v>150000</v>
      </c>
      <c r="F17">
        <f t="shared" si="6"/>
        <v>125000</v>
      </c>
      <c r="G17">
        <f t="shared" si="6"/>
        <v>100000</v>
      </c>
      <c r="H17">
        <f t="shared" si="6"/>
        <v>75000</v>
      </c>
      <c r="I17">
        <f t="shared" si="6"/>
        <v>50000</v>
      </c>
      <c r="J17">
        <f t="shared" si="6"/>
        <v>25000</v>
      </c>
    </row>
    <row r="19" spans="1:13" x14ac:dyDescent="0.45">
      <c r="A19" s="1" t="s">
        <v>524</v>
      </c>
    </row>
    <row r="20" spans="1:13" x14ac:dyDescent="0.45">
      <c r="A20" t="str">
        <f t="shared" ref="A20:A21" si="7">A16</f>
        <v>MDV battery electric vehicle</v>
      </c>
      <c r="B20">
        <f>B16/B4</f>
        <v>0.36042459850123687</v>
      </c>
      <c r="C20">
        <f t="shared" ref="C20:J20" si="8">C16/C4</f>
        <v>0.36042459850123687</v>
      </c>
      <c r="D20">
        <f t="shared" si="8"/>
        <v>0.36042459850123687</v>
      </c>
      <c r="E20">
        <f t="shared" si="8"/>
        <v>0.36042459850123687</v>
      </c>
      <c r="F20">
        <f t="shared" si="8"/>
        <v>0.30035383208436406</v>
      </c>
      <c r="G20">
        <f t="shared" si="8"/>
        <v>0.24028306566749125</v>
      </c>
      <c r="H20">
        <f t="shared" si="8"/>
        <v>0.18021229925061844</v>
      </c>
      <c r="I20">
        <f t="shared" si="8"/>
        <v>0.12014153283374562</v>
      </c>
      <c r="J20">
        <f t="shared" si="8"/>
        <v>6.0070766416872812E-2</v>
      </c>
      <c r="K20">
        <v>0</v>
      </c>
      <c r="M20" t="s">
        <v>525</v>
      </c>
    </row>
    <row r="21" spans="1:13" x14ac:dyDescent="0.45">
      <c r="A21" t="str">
        <f t="shared" si="7"/>
        <v>HDV battery electric</v>
      </c>
      <c r="B21">
        <f>B17/B5</f>
        <v>0.62858601832475358</v>
      </c>
      <c r="C21">
        <f t="shared" ref="C21:J21" si="9">C17/C5</f>
        <v>0.62858601832475358</v>
      </c>
      <c r="D21">
        <f t="shared" si="9"/>
        <v>0.62858601832475358</v>
      </c>
      <c r="E21">
        <f t="shared" si="9"/>
        <v>0.62858601832475358</v>
      </c>
      <c r="F21">
        <f t="shared" si="9"/>
        <v>0.52382168193729461</v>
      </c>
      <c r="G21">
        <f t="shared" si="9"/>
        <v>0.4190573455498357</v>
      </c>
      <c r="H21">
        <f t="shared" si="9"/>
        <v>0.31429300916237679</v>
      </c>
      <c r="I21">
        <f t="shared" si="9"/>
        <v>0.20952867277491785</v>
      </c>
      <c r="J21">
        <f t="shared" si="9"/>
        <v>0.10476433638745893</v>
      </c>
      <c r="K21">
        <v>0</v>
      </c>
      <c r="M21" t="s">
        <v>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D14" sqref="D14"/>
    </sheetView>
  </sheetViews>
  <sheetFormatPr defaultRowHeight="14.25" x14ac:dyDescent="0.45"/>
  <sheetData>
    <row r="3" spans="1:5" x14ac:dyDescent="0.45">
      <c r="A3" t="s">
        <v>526</v>
      </c>
    </row>
    <row r="5" spans="1:5" x14ac:dyDescent="0.45">
      <c r="A5" t="s">
        <v>527</v>
      </c>
      <c r="B5">
        <v>0.73702684429546816</v>
      </c>
      <c r="D5" s="33">
        <f>'CARB truck incentives (2019)'!$N$63</f>
        <v>25000</v>
      </c>
    </row>
    <row r="6" spans="1:5" x14ac:dyDescent="0.45">
      <c r="A6" t="s">
        <v>528</v>
      </c>
      <c r="B6">
        <v>9.0421185948406382E-2</v>
      </c>
      <c r="D6">
        <f>'CARB truck incentives (2019)'!$D$66</f>
        <v>80000</v>
      </c>
    </row>
    <row r="7" spans="1:5" x14ac:dyDescent="0.45">
      <c r="A7" t="s">
        <v>529</v>
      </c>
      <c r="B7">
        <v>0.10615066706026872</v>
      </c>
      <c r="D7">
        <f>'CARB truck incentives (2019)'!$D$77</f>
        <v>80000</v>
      </c>
    </row>
    <row r="8" spans="1:5" x14ac:dyDescent="0.45">
      <c r="A8" s="3">
        <v>8</v>
      </c>
      <c r="B8">
        <v>6.6401302695856701E-2</v>
      </c>
      <c r="D8" s="33">
        <f>'CARB truck incentives (2019)'!L21</f>
        <v>150000</v>
      </c>
      <c r="E8" s="33"/>
    </row>
    <row r="10" spans="1:5" x14ac:dyDescent="0.45">
      <c r="A10" t="s">
        <v>517</v>
      </c>
      <c r="D10">
        <f>B5*D5+B6*D6+B7*D7+B8*D8</f>
        <v>44111.614752459223</v>
      </c>
    </row>
    <row r="12" spans="1:5" x14ac:dyDescent="0.45">
      <c r="A12" t="s">
        <v>518</v>
      </c>
    </row>
    <row r="14" spans="1:5" x14ac:dyDescent="0.45">
      <c r="A14" t="s">
        <v>519</v>
      </c>
      <c r="D14">
        <f>0.75*D10</f>
        <v>33083.711064344418</v>
      </c>
    </row>
    <row r="17" spans="1:4" x14ac:dyDescent="0.45">
      <c r="A17" t="s">
        <v>520</v>
      </c>
      <c r="D17">
        <f>'CARB truck incentives (2019)'!$D$22</f>
        <v>150000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opLeftCell="A10" workbookViewId="0">
      <selection activeCell="D22" sqref="D22"/>
    </sheetView>
  </sheetViews>
  <sheetFormatPr defaultRowHeight="14.25" x14ac:dyDescent="0.45"/>
  <cols>
    <col min="1" max="1" width="44.73046875" customWidth="1"/>
    <col min="4" max="4" width="18.19921875" customWidth="1"/>
    <col min="8" max="8" width="12.59765625" customWidth="1"/>
    <col min="13" max="13" width="10.86328125" bestFit="1" customWidth="1"/>
  </cols>
  <sheetData>
    <row r="1" spans="1:10" x14ac:dyDescent="0.45">
      <c r="A1" s="26" t="s">
        <v>511</v>
      </c>
    </row>
    <row r="2" spans="1:10" x14ac:dyDescent="0.45">
      <c r="A2" t="s">
        <v>512</v>
      </c>
    </row>
    <row r="4" spans="1:10" x14ac:dyDescent="0.45">
      <c r="A4" s="16" t="s">
        <v>22</v>
      </c>
      <c r="B4" s="16" t="s">
        <v>23</v>
      </c>
      <c r="C4" s="16" t="s">
        <v>24</v>
      </c>
      <c r="D4" s="16" t="s">
        <v>25</v>
      </c>
      <c r="E4" s="16" t="s">
        <v>245</v>
      </c>
      <c r="F4" s="16" t="s">
        <v>27</v>
      </c>
      <c r="G4" s="16" t="s">
        <v>28</v>
      </c>
      <c r="H4" s="16" t="s">
        <v>29</v>
      </c>
      <c r="I4" s="16" t="s">
        <v>30</v>
      </c>
      <c r="J4" s="16" t="s">
        <v>246</v>
      </c>
    </row>
    <row r="5" spans="1:10" x14ac:dyDescent="0.45">
      <c r="A5" s="17" t="s">
        <v>247</v>
      </c>
      <c r="B5" s="17" t="s">
        <v>248</v>
      </c>
      <c r="C5" s="17" t="s">
        <v>40</v>
      </c>
      <c r="D5" s="18">
        <v>30000</v>
      </c>
      <c r="E5" s="17" t="s">
        <v>249</v>
      </c>
      <c r="F5" s="17" t="s">
        <v>33</v>
      </c>
      <c r="G5" s="17" t="s">
        <v>250</v>
      </c>
      <c r="H5" s="19">
        <v>48</v>
      </c>
      <c r="I5" s="17" t="s">
        <v>68</v>
      </c>
      <c r="J5" s="17" t="s">
        <v>251</v>
      </c>
    </row>
    <row r="6" spans="1:10" x14ac:dyDescent="0.45">
      <c r="A6" s="17" t="s">
        <v>252</v>
      </c>
      <c r="B6" s="17" t="s">
        <v>248</v>
      </c>
      <c r="C6" s="17" t="s">
        <v>40</v>
      </c>
      <c r="D6" s="18">
        <v>40000</v>
      </c>
      <c r="E6" s="17" t="s">
        <v>249</v>
      </c>
      <c r="F6" s="17" t="s">
        <v>33</v>
      </c>
      <c r="G6" s="17" t="s">
        <v>41</v>
      </c>
      <c r="H6" s="19">
        <v>48</v>
      </c>
      <c r="I6" s="17" t="s">
        <v>68</v>
      </c>
      <c r="J6" s="17" t="s">
        <v>251</v>
      </c>
    </row>
    <row r="7" spans="1:10" x14ac:dyDescent="0.45">
      <c r="A7" s="17" t="s">
        <v>253</v>
      </c>
      <c r="B7" s="17" t="s">
        <v>248</v>
      </c>
      <c r="C7" s="17" t="s">
        <v>40</v>
      </c>
      <c r="D7" s="18">
        <v>20000</v>
      </c>
      <c r="E7" s="17" t="s">
        <v>249</v>
      </c>
      <c r="F7" s="17" t="s">
        <v>33</v>
      </c>
      <c r="G7" s="17" t="s">
        <v>254</v>
      </c>
      <c r="H7" s="19">
        <v>2018</v>
      </c>
      <c r="I7" s="17" t="s">
        <v>255</v>
      </c>
      <c r="J7" s="17" t="s">
        <v>251</v>
      </c>
    </row>
    <row r="8" spans="1:10" x14ac:dyDescent="0.45">
      <c r="A8" s="17" t="s">
        <v>256</v>
      </c>
      <c r="B8" s="17" t="s">
        <v>248</v>
      </c>
      <c r="C8" s="17" t="s">
        <v>40</v>
      </c>
      <c r="D8" s="18">
        <v>20000</v>
      </c>
      <c r="E8" s="17" t="s">
        <v>249</v>
      </c>
      <c r="F8" s="17" t="s">
        <v>33</v>
      </c>
      <c r="G8" s="17" t="s">
        <v>254</v>
      </c>
      <c r="H8" s="19">
        <v>2018</v>
      </c>
      <c r="I8" s="17" t="s">
        <v>255</v>
      </c>
      <c r="J8" s="17" t="s">
        <v>251</v>
      </c>
    </row>
    <row r="9" spans="1:10" x14ac:dyDescent="0.45">
      <c r="A9" s="17" t="s">
        <v>257</v>
      </c>
      <c r="B9" s="17" t="s">
        <v>42</v>
      </c>
      <c r="C9" s="17" t="s">
        <v>38</v>
      </c>
      <c r="D9" s="18">
        <v>45000</v>
      </c>
      <c r="E9" s="17" t="s">
        <v>258</v>
      </c>
      <c r="F9" s="17" t="s">
        <v>33</v>
      </c>
      <c r="G9" s="17"/>
      <c r="H9" s="17" t="s">
        <v>130</v>
      </c>
      <c r="I9" s="17" t="s">
        <v>68</v>
      </c>
      <c r="J9" s="17" t="s">
        <v>43</v>
      </c>
    </row>
    <row r="10" spans="1:10" x14ac:dyDescent="0.45">
      <c r="A10" s="17" t="s">
        <v>259</v>
      </c>
      <c r="B10" s="17" t="s">
        <v>47</v>
      </c>
      <c r="C10" s="17" t="s">
        <v>48</v>
      </c>
      <c r="D10" s="18">
        <v>120000</v>
      </c>
      <c r="E10" s="17" t="s">
        <v>260</v>
      </c>
      <c r="F10" s="17" t="s">
        <v>33</v>
      </c>
      <c r="G10" s="17"/>
      <c r="H10" s="17" t="s">
        <v>130</v>
      </c>
      <c r="I10" s="17" t="s">
        <v>261</v>
      </c>
      <c r="J10" s="17" t="s">
        <v>262</v>
      </c>
    </row>
    <row r="11" spans="1:10" x14ac:dyDescent="0.45">
      <c r="A11" s="17" t="s">
        <v>259</v>
      </c>
      <c r="B11" s="17" t="s">
        <v>47</v>
      </c>
      <c r="C11" s="17" t="s">
        <v>48</v>
      </c>
      <c r="D11" s="18">
        <v>150000</v>
      </c>
      <c r="E11" s="17" t="s">
        <v>260</v>
      </c>
      <c r="F11" s="17" t="s">
        <v>33</v>
      </c>
      <c r="G11" s="17" t="s">
        <v>263</v>
      </c>
      <c r="H11" s="17" t="s">
        <v>130</v>
      </c>
      <c r="I11" s="17" t="s">
        <v>264</v>
      </c>
      <c r="J11" s="17" t="s">
        <v>262</v>
      </c>
    </row>
    <row r="12" spans="1:10" x14ac:dyDescent="0.45">
      <c r="A12" s="17" t="s">
        <v>265</v>
      </c>
      <c r="B12" s="17" t="s">
        <v>47</v>
      </c>
      <c r="C12" s="17" t="s">
        <v>48</v>
      </c>
      <c r="D12" s="18">
        <v>220000</v>
      </c>
      <c r="E12" s="17" t="s">
        <v>260</v>
      </c>
      <c r="F12" s="17" t="s">
        <v>33</v>
      </c>
      <c r="G12" s="17" t="s">
        <v>179</v>
      </c>
      <c r="H12" s="17" t="s">
        <v>266</v>
      </c>
      <c r="I12" s="17" t="s">
        <v>68</v>
      </c>
      <c r="J12" s="17" t="s">
        <v>262</v>
      </c>
    </row>
    <row r="13" spans="1:10" x14ac:dyDescent="0.45">
      <c r="A13" s="17" t="s">
        <v>267</v>
      </c>
      <c r="B13" s="17" t="s">
        <v>47</v>
      </c>
      <c r="C13" s="17" t="s">
        <v>48</v>
      </c>
      <c r="D13" s="18">
        <v>120000</v>
      </c>
      <c r="E13" s="17" t="s">
        <v>260</v>
      </c>
      <c r="F13" s="17" t="s">
        <v>33</v>
      </c>
      <c r="G13" s="17" t="s">
        <v>263</v>
      </c>
      <c r="H13" s="17" t="s">
        <v>130</v>
      </c>
      <c r="I13" s="17" t="s">
        <v>261</v>
      </c>
      <c r="J13" s="17" t="s">
        <v>262</v>
      </c>
    </row>
    <row r="14" spans="1:10" x14ac:dyDescent="0.45">
      <c r="A14" s="17" t="s">
        <v>268</v>
      </c>
      <c r="B14" s="17" t="s">
        <v>47</v>
      </c>
      <c r="C14" s="17" t="s">
        <v>48</v>
      </c>
      <c r="D14" s="18">
        <v>220000</v>
      </c>
      <c r="E14" s="17" t="s">
        <v>260</v>
      </c>
      <c r="F14" s="17" t="s">
        <v>33</v>
      </c>
      <c r="G14" s="17" t="s">
        <v>179</v>
      </c>
      <c r="H14" s="17" t="s">
        <v>266</v>
      </c>
      <c r="I14" s="17" t="s">
        <v>68</v>
      </c>
      <c r="J14" s="17" t="s">
        <v>262</v>
      </c>
    </row>
    <row r="15" spans="1:10" x14ac:dyDescent="0.45">
      <c r="A15" s="17" t="s">
        <v>268</v>
      </c>
      <c r="B15" s="17" t="s">
        <v>47</v>
      </c>
      <c r="C15" s="17" t="s">
        <v>48</v>
      </c>
      <c r="D15" s="18">
        <v>150000</v>
      </c>
      <c r="E15" s="17" t="s">
        <v>260</v>
      </c>
      <c r="F15" s="17" t="s">
        <v>33</v>
      </c>
      <c r="G15" s="17" t="s">
        <v>179</v>
      </c>
      <c r="H15" s="19">
        <v>2020</v>
      </c>
      <c r="I15" s="17" t="s">
        <v>255</v>
      </c>
      <c r="J15" s="17" t="s">
        <v>262</v>
      </c>
    </row>
    <row r="16" spans="1:10" x14ac:dyDescent="0.45">
      <c r="A16" s="17" t="s">
        <v>268</v>
      </c>
      <c r="B16" s="17" t="s">
        <v>47</v>
      </c>
      <c r="C16" s="17" t="s">
        <v>48</v>
      </c>
      <c r="D16" s="18">
        <v>175000</v>
      </c>
      <c r="E16" s="17" t="s">
        <v>260</v>
      </c>
      <c r="F16" s="17" t="s">
        <v>33</v>
      </c>
      <c r="G16" s="17" t="s">
        <v>179</v>
      </c>
      <c r="H16" s="19">
        <v>2020</v>
      </c>
      <c r="I16" s="17" t="s">
        <v>68</v>
      </c>
      <c r="J16" s="17" t="s">
        <v>262</v>
      </c>
    </row>
    <row r="17" spans="1:13" x14ac:dyDescent="0.45">
      <c r="A17" s="17" t="s">
        <v>269</v>
      </c>
      <c r="B17" s="17" t="s">
        <v>52</v>
      </c>
      <c r="C17" s="17" t="s">
        <v>48</v>
      </c>
      <c r="D17" s="18">
        <v>80000</v>
      </c>
      <c r="E17" s="17" t="s">
        <v>52</v>
      </c>
      <c r="F17" s="17" t="s">
        <v>33</v>
      </c>
      <c r="G17" s="17" t="s">
        <v>54</v>
      </c>
      <c r="H17" s="19">
        <v>2018</v>
      </c>
      <c r="I17" s="17" t="s">
        <v>255</v>
      </c>
      <c r="J17" s="17" t="s">
        <v>57</v>
      </c>
      <c r="L17">
        <f>(D5+D6)/2</f>
        <v>35000</v>
      </c>
      <c r="M17" t="s">
        <v>513</v>
      </c>
    </row>
    <row r="18" spans="1:13" x14ac:dyDescent="0.45">
      <c r="A18" s="17" t="s">
        <v>270</v>
      </c>
      <c r="B18" s="17" t="s">
        <v>52</v>
      </c>
      <c r="C18" s="17" t="s">
        <v>48</v>
      </c>
      <c r="D18" s="18">
        <v>67500</v>
      </c>
      <c r="E18" s="17" t="s">
        <v>52</v>
      </c>
      <c r="F18" s="17" t="s">
        <v>33</v>
      </c>
      <c r="G18" s="17"/>
      <c r="H18" s="19">
        <v>2020</v>
      </c>
      <c r="I18" s="17" t="s">
        <v>255</v>
      </c>
      <c r="J18" s="17" t="s">
        <v>36</v>
      </c>
    </row>
    <row r="19" spans="1:13" x14ac:dyDescent="0.45">
      <c r="A19" s="17" t="s">
        <v>271</v>
      </c>
      <c r="B19" s="17" t="s">
        <v>52</v>
      </c>
      <c r="C19" s="17" t="s">
        <v>48</v>
      </c>
      <c r="D19" s="18">
        <v>90000</v>
      </c>
      <c r="E19" s="17" t="s">
        <v>52</v>
      </c>
      <c r="F19" s="17" t="s">
        <v>33</v>
      </c>
      <c r="G19" s="17" t="s">
        <v>272</v>
      </c>
      <c r="H19" s="17" t="s">
        <v>273</v>
      </c>
      <c r="I19" s="17" t="s">
        <v>274</v>
      </c>
      <c r="J19" s="17" t="s">
        <v>57</v>
      </c>
    </row>
    <row r="20" spans="1:13" x14ac:dyDescent="0.45">
      <c r="A20" s="17" t="s">
        <v>275</v>
      </c>
      <c r="B20" s="17" t="s">
        <v>52</v>
      </c>
      <c r="C20" s="17" t="s">
        <v>48</v>
      </c>
      <c r="D20" s="18">
        <v>90000</v>
      </c>
      <c r="E20" s="17"/>
      <c r="F20" s="17" t="s">
        <v>33</v>
      </c>
      <c r="G20" s="17" t="s">
        <v>272</v>
      </c>
      <c r="H20" s="19">
        <v>2020</v>
      </c>
      <c r="I20" s="17" t="s">
        <v>255</v>
      </c>
      <c r="J20" s="17"/>
    </row>
    <row r="21" spans="1:13" x14ac:dyDescent="0.45">
      <c r="A21" s="17" t="s">
        <v>276</v>
      </c>
      <c r="B21" s="17" t="s">
        <v>52</v>
      </c>
      <c r="C21" s="17" t="s">
        <v>48</v>
      </c>
      <c r="D21" s="18">
        <v>150000</v>
      </c>
      <c r="E21" s="17" t="s">
        <v>52</v>
      </c>
      <c r="F21" s="17" t="s">
        <v>33</v>
      </c>
      <c r="G21" s="17" t="s">
        <v>277</v>
      </c>
      <c r="H21" s="17" t="s">
        <v>266</v>
      </c>
      <c r="I21" s="17" t="s">
        <v>68</v>
      </c>
      <c r="J21" s="17" t="s">
        <v>43</v>
      </c>
      <c r="L21" s="33">
        <v>150000</v>
      </c>
      <c r="M21" t="s">
        <v>514</v>
      </c>
    </row>
    <row r="22" spans="1:13" x14ac:dyDescent="0.45">
      <c r="A22" s="17" t="s">
        <v>278</v>
      </c>
      <c r="B22" s="17" t="s">
        <v>52</v>
      </c>
      <c r="C22" s="17" t="s">
        <v>48</v>
      </c>
      <c r="D22" s="18">
        <v>150000</v>
      </c>
      <c r="E22" s="17" t="s">
        <v>52</v>
      </c>
      <c r="F22" s="17" t="s">
        <v>33</v>
      </c>
      <c r="G22" s="17"/>
      <c r="H22" s="17" t="s">
        <v>266</v>
      </c>
      <c r="I22" s="17" t="s">
        <v>68</v>
      </c>
      <c r="J22" s="17" t="s">
        <v>279</v>
      </c>
    </row>
    <row r="23" spans="1:13" x14ac:dyDescent="0.45">
      <c r="A23" s="17" t="s">
        <v>280</v>
      </c>
      <c r="B23" s="17" t="s">
        <v>52</v>
      </c>
      <c r="C23" s="17" t="s">
        <v>48</v>
      </c>
      <c r="D23" s="18">
        <v>150000</v>
      </c>
      <c r="E23" s="17" t="s">
        <v>52</v>
      </c>
      <c r="F23" s="17" t="s">
        <v>33</v>
      </c>
      <c r="G23" s="17" t="s">
        <v>281</v>
      </c>
      <c r="H23" s="17" t="s">
        <v>266</v>
      </c>
      <c r="I23" s="17" t="s">
        <v>68</v>
      </c>
      <c r="J23" s="17" t="s">
        <v>282</v>
      </c>
    </row>
    <row r="24" spans="1:13" x14ac:dyDescent="0.45">
      <c r="A24" s="17" t="s">
        <v>283</v>
      </c>
      <c r="B24" s="17" t="s">
        <v>52</v>
      </c>
      <c r="C24" s="17" t="s">
        <v>48</v>
      </c>
      <c r="D24" s="18">
        <v>150000</v>
      </c>
      <c r="E24" s="17" t="s">
        <v>52</v>
      </c>
      <c r="F24" s="17" t="s">
        <v>33</v>
      </c>
      <c r="G24" s="17" t="s">
        <v>284</v>
      </c>
      <c r="H24" s="17" t="s">
        <v>273</v>
      </c>
      <c r="I24" s="17" t="s">
        <v>285</v>
      </c>
      <c r="J24" s="17" t="s">
        <v>286</v>
      </c>
    </row>
    <row r="25" spans="1:13" x14ac:dyDescent="0.45">
      <c r="A25" s="17" t="s">
        <v>287</v>
      </c>
      <c r="B25" s="17" t="s">
        <v>52</v>
      </c>
      <c r="C25" s="17" t="s">
        <v>48</v>
      </c>
      <c r="D25" s="18">
        <v>175000</v>
      </c>
      <c r="E25" s="17" t="s">
        <v>52</v>
      </c>
      <c r="F25" s="17" t="s">
        <v>33</v>
      </c>
      <c r="G25" s="17" t="s">
        <v>284</v>
      </c>
      <c r="H25" s="17" t="s">
        <v>266</v>
      </c>
      <c r="I25" s="17" t="s">
        <v>285</v>
      </c>
      <c r="J25" s="17" t="s">
        <v>286</v>
      </c>
    </row>
    <row r="26" spans="1:13" x14ac:dyDescent="0.45">
      <c r="A26" s="17" t="s">
        <v>288</v>
      </c>
      <c r="B26" s="17" t="s">
        <v>52</v>
      </c>
      <c r="C26" s="17" t="s">
        <v>48</v>
      </c>
      <c r="D26" s="18">
        <v>80000</v>
      </c>
      <c r="E26" s="17" t="s">
        <v>52</v>
      </c>
      <c r="F26" s="17" t="s">
        <v>33</v>
      </c>
      <c r="G26" s="17" t="s">
        <v>289</v>
      </c>
      <c r="H26" s="17" t="s">
        <v>266</v>
      </c>
      <c r="I26" s="17" t="s">
        <v>290</v>
      </c>
      <c r="J26" s="17" t="s">
        <v>286</v>
      </c>
    </row>
    <row r="27" spans="1:13" x14ac:dyDescent="0.45">
      <c r="A27" s="17" t="s">
        <v>291</v>
      </c>
      <c r="B27" s="17" t="s">
        <v>52</v>
      </c>
      <c r="C27" s="17" t="s">
        <v>48</v>
      </c>
      <c r="D27" s="18">
        <v>120000</v>
      </c>
      <c r="E27" s="17" t="s">
        <v>52</v>
      </c>
      <c r="F27" s="17" t="s">
        <v>33</v>
      </c>
      <c r="G27" s="17" t="s">
        <v>292</v>
      </c>
      <c r="H27" s="17" t="s">
        <v>130</v>
      </c>
      <c r="I27" s="17" t="s">
        <v>261</v>
      </c>
      <c r="J27" s="17" t="s">
        <v>286</v>
      </c>
    </row>
    <row r="28" spans="1:13" x14ac:dyDescent="0.45">
      <c r="A28" s="17" t="s">
        <v>293</v>
      </c>
      <c r="B28" s="17" t="s">
        <v>52</v>
      </c>
      <c r="C28" s="17" t="s">
        <v>48</v>
      </c>
      <c r="D28" s="18">
        <v>150000</v>
      </c>
      <c r="E28" s="17" t="s">
        <v>52</v>
      </c>
      <c r="F28" s="17" t="s">
        <v>33</v>
      </c>
      <c r="G28" s="17" t="s">
        <v>294</v>
      </c>
      <c r="H28" s="17" t="s">
        <v>130</v>
      </c>
      <c r="I28" s="17" t="s">
        <v>261</v>
      </c>
      <c r="J28" s="17" t="s">
        <v>286</v>
      </c>
    </row>
    <row r="29" spans="1:13" x14ac:dyDescent="0.45">
      <c r="A29" s="17" t="s">
        <v>295</v>
      </c>
      <c r="B29" s="17" t="s">
        <v>52</v>
      </c>
      <c r="C29" s="17" t="s">
        <v>48</v>
      </c>
      <c r="D29" s="18">
        <v>175000</v>
      </c>
      <c r="E29" s="17" t="s">
        <v>52</v>
      </c>
      <c r="F29" s="17" t="s">
        <v>33</v>
      </c>
      <c r="G29" s="17" t="s">
        <v>296</v>
      </c>
      <c r="H29" s="17" t="s">
        <v>266</v>
      </c>
      <c r="I29" s="17" t="s">
        <v>285</v>
      </c>
      <c r="J29" s="17" t="s">
        <v>297</v>
      </c>
    </row>
    <row r="30" spans="1:13" x14ac:dyDescent="0.45">
      <c r="A30" s="17" t="s">
        <v>298</v>
      </c>
      <c r="B30" s="17" t="s">
        <v>52</v>
      </c>
      <c r="C30" s="17" t="s">
        <v>48</v>
      </c>
      <c r="D30" s="18">
        <v>120000</v>
      </c>
      <c r="E30" s="17" t="s">
        <v>52</v>
      </c>
      <c r="F30" s="17" t="s">
        <v>33</v>
      </c>
      <c r="G30" s="17" t="s">
        <v>299</v>
      </c>
      <c r="H30" s="17" t="s">
        <v>273</v>
      </c>
      <c r="I30" s="17" t="s">
        <v>261</v>
      </c>
      <c r="J30" s="17" t="s">
        <v>297</v>
      </c>
    </row>
    <row r="31" spans="1:13" x14ac:dyDescent="0.45">
      <c r="A31" s="17" t="s">
        <v>300</v>
      </c>
      <c r="B31" s="17" t="s">
        <v>52</v>
      </c>
      <c r="C31" s="17" t="s">
        <v>48</v>
      </c>
      <c r="D31" s="18">
        <v>120000</v>
      </c>
      <c r="E31" s="17" t="s">
        <v>52</v>
      </c>
      <c r="F31" s="17" t="s">
        <v>33</v>
      </c>
      <c r="G31" s="17" t="s">
        <v>301</v>
      </c>
      <c r="H31" s="19">
        <v>2020</v>
      </c>
      <c r="I31" s="17" t="s">
        <v>261</v>
      </c>
      <c r="J31" s="17" t="s">
        <v>302</v>
      </c>
    </row>
    <row r="32" spans="1:13" x14ac:dyDescent="0.45">
      <c r="A32" s="17" t="s">
        <v>303</v>
      </c>
      <c r="B32" s="17" t="s">
        <v>52</v>
      </c>
      <c r="C32" s="17" t="s">
        <v>48</v>
      </c>
      <c r="D32" s="18">
        <v>150000</v>
      </c>
      <c r="E32" s="17" t="s">
        <v>52</v>
      </c>
      <c r="F32" s="17" t="s">
        <v>33</v>
      </c>
      <c r="G32" s="17" t="s">
        <v>71</v>
      </c>
      <c r="H32" s="17" t="s">
        <v>266</v>
      </c>
      <c r="I32" s="17" t="s">
        <v>261</v>
      </c>
      <c r="J32" s="17" t="s">
        <v>297</v>
      </c>
    </row>
    <row r="33" spans="1:10" x14ac:dyDescent="0.45">
      <c r="A33" s="17" t="s">
        <v>304</v>
      </c>
      <c r="B33" s="17" t="s">
        <v>52</v>
      </c>
      <c r="C33" s="17" t="s">
        <v>48</v>
      </c>
      <c r="D33" s="18">
        <v>120000</v>
      </c>
      <c r="E33" s="17" t="s">
        <v>52</v>
      </c>
      <c r="F33" s="17" t="s">
        <v>33</v>
      </c>
      <c r="G33" s="17" t="s">
        <v>305</v>
      </c>
      <c r="H33" s="17" t="s">
        <v>266</v>
      </c>
      <c r="I33" s="17" t="s">
        <v>261</v>
      </c>
      <c r="J33" s="17" t="s">
        <v>297</v>
      </c>
    </row>
    <row r="34" spans="1:10" x14ac:dyDescent="0.45">
      <c r="A34" s="17" t="s">
        <v>306</v>
      </c>
      <c r="B34" s="17" t="s">
        <v>88</v>
      </c>
      <c r="C34" s="17" t="s">
        <v>48</v>
      </c>
      <c r="D34" s="18">
        <v>80000</v>
      </c>
      <c r="E34" s="17" t="s">
        <v>307</v>
      </c>
      <c r="F34" s="17" t="s">
        <v>33</v>
      </c>
      <c r="G34" s="17" t="s">
        <v>159</v>
      </c>
      <c r="H34" s="19">
        <v>2018</v>
      </c>
      <c r="I34" s="17" t="s">
        <v>255</v>
      </c>
      <c r="J34" s="17" t="s">
        <v>308</v>
      </c>
    </row>
    <row r="35" spans="1:10" x14ac:dyDescent="0.45">
      <c r="A35" s="17" t="s">
        <v>89</v>
      </c>
      <c r="B35" s="17" t="s">
        <v>90</v>
      </c>
      <c r="C35" s="17" t="s">
        <v>48</v>
      </c>
      <c r="D35" s="18">
        <v>71250</v>
      </c>
      <c r="E35" s="17" t="s">
        <v>90</v>
      </c>
      <c r="F35" s="17" t="s">
        <v>91</v>
      </c>
      <c r="G35" s="17" t="s">
        <v>92</v>
      </c>
      <c r="H35" s="19">
        <v>48</v>
      </c>
      <c r="I35" s="17" t="s">
        <v>309</v>
      </c>
      <c r="J35" s="17" t="s">
        <v>297</v>
      </c>
    </row>
    <row r="36" spans="1:10" x14ac:dyDescent="0.45">
      <c r="A36" s="17" t="s">
        <v>310</v>
      </c>
      <c r="B36" s="17" t="s">
        <v>93</v>
      </c>
      <c r="C36" s="17" t="s">
        <v>38</v>
      </c>
      <c r="D36" s="18">
        <v>45000</v>
      </c>
      <c r="E36" s="17" t="s">
        <v>311</v>
      </c>
      <c r="F36" s="17" t="s">
        <v>33</v>
      </c>
      <c r="G36" s="17"/>
      <c r="H36" s="17" t="s">
        <v>146</v>
      </c>
      <c r="I36" s="17" t="s">
        <v>68</v>
      </c>
      <c r="J36" s="17" t="s">
        <v>43</v>
      </c>
    </row>
    <row r="37" spans="1:10" x14ac:dyDescent="0.45">
      <c r="A37" s="17" t="s">
        <v>312</v>
      </c>
      <c r="B37" s="17" t="s">
        <v>93</v>
      </c>
      <c r="C37" s="17" t="s">
        <v>38</v>
      </c>
      <c r="D37" s="18">
        <v>45000</v>
      </c>
      <c r="E37" s="17" t="s">
        <v>311</v>
      </c>
      <c r="F37" s="17" t="s">
        <v>33</v>
      </c>
      <c r="G37" s="17"/>
      <c r="H37" s="17" t="s">
        <v>146</v>
      </c>
      <c r="I37" s="17" t="s">
        <v>68</v>
      </c>
      <c r="J37" s="17" t="s">
        <v>43</v>
      </c>
    </row>
    <row r="38" spans="1:10" x14ac:dyDescent="0.45">
      <c r="A38" s="17" t="s">
        <v>94</v>
      </c>
      <c r="B38" s="17" t="s">
        <v>95</v>
      </c>
      <c r="C38" s="17" t="s">
        <v>38</v>
      </c>
      <c r="D38" s="18">
        <v>52000</v>
      </c>
      <c r="E38" s="17" t="s">
        <v>313</v>
      </c>
      <c r="F38" s="17" t="s">
        <v>314</v>
      </c>
      <c r="G38" s="17"/>
      <c r="H38" s="17" t="s">
        <v>146</v>
      </c>
      <c r="I38" s="17"/>
      <c r="J38" s="17" t="s">
        <v>96</v>
      </c>
    </row>
    <row r="39" spans="1:10" x14ac:dyDescent="0.45">
      <c r="A39" s="17" t="s">
        <v>315</v>
      </c>
      <c r="B39" s="17" t="s">
        <v>44</v>
      </c>
      <c r="C39" s="17" t="s">
        <v>48</v>
      </c>
      <c r="D39" s="18">
        <v>120000</v>
      </c>
      <c r="E39" s="17" t="s">
        <v>316</v>
      </c>
      <c r="F39" s="17" t="s">
        <v>33</v>
      </c>
      <c r="G39" s="17"/>
      <c r="H39" s="17" t="s">
        <v>146</v>
      </c>
      <c r="I39" s="17" t="s">
        <v>261</v>
      </c>
      <c r="J39" s="17" t="s">
        <v>297</v>
      </c>
    </row>
    <row r="40" spans="1:10" x14ac:dyDescent="0.45">
      <c r="A40" s="17" t="s">
        <v>317</v>
      </c>
      <c r="B40" s="17" t="s">
        <v>44</v>
      </c>
      <c r="C40" s="17" t="s">
        <v>48</v>
      </c>
      <c r="D40" s="18">
        <v>300000</v>
      </c>
      <c r="E40" s="17" t="s">
        <v>316</v>
      </c>
      <c r="F40" s="17" t="s">
        <v>33</v>
      </c>
      <c r="G40" s="17"/>
      <c r="H40" s="17" t="s">
        <v>146</v>
      </c>
      <c r="I40" s="17" t="s">
        <v>261</v>
      </c>
      <c r="J40" s="17" t="s">
        <v>297</v>
      </c>
    </row>
    <row r="41" spans="1:10" x14ac:dyDescent="0.45">
      <c r="A41" s="17" t="s">
        <v>318</v>
      </c>
      <c r="B41" s="17" t="s">
        <v>319</v>
      </c>
      <c r="C41" s="17" t="s">
        <v>48</v>
      </c>
      <c r="D41" s="18">
        <v>80000</v>
      </c>
      <c r="E41" s="17" t="s">
        <v>320</v>
      </c>
      <c r="F41" s="17" t="s">
        <v>33</v>
      </c>
      <c r="G41" s="17" t="s">
        <v>321</v>
      </c>
      <c r="H41" s="19">
        <v>2019</v>
      </c>
      <c r="I41" s="17" t="s">
        <v>255</v>
      </c>
      <c r="J41" s="17" t="s">
        <v>322</v>
      </c>
    </row>
    <row r="42" spans="1:10" x14ac:dyDescent="0.45">
      <c r="A42" s="17" t="s">
        <v>323</v>
      </c>
      <c r="B42" s="17" t="s">
        <v>319</v>
      </c>
      <c r="C42" s="17" t="s">
        <v>48</v>
      </c>
      <c r="D42" s="18">
        <v>80000</v>
      </c>
      <c r="E42" s="17" t="s">
        <v>320</v>
      </c>
      <c r="F42" s="17" t="s">
        <v>33</v>
      </c>
      <c r="G42" s="17" t="s">
        <v>324</v>
      </c>
      <c r="H42" s="19">
        <v>2019</v>
      </c>
      <c r="I42" s="17" t="s">
        <v>255</v>
      </c>
      <c r="J42" s="17" t="s">
        <v>325</v>
      </c>
    </row>
    <row r="43" spans="1:10" x14ac:dyDescent="0.45">
      <c r="A43" s="17" t="s">
        <v>326</v>
      </c>
      <c r="B43" s="17" t="s">
        <v>114</v>
      </c>
      <c r="C43" s="17" t="s">
        <v>38</v>
      </c>
      <c r="D43" s="18">
        <v>45000</v>
      </c>
      <c r="E43" s="17" t="s">
        <v>327</v>
      </c>
      <c r="F43" s="17" t="s">
        <v>33</v>
      </c>
      <c r="G43" s="17"/>
      <c r="H43" s="17" t="s">
        <v>130</v>
      </c>
      <c r="I43" s="17" t="s">
        <v>68</v>
      </c>
      <c r="J43" s="17" t="s">
        <v>279</v>
      </c>
    </row>
    <row r="44" spans="1:10" x14ac:dyDescent="0.45">
      <c r="A44" s="17" t="s">
        <v>328</v>
      </c>
      <c r="B44" s="17" t="s">
        <v>114</v>
      </c>
      <c r="C44" s="17" t="s">
        <v>38</v>
      </c>
      <c r="D44" s="18">
        <v>45000</v>
      </c>
      <c r="E44" s="17" t="s">
        <v>329</v>
      </c>
      <c r="F44" s="17" t="s">
        <v>33</v>
      </c>
      <c r="G44" s="17"/>
      <c r="H44" s="17" t="s">
        <v>330</v>
      </c>
      <c r="I44" s="17" t="s">
        <v>68</v>
      </c>
      <c r="J44" s="17" t="s">
        <v>331</v>
      </c>
    </row>
    <row r="45" spans="1:10" x14ac:dyDescent="0.45">
      <c r="A45" s="17" t="s">
        <v>115</v>
      </c>
      <c r="B45" s="17" t="s">
        <v>116</v>
      </c>
      <c r="C45" s="17" t="s">
        <v>48</v>
      </c>
      <c r="D45" s="18">
        <v>90000</v>
      </c>
      <c r="E45" s="17" t="s">
        <v>116</v>
      </c>
      <c r="F45" s="17" t="s">
        <v>33</v>
      </c>
      <c r="G45" s="17" t="s">
        <v>332</v>
      </c>
      <c r="H45" s="17" t="s">
        <v>273</v>
      </c>
      <c r="I45" s="17" t="s">
        <v>333</v>
      </c>
      <c r="J45" s="17" t="s">
        <v>297</v>
      </c>
    </row>
    <row r="46" spans="1:10" x14ac:dyDescent="0.45">
      <c r="A46" s="17" t="s">
        <v>117</v>
      </c>
      <c r="B46" s="17" t="s">
        <v>116</v>
      </c>
      <c r="C46" s="17" t="s">
        <v>48</v>
      </c>
      <c r="D46" s="18">
        <v>120000</v>
      </c>
      <c r="E46" s="17" t="s">
        <v>116</v>
      </c>
      <c r="F46" s="17" t="s">
        <v>33</v>
      </c>
      <c r="G46" s="17" t="s">
        <v>334</v>
      </c>
      <c r="H46" s="17" t="s">
        <v>273</v>
      </c>
      <c r="I46" s="17" t="s">
        <v>261</v>
      </c>
      <c r="J46" s="17" t="s">
        <v>297</v>
      </c>
    </row>
    <row r="47" spans="1:10" x14ac:dyDescent="0.45">
      <c r="A47" s="17" t="s">
        <v>119</v>
      </c>
      <c r="B47" s="17" t="s">
        <v>116</v>
      </c>
      <c r="C47" s="17" t="s">
        <v>48</v>
      </c>
      <c r="D47" s="18">
        <v>150000</v>
      </c>
      <c r="E47" s="17" t="s">
        <v>116</v>
      </c>
      <c r="F47" s="17" t="s">
        <v>33</v>
      </c>
      <c r="G47" s="17" t="s">
        <v>334</v>
      </c>
      <c r="H47" s="17" t="s">
        <v>273</v>
      </c>
      <c r="I47" s="17" t="s">
        <v>264</v>
      </c>
      <c r="J47" s="17" t="s">
        <v>297</v>
      </c>
    </row>
    <row r="48" spans="1:10" x14ac:dyDescent="0.45">
      <c r="A48" s="17" t="s">
        <v>335</v>
      </c>
      <c r="B48" s="17" t="s">
        <v>336</v>
      </c>
      <c r="C48" s="17" t="s">
        <v>48</v>
      </c>
      <c r="D48" s="18">
        <v>150000</v>
      </c>
      <c r="E48" s="17" t="s">
        <v>337</v>
      </c>
      <c r="F48" s="17" t="s">
        <v>33</v>
      </c>
      <c r="G48" s="17" t="s">
        <v>338</v>
      </c>
      <c r="H48" s="17" t="s">
        <v>146</v>
      </c>
      <c r="I48" s="17" t="s">
        <v>261</v>
      </c>
      <c r="J48" s="17" t="s">
        <v>297</v>
      </c>
    </row>
    <row r="49" spans="1:15" x14ac:dyDescent="0.45">
      <c r="A49" s="17" t="s">
        <v>121</v>
      </c>
      <c r="B49" s="17" t="s">
        <v>336</v>
      </c>
      <c r="C49" s="17" t="s">
        <v>48</v>
      </c>
      <c r="D49" s="18">
        <v>90000</v>
      </c>
      <c r="E49" s="17" t="s">
        <v>337</v>
      </c>
      <c r="F49" s="17" t="s">
        <v>33</v>
      </c>
      <c r="G49" s="17" t="s">
        <v>339</v>
      </c>
      <c r="H49" s="17" t="s">
        <v>146</v>
      </c>
      <c r="I49" s="17" t="s">
        <v>290</v>
      </c>
      <c r="J49" s="17" t="s">
        <v>340</v>
      </c>
    </row>
    <row r="50" spans="1:15" x14ac:dyDescent="0.45">
      <c r="A50" s="17" t="s">
        <v>341</v>
      </c>
      <c r="B50" s="17" t="s">
        <v>336</v>
      </c>
      <c r="C50" s="17" t="s">
        <v>48</v>
      </c>
      <c r="D50" s="18">
        <v>80000</v>
      </c>
      <c r="E50" s="17" t="s">
        <v>336</v>
      </c>
      <c r="F50" s="17"/>
      <c r="G50" s="17"/>
      <c r="H50" s="19">
        <v>2019</v>
      </c>
      <c r="I50" s="17" t="s">
        <v>255</v>
      </c>
      <c r="J50" s="17" t="s">
        <v>57</v>
      </c>
    </row>
    <row r="51" spans="1:15" x14ac:dyDescent="0.45">
      <c r="A51" s="17" t="s">
        <v>342</v>
      </c>
      <c r="B51" s="17" t="s">
        <v>336</v>
      </c>
      <c r="C51" s="17" t="s">
        <v>48</v>
      </c>
      <c r="D51" s="18">
        <v>80000</v>
      </c>
      <c r="E51" s="17" t="s">
        <v>336</v>
      </c>
      <c r="F51" s="17"/>
      <c r="G51" s="17"/>
      <c r="H51" s="19">
        <v>2019</v>
      </c>
      <c r="I51" s="17" t="s">
        <v>255</v>
      </c>
      <c r="J51" s="17" t="s">
        <v>57</v>
      </c>
    </row>
    <row r="52" spans="1:15" x14ac:dyDescent="0.45">
      <c r="A52" s="17" t="s">
        <v>343</v>
      </c>
      <c r="B52" s="17" t="s">
        <v>336</v>
      </c>
      <c r="C52" s="17" t="s">
        <v>48</v>
      </c>
      <c r="D52" s="18">
        <v>120000</v>
      </c>
      <c r="E52" s="17" t="s">
        <v>337</v>
      </c>
      <c r="F52" s="17" t="s">
        <v>33</v>
      </c>
      <c r="G52" s="17" t="s">
        <v>344</v>
      </c>
      <c r="H52" s="17" t="s">
        <v>146</v>
      </c>
      <c r="I52" s="17" t="s">
        <v>261</v>
      </c>
      <c r="J52" s="17" t="s">
        <v>297</v>
      </c>
    </row>
    <row r="53" spans="1:15" x14ac:dyDescent="0.45">
      <c r="A53" s="17" t="s">
        <v>345</v>
      </c>
      <c r="B53" s="17" t="s">
        <v>336</v>
      </c>
      <c r="C53" s="17" t="s">
        <v>48</v>
      </c>
      <c r="D53" s="18">
        <v>175000</v>
      </c>
      <c r="E53" s="17" t="s">
        <v>337</v>
      </c>
      <c r="F53" s="17" t="s">
        <v>33</v>
      </c>
      <c r="G53" s="17" t="s">
        <v>346</v>
      </c>
      <c r="H53" s="17" t="s">
        <v>146</v>
      </c>
      <c r="I53" s="17" t="s">
        <v>285</v>
      </c>
      <c r="J53" s="17" t="s">
        <v>297</v>
      </c>
    </row>
    <row r="54" spans="1:15" x14ac:dyDescent="0.45">
      <c r="A54" s="17" t="s">
        <v>347</v>
      </c>
      <c r="B54" s="17" t="s">
        <v>336</v>
      </c>
      <c r="C54" s="17" t="s">
        <v>48</v>
      </c>
      <c r="D54" s="18">
        <v>220000</v>
      </c>
      <c r="E54" s="17" t="s">
        <v>337</v>
      </c>
      <c r="F54" s="17" t="s">
        <v>33</v>
      </c>
      <c r="G54" s="17" t="s">
        <v>348</v>
      </c>
      <c r="H54" s="17" t="s">
        <v>146</v>
      </c>
      <c r="I54" s="17" t="s">
        <v>349</v>
      </c>
      <c r="J54" s="17" t="s">
        <v>262</v>
      </c>
    </row>
    <row r="55" spans="1:15" x14ac:dyDescent="0.45">
      <c r="A55" s="17" t="s">
        <v>350</v>
      </c>
      <c r="B55" s="17" t="s">
        <v>336</v>
      </c>
      <c r="C55" s="17" t="s">
        <v>48</v>
      </c>
      <c r="D55" s="18">
        <v>120000</v>
      </c>
      <c r="E55" s="17" t="s">
        <v>337</v>
      </c>
      <c r="F55" s="17" t="s">
        <v>33</v>
      </c>
      <c r="G55" s="17" t="s">
        <v>348</v>
      </c>
      <c r="H55" s="17" t="s">
        <v>146</v>
      </c>
      <c r="I55" s="17" t="s">
        <v>261</v>
      </c>
      <c r="J55" s="17" t="s">
        <v>297</v>
      </c>
    </row>
    <row r="56" spans="1:15" x14ac:dyDescent="0.45">
      <c r="A56" s="17" t="s">
        <v>351</v>
      </c>
      <c r="B56" s="17" t="s">
        <v>352</v>
      </c>
      <c r="C56" s="17" t="s">
        <v>48</v>
      </c>
      <c r="D56" s="18">
        <v>150000</v>
      </c>
      <c r="E56" s="17" t="s">
        <v>353</v>
      </c>
      <c r="F56" s="17" t="s">
        <v>33</v>
      </c>
      <c r="G56" s="17" t="s">
        <v>354</v>
      </c>
      <c r="H56" s="17" t="s">
        <v>130</v>
      </c>
      <c r="I56" s="17" t="s">
        <v>68</v>
      </c>
      <c r="J56" s="17" t="s">
        <v>282</v>
      </c>
    </row>
    <row r="57" spans="1:15" x14ac:dyDescent="0.45">
      <c r="A57" s="17" t="s">
        <v>355</v>
      </c>
      <c r="B57" s="17" t="s">
        <v>128</v>
      </c>
      <c r="C57" s="17" t="s">
        <v>38</v>
      </c>
      <c r="D57" s="18">
        <v>45000</v>
      </c>
      <c r="E57" s="17" t="s">
        <v>356</v>
      </c>
      <c r="F57" s="17" t="s">
        <v>33</v>
      </c>
      <c r="G57" s="17"/>
      <c r="H57" s="17" t="s">
        <v>130</v>
      </c>
      <c r="I57" s="17" t="s">
        <v>68</v>
      </c>
      <c r="J57" s="17" t="s">
        <v>279</v>
      </c>
    </row>
    <row r="58" spans="1:15" x14ac:dyDescent="0.45">
      <c r="A58" s="17" t="s">
        <v>357</v>
      </c>
      <c r="B58" s="17" t="s">
        <v>128</v>
      </c>
      <c r="C58" s="17" t="s">
        <v>38</v>
      </c>
      <c r="D58" s="18">
        <v>45000</v>
      </c>
      <c r="E58" s="17" t="s">
        <v>356</v>
      </c>
      <c r="F58" s="17" t="s">
        <v>33</v>
      </c>
      <c r="G58" s="17"/>
      <c r="H58" s="17" t="s">
        <v>130</v>
      </c>
      <c r="I58" s="17" t="s">
        <v>68</v>
      </c>
      <c r="J58" s="17" t="s">
        <v>43</v>
      </c>
    </row>
    <row r="59" spans="1:15" x14ac:dyDescent="0.45">
      <c r="A59" s="17" t="s">
        <v>358</v>
      </c>
      <c r="B59" s="17" t="s">
        <v>359</v>
      </c>
      <c r="C59" s="17" t="s">
        <v>48</v>
      </c>
      <c r="D59" s="18">
        <v>90000</v>
      </c>
      <c r="E59" s="17" t="s">
        <v>360</v>
      </c>
      <c r="F59" s="17" t="s">
        <v>33</v>
      </c>
      <c r="G59" s="17" t="s">
        <v>361</v>
      </c>
      <c r="H59" s="19">
        <v>2019</v>
      </c>
      <c r="I59" s="17" t="s">
        <v>255</v>
      </c>
      <c r="J59" s="17" t="s">
        <v>57</v>
      </c>
    </row>
    <row r="60" spans="1:15" x14ac:dyDescent="0.45">
      <c r="A60" s="17" t="s">
        <v>362</v>
      </c>
      <c r="B60" s="17" t="s">
        <v>359</v>
      </c>
      <c r="C60" s="17" t="s">
        <v>48</v>
      </c>
      <c r="D60" s="18">
        <v>90000</v>
      </c>
      <c r="E60" s="17" t="s">
        <v>363</v>
      </c>
      <c r="F60" s="17" t="s">
        <v>33</v>
      </c>
      <c r="G60" s="17" t="s">
        <v>364</v>
      </c>
      <c r="H60" s="19">
        <v>2019</v>
      </c>
      <c r="I60" s="17" t="s">
        <v>255</v>
      </c>
      <c r="J60" s="17" t="s">
        <v>365</v>
      </c>
    </row>
    <row r="61" spans="1:15" x14ac:dyDescent="0.45">
      <c r="A61" s="17" t="s">
        <v>366</v>
      </c>
      <c r="B61" s="17" t="s">
        <v>359</v>
      </c>
      <c r="C61" s="17" t="s">
        <v>48</v>
      </c>
      <c r="D61" s="18">
        <v>50000</v>
      </c>
      <c r="E61" s="17" t="s">
        <v>367</v>
      </c>
      <c r="F61" s="17" t="s">
        <v>33</v>
      </c>
      <c r="G61" s="17" t="s">
        <v>368</v>
      </c>
      <c r="H61" s="17" t="s">
        <v>146</v>
      </c>
      <c r="I61" s="17" t="s">
        <v>369</v>
      </c>
      <c r="J61" s="17" t="s">
        <v>308</v>
      </c>
      <c r="M61" s="34">
        <f>$D$61</f>
        <v>50000</v>
      </c>
      <c r="N61" s="35" t="s">
        <v>244</v>
      </c>
      <c r="O61" s="35"/>
    </row>
    <row r="62" spans="1:15" x14ac:dyDescent="0.45">
      <c r="A62" s="17" t="s">
        <v>370</v>
      </c>
      <c r="B62" s="17" t="s">
        <v>359</v>
      </c>
      <c r="C62" s="17" t="s">
        <v>48</v>
      </c>
      <c r="D62" s="18">
        <v>50000</v>
      </c>
      <c r="E62" s="17" t="s">
        <v>367</v>
      </c>
      <c r="F62" s="17" t="s">
        <v>33</v>
      </c>
      <c r="G62" s="17" t="s">
        <v>371</v>
      </c>
      <c r="H62" s="17" t="s">
        <v>146</v>
      </c>
      <c r="I62" s="17" t="s">
        <v>369</v>
      </c>
      <c r="J62" s="17" t="s">
        <v>308</v>
      </c>
      <c r="M62" s="35" t="s">
        <v>515</v>
      </c>
      <c r="N62" s="35"/>
      <c r="O62" s="35"/>
    </row>
    <row r="63" spans="1:15" x14ac:dyDescent="0.45">
      <c r="A63" s="17" t="s">
        <v>372</v>
      </c>
      <c r="B63" s="17" t="s">
        <v>359</v>
      </c>
      <c r="C63" s="17" t="s">
        <v>48</v>
      </c>
      <c r="D63" s="18">
        <v>80000</v>
      </c>
      <c r="E63" s="17" t="s">
        <v>373</v>
      </c>
      <c r="F63" s="17" t="s">
        <v>33</v>
      </c>
      <c r="G63" s="17" t="s">
        <v>368</v>
      </c>
      <c r="H63" s="17" t="s">
        <v>146</v>
      </c>
      <c r="I63" s="17" t="s">
        <v>374</v>
      </c>
      <c r="J63" s="17" t="s">
        <v>340</v>
      </c>
      <c r="M63" s="35" t="s">
        <v>516</v>
      </c>
      <c r="N63" s="36">
        <v>25000</v>
      </c>
      <c r="O63" s="35"/>
    </row>
    <row r="64" spans="1:15" x14ac:dyDescent="0.45">
      <c r="A64" s="17" t="s">
        <v>375</v>
      </c>
      <c r="B64" s="17" t="s">
        <v>359</v>
      </c>
      <c r="C64" s="17" t="s">
        <v>48</v>
      </c>
      <c r="D64" s="18">
        <v>80000</v>
      </c>
      <c r="E64" s="17" t="s">
        <v>373</v>
      </c>
      <c r="F64" s="17" t="s">
        <v>33</v>
      </c>
      <c r="G64" s="17" t="s">
        <v>371</v>
      </c>
      <c r="H64" s="17" t="s">
        <v>146</v>
      </c>
      <c r="I64" s="17" t="s">
        <v>374</v>
      </c>
      <c r="J64" s="17" t="s">
        <v>340</v>
      </c>
    </row>
    <row r="65" spans="1:10" x14ac:dyDescent="0.45">
      <c r="A65" s="17" t="s">
        <v>376</v>
      </c>
      <c r="B65" s="17" t="s">
        <v>359</v>
      </c>
      <c r="C65" s="17" t="s">
        <v>48</v>
      </c>
      <c r="D65" s="18">
        <v>90000</v>
      </c>
      <c r="E65" s="17" t="s">
        <v>360</v>
      </c>
      <c r="F65" s="17" t="s">
        <v>33</v>
      </c>
      <c r="G65" s="17" t="s">
        <v>377</v>
      </c>
      <c r="H65" s="19">
        <v>2019</v>
      </c>
      <c r="I65" s="17" t="s">
        <v>333</v>
      </c>
      <c r="J65" s="17" t="s">
        <v>297</v>
      </c>
    </row>
    <row r="66" spans="1:10" x14ac:dyDescent="0.45">
      <c r="A66" s="17" t="s">
        <v>378</v>
      </c>
      <c r="B66" s="17" t="s">
        <v>359</v>
      </c>
      <c r="C66" s="17" t="s">
        <v>48</v>
      </c>
      <c r="D66" s="18">
        <v>80000</v>
      </c>
      <c r="E66" s="17" t="s">
        <v>360</v>
      </c>
      <c r="F66" s="17" t="s">
        <v>33</v>
      </c>
      <c r="G66" s="17" t="s">
        <v>377</v>
      </c>
      <c r="H66" s="19">
        <v>2019</v>
      </c>
      <c r="I66" s="17" t="s">
        <v>255</v>
      </c>
      <c r="J66" s="17" t="s">
        <v>56</v>
      </c>
    </row>
    <row r="67" spans="1:10" x14ac:dyDescent="0.45">
      <c r="A67" s="17" t="s">
        <v>379</v>
      </c>
      <c r="B67" s="17" t="s">
        <v>380</v>
      </c>
      <c r="C67" s="17" t="s">
        <v>48</v>
      </c>
      <c r="D67" s="17" t="s">
        <v>381</v>
      </c>
      <c r="E67" s="17" t="s">
        <v>382</v>
      </c>
      <c r="F67" s="17" t="s">
        <v>33</v>
      </c>
      <c r="G67" s="17" t="s">
        <v>383</v>
      </c>
      <c r="H67" s="17" t="s">
        <v>266</v>
      </c>
      <c r="I67" s="17" t="s">
        <v>384</v>
      </c>
      <c r="J67" s="17" t="s">
        <v>262</v>
      </c>
    </row>
    <row r="68" spans="1:10" x14ac:dyDescent="0.45">
      <c r="A68" s="17" t="s">
        <v>385</v>
      </c>
      <c r="B68" s="17" t="s">
        <v>380</v>
      </c>
      <c r="C68" s="17" t="s">
        <v>48</v>
      </c>
      <c r="D68" s="17" t="s">
        <v>144</v>
      </c>
      <c r="E68" s="17" t="s">
        <v>386</v>
      </c>
      <c r="F68" s="17" t="s">
        <v>33</v>
      </c>
      <c r="G68" s="17" t="s">
        <v>387</v>
      </c>
      <c r="H68" s="17" t="s">
        <v>266</v>
      </c>
      <c r="I68" s="17" t="s">
        <v>274</v>
      </c>
      <c r="J68" s="17" t="s">
        <v>262</v>
      </c>
    </row>
    <row r="69" spans="1:10" x14ac:dyDescent="0.45">
      <c r="A69" s="17" t="s">
        <v>388</v>
      </c>
      <c r="B69" s="17" t="s">
        <v>380</v>
      </c>
      <c r="C69" s="17" t="s">
        <v>48</v>
      </c>
      <c r="D69" s="18">
        <v>220000</v>
      </c>
      <c r="E69" s="17" t="s">
        <v>386</v>
      </c>
      <c r="F69" s="17" t="s">
        <v>33</v>
      </c>
      <c r="G69" s="17"/>
      <c r="H69" s="17" t="s">
        <v>130</v>
      </c>
      <c r="I69" s="17" t="s">
        <v>68</v>
      </c>
      <c r="J69" s="17" t="s">
        <v>262</v>
      </c>
    </row>
    <row r="70" spans="1:10" x14ac:dyDescent="0.45">
      <c r="A70" s="17" t="s">
        <v>389</v>
      </c>
      <c r="B70" s="17" t="s">
        <v>380</v>
      </c>
      <c r="C70" s="17" t="s">
        <v>48</v>
      </c>
      <c r="D70" s="17" t="s">
        <v>381</v>
      </c>
      <c r="E70" s="17" t="s">
        <v>382</v>
      </c>
      <c r="F70" s="17" t="s">
        <v>33</v>
      </c>
      <c r="G70" s="17" t="s">
        <v>383</v>
      </c>
      <c r="H70" s="17" t="s">
        <v>266</v>
      </c>
      <c r="I70" s="17" t="s">
        <v>384</v>
      </c>
      <c r="J70" s="17" t="s">
        <v>262</v>
      </c>
    </row>
    <row r="71" spans="1:10" x14ac:dyDescent="0.45">
      <c r="A71" s="17" t="s">
        <v>390</v>
      </c>
      <c r="B71" s="17" t="s">
        <v>380</v>
      </c>
      <c r="C71" s="17" t="s">
        <v>48</v>
      </c>
      <c r="D71" s="18">
        <v>150000</v>
      </c>
      <c r="E71" s="17" t="s">
        <v>386</v>
      </c>
      <c r="F71" s="17" t="s">
        <v>33</v>
      </c>
      <c r="G71" s="17" t="s">
        <v>391</v>
      </c>
      <c r="H71" s="19">
        <v>2019</v>
      </c>
      <c r="I71" s="17" t="s">
        <v>68</v>
      </c>
      <c r="J71" s="17" t="s">
        <v>392</v>
      </c>
    </row>
    <row r="72" spans="1:10" x14ac:dyDescent="0.45">
      <c r="A72" s="17" t="s">
        <v>393</v>
      </c>
      <c r="B72" s="17" t="s">
        <v>129</v>
      </c>
      <c r="C72" s="17" t="s">
        <v>38</v>
      </c>
      <c r="D72" s="18">
        <v>45000</v>
      </c>
      <c r="E72" s="17" t="s">
        <v>394</v>
      </c>
      <c r="F72" s="17" t="s">
        <v>33</v>
      </c>
      <c r="G72" s="17"/>
      <c r="H72" s="17" t="s">
        <v>130</v>
      </c>
      <c r="I72" s="17" t="s">
        <v>68</v>
      </c>
      <c r="J72" s="17" t="s">
        <v>279</v>
      </c>
    </row>
    <row r="73" spans="1:10" x14ac:dyDescent="0.45">
      <c r="A73" s="17" t="s">
        <v>395</v>
      </c>
      <c r="B73" s="17" t="s">
        <v>396</v>
      </c>
      <c r="C73" s="17" t="s">
        <v>48</v>
      </c>
      <c r="D73" s="18">
        <v>80000</v>
      </c>
      <c r="E73" s="17" t="s">
        <v>260</v>
      </c>
      <c r="F73" s="17" t="s">
        <v>33</v>
      </c>
      <c r="G73" s="17" t="s">
        <v>397</v>
      </c>
      <c r="H73" s="19">
        <v>2019</v>
      </c>
      <c r="I73" s="17" t="s">
        <v>398</v>
      </c>
      <c r="J73" s="17" t="s">
        <v>340</v>
      </c>
    </row>
    <row r="74" spans="1:10" x14ac:dyDescent="0.45">
      <c r="A74" s="17" t="s">
        <v>399</v>
      </c>
      <c r="B74" s="17" t="s">
        <v>396</v>
      </c>
      <c r="C74" s="17" t="s">
        <v>48</v>
      </c>
      <c r="D74" s="18">
        <v>90000</v>
      </c>
      <c r="E74" s="17" t="s">
        <v>260</v>
      </c>
      <c r="F74" s="17" t="s">
        <v>33</v>
      </c>
      <c r="G74" s="17" t="s">
        <v>397</v>
      </c>
      <c r="H74" s="19">
        <v>2019</v>
      </c>
      <c r="I74" s="17" t="s">
        <v>398</v>
      </c>
      <c r="J74" s="17" t="s">
        <v>262</v>
      </c>
    </row>
    <row r="75" spans="1:10" x14ac:dyDescent="0.45">
      <c r="A75" s="17" t="s">
        <v>400</v>
      </c>
      <c r="B75" s="17" t="s">
        <v>133</v>
      </c>
      <c r="C75" s="17" t="s">
        <v>48</v>
      </c>
      <c r="D75" s="18">
        <v>90000</v>
      </c>
      <c r="E75" s="17" t="s">
        <v>401</v>
      </c>
      <c r="F75" s="17" t="s">
        <v>33</v>
      </c>
      <c r="G75" s="17" t="s">
        <v>402</v>
      </c>
      <c r="H75" s="17" t="s">
        <v>266</v>
      </c>
      <c r="I75" s="17" t="s">
        <v>403</v>
      </c>
      <c r="J75" s="17" t="s">
        <v>262</v>
      </c>
    </row>
    <row r="76" spans="1:10" x14ac:dyDescent="0.45">
      <c r="A76" s="17" t="s">
        <v>404</v>
      </c>
      <c r="B76" s="17" t="s">
        <v>133</v>
      </c>
      <c r="C76" s="17" t="s">
        <v>48</v>
      </c>
      <c r="D76" s="18">
        <v>80000</v>
      </c>
      <c r="E76" s="17" t="s">
        <v>405</v>
      </c>
      <c r="F76" s="17" t="s">
        <v>33</v>
      </c>
      <c r="G76" s="17" t="s">
        <v>406</v>
      </c>
      <c r="H76" s="17" t="s">
        <v>266</v>
      </c>
      <c r="I76" s="17" t="s">
        <v>398</v>
      </c>
      <c r="J76" s="17" t="s">
        <v>340</v>
      </c>
    </row>
    <row r="77" spans="1:10" x14ac:dyDescent="0.45">
      <c r="A77" s="17" t="s">
        <v>407</v>
      </c>
      <c r="B77" s="17" t="s">
        <v>133</v>
      </c>
      <c r="C77" s="17" t="s">
        <v>48</v>
      </c>
      <c r="D77" s="18">
        <v>80000</v>
      </c>
      <c r="E77" s="17" t="s">
        <v>408</v>
      </c>
      <c r="F77" s="17" t="s">
        <v>33</v>
      </c>
      <c r="G77" s="17" t="s">
        <v>406</v>
      </c>
      <c r="H77" s="17" t="s">
        <v>146</v>
      </c>
      <c r="I77" s="17" t="s">
        <v>255</v>
      </c>
      <c r="J77" s="17" t="s">
        <v>57</v>
      </c>
    </row>
    <row r="78" spans="1:10" x14ac:dyDescent="0.45">
      <c r="A78" s="17" t="s">
        <v>409</v>
      </c>
      <c r="B78" s="17" t="s">
        <v>133</v>
      </c>
      <c r="C78" s="17" t="s">
        <v>48</v>
      </c>
      <c r="D78" s="18">
        <v>150000</v>
      </c>
      <c r="E78" s="17" t="s">
        <v>410</v>
      </c>
      <c r="F78" s="17" t="s">
        <v>33</v>
      </c>
      <c r="G78" s="17" t="s">
        <v>411</v>
      </c>
      <c r="H78" s="19">
        <v>2020</v>
      </c>
      <c r="I78" s="17" t="s">
        <v>255</v>
      </c>
      <c r="J78" s="17" t="s">
        <v>262</v>
      </c>
    </row>
    <row r="79" spans="1:10" x14ac:dyDescent="0.45">
      <c r="A79" s="17" t="s">
        <v>412</v>
      </c>
      <c r="B79" s="17" t="s">
        <v>133</v>
      </c>
      <c r="C79" s="17" t="s">
        <v>48</v>
      </c>
      <c r="D79" s="18">
        <v>80000</v>
      </c>
      <c r="E79" s="17" t="s">
        <v>413</v>
      </c>
      <c r="F79" s="17" t="s">
        <v>33</v>
      </c>
      <c r="G79" s="17" t="s">
        <v>411</v>
      </c>
      <c r="H79" s="19">
        <v>2020</v>
      </c>
      <c r="I79" s="17" t="s">
        <v>255</v>
      </c>
      <c r="J79" s="17" t="s">
        <v>414</v>
      </c>
    </row>
    <row r="80" spans="1:10" x14ac:dyDescent="0.45">
      <c r="A80" s="17" t="s">
        <v>415</v>
      </c>
      <c r="B80" s="17" t="s">
        <v>133</v>
      </c>
      <c r="C80" s="17" t="s">
        <v>48</v>
      </c>
      <c r="D80" s="18">
        <v>150000</v>
      </c>
      <c r="E80" s="17" t="s">
        <v>416</v>
      </c>
      <c r="F80" s="17" t="s">
        <v>33</v>
      </c>
      <c r="G80" s="17" t="s">
        <v>411</v>
      </c>
      <c r="H80" s="19">
        <v>2020</v>
      </c>
      <c r="I80" s="17" t="s">
        <v>255</v>
      </c>
      <c r="J80" s="17" t="s">
        <v>340</v>
      </c>
    </row>
    <row r="81" spans="1:10" x14ac:dyDescent="0.45">
      <c r="A81" s="17" t="s">
        <v>417</v>
      </c>
      <c r="B81" s="17" t="s">
        <v>133</v>
      </c>
      <c r="C81" s="17" t="s">
        <v>48</v>
      </c>
      <c r="D81" s="18">
        <v>90000</v>
      </c>
      <c r="E81" s="17" t="s">
        <v>416</v>
      </c>
      <c r="F81" s="17" t="s">
        <v>33</v>
      </c>
      <c r="G81" s="17" t="s">
        <v>418</v>
      </c>
      <c r="H81" s="17" t="s">
        <v>266</v>
      </c>
      <c r="I81" s="17" t="s">
        <v>255</v>
      </c>
      <c r="J81" s="17" t="s">
        <v>57</v>
      </c>
    </row>
    <row r="82" spans="1:10" x14ac:dyDescent="0.45">
      <c r="A82" s="17" t="s">
        <v>419</v>
      </c>
      <c r="B82" s="17" t="s">
        <v>133</v>
      </c>
      <c r="C82" s="17" t="s">
        <v>48</v>
      </c>
      <c r="D82" s="18">
        <v>150000</v>
      </c>
      <c r="E82" s="17" t="s">
        <v>45</v>
      </c>
      <c r="F82" s="17" t="s">
        <v>33</v>
      </c>
      <c r="G82" s="17" t="s">
        <v>411</v>
      </c>
      <c r="H82" s="17" t="s">
        <v>146</v>
      </c>
      <c r="I82" s="17" t="s">
        <v>420</v>
      </c>
      <c r="J82" s="17" t="s">
        <v>262</v>
      </c>
    </row>
    <row r="83" spans="1:10" x14ac:dyDescent="0.45">
      <c r="A83" s="17" t="s">
        <v>421</v>
      </c>
      <c r="B83" s="17" t="s">
        <v>133</v>
      </c>
      <c r="C83" s="17" t="s">
        <v>48</v>
      </c>
      <c r="D83" s="18">
        <v>90000</v>
      </c>
      <c r="E83" s="17" t="s">
        <v>422</v>
      </c>
      <c r="F83" s="17" t="s">
        <v>33</v>
      </c>
      <c r="G83" s="17" t="s">
        <v>406</v>
      </c>
      <c r="H83" s="17" t="s">
        <v>146</v>
      </c>
      <c r="I83" s="17" t="s">
        <v>274</v>
      </c>
      <c r="J83" s="17" t="s">
        <v>57</v>
      </c>
    </row>
    <row r="84" spans="1:10" x14ac:dyDescent="0.45">
      <c r="A84" s="17" t="s">
        <v>423</v>
      </c>
      <c r="B84" s="17" t="s">
        <v>152</v>
      </c>
      <c r="C84" s="17" t="s">
        <v>48</v>
      </c>
      <c r="D84" s="18">
        <v>300000</v>
      </c>
      <c r="E84" s="17" t="s">
        <v>154</v>
      </c>
      <c r="F84" s="17" t="s">
        <v>33</v>
      </c>
      <c r="G84" s="17"/>
      <c r="H84" s="19">
        <v>2019</v>
      </c>
      <c r="I84" s="17" t="s">
        <v>261</v>
      </c>
      <c r="J84" s="17" t="s">
        <v>297</v>
      </c>
    </row>
    <row r="85" spans="1:10" x14ac:dyDescent="0.45">
      <c r="A85" s="17" t="s">
        <v>424</v>
      </c>
      <c r="B85" s="17" t="s">
        <v>152</v>
      </c>
      <c r="C85" s="17" t="s">
        <v>48</v>
      </c>
      <c r="D85" s="18">
        <v>300000</v>
      </c>
      <c r="E85" s="17" t="s">
        <v>154</v>
      </c>
      <c r="F85" s="17" t="s">
        <v>33</v>
      </c>
      <c r="G85" s="17"/>
      <c r="H85" s="19">
        <v>2019</v>
      </c>
      <c r="I85" s="17" t="s">
        <v>285</v>
      </c>
      <c r="J85" s="17" t="s">
        <v>297</v>
      </c>
    </row>
    <row r="86" spans="1:10" x14ac:dyDescent="0.45">
      <c r="A86" s="17" t="s">
        <v>425</v>
      </c>
      <c r="B86" s="17" t="s">
        <v>152</v>
      </c>
      <c r="C86" s="17" t="s">
        <v>48</v>
      </c>
      <c r="D86" s="18">
        <v>120000</v>
      </c>
      <c r="E86" s="17" t="s">
        <v>154</v>
      </c>
      <c r="F86" s="17" t="s">
        <v>33</v>
      </c>
      <c r="G86" s="17"/>
      <c r="H86" s="17" t="s">
        <v>266</v>
      </c>
      <c r="I86" s="17" t="s">
        <v>261</v>
      </c>
      <c r="J86" s="17" t="s">
        <v>297</v>
      </c>
    </row>
    <row r="87" spans="1:10" x14ac:dyDescent="0.45">
      <c r="A87" s="17" t="s">
        <v>426</v>
      </c>
      <c r="B87" s="17" t="s">
        <v>152</v>
      </c>
      <c r="C87" s="17" t="s">
        <v>48</v>
      </c>
      <c r="D87" s="18">
        <v>150000</v>
      </c>
      <c r="E87" s="17" t="s">
        <v>154</v>
      </c>
      <c r="F87" s="17" t="s">
        <v>33</v>
      </c>
      <c r="G87" s="17" t="s">
        <v>427</v>
      </c>
      <c r="H87" s="17" t="s">
        <v>266</v>
      </c>
      <c r="I87" s="17" t="s">
        <v>261</v>
      </c>
      <c r="J87" s="17" t="s">
        <v>297</v>
      </c>
    </row>
    <row r="88" spans="1:10" x14ac:dyDescent="0.45">
      <c r="A88" s="17" t="s">
        <v>428</v>
      </c>
      <c r="B88" s="17" t="s">
        <v>152</v>
      </c>
      <c r="C88" s="17" t="s">
        <v>48</v>
      </c>
      <c r="D88" s="18">
        <v>175000</v>
      </c>
      <c r="E88" s="17" t="s">
        <v>154</v>
      </c>
      <c r="F88" s="17" t="s">
        <v>33</v>
      </c>
      <c r="G88" s="17" t="s">
        <v>429</v>
      </c>
      <c r="H88" s="17" t="s">
        <v>266</v>
      </c>
      <c r="I88" s="17" t="s">
        <v>285</v>
      </c>
      <c r="J88" s="17" t="s">
        <v>297</v>
      </c>
    </row>
    <row r="89" spans="1:10" x14ac:dyDescent="0.45">
      <c r="A89" s="17" t="s">
        <v>430</v>
      </c>
      <c r="B89" s="17" t="s">
        <v>431</v>
      </c>
      <c r="C89" s="17" t="s">
        <v>40</v>
      </c>
      <c r="D89" s="18">
        <v>40000</v>
      </c>
      <c r="E89" s="17"/>
      <c r="F89" s="17" t="s">
        <v>33</v>
      </c>
      <c r="G89" s="17" t="s">
        <v>432</v>
      </c>
      <c r="H89" s="19">
        <v>2018</v>
      </c>
      <c r="I89" s="17" t="s">
        <v>68</v>
      </c>
      <c r="J89" s="17" t="s">
        <v>251</v>
      </c>
    </row>
    <row r="90" spans="1:10" x14ac:dyDescent="0.45">
      <c r="A90" s="17" t="s">
        <v>433</v>
      </c>
      <c r="B90" s="17" t="s">
        <v>177</v>
      </c>
      <c r="C90" s="17" t="s">
        <v>48</v>
      </c>
      <c r="D90" s="18">
        <v>71250</v>
      </c>
      <c r="E90" s="17" t="s">
        <v>177</v>
      </c>
      <c r="F90" s="17" t="s">
        <v>91</v>
      </c>
      <c r="G90" s="17" t="s">
        <v>179</v>
      </c>
      <c r="H90" s="19">
        <v>2018</v>
      </c>
      <c r="I90" s="17" t="s">
        <v>68</v>
      </c>
      <c r="J90" s="17" t="s">
        <v>434</v>
      </c>
    </row>
    <row r="91" spans="1:10" x14ac:dyDescent="0.45">
      <c r="A91" s="17" t="s">
        <v>435</v>
      </c>
      <c r="B91" s="17" t="s">
        <v>177</v>
      </c>
      <c r="C91" s="17" t="s">
        <v>48</v>
      </c>
      <c r="D91" s="18">
        <v>71250</v>
      </c>
      <c r="E91" s="17" t="s">
        <v>177</v>
      </c>
      <c r="F91" s="17" t="s">
        <v>91</v>
      </c>
      <c r="G91" s="17" t="s">
        <v>178</v>
      </c>
      <c r="H91" s="19">
        <v>2018</v>
      </c>
      <c r="I91" s="17" t="s">
        <v>68</v>
      </c>
      <c r="J91" s="17" t="s">
        <v>434</v>
      </c>
    </row>
    <row r="92" spans="1:10" x14ac:dyDescent="0.45">
      <c r="A92" s="17" t="s">
        <v>436</v>
      </c>
      <c r="B92" s="17" t="s">
        <v>177</v>
      </c>
      <c r="C92" s="17" t="s">
        <v>48</v>
      </c>
      <c r="D92" s="18">
        <v>150000</v>
      </c>
      <c r="E92" s="17" t="s">
        <v>177</v>
      </c>
      <c r="F92" s="17" t="s">
        <v>33</v>
      </c>
      <c r="G92" s="17" t="s">
        <v>179</v>
      </c>
      <c r="H92" s="17" t="s">
        <v>146</v>
      </c>
      <c r="I92" s="17" t="s">
        <v>68</v>
      </c>
      <c r="J92" s="17" t="s">
        <v>434</v>
      </c>
    </row>
    <row r="93" spans="1:10" x14ac:dyDescent="0.45">
      <c r="A93" s="17" t="s">
        <v>437</v>
      </c>
      <c r="B93" s="17" t="s">
        <v>177</v>
      </c>
      <c r="C93" s="17" t="s">
        <v>48</v>
      </c>
      <c r="D93" s="18">
        <v>150000</v>
      </c>
      <c r="E93" s="17" t="s">
        <v>177</v>
      </c>
      <c r="F93" s="17" t="s">
        <v>33</v>
      </c>
      <c r="G93" s="17" t="s">
        <v>178</v>
      </c>
      <c r="H93" s="17" t="s">
        <v>146</v>
      </c>
      <c r="I93" s="17" t="s">
        <v>68</v>
      </c>
      <c r="J93" s="17" t="s">
        <v>434</v>
      </c>
    </row>
    <row r="94" spans="1:10" x14ac:dyDescent="0.45">
      <c r="A94" s="17" t="s">
        <v>438</v>
      </c>
      <c r="B94" s="17" t="s">
        <v>131</v>
      </c>
      <c r="C94" s="17" t="s">
        <v>38</v>
      </c>
      <c r="D94" s="18">
        <v>45000</v>
      </c>
      <c r="E94" s="17" t="s">
        <v>439</v>
      </c>
      <c r="F94" s="17" t="s">
        <v>33</v>
      </c>
      <c r="G94" s="17"/>
      <c r="H94" s="17" t="s">
        <v>330</v>
      </c>
      <c r="I94" s="17" t="s">
        <v>68</v>
      </c>
      <c r="J94" s="17" t="s">
        <v>440</v>
      </c>
    </row>
    <row r="95" spans="1:10" x14ac:dyDescent="0.45">
      <c r="A95" s="17" t="s">
        <v>441</v>
      </c>
      <c r="B95" s="17" t="s">
        <v>131</v>
      </c>
      <c r="C95" s="17" t="s">
        <v>38</v>
      </c>
      <c r="D95" s="18">
        <v>45000</v>
      </c>
      <c r="E95" s="17" t="s">
        <v>439</v>
      </c>
      <c r="F95" s="17" t="s">
        <v>33</v>
      </c>
      <c r="G95" s="17"/>
      <c r="H95" s="17" t="s">
        <v>330</v>
      </c>
      <c r="I95" s="17" t="s">
        <v>68</v>
      </c>
      <c r="J95" s="17" t="s">
        <v>57</v>
      </c>
    </row>
    <row r="96" spans="1:10" x14ac:dyDescent="0.45">
      <c r="A96" s="17" t="s">
        <v>442</v>
      </c>
      <c r="B96" s="17" t="s">
        <v>131</v>
      </c>
      <c r="C96" s="17" t="s">
        <v>38</v>
      </c>
      <c r="D96" s="18">
        <v>45000</v>
      </c>
      <c r="E96" s="17" t="s">
        <v>439</v>
      </c>
      <c r="F96" s="17" t="s">
        <v>33</v>
      </c>
      <c r="G96" s="17"/>
      <c r="H96" s="17" t="s">
        <v>330</v>
      </c>
      <c r="I96" s="17" t="s">
        <v>68</v>
      </c>
      <c r="J96" s="17" t="s">
        <v>331</v>
      </c>
    </row>
    <row r="97" spans="1:10" x14ac:dyDescent="0.45">
      <c r="A97" s="17" t="s">
        <v>443</v>
      </c>
      <c r="B97" s="17" t="s">
        <v>185</v>
      </c>
      <c r="C97" s="17" t="s">
        <v>48</v>
      </c>
      <c r="D97" s="18">
        <v>80000</v>
      </c>
      <c r="E97" s="17" t="s">
        <v>45</v>
      </c>
      <c r="F97" s="17" t="s">
        <v>33</v>
      </c>
      <c r="G97" s="17" t="s">
        <v>145</v>
      </c>
      <c r="H97" s="17" t="s">
        <v>146</v>
      </c>
      <c r="I97" s="17" t="s">
        <v>403</v>
      </c>
      <c r="J97" s="17" t="s">
        <v>340</v>
      </c>
    </row>
    <row r="98" spans="1:10" x14ac:dyDescent="0.45">
      <c r="A98" s="17" t="s">
        <v>444</v>
      </c>
      <c r="B98" s="17" t="s">
        <v>185</v>
      </c>
      <c r="C98" s="17" t="s">
        <v>48</v>
      </c>
      <c r="D98" s="18">
        <v>80000</v>
      </c>
      <c r="E98" s="17" t="s">
        <v>45</v>
      </c>
      <c r="F98" s="17" t="s">
        <v>33</v>
      </c>
      <c r="G98" s="17" t="s">
        <v>145</v>
      </c>
      <c r="H98" s="19">
        <v>2019</v>
      </c>
      <c r="I98" s="17" t="s">
        <v>255</v>
      </c>
      <c r="J98" s="17"/>
    </row>
    <row r="99" spans="1:10" x14ac:dyDescent="0.45">
      <c r="A99" s="17" t="s">
        <v>445</v>
      </c>
      <c r="B99" s="17" t="s">
        <v>185</v>
      </c>
      <c r="C99" s="17" t="s">
        <v>48</v>
      </c>
      <c r="D99" s="18">
        <v>80000</v>
      </c>
      <c r="E99" s="17" t="s">
        <v>45</v>
      </c>
      <c r="F99" s="17" t="s">
        <v>33</v>
      </c>
      <c r="G99" s="17" t="s">
        <v>145</v>
      </c>
      <c r="H99" s="17" t="s">
        <v>146</v>
      </c>
      <c r="I99" s="17" t="s">
        <v>255</v>
      </c>
      <c r="J99" s="17" t="s">
        <v>57</v>
      </c>
    </row>
    <row r="100" spans="1:10" x14ac:dyDescent="0.45">
      <c r="A100" s="17" t="s">
        <v>446</v>
      </c>
      <c r="B100" s="17" t="s">
        <v>185</v>
      </c>
      <c r="C100" s="17" t="s">
        <v>48</v>
      </c>
      <c r="D100" s="18">
        <v>80000</v>
      </c>
      <c r="E100" s="17" t="s">
        <v>45</v>
      </c>
      <c r="F100" s="17" t="s">
        <v>33</v>
      </c>
      <c r="G100" s="17" t="s">
        <v>145</v>
      </c>
      <c r="H100" s="17" t="s">
        <v>146</v>
      </c>
      <c r="I100" s="17" t="s">
        <v>255</v>
      </c>
      <c r="J100" s="17" t="s">
        <v>57</v>
      </c>
    </row>
    <row r="101" spans="1:10" x14ac:dyDescent="0.45">
      <c r="A101" s="17" t="s">
        <v>447</v>
      </c>
      <c r="B101" s="17" t="s">
        <v>185</v>
      </c>
      <c r="C101" s="17" t="s">
        <v>48</v>
      </c>
      <c r="D101" s="18">
        <v>90000</v>
      </c>
      <c r="E101" s="17" t="s">
        <v>45</v>
      </c>
      <c r="F101" s="17" t="s">
        <v>33</v>
      </c>
      <c r="G101" s="17" t="s">
        <v>145</v>
      </c>
      <c r="H101" s="19">
        <v>2019</v>
      </c>
      <c r="I101" s="17" t="s">
        <v>255</v>
      </c>
      <c r="J101" s="17"/>
    </row>
    <row r="102" spans="1:10" x14ac:dyDescent="0.45">
      <c r="A102" s="17" t="s">
        <v>448</v>
      </c>
      <c r="B102" s="17" t="s">
        <v>78</v>
      </c>
      <c r="C102" s="17" t="s">
        <v>48</v>
      </c>
      <c r="D102" s="18">
        <v>120000</v>
      </c>
      <c r="E102" s="17" t="s">
        <v>78</v>
      </c>
      <c r="F102" s="17" t="s">
        <v>33</v>
      </c>
      <c r="G102" s="17" t="s">
        <v>120</v>
      </c>
      <c r="H102" s="17" t="s">
        <v>146</v>
      </c>
      <c r="I102" s="17" t="s">
        <v>261</v>
      </c>
      <c r="J102" s="17" t="s">
        <v>297</v>
      </c>
    </row>
    <row r="103" spans="1:10" x14ac:dyDescent="0.45">
      <c r="A103" s="17" t="s">
        <v>449</v>
      </c>
      <c r="B103" s="17" t="s">
        <v>78</v>
      </c>
      <c r="C103" s="17" t="s">
        <v>48</v>
      </c>
      <c r="D103" s="18">
        <v>120000</v>
      </c>
      <c r="E103" s="17" t="s">
        <v>78</v>
      </c>
      <c r="F103" s="17" t="s">
        <v>33</v>
      </c>
      <c r="G103" s="17" t="s">
        <v>171</v>
      </c>
      <c r="H103" s="17" t="s">
        <v>146</v>
      </c>
      <c r="I103" s="17" t="s">
        <v>261</v>
      </c>
      <c r="J103" s="17" t="s">
        <v>297</v>
      </c>
    </row>
    <row r="104" spans="1:10" x14ac:dyDescent="0.45">
      <c r="A104" s="17" t="s">
        <v>450</v>
      </c>
      <c r="B104" s="17" t="s">
        <v>78</v>
      </c>
      <c r="C104" s="17" t="s">
        <v>48</v>
      </c>
      <c r="D104" s="18">
        <v>120000</v>
      </c>
      <c r="E104" s="17" t="s">
        <v>78</v>
      </c>
      <c r="F104" s="17" t="s">
        <v>33</v>
      </c>
      <c r="G104" s="17" t="s">
        <v>149</v>
      </c>
      <c r="H104" s="17" t="s">
        <v>146</v>
      </c>
      <c r="I104" s="17" t="s">
        <v>261</v>
      </c>
      <c r="J104" s="17" t="s">
        <v>297</v>
      </c>
    </row>
    <row r="105" spans="1:10" x14ac:dyDescent="0.45">
      <c r="A105" s="17" t="s">
        <v>161</v>
      </c>
      <c r="B105" s="17" t="s">
        <v>78</v>
      </c>
      <c r="C105" s="17" t="s">
        <v>48</v>
      </c>
      <c r="D105" s="18">
        <v>120000</v>
      </c>
      <c r="E105" s="17" t="s">
        <v>78</v>
      </c>
      <c r="F105" s="17" t="s">
        <v>33</v>
      </c>
      <c r="G105" s="17" t="s">
        <v>176</v>
      </c>
      <c r="H105" s="17" t="s">
        <v>146</v>
      </c>
      <c r="I105" s="17" t="s">
        <v>261</v>
      </c>
      <c r="J105" s="17" t="s">
        <v>297</v>
      </c>
    </row>
    <row r="106" spans="1:10" x14ac:dyDescent="0.45">
      <c r="A106" s="17" t="s">
        <v>162</v>
      </c>
      <c r="B106" s="17" t="s">
        <v>78</v>
      </c>
      <c r="C106" s="17" t="s">
        <v>48</v>
      </c>
      <c r="D106" s="18">
        <v>120000</v>
      </c>
      <c r="E106" s="17" t="s">
        <v>78</v>
      </c>
      <c r="F106" s="17" t="s">
        <v>33</v>
      </c>
      <c r="G106" s="17" t="s">
        <v>163</v>
      </c>
      <c r="H106" s="17" t="s">
        <v>146</v>
      </c>
      <c r="I106" s="17" t="s">
        <v>261</v>
      </c>
      <c r="J106" s="17" t="s">
        <v>297</v>
      </c>
    </row>
    <row r="107" spans="1:10" x14ac:dyDescent="0.45">
      <c r="A107" s="17" t="s">
        <v>165</v>
      </c>
      <c r="B107" s="17" t="s">
        <v>78</v>
      </c>
      <c r="C107" s="17" t="s">
        <v>48</v>
      </c>
      <c r="D107" s="18">
        <v>150000</v>
      </c>
      <c r="E107" s="17" t="s">
        <v>451</v>
      </c>
      <c r="F107" s="17" t="s">
        <v>33</v>
      </c>
      <c r="G107" s="17" t="s">
        <v>120</v>
      </c>
      <c r="H107" s="17" t="s">
        <v>146</v>
      </c>
      <c r="I107" s="17" t="s">
        <v>285</v>
      </c>
      <c r="J107" s="17" t="s">
        <v>297</v>
      </c>
    </row>
    <row r="108" spans="1:10" x14ac:dyDescent="0.45">
      <c r="A108" s="17" t="s">
        <v>166</v>
      </c>
      <c r="B108" s="17" t="s">
        <v>78</v>
      </c>
      <c r="C108" s="17" t="s">
        <v>48</v>
      </c>
      <c r="D108" s="18">
        <v>150000</v>
      </c>
      <c r="E108" s="17" t="s">
        <v>78</v>
      </c>
      <c r="F108" s="17" t="s">
        <v>33</v>
      </c>
      <c r="G108" s="17" t="s">
        <v>167</v>
      </c>
      <c r="H108" s="17" t="s">
        <v>146</v>
      </c>
      <c r="I108" s="17" t="s">
        <v>285</v>
      </c>
      <c r="J108" s="17" t="s">
        <v>297</v>
      </c>
    </row>
    <row r="109" spans="1:10" x14ac:dyDescent="0.45">
      <c r="A109" s="17" t="s">
        <v>168</v>
      </c>
      <c r="B109" s="17" t="s">
        <v>78</v>
      </c>
      <c r="C109" s="17" t="s">
        <v>48</v>
      </c>
      <c r="D109" s="18">
        <v>150000</v>
      </c>
      <c r="E109" s="17" t="s">
        <v>78</v>
      </c>
      <c r="F109" s="17" t="s">
        <v>33</v>
      </c>
      <c r="G109" s="17" t="s">
        <v>169</v>
      </c>
      <c r="H109" s="17" t="s">
        <v>146</v>
      </c>
      <c r="I109" s="17" t="s">
        <v>285</v>
      </c>
      <c r="J109" s="17" t="s">
        <v>297</v>
      </c>
    </row>
    <row r="110" spans="1:10" x14ac:dyDescent="0.45">
      <c r="A110" s="17" t="s">
        <v>170</v>
      </c>
      <c r="B110" s="17" t="s">
        <v>78</v>
      </c>
      <c r="C110" s="17" t="s">
        <v>48</v>
      </c>
      <c r="D110" s="18">
        <v>150000</v>
      </c>
      <c r="E110" s="17" t="s">
        <v>78</v>
      </c>
      <c r="F110" s="17" t="s">
        <v>33</v>
      </c>
      <c r="G110" s="17" t="s">
        <v>171</v>
      </c>
      <c r="H110" s="17" t="s">
        <v>146</v>
      </c>
      <c r="I110" s="17" t="s">
        <v>285</v>
      </c>
      <c r="J110" s="17" t="s">
        <v>297</v>
      </c>
    </row>
    <row r="111" spans="1:10" x14ac:dyDescent="0.45">
      <c r="A111" s="17" t="s">
        <v>172</v>
      </c>
      <c r="B111" s="17" t="s">
        <v>78</v>
      </c>
      <c r="C111" s="17" t="s">
        <v>48</v>
      </c>
      <c r="D111" s="18">
        <v>150000</v>
      </c>
      <c r="E111" s="17" t="s">
        <v>78</v>
      </c>
      <c r="F111" s="17" t="s">
        <v>33</v>
      </c>
      <c r="G111" s="17" t="s">
        <v>149</v>
      </c>
      <c r="H111" s="17" t="s">
        <v>146</v>
      </c>
      <c r="I111" s="17" t="s">
        <v>285</v>
      </c>
      <c r="J111" s="17" t="s">
        <v>297</v>
      </c>
    </row>
    <row r="112" spans="1:10" x14ac:dyDescent="0.45">
      <c r="A112" s="17" t="s">
        <v>175</v>
      </c>
      <c r="B112" s="17" t="s">
        <v>78</v>
      </c>
      <c r="C112" s="17" t="s">
        <v>48</v>
      </c>
      <c r="D112" s="18">
        <v>150000</v>
      </c>
      <c r="E112" s="17" t="s">
        <v>78</v>
      </c>
      <c r="F112" s="17" t="s">
        <v>33</v>
      </c>
      <c r="G112" s="17" t="s">
        <v>176</v>
      </c>
      <c r="H112" s="17" t="s">
        <v>146</v>
      </c>
      <c r="I112" s="17" t="s">
        <v>285</v>
      </c>
      <c r="J112" s="17" t="s">
        <v>297</v>
      </c>
    </row>
    <row r="113" spans="1:10" x14ac:dyDescent="0.45">
      <c r="A113" s="17" t="s">
        <v>452</v>
      </c>
      <c r="B113" s="17" t="s">
        <v>78</v>
      </c>
      <c r="C113" s="17" t="s">
        <v>48</v>
      </c>
      <c r="D113" s="18">
        <v>150000</v>
      </c>
      <c r="E113" s="17" t="s">
        <v>78</v>
      </c>
      <c r="F113" s="17" t="s">
        <v>33</v>
      </c>
      <c r="G113" s="17" t="s">
        <v>163</v>
      </c>
      <c r="H113" s="17" t="s">
        <v>146</v>
      </c>
      <c r="I113" s="17" t="s">
        <v>285</v>
      </c>
      <c r="J113" s="17" t="s">
        <v>297</v>
      </c>
    </row>
    <row r="114" spans="1:10" x14ac:dyDescent="0.45">
      <c r="A114" s="17" t="s">
        <v>453</v>
      </c>
      <c r="B114" s="17" t="s">
        <v>454</v>
      </c>
      <c r="C114" s="17" t="s">
        <v>48</v>
      </c>
      <c r="D114" s="18">
        <v>80000</v>
      </c>
      <c r="E114" s="17" t="s">
        <v>455</v>
      </c>
      <c r="F114" s="17" t="s">
        <v>33</v>
      </c>
      <c r="G114" s="17" t="s">
        <v>456</v>
      </c>
      <c r="H114" s="19">
        <v>2020</v>
      </c>
      <c r="I114" s="17" t="s">
        <v>255</v>
      </c>
      <c r="J114" s="17" t="s">
        <v>36</v>
      </c>
    </row>
    <row r="115" spans="1:10" x14ac:dyDescent="0.45">
      <c r="A115" s="17" t="s">
        <v>457</v>
      </c>
      <c r="B115" s="17" t="s">
        <v>454</v>
      </c>
      <c r="C115" s="17" t="s">
        <v>48</v>
      </c>
      <c r="D115" s="18">
        <v>80000</v>
      </c>
      <c r="E115" s="17" t="s">
        <v>455</v>
      </c>
      <c r="F115" s="17" t="s">
        <v>33</v>
      </c>
      <c r="G115" s="17" t="s">
        <v>456</v>
      </c>
      <c r="H115" s="19">
        <v>2020</v>
      </c>
      <c r="I115" s="17" t="s">
        <v>255</v>
      </c>
      <c r="J115" s="17" t="s">
        <v>325</v>
      </c>
    </row>
    <row r="116" spans="1:10" x14ac:dyDescent="0.45">
      <c r="A116" s="17" t="s">
        <v>458</v>
      </c>
      <c r="B116" s="17" t="s">
        <v>454</v>
      </c>
      <c r="C116" s="17" t="s">
        <v>48</v>
      </c>
      <c r="D116" s="18">
        <v>95000</v>
      </c>
      <c r="E116" s="17" t="s">
        <v>454</v>
      </c>
      <c r="F116" s="17" t="s">
        <v>33</v>
      </c>
      <c r="G116" s="17" t="s">
        <v>179</v>
      </c>
      <c r="H116" s="19">
        <v>2020</v>
      </c>
      <c r="I116" s="17" t="s">
        <v>68</v>
      </c>
      <c r="J116" s="17" t="s">
        <v>36</v>
      </c>
    </row>
    <row r="117" spans="1:10" x14ac:dyDescent="0.45">
      <c r="A117" s="17" t="s">
        <v>459</v>
      </c>
      <c r="B117" s="17" t="s">
        <v>454</v>
      </c>
      <c r="C117" s="17" t="s">
        <v>48</v>
      </c>
      <c r="D117" s="18">
        <v>90000</v>
      </c>
      <c r="E117" s="17" t="s">
        <v>455</v>
      </c>
      <c r="F117" s="17" t="s">
        <v>33</v>
      </c>
      <c r="G117" s="17" t="s">
        <v>456</v>
      </c>
      <c r="H117" s="19">
        <v>2020</v>
      </c>
      <c r="I117" s="17" t="s">
        <v>255</v>
      </c>
      <c r="J117" s="17" t="s">
        <v>36</v>
      </c>
    </row>
    <row r="118" spans="1:10" x14ac:dyDescent="0.45">
      <c r="A118" s="17" t="s">
        <v>460</v>
      </c>
      <c r="B118" s="17" t="s">
        <v>454</v>
      </c>
      <c r="C118" s="17" t="s">
        <v>48</v>
      </c>
      <c r="D118" s="18">
        <v>90000</v>
      </c>
      <c r="E118" s="17" t="s">
        <v>455</v>
      </c>
      <c r="F118" s="17" t="s">
        <v>33</v>
      </c>
      <c r="G118" s="17" t="s">
        <v>456</v>
      </c>
      <c r="H118" s="19">
        <v>2020</v>
      </c>
      <c r="I118" s="17" t="s">
        <v>255</v>
      </c>
      <c r="J118" s="17" t="s">
        <v>36</v>
      </c>
    </row>
    <row r="119" spans="1:10" x14ac:dyDescent="0.45">
      <c r="A119" s="17" t="s">
        <v>461</v>
      </c>
      <c r="B119" s="17" t="s">
        <v>454</v>
      </c>
      <c r="C119" s="17" t="s">
        <v>48</v>
      </c>
      <c r="D119" s="18">
        <v>90000</v>
      </c>
      <c r="E119" s="17" t="s">
        <v>455</v>
      </c>
      <c r="F119" s="17" t="s">
        <v>33</v>
      </c>
      <c r="G119" s="17" t="s">
        <v>456</v>
      </c>
      <c r="H119" s="19">
        <v>2020</v>
      </c>
      <c r="I119" s="17" t="s">
        <v>255</v>
      </c>
      <c r="J119" s="17" t="s">
        <v>36</v>
      </c>
    </row>
    <row r="120" spans="1:10" x14ac:dyDescent="0.45">
      <c r="A120" s="17" t="s">
        <v>462</v>
      </c>
      <c r="B120" s="17" t="s">
        <v>454</v>
      </c>
      <c r="C120" s="17" t="s">
        <v>48</v>
      </c>
      <c r="D120" s="18">
        <v>80000</v>
      </c>
      <c r="E120" s="17" t="s">
        <v>454</v>
      </c>
      <c r="F120" s="17" t="s">
        <v>33</v>
      </c>
      <c r="G120" s="17" t="s">
        <v>456</v>
      </c>
      <c r="H120" s="19">
        <v>2020</v>
      </c>
      <c r="I120" s="17" t="s">
        <v>255</v>
      </c>
      <c r="J120" s="17" t="s">
        <v>36</v>
      </c>
    </row>
    <row r="121" spans="1:10" x14ac:dyDescent="0.45">
      <c r="A121" s="17" t="s">
        <v>463</v>
      </c>
      <c r="B121" s="17" t="s">
        <v>454</v>
      </c>
      <c r="C121" s="17" t="s">
        <v>48</v>
      </c>
      <c r="D121" s="18">
        <v>90000</v>
      </c>
      <c r="E121" s="17" t="s">
        <v>454</v>
      </c>
      <c r="F121" s="17" t="s">
        <v>33</v>
      </c>
      <c r="G121" s="17" t="s">
        <v>456</v>
      </c>
      <c r="H121" s="19">
        <v>2020</v>
      </c>
      <c r="I121" s="17" t="s">
        <v>255</v>
      </c>
      <c r="J121" s="17" t="s">
        <v>36</v>
      </c>
    </row>
    <row r="122" spans="1:10" x14ac:dyDescent="0.45">
      <c r="A122" s="17" t="s">
        <v>464</v>
      </c>
      <c r="B122" s="17" t="s">
        <v>454</v>
      </c>
      <c r="C122" s="17" t="s">
        <v>48</v>
      </c>
      <c r="D122" s="18">
        <v>95000</v>
      </c>
      <c r="E122" s="17" t="s">
        <v>454</v>
      </c>
      <c r="F122" s="17" t="s">
        <v>33</v>
      </c>
      <c r="G122" s="17" t="s">
        <v>179</v>
      </c>
      <c r="H122" s="19">
        <v>2020</v>
      </c>
      <c r="I122" s="17" t="s">
        <v>68</v>
      </c>
      <c r="J122" s="17" t="s">
        <v>36</v>
      </c>
    </row>
    <row r="123" spans="1:10" x14ac:dyDescent="0.45">
      <c r="A123" s="17" t="s">
        <v>465</v>
      </c>
      <c r="B123" s="17" t="s">
        <v>454</v>
      </c>
      <c r="C123" s="17" t="s">
        <v>48</v>
      </c>
      <c r="D123" s="18">
        <v>95000</v>
      </c>
      <c r="E123" s="17" t="s">
        <v>455</v>
      </c>
      <c r="F123" s="17" t="s">
        <v>33</v>
      </c>
      <c r="G123" s="17" t="s">
        <v>456</v>
      </c>
      <c r="H123" s="19">
        <v>2020</v>
      </c>
      <c r="I123" s="17" t="s">
        <v>68</v>
      </c>
      <c r="J123" s="17" t="s">
        <v>36</v>
      </c>
    </row>
    <row r="124" spans="1:10" x14ac:dyDescent="0.45">
      <c r="A124" s="17" t="s">
        <v>466</v>
      </c>
      <c r="B124" s="17" t="s">
        <v>454</v>
      </c>
      <c r="C124" s="17" t="s">
        <v>48</v>
      </c>
      <c r="D124" s="18">
        <v>95000</v>
      </c>
      <c r="E124" s="17" t="s">
        <v>454</v>
      </c>
      <c r="F124" s="17" t="s">
        <v>33</v>
      </c>
      <c r="G124" s="17" t="s">
        <v>179</v>
      </c>
      <c r="H124" s="19">
        <v>2020</v>
      </c>
      <c r="I124" s="17" t="s">
        <v>68</v>
      </c>
      <c r="J124" s="17" t="s">
        <v>36</v>
      </c>
    </row>
    <row r="125" spans="1:10" x14ac:dyDescent="0.45">
      <c r="A125" s="17" t="s">
        <v>467</v>
      </c>
      <c r="B125" s="17" t="s">
        <v>454</v>
      </c>
      <c r="C125" s="17" t="s">
        <v>48</v>
      </c>
      <c r="D125" s="18">
        <v>150000</v>
      </c>
      <c r="E125" s="17" t="s">
        <v>454</v>
      </c>
      <c r="F125" s="17" t="s">
        <v>33</v>
      </c>
      <c r="G125" s="17" t="s">
        <v>468</v>
      </c>
      <c r="H125" s="19">
        <v>2020</v>
      </c>
      <c r="I125" s="17" t="s">
        <v>68</v>
      </c>
      <c r="J125" s="17" t="s">
        <v>36</v>
      </c>
    </row>
    <row r="126" spans="1:10" x14ac:dyDescent="0.45">
      <c r="A126" s="17" t="s">
        <v>469</v>
      </c>
      <c r="B126" s="17" t="s">
        <v>454</v>
      </c>
      <c r="C126" s="17" t="s">
        <v>48</v>
      </c>
      <c r="D126" s="18">
        <v>150000</v>
      </c>
      <c r="E126" s="17" t="s">
        <v>454</v>
      </c>
      <c r="F126" s="17" t="s">
        <v>33</v>
      </c>
      <c r="G126" s="17" t="s">
        <v>468</v>
      </c>
      <c r="H126" s="19">
        <v>2020</v>
      </c>
      <c r="I126" s="17" t="s">
        <v>68</v>
      </c>
      <c r="J126" s="17" t="s">
        <v>36</v>
      </c>
    </row>
    <row r="127" spans="1:10" x14ac:dyDescent="0.45">
      <c r="A127" s="17" t="s">
        <v>470</v>
      </c>
      <c r="B127" s="17" t="s">
        <v>454</v>
      </c>
      <c r="C127" s="17" t="s">
        <v>48</v>
      </c>
      <c r="D127" s="18">
        <v>80000</v>
      </c>
      <c r="E127" s="17" t="s">
        <v>471</v>
      </c>
      <c r="F127" s="17" t="s">
        <v>33</v>
      </c>
      <c r="G127" s="17" t="s">
        <v>456</v>
      </c>
      <c r="H127" s="19">
        <v>2020</v>
      </c>
      <c r="I127" s="17" t="s">
        <v>255</v>
      </c>
      <c r="J127" s="17" t="s">
        <v>36</v>
      </c>
    </row>
    <row r="128" spans="1:10" x14ac:dyDescent="0.45">
      <c r="A128" s="17" t="s">
        <v>472</v>
      </c>
      <c r="B128" s="17" t="s">
        <v>454</v>
      </c>
      <c r="C128" s="17" t="s">
        <v>48</v>
      </c>
      <c r="D128" s="18">
        <v>150000</v>
      </c>
      <c r="E128" s="17" t="s">
        <v>454</v>
      </c>
      <c r="F128" s="17" t="s">
        <v>33</v>
      </c>
      <c r="G128" s="17" t="s">
        <v>468</v>
      </c>
      <c r="H128" s="19">
        <v>2020</v>
      </c>
      <c r="I128" s="17" t="s">
        <v>68</v>
      </c>
      <c r="J128" s="17" t="s">
        <v>36</v>
      </c>
    </row>
    <row r="129" spans="1:10" x14ac:dyDescent="0.45">
      <c r="A129" s="17" t="s">
        <v>473</v>
      </c>
      <c r="B129" s="17" t="s">
        <v>454</v>
      </c>
      <c r="C129" s="17" t="s">
        <v>48</v>
      </c>
      <c r="D129" s="18">
        <v>80000</v>
      </c>
      <c r="E129" s="17" t="s">
        <v>471</v>
      </c>
      <c r="F129" s="17" t="s">
        <v>33</v>
      </c>
      <c r="G129" s="17" t="s">
        <v>456</v>
      </c>
      <c r="H129" s="19">
        <v>2020</v>
      </c>
      <c r="I129" s="17" t="s">
        <v>255</v>
      </c>
      <c r="J129" s="17" t="s">
        <v>36</v>
      </c>
    </row>
    <row r="130" spans="1:10" x14ac:dyDescent="0.45">
      <c r="A130" s="17" t="s">
        <v>474</v>
      </c>
      <c r="B130" s="17" t="s">
        <v>454</v>
      </c>
      <c r="C130" s="17" t="s">
        <v>48</v>
      </c>
      <c r="D130" s="18">
        <v>95000</v>
      </c>
      <c r="E130" s="17" t="s">
        <v>454</v>
      </c>
      <c r="F130" s="17" t="s">
        <v>33</v>
      </c>
      <c r="G130" s="17" t="s">
        <v>468</v>
      </c>
      <c r="H130" s="19">
        <v>2020</v>
      </c>
      <c r="I130" s="17" t="s">
        <v>68</v>
      </c>
      <c r="J130" s="17" t="s">
        <v>36</v>
      </c>
    </row>
    <row r="131" spans="1:10" x14ac:dyDescent="0.45">
      <c r="A131" s="17" t="s">
        <v>475</v>
      </c>
      <c r="B131" s="17" t="s">
        <v>454</v>
      </c>
      <c r="C131" s="17" t="s">
        <v>48</v>
      </c>
      <c r="D131" s="18">
        <v>90000</v>
      </c>
      <c r="E131" s="17" t="s">
        <v>471</v>
      </c>
      <c r="F131" s="17" t="s">
        <v>33</v>
      </c>
      <c r="G131" s="17" t="s">
        <v>456</v>
      </c>
      <c r="H131" s="19">
        <v>2020</v>
      </c>
      <c r="I131" s="17" t="s">
        <v>255</v>
      </c>
      <c r="J131" s="17" t="s">
        <v>36</v>
      </c>
    </row>
    <row r="132" spans="1:10" x14ac:dyDescent="0.45">
      <c r="A132" s="17" t="s">
        <v>476</v>
      </c>
      <c r="B132" s="17" t="s">
        <v>454</v>
      </c>
      <c r="C132" s="17" t="s">
        <v>48</v>
      </c>
      <c r="D132" s="18">
        <v>150000</v>
      </c>
      <c r="E132" s="17" t="s">
        <v>454</v>
      </c>
      <c r="F132" s="17" t="s">
        <v>33</v>
      </c>
      <c r="G132" s="17" t="s">
        <v>468</v>
      </c>
      <c r="H132" s="19">
        <v>2020</v>
      </c>
      <c r="I132" s="17" t="s">
        <v>68</v>
      </c>
      <c r="J132" s="17" t="s">
        <v>325</v>
      </c>
    </row>
    <row r="133" spans="1:10" x14ac:dyDescent="0.45">
      <c r="A133" s="17" t="s">
        <v>477</v>
      </c>
      <c r="B133" s="17" t="s">
        <v>454</v>
      </c>
      <c r="C133" s="17" t="s">
        <v>48</v>
      </c>
      <c r="D133" s="18">
        <v>80000</v>
      </c>
      <c r="E133" s="17" t="s">
        <v>478</v>
      </c>
      <c r="F133" s="17" t="s">
        <v>33</v>
      </c>
      <c r="G133" s="17" t="s">
        <v>159</v>
      </c>
      <c r="H133" s="19">
        <v>2020</v>
      </c>
      <c r="I133" s="17" t="s">
        <v>255</v>
      </c>
      <c r="J133" s="17" t="s">
        <v>322</v>
      </c>
    </row>
    <row r="134" spans="1:10" x14ac:dyDescent="0.45">
      <c r="A134" s="17" t="s">
        <v>479</v>
      </c>
      <c r="B134" s="17" t="s">
        <v>454</v>
      </c>
      <c r="C134" s="17" t="s">
        <v>48</v>
      </c>
      <c r="D134" s="18">
        <v>150000</v>
      </c>
      <c r="E134" s="17" t="s">
        <v>454</v>
      </c>
      <c r="F134" s="17" t="s">
        <v>33</v>
      </c>
      <c r="G134" s="17" t="s">
        <v>468</v>
      </c>
      <c r="H134" s="19">
        <v>2020</v>
      </c>
      <c r="I134" s="17" t="s">
        <v>68</v>
      </c>
      <c r="J134" s="17" t="s">
        <v>43</v>
      </c>
    </row>
    <row r="135" spans="1:10" x14ac:dyDescent="0.45">
      <c r="A135" s="17" t="s">
        <v>480</v>
      </c>
      <c r="B135" s="17" t="s">
        <v>454</v>
      </c>
      <c r="C135" s="17" t="s">
        <v>48</v>
      </c>
      <c r="D135" s="18">
        <v>80000</v>
      </c>
      <c r="E135" s="17" t="s">
        <v>455</v>
      </c>
      <c r="F135" s="17" t="s">
        <v>33</v>
      </c>
      <c r="G135" s="17" t="s">
        <v>456</v>
      </c>
      <c r="H135" s="19">
        <v>2020</v>
      </c>
      <c r="I135" s="17" t="s">
        <v>255</v>
      </c>
      <c r="J135" s="17" t="s">
        <v>340</v>
      </c>
    </row>
    <row r="136" spans="1:10" x14ac:dyDescent="0.45">
      <c r="A136" s="17" t="s">
        <v>481</v>
      </c>
      <c r="B136" s="17" t="s">
        <v>454</v>
      </c>
      <c r="C136" s="17" t="s">
        <v>48</v>
      </c>
      <c r="D136" s="18">
        <v>80000</v>
      </c>
      <c r="E136" s="17" t="s">
        <v>455</v>
      </c>
      <c r="F136" s="17" t="s">
        <v>33</v>
      </c>
      <c r="G136" s="17" t="s">
        <v>456</v>
      </c>
      <c r="H136" s="19">
        <v>2020</v>
      </c>
      <c r="I136" s="17" t="s">
        <v>255</v>
      </c>
      <c r="J136" s="17" t="s">
        <v>322</v>
      </c>
    </row>
    <row r="137" spans="1:10" x14ac:dyDescent="0.45">
      <c r="A137" s="17" t="s">
        <v>482</v>
      </c>
      <c r="B137" s="17" t="s">
        <v>454</v>
      </c>
      <c r="C137" s="17" t="s">
        <v>48</v>
      </c>
      <c r="D137" s="18">
        <v>90000</v>
      </c>
      <c r="E137" s="17" t="s">
        <v>455</v>
      </c>
      <c r="F137" s="17" t="s">
        <v>33</v>
      </c>
      <c r="G137" s="17" t="s">
        <v>179</v>
      </c>
      <c r="H137" s="19">
        <v>2020</v>
      </c>
      <c r="I137" s="17" t="s">
        <v>255</v>
      </c>
      <c r="J137" s="17" t="s">
        <v>322</v>
      </c>
    </row>
    <row r="138" spans="1:10" x14ac:dyDescent="0.45">
      <c r="A138" s="17" t="s">
        <v>483</v>
      </c>
      <c r="B138" s="17" t="s">
        <v>454</v>
      </c>
      <c r="C138" s="17" t="s">
        <v>48</v>
      </c>
      <c r="D138" s="18">
        <v>150000</v>
      </c>
      <c r="E138" s="17" t="s">
        <v>455</v>
      </c>
      <c r="F138" s="17" t="s">
        <v>33</v>
      </c>
      <c r="G138" s="17" t="s">
        <v>179</v>
      </c>
      <c r="H138" s="19">
        <v>2020</v>
      </c>
      <c r="I138" s="17" t="s">
        <v>68</v>
      </c>
      <c r="J138" s="17" t="s">
        <v>36</v>
      </c>
    </row>
    <row r="139" spans="1:10" x14ac:dyDescent="0.45">
      <c r="A139" s="17" t="s">
        <v>484</v>
      </c>
      <c r="B139" s="17" t="s">
        <v>454</v>
      </c>
      <c r="C139" s="17" t="s">
        <v>48</v>
      </c>
      <c r="D139" s="17" t="s">
        <v>485</v>
      </c>
      <c r="E139" s="17" t="s">
        <v>486</v>
      </c>
      <c r="F139" s="17" t="s">
        <v>33</v>
      </c>
      <c r="G139" s="17" t="s">
        <v>456</v>
      </c>
      <c r="H139" s="19">
        <v>2020</v>
      </c>
      <c r="I139" s="17" t="s">
        <v>255</v>
      </c>
      <c r="J139" s="17" t="s">
        <v>36</v>
      </c>
    </row>
    <row r="140" spans="1:10" x14ac:dyDescent="0.45">
      <c r="A140" s="17" t="s">
        <v>487</v>
      </c>
      <c r="B140" s="17" t="s">
        <v>454</v>
      </c>
      <c r="C140" s="17" t="s">
        <v>48</v>
      </c>
      <c r="D140" s="17" t="s">
        <v>485</v>
      </c>
      <c r="E140" s="17" t="s">
        <v>486</v>
      </c>
      <c r="F140" s="17" t="s">
        <v>33</v>
      </c>
      <c r="G140" s="17" t="s">
        <v>456</v>
      </c>
      <c r="H140" s="19">
        <v>2020</v>
      </c>
      <c r="I140" s="17" t="s">
        <v>255</v>
      </c>
      <c r="J140" s="17" t="s">
        <v>36</v>
      </c>
    </row>
    <row r="141" spans="1:10" x14ac:dyDescent="0.45">
      <c r="A141" s="17" t="s">
        <v>488</v>
      </c>
      <c r="B141" s="17" t="s">
        <v>454</v>
      </c>
      <c r="C141" s="17" t="s">
        <v>48</v>
      </c>
      <c r="D141" s="18">
        <v>90000</v>
      </c>
      <c r="E141" s="17" t="s">
        <v>455</v>
      </c>
      <c r="F141" s="17" t="s">
        <v>33</v>
      </c>
      <c r="G141" s="17" t="s">
        <v>179</v>
      </c>
      <c r="H141" s="19">
        <v>2020</v>
      </c>
      <c r="I141" s="17" t="s">
        <v>255</v>
      </c>
      <c r="J141" s="17" t="s">
        <v>36</v>
      </c>
    </row>
    <row r="142" spans="1:10" x14ac:dyDescent="0.45">
      <c r="A142" s="17" t="s">
        <v>489</v>
      </c>
      <c r="B142" s="17" t="s">
        <v>454</v>
      </c>
      <c r="C142" s="17" t="s">
        <v>48</v>
      </c>
      <c r="D142" s="18">
        <v>150000</v>
      </c>
      <c r="E142" s="17" t="s">
        <v>454</v>
      </c>
      <c r="F142" s="17" t="s">
        <v>33</v>
      </c>
      <c r="G142" s="17" t="s">
        <v>468</v>
      </c>
      <c r="H142" s="19">
        <v>2020</v>
      </c>
      <c r="I142" s="17" t="s">
        <v>68</v>
      </c>
      <c r="J142" s="17" t="s">
        <v>36</v>
      </c>
    </row>
    <row r="143" spans="1:10" x14ac:dyDescent="0.45">
      <c r="A143" s="17" t="s">
        <v>490</v>
      </c>
      <c r="B143" s="17" t="s">
        <v>454</v>
      </c>
      <c r="C143" s="17" t="s">
        <v>48</v>
      </c>
      <c r="D143" s="18">
        <v>80000</v>
      </c>
      <c r="E143" s="17" t="s">
        <v>454</v>
      </c>
      <c r="F143" s="17" t="s">
        <v>33</v>
      </c>
      <c r="G143" s="17" t="s">
        <v>456</v>
      </c>
      <c r="H143" s="19">
        <v>2020</v>
      </c>
      <c r="I143" s="17" t="s">
        <v>255</v>
      </c>
      <c r="J143" s="17" t="s">
        <v>36</v>
      </c>
    </row>
    <row r="144" spans="1:10" x14ac:dyDescent="0.45">
      <c r="A144" s="17" t="s">
        <v>491</v>
      </c>
      <c r="B144" s="17" t="s">
        <v>454</v>
      </c>
      <c r="C144" s="17" t="s">
        <v>48</v>
      </c>
      <c r="D144" s="17" t="s">
        <v>492</v>
      </c>
      <c r="E144" s="17" t="s">
        <v>454</v>
      </c>
      <c r="F144" s="17" t="s">
        <v>33</v>
      </c>
      <c r="G144" s="17" t="s">
        <v>456</v>
      </c>
      <c r="H144" s="19">
        <v>2020</v>
      </c>
      <c r="I144" s="17" t="s">
        <v>274</v>
      </c>
      <c r="J144" s="17" t="s">
        <v>36</v>
      </c>
    </row>
    <row r="145" spans="1:10" x14ac:dyDescent="0.45">
      <c r="A145" s="17" t="s">
        <v>493</v>
      </c>
      <c r="B145" s="17" t="s">
        <v>454</v>
      </c>
      <c r="C145" s="17" t="s">
        <v>48</v>
      </c>
      <c r="D145" s="18">
        <v>80000</v>
      </c>
      <c r="E145" s="17" t="s">
        <v>494</v>
      </c>
      <c r="F145" s="17" t="s">
        <v>33</v>
      </c>
      <c r="G145" s="17" t="s">
        <v>456</v>
      </c>
      <c r="H145" s="19">
        <v>2020</v>
      </c>
      <c r="I145" s="17" t="s">
        <v>255</v>
      </c>
      <c r="J145" s="17" t="s">
        <v>36</v>
      </c>
    </row>
    <row r="146" spans="1:10" x14ac:dyDescent="0.45">
      <c r="A146" s="17" t="s">
        <v>495</v>
      </c>
      <c r="B146" s="17" t="s">
        <v>454</v>
      </c>
      <c r="C146" s="17" t="s">
        <v>48</v>
      </c>
      <c r="D146" s="18">
        <v>80000</v>
      </c>
      <c r="E146" s="17" t="s">
        <v>455</v>
      </c>
      <c r="F146" s="17" t="s">
        <v>33</v>
      </c>
      <c r="G146" s="17" t="s">
        <v>456</v>
      </c>
      <c r="H146" s="19">
        <v>2020</v>
      </c>
      <c r="I146" s="17" t="s">
        <v>255</v>
      </c>
      <c r="J146" s="17" t="s">
        <v>36</v>
      </c>
    </row>
    <row r="147" spans="1:10" x14ac:dyDescent="0.45">
      <c r="A147" s="17" t="s">
        <v>496</v>
      </c>
      <c r="B147" s="17" t="s">
        <v>454</v>
      </c>
      <c r="C147" s="17" t="s">
        <v>48</v>
      </c>
      <c r="D147" s="18">
        <v>80000</v>
      </c>
      <c r="E147" s="17" t="s">
        <v>494</v>
      </c>
      <c r="F147" s="17" t="s">
        <v>33</v>
      </c>
      <c r="G147" s="17" t="s">
        <v>456</v>
      </c>
      <c r="H147" s="19">
        <v>2020</v>
      </c>
      <c r="I147" s="17" t="s">
        <v>255</v>
      </c>
      <c r="J147" s="17" t="s">
        <v>36</v>
      </c>
    </row>
    <row r="148" spans="1:10" x14ac:dyDescent="0.45">
      <c r="A148" s="17" t="s">
        <v>497</v>
      </c>
      <c r="B148" s="17" t="s">
        <v>498</v>
      </c>
      <c r="C148" s="17" t="s">
        <v>48</v>
      </c>
      <c r="D148" s="18">
        <v>220000</v>
      </c>
      <c r="E148" s="17" t="s">
        <v>499</v>
      </c>
      <c r="F148" s="17" t="s">
        <v>33</v>
      </c>
      <c r="G148" s="17" t="s">
        <v>179</v>
      </c>
      <c r="H148" s="19">
        <v>2019</v>
      </c>
      <c r="I148" s="17" t="s">
        <v>349</v>
      </c>
      <c r="J148" s="17" t="s">
        <v>262</v>
      </c>
    </row>
    <row r="149" spans="1:10" x14ac:dyDescent="0.45">
      <c r="A149" s="17" t="s">
        <v>500</v>
      </c>
      <c r="B149" s="17" t="s">
        <v>501</v>
      </c>
      <c r="C149" s="17" t="s">
        <v>40</v>
      </c>
      <c r="D149" s="18">
        <v>30000</v>
      </c>
      <c r="E149" s="17" t="s">
        <v>502</v>
      </c>
      <c r="F149" s="17" t="s">
        <v>33</v>
      </c>
      <c r="G149" s="17" t="s">
        <v>503</v>
      </c>
      <c r="H149" s="19">
        <v>2018</v>
      </c>
      <c r="I149" s="17" t="s">
        <v>255</v>
      </c>
      <c r="J149" s="17" t="s">
        <v>251</v>
      </c>
    </row>
    <row r="150" spans="1:10" x14ac:dyDescent="0.45">
      <c r="A150" s="17" t="s">
        <v>504</v>
      </c>
      <c r="B150" s="17" t="s">
        <v>505</v>
      </c>
      <c r="C150" s="17" t="s">
        <v>38</v>
      </c>
      <c r="D150" s="18">
        <v>45000</v>
      </c>
      <c r="E150" s="17" t="s">
        <v>506</v>
      </c>
      <c r="F150" s="17" t="s">
        <v>33</v>
      </c>
      <c r="G150" s="17"/>
      <c r="H150" s="17" t="s">
        <v>266</v>
      </c>
      <c r="I150" s="17" t="s">
        <v>68</v>
      </c>
      <c r="J150" s="17" t="s">
        <v>279</v>
      </c>
    </row>
    <row r="151" spans="1:10" x14ac:dyDescent="0.45">
      <c r="A151" s="17" t="s">
        <v>507</v>
      </c>
      <c r="B151" s="17" t="s">
        <v>505</v>
      </c>
      <c r="C151" s="17" t="s">
        <v>38</v>
      </c>
      <c r="D151" s="18">
        <v>45000</v>
      </c>
      <c r="E151" s="17" t="s">
        <v>506</v>
      </c>
      <c r="F151" s="17" t="s">
        <v>33</v>
      </c>
      <c r="G151" s="17"/>
      <c r="H151" s="17" t="s">
        <v>146</v>
      </c>
      <c r="I151" s="17" t="s">
        <v>68</v>
      </c>
      <c r="J151" s="17" t="s">
        <v>279</v>
      </c>
    </row>
    <row r="152" spans="1:10" x14ac:dyDescent="0.45">
      <c r="A152" s="17" t="s">
        <v>508</v>
      </c>
      <c r="B152" s="17" t="s">
        <v>509</v>
      </c>
      <c r="C152" s="17" t="s">
        <v>48</v>
      </c>
      <c r="D152" s="18">
        <v>90000</v>
      </c>
      <c r="E152" s="17" t="s">
        <v>510</v>
      </c>
      <c r="F152" s="17" t="s">
        <v>33</v>
      </c>
      <c r="G152" s="17"/>
      <c r="H152" s="19">
        <v>2019</v>
      </c>
      <c r="I152" s="17" t="s">
        <v>255</v>
      </c>
      <c r="J152" s="17" t="s">
        <v>57</v>
      </c>
    </row>
  </sheetData>
  <hyperlinks>
    <hyperlink ref="A1" r:id="rId1" location="Eligible-Vehicle-Catalog" display="https://www.californiahvip.org/how-to-participate/ - Eligible-Vehicle-Catalog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P17" sqref="P17"/>
    </sheetView>
  </sheetViews>
  <sheetFormatPr defaultRowHeight="14.25" x14ac:dyDescent="0.45"/>
  <cols>
    <col min="1" max="1" width="12.86328125" customWidth="1"/>
    <col min="8" max="8" width="11.1328125" bestFit="1" customWidth="1"/>
    <col min="9" max="9" width="10.1328125" bestFit="1" customWidth="1"/>
    <col min="15" max="15" width="10.1328125" bestFit="1" customWidth="1"/>
  </cols>
  <sheetData>
    <row r="1" spans="1:16" ht="15" x14ac:dyDescent="0.25">
      <c r="A1" t="s">
        <v>202</v>
      </c>
    </row>
    <row r="3" spans="1:16" ht="15" x14ac:dyDescent="0.25">
      <c r="A3" t="s">
        <v>197</v>
      </c>
    </row>
    <row r="6" spans="1:16" ht="15" x14ac:dyDescent="0.25">
      <c r="B6" t="s">
        <v>198</v>
      </c>
    </row>
    <row r="7" spans="1:16" ht="15" x14ac:dyDescent="0.25">
      <c r="B7" s="21">
        <f>'HDV passenger - Bus data'!$D$57</f>
        <v>136833.33333333334</v>
      </c>
    </row>
    <row r="8" spans="1:16" ht="14.45" x14ac:dyDescent="0.35">
      <c r="B8" s="21"/>
    </row>
    <row r="10" spans="1:16" ht="15" x14ac:dyDescent="0.25">
      <c r="F10" s="11" t="s">
        <v>191</v>
      </c>
      <c r="G10" s="11"/>
      <c r="H10" s="11"/>
      <c r="I10" s="11"/>
      <c r="J10" s="11"/>
      <c r="K10" s="12" t="s">
        <v>190</v>
      </c>
      <c r="L10" s="12"/>
      <c r="M10" s="12"/>
      <c r="N10" s="12"/>
      <c r="O10" s="12"/>
    </row>
    <row r="11" spans="1:16" ht="15" x14ac:dyDescent="0.25">
      <c r="C11">
        <v>2016</v>
      </c>
      <c r="D11">
        <v>2017</v>
      </c>
      <c r="E11">
        <v>2018</v>
      </c>
      <c r="F11">
        <v>2019</v>
      </c>
      <c r="G11">
        <v>2020</v>
      </c>
      <c r="H11">
        <v>2021</v>
      </c>
      <c r="I11">
        <v>2022</v>
      </c>
      <c r="J11">
        <v>2023</v>
      </c>
      <c r="K11">
        <v>2024</v>
      </c>
      <c r="L11">
        <v>2025</v>
      </c>
      <c r="M11">
        <v>2026</v>
      </c>
      <c r="N11">
        <v>2027</v>
      </c>
      <c r="O11">
        <v>2028</v>
      </c>
    </row>
    <row r="12" spans="1:16" ht="29.1" x14ac:dyDescent="0.35">
      <c r="B12" s="20" t="s">
        <v>203</v>
      </c>
      <c r="C12" s="24">
        <f>$B$7</f>
        <v>136833.33333333334</v>
      </c>
      <c r="D12" s="24">
        <f>$B$7</f>
        <v>136833.33333333334</v>
      </c>
      <c r="E12" s="24">
        <f>$B$7</f>
        <v>136833.33333333334</v>
      </c>
      <c r="F12" s="24">
        <f>$B$7</f>
        <v>136833.33333333334</v>
      </c>
      <c r="G12" s="24">
        <f>B7- 0.1*B7</f>
        <v>123150</v>
      </c>
      <c r="H12" s="23">
        <f>G12-0.1*$B$7</f>
        <v>109466.66666666666</v>
      </c>
      <c r="I12" s="23">
        <f t="shared" ref="I12:O12" si="0">H12-0.1*$B$7</f>
        <v>95783.333333333314</v>
      </c>
      <c r="J12" s="23">
        <f t="shared" si="0"/>
        <v>82099.999999999971</v>
      </c>
      <c r="K12" s="23">
        <f t="shared" si="0"/>
        <v>68416.666666666628</v>
      </c>
      <c r="L12" s="23">
        <f t="shared" si="0"/>
        <v>54733.333333333292</v>
      </c>
      <c r="M12" s="23">
        <f t="shared" si="0"/>
        <v>41049.999999999956</v>
      </c>
      <c r="N12" s="23">
        <f t="shared" si="0"/>
        <v>27366.666666666621</v>
      </c>
      <c r="O12" s="23">
        <f t="shared" si="0"/>
        <v>13683.333333333285</v>
      </c>
    </row>
    <row r="13" spans="1:16" ht="45" x14ac:dyDescent="0.25">
      <c r="A13" s="20" t="s">
        <v>200</v>
      </c>
      <c r="B13" s="20" t="s">
        <v>199</v>
      </c>
      <c r="C13">
        <v>760584</v>
      </c>
      <c r="D13">
        <v>747778</v>
      </c>
      <c r="E13">
        <v>735178</v>
      </c>
      <c r="F13">
        <v>722766</v>
      </c>
      <c r="G13">
        <v>696509</v>
      </c>
      <c r="H13">
        <v>675588</v>
      </c>
      <c r="I13">
        <v>657483</v>
      </c>
      <c r="J13">
        <v>641270</v>
      </c>
      <c r="K13">
        <v>632952</v>
      </c>
      <c r="L13">
        <v>625610</v>
      </c>
      <c r="M13">
        <v>619337</v>
      </c>
      <c r="N13">
        <v>613580</v>
      </c>
      <c r="O13">
        <v>608229</v>
      </c>
    </row>
    <row r="14" spans="1:16" ht="30" x14ac:dyDescent="0.25">
      <c r="A14" s="20" t="s">
        <v>201</v>
      </c>
      <c r="C14" s="23">
        <f>C12/C13</f>
        <v>0.17990561638600516</v>
      </c>
      <c r="D14" s="23">
        <f t="shared" ref="D14:O14" si="1">D12/D13</f>
        <v>0.18298657266372284</v>
      </c>
      <c r="E14" s="23">
        <f t="shared" si="1"/>
        <v>0.18612272583419709</v>
      </c>
      <c r="F14" s="23">
        <f t="shared" si="1"/>
        <v>0.18931899582068518</v>
      </c>
      <c r="G14" s="23">
        <f t="shared" si="1"/>
        <v>0.17681034990215488</v>
      </c>
      <c r="H14" s="23">
        <f t="shared" si="1"/>
        <v>0.16203169189900746</v>
      </c>
      <c r="I14" s="23">
        <f t="shared" si="1"/>
        <v>0.14568184018953084</v>
      </c>
      <c r="J14" s="23">
        <f t="shared" si="1"/>
        <v>0.12802719603287221</v>
      </c>
      <c r="K14" s="23">
        <f t="shared" si="1"/>
        <v>0.10809139818922545</v>
      </c>
      <c r="L14" s="23">
        <f t="shared" si="1"/>
        <v>8.748794509891672E-2</v>
      </c>
      <c r="M14" s="23">
        <f t="shared" si="1"/>
        <v>6.6280554851397472E-2</v>
      </c>
      <c r="N14" s="23">
        <f t="shared" si="1"/>
        <v>4.4601627606288698E-2</v>
      </c>
      <c r="O14" s="23">
        <f t="shared" si="1"/>
        <v>2.2497009076077077E-2</v>
      </c>
    </row>
    <row r="15" spans="1:16" ht="14.45" x14ac:dyDescent="0.35">
      <c r="A15" t="s">
        <v>233</v>
      </c>
    </row>
    <row r="16" spans="1:16" ht="14.45" x14ac:dyDescent="0.35">
      <c r="C16" t="s">
        <v>232</v>
      </c>
      <c r="D16" s="23">
        <f>F14</f>
        <v>0.18931899582068518</v>
      </c>
      <c r="E16" s="23">
        <f>D16-$D$16/12</f>
        <v>0.17354241283562807</v>
      </c>
      <c r="F16" s="23">
        <f t="shared" ref="F16:O16" si="2">E16-$D$16/12</f>
        <v>0.15776582985057097</v>
      </c>
      <c r="G16" s="23">
        <f t="shared" si="2"/>
        <v>0.14198924686551387</v>
      </c>
      <c r="H16" s="23">
        <f t="shared" si="2"/>
        <v>0.12621266388045677</v>
      </c>
      <c r="I16" s="23">
        <f t="shared" si="2"/>
        <v>0.11043608089539966</v>
      </c>
      <c r="J16" s="23">
        <f t="shared" si="2"/>
        <v>9.465949791034256E-2</v>
      </c>
      <c r="K16" s="23">
        <f t="shared" si="2"/>
        <v>7.8882914925285458E-2</v>
      </c>
      <c r="L16" s="23">
        <f t="shared" si="2"/>
        <v>6.3106331940228355E-2</v>
      </c>
      <c r="M16" s="23">
        <f t="shared" si="2"/>
        <v>4.7329748955171252E-2</v>
      </c>
      <c r="N16" s="23">
        <f t="shared" si="2"/>
        <v>3.155316597011415E-2</v>
      </c>
      <c r="O16" s="23">
        <f t="shared" si="2"/>
        <v>1.5776582985057051E-2</v>
      </c>
      <c r="P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7" workbookViewId="0">
      <selection activeCell="A22" sqref="A22"/>
    </sheetView>
  </sheetViews>
  <sheetFormatPr defaultRowHeight="14.25" x14ac:dyDescent="0.45"/>
  <cols>
    <col min="1" max="1" width="67" bestFit="1" customWidth="1"/>
    <col min="3" max="3" width="16" bestFit="1" customWidth="1"/>
    <col min="4" max="4" width="33" customWidth="1"/>
    <col min="11" max="11" width="20.265625" customWidth="1"/>
  </cols>
  <sheetData>
    <row r="1" spans="1:11" ht="7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s="20" t="s">
        <v>195</v>
      </c>
    </row>
    <row r="2" spans="1:11" ht="15" x14ac:dyDescent="0.25">
      <c r="A2" t="s">
        <v>46</v>
      </c>
      <c r="B2" t="s">
        <v>47</v>
      </c>
      <c r="C2" t="s">
        <v>48</v>
      </c>
      <c r="D2">
        <v>220000</v>
      </c>
      <c r="E2" t="s">
        <v>49</v>
      </c>
      <c r="F2" t="s">
        <v>33</v>
      </c>
      <c r="H2">
        <v>2018</v>
      </c>
      <c r="I2" t="s">
        <v>50</v>
      </c>
      <c r="J2" t="s">
        <v>39</v>
      </c>
    </row>
    <row r="3" spans="1:11" ht="15" x14ac:dyDescent="0.25">
      <c r="A3" t="s">
        <v>51</v>
      </c>
      <c r="B3" t="s">
        <v>47</v>
      </c>
      <c r="C3" t="s">
        <v>48</v>
      </c>
      <c r="D3">
        <v>220000</v>
      </c>
      <c r="E3" t="s">
        <v>49</v>
      </c>
      <c r="F3" t="s">
        <v>33</v>
      </c>
      <c r="H3">
        <v>2018</v>
      </c>
      <c r="I3" t="s">
        <v>50</v>
      </c>
      <c r="J3" t="s">
        <v>39</v>
      </c>
    </row>
    <row r="4" spans="1:11" ht="15" x14ac:dyDescent="0.25">
      <c r="A4" t="s">
        <v>59</v>
      </c>
      <c r="B4" t="s">
        <v>52</v>
      </c>
      <c r="C4" t="s">
        <v>48</v>
      </c>
      <c r="D4">
        <v>150000</v>
      </c>
      <c r="E4" t="s">
        <v>52</v>
      </c>
      <c r="F4" t="s">
        <v>33</v>
      </c>
      <c r="G4" t="s">
        <v>60</v>
      </c>
      <c r="H4" t="s">
        <v>53</v>
      </c>
      <c r="I4">
        <v>49604</v>
      </c>
      <c r="J4" t="s">
        <v>39</v>
      </c>
    </row>
    <row r="5" spans="1:11" ht="15" x14ac:dyDescent="0.25">
      <c r="A5" t="s">
        <v>61</v>
      </c>
      <c r="B5" t="s">
        <v>52</v>
      </c>
      <c r="C5" t="s">
        <v>48</v>
      </c>
      <c r="D5">
        <v>80000</v>
      </c>
      <c r="E5" t="s">
        <v>52</v>
      </c>
      <c r="F5" t="s">
        <v>33</v>
      </c>
      <c r="G5" t="s">
        <v>62</v>
      </c>
      <c r="H5" t="s">
        <v>53</v>
      </c>
      <c r="I5">
        <v>18331</v>
      </c>
      <c r="J5" t="s">
        <v>39</v>
      </c>
    </row>
    <row r="6" spans="1:11" ht="15" x14ac:dyDescent="0.25">
      <c r="A6" t="s">
        <v>63</v>
      </c>
      <c r="B6" t="s">
        <v>52</v>
      </c>
      <c r="C6" t="s">
        <v>48</v>
      </c>
      <c r="D6">
        <v>175000</v>
      </c>
      <c r="E6" t="s">
        <v>52</v>
      </c>
      <c r="F6" t="s">
        <v>33</v>
      </c>
      <c r="G6" t="s">
        <v>64</v>
      </c>
      <c r="H6" t="s">
        <v>55</v>
      </c>
      <c r="I6">
        <v>65036</v>
      </c>
      <c r="J6" t="s">
        <v>39</v>
      </c>
    </row>
    <row r="7" spans="1:11" ht="15" x14ac:dyDescent="0.25">
      <c r="A7" t="s">
        <v>65</v>
      </c>
      <c r="B7" t="s">
        <v>52</v>
      </c>
      <c r="C7" t="s">
        <v>48</v>
      </c>
      <c r="D7">
        <v>120000</v>
      </c>
      <c r="E7" t="s">
        <v>52</v>
      </c>
      <c r="F7" t="s">
        <v>33</v>
      </c>
      <c r="G7" t="s">
        <v>66</v>
      </c>
      <c r="H7" t="s">
        <v>67</v>
      </c>
      <c r="I7" t="s">
        <v>68</v>
      </c>
      <c r="J7" t="s">
        <v>39</v>
      </c>
    </row>
    <row r="8" spans="1:11" ht="15" x14ac:dyDescent="0.25">
      <c r="A8" t="s">
        <v>65</v>
      </c>
      <c r="B8" t="s">
        <v>52</v>
      </c>
      <c r="C8" t="s">
        <v>48</v>
      </c>
      <c r="D8">
        <v>120000</v>
      </c>
      <c r="E8" t="s">
        <v>52</v>
      </c>
      <c r="F8" t="s">
        <v>33</v>
      </c>
      <c r="G8" t="s">
        <v>69</v>
      </c>
      <c r="H8" t="s">
        <v>53</v>
      </c>
      <c r="I8">
        <v>42659</v>
      </c>
      <c r="J8" t="s">
        <v>39</v>
      </c>
    </row>
    <row r="9" spans="1:11" ht="15" x14ac:dyDescent="0.25">
      <c r="A9" t="s">
        <v>70</v>
      </c>
      <c r="B9" t="s">
        <v>52</v>
      </c>
      <c r="C9" t="s">
        <v>48</v>
      </c>
      <c r="D9">
        <v>150000</v>
      </c>
      <c r="E9" t="s">
        <v>52</v>
      </c>
      <c r="F9" t="s">
        <v>33</v>
      </c>
      <c r="G9" t="s">
        <v>71</v>
      </c>
      <c r="H9" t="s">
        <v>72</v>
      </c>
      <c r="I9">
        <v>42659</v>
      </c>
      <c r="J9" t="s">
        <v>39</v>
      </c>
    </row>
    <row r="10" spans="1:11" ht="15" x14ac:dyDescent="0.25">
      <c r="A10" t="s">
        <v>73</v>
      </c>
      <c r="B10" t="s">
        <v>52</v>
      </c>
      <c r="C10" t="s">
        <v>48</v>
      </c>
      <c r="D10">
        <v>120000</v>
      </c>
      <c r="E10" t="s">
        <v>52</v>
      </c>
      <c r="F10" t="s">
        <v>33</v>
      </c>
      <c r="G10" t="s">
        <v>74</v>
      </c>
      <c r="H10" t="s">
        <v>75</v>
      </c>
      <c r="I10" t="s">
        <v>76</v>
      </c>
      <c r="J10" t="s">
        <v>39</v>
      </c>
    </row>
    <row r="11" spans="1:11" ht="15" x14ac:dyDescent="0.25">
      <c r="A11" t="s">
        <v>77</v>
      </c>
      <c r="B11" t="s">
        <v>78</v>
      </c>
      <c r="C11" t="s">
        <v>48</v>
      </c>
      <c r="D11">
        <v>120000</v>
      </c>
      <c r="E11" t="s">
        <v>78</v>
      </c>
      <c r="F11" t="s">
        <v>33</v>
      </c>
      <c r="G11" t="s">
        <v>79</v>
      </c>
      <c r="H11">
        <v>2017</v>
      </c>
      <c r="I11" t="s">
        <v>80</v>
      </c>
      <c r="J11" t="s">
        <v>39</v>
      </c>
    </row>
    <row r="12" spans="1:11" ht="15" x14ac:dyDescent="0.25">
      <c r="A12" t="s">
        <v>81</v>
      </c>
      <c r="B12" t="s">
        <v>78</v>
      </c>
      <c r="C12" t="s">
        <v>48</v>
      </c>
      <c r="D12">
        <v>120000</v>
      </c>
      <c r="E12" t="s">
        <v>78</v>
      </c>
      <c r="F12" t="s">
        <v>33</v>
      </c>
      <c r="G12" t="s">
        <v>82</v>
      </c>
      <c r="H12">
        <v>2017</v>
      </c>
      <c r="I12" t="s">
        <v>80</v>
      </c>
      <c r="J12" t="s">
        <v>39</v>
      </c>
    </row>
    <row r="13" spans="1:11" ht="15" x14ac:dyDescent="0.25">
      <c r="A13" t="s">
        <v>83</v>
      </c>
      <c r="B13" t="s">
        <v>78</v>
      </c>
      <c r="C13" t="s">
        <v>48</v>
      </c>
      <c r="D13">
        <v>150000</v>
      </c>
      <c r="E13" t="s">
        <v>78</v>
      </c>
      <c r="F13" t="s">
        <v>33</v>
      </c>
      <c r="H13">
        <v>2015</v>
      </c>
      <c r="I13" t="s">
        <v>80</v>
      </c>
      <c r="J13" t="s">
        <v>39</v>
      </c>
    </row>
    <row r="14" spans="1:11" ht="15" x14ac:dyDescent="0.25">
      <c r="A14" t="s">
        <v>84</v>
      </c>
      <c r="B14" t="s">
        <v>78</v>
      </c>
      <c r="C14" t="s">
        <v>48</v>
      </c>
      <c r="D14">
        <v>150000</v>
      </c>
      <c r="E14" t="s">
        <v>78</v>
      </c>
      <c r="F14" t="s">
        <v>33</v>
      </c>
      <c r="G14" t="s">
        <v>85</v>
      </c>
      <c r="H14">
        <v>2016</v>
      </c>
      <c r="I14" t="s">
        <v>80</v>
      </c>
      <c r="J14" t="s">
        <v>39</v>
      </c>
    </row>
    <row r="15" spans="1:11" ht="15" x14ac:dyDescent="0.25">
      <c r="A15" t="s">
        <v>86</v>
      </c>
      <c r="B15" t="s">
        <v>78</v>
      </c>
      <c r="C15" t="s">
        <v>48</v>
      </c>
      <c r="D15">
        <v>150000</v>
      </c>
      <c r="E15" t="s">
        <v>78</v>
      </c>
      <c r="F15" t="s">
        <v>33</v>
      </c>
      <c r="G15" t="s">
        <v>87</v>
      </c>
      <c r="H15">
        <v>2016</v>
      </c>
      <c r="I15" t="s">
        <v>80</v>
      </c>
      <c r="J15" t="s">
        <v>39</v>
      </c>
    </row>
    <row r="16" spans="1:11" ht="15" x14ac:dyDescent="0.25">
      <c r="A16" t="s">
        <v>97</v>
      </c>
      <c r="B16" t="s">
        <v>44</v>
      </c>
      <c r="C16" t="s">
        <v>32</v>
      </c>
      <c r="D16">
        <v>120000</v>
      </c>
      <c r="E16" t="s">
        <v>98</v>
      </c>
      <c r="F16" t="s">
        <v>33</v>
      </c>
      <c r="H16">
        <v>2018</v>
      </c>
      <c r="I16" t="s">
        <v>99</v>
      </c>
      <c r="J16" t="s">
        <v>39</v>
      </c>
    </row>
    <row r="17" spans="1:10" ht="15" x14ac:dyDescent="0.25">
      <c r="A17" t="s">
        <v>100</v>
      </c>
      <c r="B17" t="s">
        <v>44</v>
      </c>
      <c r="C17" t="s">
        <v>32</v>
      </c>
      <c r="D17">
        <v>300000</v>
      </c>
      <c r="E17" t="s">
        <v>98</v>
      </c>
      <c r="F17" t="s">
        <v>33</v>
      </c>
      <c r="H17">
        <v>2018</v>
      </c>
      <c r="I17" t="s">
        <v>101</v>
      </c>
      <c r="J17" t="s">
        <v>39</v>
      </c>
    </row>
    <row r="18" spans="1:10" ht="15" x14ac:dyDescent="0.25">
      <c r="A18" t="s">
        <v>105</v>
      </c>
      <c r="B18" t="s">
        <v>102</v>
      </c>
      <c r="C18" t="s">
        <v>48</v>
      </c>
      <c r="D18">
        <v>50000</v>
      </c>
      <c r="E18" t="s">
        <v>102</v>
      </c>
      <c r="F18" t="s">
        <v>33</v>
      </c>
      <c r="G18" t="s">
        <v>104</v>
      </c>
      <c r="H18" t="s">
        <v>34</v>
      </c>
      <c r="I18" t="s">
        <v>103</v>
      </c>
      <c r="J18" t="s">
        <v>106</v>
      </c>
    </row>
    <row r="19" spans="1:10" x14ac:dyDescent="0.45">
      <c r="A19" t="s">
        <v>107</v>
      </c>
      <c r="B19" t="s">
        <v>108</v>
      </c>
      <c r="C19" t="s">
        <v>48</v>
      </c>
      <c r="D19">
        <v>220000</v>
      </c>
      <c r="E19" t="s">
        <v>109</v>
      </c>
      <c r="F19" t="s">
        <v>33</v>
      </c>
      <c r="G19" t="s">
        <v>110</v>
      </c>
      <c r="H19">
        <v>2016</v>
      </c>
      <c r="I19" t="s">
        <v>58</v>
      </c>
      <c r="J19" t="s">
        <v>39</v>
      </c>
    </row>
    <row r="20" spans="1:10" x14ac:dyDescent="0.45">
      <c r="A20" t="s">
        <v>111</v>
      </c>
      <c r="B20" t="s">
        <v>108</v>
      </c>
      <c r="C20" t="s">
        <v>48</v>
      </c>
      <c r="D20">
        <v>220000</v>
      </c>
      <c r="E20" t="s">
        <v>109</v>
      </c>
      <c r="F20" t="s">
        <v>33</v>
      </c>
      <c r="G20" t="s">
        <v>112</v>
      </c>
      <c r="H20">
        <v>2018</v>
      </c>
      <c r="I20" t="s">
        <v>113</v>
      </c>
      <c r="J20" t="s">
        <v>39</v>
      </c>
    </row>
    <row r="21" spans="1:10" x14ac:dyDescent="0.45">
      <c r="A21" t="s">
        <v>117</v>
      </c>
      <c r="B21" t="s">
        <v>116</v>
      </c>
      <c r="C21" t="s">
        <v>48</v>
      </c>
      <c r="D21">
        <v>120000</v>
      </c>
      <c r="E21" t="s">
        <v>116</v>
      </c>
      <c r="F21" t="s">
        <v>33</v>
      </c>
      <c r="H21">
        <v>2018</v>
      </c>
      <c r="I21" t="s">
        <v>118</v>
      </c>
      <c r="J21" t="s">
        <v>39</v>
      </c>
    </row>
    <row r="22" spans="1:10" x14ac:dyDescent="0.45">
      <c r="A22" t="s">
        <v>121</v>
      </c>
      <c r="B22" t="s">
        <v>122</v>
      </c>
      <c r="C22" t="s">
        <v>48</v>
      </c>
      <c r="D22">
        <v>90000</v>
      </c>
      <c r="E22" t="s">
        <v>123</v>
      </c>
      <c r="F22" t="s">
        <v>33</v>
      </c>
      <c r="H22">
        <v>2018</v>
      </c>
      <c r="I22" t="s">
        <v>124</v>
      </c>
      <c r="J22" t="s">
        <v>39</v>
      </c>
    </row>
    <row r="23" spans="1:10" x14ac:dyDescent="0.45">
      <c r="A23" t="s">
        <v>125</v>
      </c>
      <c r="B23" t="s">
        <v>122</v>
      </c>
      <c r="C23" t="s">
        <v>48</v>
      </c>
      <c r="D23">
        <v>150000</v>
      </c>
      <c r="E23" t="s">
        <v>123</v>
      </c>
      <c r="F23" t="s">
        <v>33</v>
      </c>
      <c r="H23">
        <v>2016</v>
      </c>
      <c r="I23" t="s">
        <v>58</v>
      </c>
      <c r="J23" t="s">
        <v>39</v>
      </c>
    </row>
    <row r="24" spans="1:10" x14ac:dyDescent="0.45">
      <c r="A24" t="s">
        <v>126</v>
      </c>
      <c r="B24" t="s">
        <v>122</v>
      </c>
      <c r="C24" t="s">
        <v>48</v>
      </c>
      <c r="D24">
        <v>220000</v>
      </c>
      <c r="E24" t="s">
        <v>123</v>
      </c>
      <c r="F24" t="s">
        <v>33</v>
      </c>
      <c r="H24">
        <v>2017</v>
      </c>
      <c r="I24" t="s">
        <v>50</v>
      </c>
      <c r="J24" t="s">
        <v>39</v>
      </c>
    </row>
    <row r="25" spans="1:10" x14ac:dyDescent="0.45">
      <c r="A25" t="s">
        <v>127</v>
      </c>
      <c r="B25" t="s">
        <v>122</v>
      </c>
      <c r="C25" t="s">
        <v>48</v>
      </c>
      <c r="D25">
        <v>120000</v>
      </c>
      <c r="E25" t="s">
        <v>123</v>
      </c>
      <c r="F25" t="s">
        <v>33</v>
      </c>
      <c r="H25">
        <v>2017</v>
      </c>
      <c r="I25" t="s">
        <v>50</v>
      </c>
      <c r="J25" t="s">
        <v>39</v>
      </c>
    </row>
    <row r="26" spans="1:10" x14ac:dyDescent="0.45">
      <c r="A26" t="s">
        <v>132</v>
      </c>
      <c r="B26" t="s">
        <v>133</v>
      </c>
      <c r="C26" t="s">
        <v>48</v>
      </c>
      <c r="D26">
        <v>80000</v>
      </c>
      <c r="E26" t="s">
        <v>134</v>
      </c>
      <c r="F26" t="s">
        <v>33</v>
      </c>
      <c r="G26" t="s">
        <v>135</v>
      </c>
      <c r="H26">
        <v>2015</v>
      </c>
      <c r="I26">
        <v>14500</v>
      </c>
      <c r="J26" t="s">
        <v>136</v>
      </c>
    </row>
    <row r="27" spans="1:10" x14ac:dyDescent="0.45">
      <c r="A27" t="s">
        <v>132</v>
      </c>
      <c r="B27" t="s">
        <v>133</v>
      </c>
      <c r="C27" t="s">
        <v>48</v>
      </c>
      <c r="D27">
        <v>80000</v>
      </c>
      <c r="E27" t="s">
        <v>134</v>
      </c>
      <c r="F27" t="s">
        <v>33</v>
      </c>
      <c r="G27" t="s">
        <v>135</v>
      </c>
      <c r="H27" t="s">
        <v>37</v>
      </c>
      <c r="I27" t="s">
        <v>35</v>
      </c>
      <c r="J27" t="s">
        <v>136</v>
      </c>
    </row>
    <row r="28" spans="1:10" x14ac:dyDescent="0.45">
      <c r="A28" t="s">
        <v>137</v>
      </c>
      <c r="B28" t="s">
        <v>133</v>
      </c>
      <c r="C28" t="s">
        <v>48</v>
      </c>
      <c r="D28">
        <v>90000</v>
      </c>
      <c r="E28" t="s">
        <v>134</v>
      </c>
      <c r="F28" t="s">
        <v>33</v>
      </c>
      <c r="G28" t="s">
        <v>135</v>
      </c>
      <c r="H28">
        <v>2015</v>
      </c>
      <c r="I28">
        <v>22000</v>
      </c>
      <c r="J28" t="s">
        <v>136</v>
      </c>
    </row>
    <row r="29" spans="1:10" x14ac:dyDescent="0.45">
      <c r="A29" t="s">
        <v>137</v>
      </c>
      <c r="B29" t="s">
        <v>133</v>
      </c>
      <c r="C29" t="s">
        <v>48</v>
      </c>
      <c r="D29">
        <v>80000</v>
      </c>
      <c r="E29" t="s">
        <v>134</v>
      </c>
      <c r="F29" t="s">
        <v>33</v>
      </c>
      <c r="G29" t="s">
        <v>138</v>
      </c>
      <c r="H29">
        <v>2016</v>
      </c>
      <c r="I29" t="s">
        <v>139</v>
      </c>
      <c r="J29" t="s">
        <v>136</v>
      </c>
    </row>
    <row r="30" spans="1:10" x14ac:dyDescent="0.45">
      <c r="A30" t="s">
        <v>137</v>
      </c>
      <c r="B30" t="s">
        <v>133</v>
      </c>
      <c r="C30" t="s">
        <v>48</v>
      </c>
      <c r="D30">
        <v>90000</v>
      </c>
      <c r="E30" t="s">
        <v>134</v>
      </c>
      <c r="F30" t="s">
        <v>33</v>
      </c>
      <c r="G30" t="s">
        <v>138</v>
      </c>
      <c r="H30">
        <v>2016</v>
      </c>
      <c r="I30" t="s">
        <v>140</v>
      </c>
      <c r="J30" t="s">
        <v>136</v>
      </c>
    </row>
    <row r="31" spans="1:10" x14ac:dyDescent="0.45">
      <c r="A31" t="s">
        <v>137</v>
      </c>
      <c r="B31" t="s">
        <v>133</v>
      </c>
      <c r="C31" t="s">
        <v>48</v>
      </c>
      <c r="D31">
        <v>95000</v>
      </c>
      <c r="E31" t="s">
        <v>134</v>
      </c>
      <c r="F31" t="s">
        <v>33</v>
      </c>
      <c r="G31" t="s">
        <v>138</v>
      </c>
      <c r="H31">
        <v>2017</v>
      </c>
      <c r="I31" t="s">
        <v>141</v>
      </c>
      <c r="J31" t="s">
        <v>136</v>
      </c>
    </row>
    <row r="32" spans="1:10" x14ac:dyDescent="0.45">
      <c r="A32" t="s">
        <v>142</v>
      </c>
      <c r="B32" t="s">
        <v>133</v>
      </c>
      <c r="C32" t="s">
        <v>48</v>
      </c>
      <c r="D32">
        <v>150000</v>
      </c>
      <c r="E32" t="s">
        <v>134</v>
      </c>
      <c r="F32" t="s">
        <v>33</v>
      </c>
      <c r="G32" t="s">
        <v>138</v>
      </c>
      <c r="H32" t="s">
        <v>37</v>
      </c>
      <c r="I32" t="s">
        <v>140</v>
      </c>
      <c r="J32" t="s">
        <v>136</v>
      </c>
    </row>
    <row r="33" spans="1:11" x14ac:dyDescent="0.45">
      <c r="A33" t="s">
        <v>142</v>
      </c>
      <c r="B33" t="s">
        <v>133</v>
      </c>
      <c r="C33" t="s">
        <v>48</v>
      </c>
      <c r="D33">
        <v>150000</v>
      </c>
      <c r="E33" t="s">
        <v>134</v>
      </c>
      <c r="F33" t="s">
        <v>33</v>
      </c>
      <c r="G33" t="s">
        <v>138</v>
      </c>
      <c r="H33" t="s">
        <v>37</v>
      </c>
      <c r="I33" t="s">
        <v>139</v>
      </c>
      <c r="J33" t="s">
        <v>136</v>
      </c>
    </row>
    <row r="34" spans="1:11" x14ac:dyDescent="0.45">
      <c r="A34" t="s">
        <v>143</v>
      </c>
      <c r="B34" t="s">
        <v>133</v>
      </c>
      <c r="C34" t="s">
        <v>48</v>
      </c>
      <c r="D34">
        <v>150000</v>
      </c>
      <c r="F34" t="s">
        <v>33</v>
      </c>
      <c r="G34" t="s">
        <v>145</v>
      </c>
      <c r="H34" t="s">
        <v>146</v>
      </c>
      <c r="I34" t="s">
        <v>147</v>
      </c>
      <c r="J34" t="s">
        <v>39</v>
      </c>
      <c r="K34" t="s">
        <v>144</v>
      </c>
    </row>
    <row r="35" spans="1:11" x14ac:dyDescent="0.45">
      <c r="A35" t="s">
        <v>148</v>
      </c>
      <c r="B35" t="s">
        <v>133</v>
      </c>
      <c r="C35" t="s">
        <v>48</v>
      </c>
      <c r="D35">
        <v>150000</v>
      </c>
      <c r="F35" t="s">
        <v>33</v>
      </c>
      <c r="G35" t="s">
        <v>149</v>
      </c>
      <c r="H35" t="s">
        <v>146</v>
      </c>
      <c r="I35" t="s">
        <v>150</v>
      </c>
      <c r="J35" t="s">
        <v>39</v>
      </c>
      <c r="K35" t="s">
        <v>144</v>
      </c>
    </row>
    <row r="36" spans="1:11" x14ac:dyDescent="0.45">
      <c r="A36" t="s">
        <v>151</v>
      </c>
      <c r="B36" t="s">
        <v>152</v>
      </c>
      <c r="C36" t="s">
        <v>48</v>
      </c>
      <c r="D36">
        <v>175000</v>
      </c>
      <c r="F36" t="s">
        <v>33</v>
      </c>
      <c r="H36">
        <v>2018</v>
      </c>
      <c r="I36" t="s">
        <v>153</v>
      </c>
      <c r="J36" t="s">
        <v>39</v>
      </c>
    </row>
    <row r="37" spans="1:11" x14ac:dyDescent="0.45">
      <c r="A37" t="s">
        <v>155</v>
      </c>
      <c r="B37" t="s">
        <v>78</v>
      </c>
      <c r="C37" t="s">
        <v>48</v>
      </c>
      <c r="D37">
        <v>120000</v>
      </c>
      <c r="E37" t="s">
        <v>78</v>
      </c>
      <c r="F37" t="s">
        <v>33</v>
      </c>
      <c r="G37" t="s">
        <v>120</v>
      </c>
      <c r="H37">
        <v>2018</v>
      </c>
      <c r="I37" t="s">
        <v>99</v>
      </c>
      <c r="J37" t="s">
        <v>39</v>
      </c>
    </row>
    <row r="38" spans="1:11" x14ac:dyDescent="0.45">
      <c r="A38" t="s">
        <v>156</v>
      </c>
      <c r="B38" t="s">
        <v>78</v>
      </c>
      <c r="C38" t="s">
        <v>48</v>
      </c>
      <c r="D38">
        <v>120000</v>
      </c>
      <c r="E38" t="s">
        <v>78</v>
      </c>
      <c r="F38" t="s">
        <v>33</v>
      </c>
      <c r="G38" t="s">
        <v>120</v>
      </c>
      <c r="H38">
        <v>2018</v>
      </c>
      <c r="I38" t="s">
        <v>99</v>
      </c>
      <c r="J38" t="s">
        <v>39</v>
      </c>
    </row>
    <row r="39" spans="1:11" x14ac:dyDescent="0.45">
      <c r="A39" t="s">
        <v>157</v>
      </c>
      <c r="B39" t="s">
        <v>78</v>
      </c>
      <c r="C39" t="s">
        <v>48</v>
      </c>
      <c r="D39">
        <v>120000</v>
      </c>
      <c r="E39" t="s">
        <v>78</v>
      </c>
      <c r="F39" t="s">
        <v>33</v>
      </c>
      <c r="G39" t="s">
        <v>120</v>
      </c>
      <c r="H39">
        <v>2018</v>
      </c>
      <c r="I39" t="s">
        <v>99</v>
      </c>
      <c r="J39" t="s">
        <v>39</v>
      </c>
    </row>
    <row r="40" spans="1:11" x14ac:dyDescent="0.45">
      <c r="A40" t="s">
        <v>158</v>
      </c>
      <c r="B40" t="s">
        <v>78</v>
      </c>
      <c r="C40" t="s">
        <v>48</v>
      </c>
      <c r="D40">
        <v>120000</v>
      </c>
      <c r="E40" t="s">
        <v>78</v>
      </c>
      <c r="F40" t="s">
        <v>33</v>
      </c>
      <c r="G40" t="s">
        <v>159</v>
      </c>
      <c r="H40">
        <v>2018</v>
      </c>
      <c r="I40" t="s">
        <v>99</v>
      </c>
      <c r="J40" t="s">
        <v>39</v>
      </c>
    </row>
    <row r="41" spans="1:11" x14ac:dyDescent="0.45">
      <c r="A41" t="s">
        <v>160</v>
      </c>
      <c r="B41" t="s">
        <v>78</v>
      </c>
      <c r="C41" t="s">
        <v>48</v>
      </c>
      <c r="D41">
        <v>120000</v>
      </c>
      <c r="E41" t="s">
        <v>78</v>
      </c>
      <c r="F41" t="s">
        <v>33</v>
      </c>
      <c r="G41" t="s">
        <v>149</v>
      </c>
      <c r="H41">
        <v>2018</v>
      </c>
      <c r="I41" t="s">
        <v>99</v>
      </c>
      <c r="J41" t="s">
        <v>39</v>
      </c>
    </row>
    <row r="42" spans="1:11" x14ac:dyDescent="0.45">
      <c r="A42" t="s">
        <v>161</v>
      </c>
      <c r="B42" t="s">
        <v>78</v>
      </c>
      <c r="C42" t="s">
        <v>48</v>
      </c>
      <c r="D42">
        <v>120000</v>
      </c>
      <c r="E42" t="s">
        <v>78</v>
      </c>
      <c r="F42" t="s">
        <v>33</v>
      </c>
      <c r="G42" t="s">
        <v>62</v>
      </c>
      <c r="H42">
        <v>2018</v>
      </c>
      <c r="I42" t="s">
        <v>99</v>
      </c>
      <c r="J42" t="s">
        <v>39</v>
      </c>
    </row>
    <row r="43" spans="1:11" x14ac:dyDescent="0.45">
      <c r="A43" t="s">
        <v>162</v>
      </c>
      <c r="B43" t="s">
        <v>78</v>
      </c>
      <c r="C43" t="s">
        <v>48</v>
      </c>
      <c r="D43">
        <v>120000</v>
      </c>
      <c r="E43" t="s">
        <v>78</v>
      </c>
      <c r="F43" t="s">
        <v>33</v>
      </c>
      <c r="G43" t="s">
        <v>163</v>
      </c>
      <c r="H43">
        <v>2018</v>
      </c>
      <c r="I43" t="s">
        <v>99</v>
      </c>
      <c r="J43" t="s">
        <v>39</v>
      </c>
    </row>
    <row r="44" spans="1:11" x14ac:dyDescent="0.45">
      <c r="A44" t="s">
        <v>164</v>
      </c>
      <c r="B44" t="s">
        <v>78</v>
      </c>
      <c r="C44" t="s">
        <v>48</v>
      </c>
      <c r="D44">
        <v>150000</v>
      </c>
      <c r="E44" t="s">
        <v>78</v>
      </c>
      <c r="F44" t="s">
        <v>33</v>
      </c>
      <c r="G44" t="s">
        <v>163</v>
      </c>
      <c r="H44">
        <v>2018</v>
      </c>
      <c r="I44" t="s">
        <v>58</v>
      </c>
      <c r="J44" t="s">
        <v>39</v>
      </c>
    </row>
    <row r="45" spans="1:11" x14ac:dyDescent="0.45">
      <c r="A45" t="s">
        <v>165</v>
      </c>
      <c r="B45" t="s">
        <v>78</v>
      </c>
      <c r="C45" t="s">
        <v>48</v>
      </c>
      <c r="D45">
        <v>150000</v>
      </c>
      <c r="E45" t="s">
        <v>78</v>
      </c>
      <c r="F45" t="s">
        <v>33</v>
      </c>
      <c r="G45" t="s">
        <v>120</v>
      </c>
      <c r="H45">
        <v>2018</v>
      </c>
      <c r="I45" t="s">
        <v>58</v>
      </c>
      <c r="J45" t="s">
        <v>39</v>
      </c>
    </row>
    <row r="46" spans="1:11" x14ac:dyDescent="0.45">
      <c r="A46" t="s">
        <v>166</v>
      </c>
      <c r="B46" t="s">
        <v>78</v>
      </c>
      <c r="C46" t="s">
        <v>48</v>
      </c>
      <c r="D46">
        <v>150000</v>
      </c>
      <c r="E46" t="s">
        <v>78</v>
      </c>
      <c r="F46" t="s">
        <v>33</v>
      </c>
      <c r="G46" t="s">
        <v>167</v>
      </c>
      <c r="H46">
        <v>2018</v>
      </c>
      <c r="I46" t="s">
        <v>58</v>
      </c>
      <c r="J46" t="s">
        <v>39</v>
      </c>
    </row>
    <row r="47" spans="1:11" x14ac:dyDescent="0.45">
      <c r="A47" t="s">
        <v>168</v>
      </c>
      <c r="B47" t="s">
        <v>78</v>
      </c>
      <c r="C47" t="s">
        <v>48</v>
      </c>
      <c r="D47">
        <v>150000</v>
      </c>
      <c r="E47" t="s">
        <v>78</v>
      </c>
      <c r="F47" t="s">
        <v>33</v>
      </c>
      <c r="G47" t="s">
        <v>169</v>
      </c>
      <c r="H47">
        <v>2018</v>
      </c>
      <c r="I47" t="s">
        <v>58</v>
      </c>
      <c r="J47" t="s">
        <v>39</v>
      </c>
    </row>
    <row r="48" spans="1:11" x14ac:dyDescent="0.45">
      <c r="A48" t="s">
        <v>170</v>
      </c>
      <c r="B48" t="s">
        <v>78</v>
      </c>
      <c r="C48" t="s">
        <v>48</v>
      </c>
      <c r="D48">
        <v>150000</v>
      </c>
      <c r="E48" t="s">
        <v>78</v>
      </c>
      <c r="F48" t="s">
        <v>33</v>
      </c>
      <c r="G48" t="s">
        <v>171</v>
      </c>
      <c r="H48">
        <v>2018</v>
      </c>
      <c r="I48" t="s">
        <v>58</v>
      </c>
      <c r="J48" t="s">
        <v>39</v>
      </c>
    </row>
    <row r="49" spans="1:10" x14ac:dyDescent="0.45">
      <c r="A49" t="s">
        <v>172</v>
      </c>
      <c r="B49" t="s">
        <v>78</v>
      </c>
      <c r="C49" t="s">
        <v>48</v>
      </c>
      <c r="D49">
        <v>150000</v>
      </c>
      <c r="E49" t="s">
        <v>78</v>
      </c>
      <c r="F49" t="s">
        <v>33</v>
      </c>
      <c r="G49" t="s">
        <v>149</v>
      </c>
      <c r="H49">
        <v>2018</v>
      </c>
      <c r="I49" t="s">
        <v>58</v>
      </c>
      <c r="J49" t="s">
        <v>39</v>
      </c>
    </row>
    <row r="50" spans="1:10" x14ac:dyDescent="0.45">
      <c r="A50" t="s">
        <v>173</v>
      </c>
      <c r="B50" t="s">
        <v>78</v>
      </c>
      <c r="C50" t="s">
        <v>48</v>
      </c>
      <c r="D50">
        <v>150000</v>
      </c>
      <c r="E50" t="s">
        <v>78</v>
      </c>
      <c r="F50" t="s">
        <v>33</v>
      </c>
      <c r="G50" t="s">
        <v>174</v>
      </c>
      <c r="H50">
        <v>2017</v>
      </c>
      <c r="I50" t="s">
        <v>58</v>
      </c>
      <c r="J50" t="s">
        <v>39</v>
      </c>
    </row>
    <row r="51" spans="1:10" x14ac:dyDescent="0.45">
      <c r="A51" t="s">
        <v>175</v>
      </c>
      <c r="B51" t="s">
        <v>78</v>
      </c>
      <c r="C51" t="s">
        <v>48</v>
      </c>
      <c r="D51">
        <v>150000</v>
      </c>
      <c r="E51" t="s">
        <v>78</v>
      </c>
      <c r="F51" t="s">
        <v>33</v>
      </c>
      <c r="G51" t="s">
        <v>176</v>
      </c>
      <c r="H51">
        <v>2018</v>
      </c>
      <c r="I51" t="s">
        <v>58</v>
      </c>
      <c r="J51" t="s">
        <v>39</v>
      </c>
    </row>
    <row r="52" spans="1:10" x14ac:dyDescent="0.45">
      <c r="A52" t="s">
        <v>180</v>
      </c>
      <c r="B52" t="s">
        <v>152</v>
      </c>
      <c r="C52" t="s">
        <v>48</v>
      </c>
      <c r="D52">
        <v>122000</v>
      </c>
      <c r="E52" t="s">
        <v>154</v>
      </c>
      <c r="F52" t="s">
        <v>33</v>
      </c>
      <c r="G52" t="s">
        <v>181</v>
      </c>
      <c r="H52">
        <v>2015</v>
      </c>
      <c r="I52" t="s">
        <v>182</v>
      </c>
      <c r="J52" t="s">
        <v>39</v>
      </c>
    </row>
    <row r="53" spans="1:10" x14ac:dyDescent="0.45">
      <c r="A53" t="s">
        <v>183</v>
      </c>
      <c r="B53" t="s">
        <v>152</v>
      </c>
      <c r="C53" t="s">
        <v>48</v>
      </c>
      <c r="D53">
        <v>152000</v>
      </c>
      <c r="E53" t="s">
        <v>154</v>
      </c>
      <c r="F53" t="s">
        <v>33</v>
      </c>
      <c r="G53" t="s">
        <v>184</v>
      </c>
      <c r="H53">
        <v>2015</v>
      </c>
      <c r="I53" t="s">
        <v>182</v>
      </c>
      <c r="J53" t="s">
        <v>39</v>
      </c>
    </row>
    <row r="54" spans="1:10" x14ac:dyDescent="0.45">
      <c r="A54" t="s">
        <v>187</v>
      </c>
      <c r="B54" t="s">
        <v>185</v>
      </c>
      <c r="C54" t="s">
        <v>48</v>
      </c>
      <c r="D54">
        <v>50000</v>
      </c>
      <c r="E54" t="s">
        <v>186</v>
      </c>
      <c r="F54" t="s">
        <v>33</v>
      </c>
      <c r="G54" t="s">
        <v>188</v>
      </c>
      <c r="H54">
        <v>2015</v>
      </c>
      <c r="I54" t="s">
        <v>103</v>
      </c>
      <c r="J54" t="s">
        <v>39</v>
      </c>
    </row>
    <row r="55" spans="1:10" x14ac:dyDescent="0.45">
      <c r="A55" t="s">
        <v>187</v>
      </c>
      <c r="B55" t="s">
        <v>185</v>
      </c>
      <c r="C55" t="s">
        <v>48</v>
      </c>
      <c r="D55">
        <v>80000</v>
      </c>
      <c r="E55" t="s">
        <v>186</v>
      </c>
      <c r="F55" t="s">
        <v>33</v>
      </c>
      <c r="G55" t="s">
        <v>145</v>
      </c>
      <c r="H55">
        <v>2016</v>
      </c>
      <c r="I55" t="s">
        <v>35</v>
      </c>
      <c r="J55" t="s">
        <v>39</v>
      </c>
    </row>
    <row r="57" spans="1:10" x14ac:dyDescent="0.45">
      <c r="C57" t="s">
        <v>196</v>
      </c>
      <c r="D57" s="21">
        <f>AVERAGE(D2:D55)</f>
        <v>136833.33333333334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2" sqref="B2"/>
    </sheetView>
  </sheetViews>
  <sheetFormatPr defaultRowHeight="14.25" x14ac:dyDescent="0.45"/>
  <cols>
    <col min="1" max="1" width="13.132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9</v>
      </c>
      <c r="B2" s="13">
        <f>'LDV psg calculations'!B24</f>
        <v>0.1924339036099125</v>
      </c>
      <c r="C2" s="13">
        <f>'LDV psg calculations'!C24</f>
        <v>0.17105235876436667</v>
      </c>
      <c r="D2" s="13">
        <f>'LDV psg calculations'!D24</f>
        <v>0.14967081391882084</v>
      </c>
      <c r="E2" s="13">
        <f>'LDV psg calculations'!E24</f>
        <v>0.12828926907327501</v>
      </c>
      <c r="F2" s="13">
        <f>'LDV psg calculations'!F24</f>
        <v>0.10690772422772918</v>
      </c>
      <c r="G2" s="13">
        <f>'LDV psg calculations'!G24</f>
        <v>8.5526179382183348E-2</v>
      </c>
      <c r="H2" s="13">
        <f>'LDV psg calculations'!H24</f>
        <v>6.4144634536637518E-2</v>
      </c>
      <c r="I2" s="13">
        <f>'LDV psg calculations'!I24</f>
        <v>4.2763089691091688E-2</v>
      </c>
      <c r="J2" s="13">
        <f>'LDV psg calculations'!J24</f>
        <v>2.1381544845545854E-2</v>
      </c>
      <c r="K2" s="13">
        <f>'LDV psg calculations'!K24</f>
        <v>0</v>
      </c>
      <c r="L2" s="13">
        <f>'LDV psg calculations'!L23</f>
        <v>0</v>
      </c>
      <c r="M2" s="13">
        <f>'LDV psg calculations'!M23</f>
        <v>0</v>
      </c>
      <c r="N2" s="13">
        <f>'LDV psg calculations'!N23</f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</row>
    <row r="3" spans="1:35" x14ac:dyDescent="0.25">
      <c r="A3" t="s">
        <v>10</v>
      </c>
      <c r="B3" s="13">
        <f>'HDV psg calculations'!D16</f>
        <v>0.18931899582068518</v>
      </c>
      <c r="C3" s="13">
        <f>'HDV psg calculations'!E16</f>
        <v>0.17354241283562807</v>
      </c>
      <c r="D3" s="13">
        <f>'HDV psg calculations'!F16</f>
        <v>0.15776582985057097</v>
      </c>
      <c r="E3" s="13">
        <f>'HDV psg calculations'!G16</f>
        <v>0.14198924686551387</v>
      </c>
      <c r="F3" s="13">
        <f>'HDV psg calculations'!H16</f>
        <v>0.12621266388045677</v>
      </c>
      <c r="G3" s="13">
        <f>'HDV psg calculations'!I16</f>
        <v>0.11043608089539966</v>
      </c>
      <c r="H3" s="13">
        <f>'HDV psg calculations'!J16</f>
        <v>9.465949791034256E-2</v>
      </c>
      <c r="I3" s="13">
        <f>'HDV psg calculations'!K16</f>
        <v>7.8882914925285458E-2</v>
      </c>
      <c r="J3" s="13">
        <f>'HDV psg calculations'!L16</f>
        <v>6.3106331940228355E-2</v>
      </c>
      <c r="K3" s="13">
        <f>'HDV psg calculations'!M16</f>
        <v>4.7329748955171252E-2</v>
      </c>
      <c r="L3" s="13">
        <f>'HDV psg calculations'!N16</f>
        <v>3.155316597011415E-2</v>
      </c>
      <c r="M3" s="13">
        <f>'HDV psg calculations'!O16</f>
        <v>1.5776582985057051E-2</v>
      </c>
      <c r="N3" s="13">
        <f>'HDV psg calculations'!P16</f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</row>
    <row r="4" spans="1:35" x14ac:dyDescent="0.25">
      <c r="A4" t="s">
        <v>11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</row>
    <row r="5" spans="1:35" x14ac:dyDescent="0.25">
      <c r="A5" t="s">
        <v>12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</row>
    <row r="6" spans="1:35" x14ac:dyDescent="0.25">
      <c r="A6" t="s">
        <v>13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</row>
    <row r="7" spans="1:35" x14ac:dyDescent="0.25">
      <c r="A7" t="s">
        <v>14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H25" sqref="H25"/>
    </sheetView>
  </sheetViews>
  <sheetFormatPr defaultRowHeight="14.25" x14ac:dyDescent="0.45"/>
  <cols>
    <col min="1" max="1" width="13.132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9</v>
      </c>
      <c r="B2">
        <f>$C$2</f>
        <v>0.36042459850123687</v>
      </c>
      <c r="C2">
        <f>'Truck calculations'!B20</f>
        <v>0.36042459850123687</v>
      </c>
      <c r="D2">
        <f>'Truck calculations'!C20</f>
        <v>0.36042459850123687</v>
      </c>
      <c r="E2">
        <f>'Truck calculations'!D20</f>
        <v>0.36042459850123687</v>
      </c>
      <c r="F2">
        <f>'Truck calculations'!E20</f>
        <v>0.36042459850123687</v>
      </c>
      <c r="G2">
        <f>'Truck calculations'!F20</f>
        <v>0.30035383208436406</v>
      </c>
      <c r="H2">
        <f>'Truck calculations'!G20</f>
        <v>0.24028306566749125</v>
      </c>
      <c r="I2">
        <f>'Truck calculations'!H20</f>
        <v>0.18021229925061844</v>
      </c>
      <c r="J2">
        <f>'Truck calculations'!I20</f>
        <v>0.12014153283374562</v>
      </c>
      <c r="K2">
        <f>'Truck calculations'!J20</f>
        <v>6.0070766416872812E-2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10</v>
      </c>
      <c r="B3">
        <f>C3</f>
        <v>0.62858601832475358</v>
      </c>
      <c r="C3">
        <f>'Truck calculations'!B21</f>
        <v>0.62858601832475358</v>
      </c>
      <c r="D3">
        <f>'Truck calculations'!C21</f>
        <v>0.62858601832475358</v>
      </c>
      <c r="E3">
        <f>'Truck calculations'!D21</f>
        <v>0.62858601832475358</v>
      </c>
      <c r="F3">
        <f>'Truck calculations'!E21</f>
        <v>0.62858601832475358</v>
      </c>
      <c r="G3">
        <f>'Truck calculations'!F21</f>
        <v>0.52382168193729461</v>
      </c>
      <c r="H3">
        <f>'Truck calculations'!G21</f>
        <v>0.4190573455498357</v>
      </c>
      <c r="I3">
        <f>'Truck calculations'!H21</f>
        <v>0.31429300916237679</v>
      </c>
      <c r="J3">
        <f>'Truck calculations'!I21</f>
        <v>0.20952867277491785</v>
      </c>
      <c r="K3">
        <f>'Truck calculations'!J21</f>
        <v>0.10476433638745893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 psg calculations</vt:lpstr>
      <vt:lpstr>Truck calculations</vt:lpstr>
      <vt:lpstr>Weighted avg truck incentives</vt:lpstr>
      <vt:lpstr>CARB truck incentives (2019)</vt:lpstr>
      <vt:lpstr>HDV psg calculations</vt:lpstr>
      <vt:lpstr>HDV passenger - Bus data</vt:lpstr>
      <vt:lpstr>BESP-passengers</vt:lpstr>
      <vt:lpstr>BESP-freight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2017-06-20T00:56:40Z</dcterms:created>
  <dcterms:modified xsi:type="dcterms:W3CDTF">2020-03-19T18:10:01Z</dcterms:modified>
</cp:coreProperties>
</file>