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120" yWindow="3165" windowWidth="11325" windowHeight="4035" firstSheet="17" activeTab="18"/>
  </bookViews>
  <sheets>
    <sheet name="About" sheetId="1" r:id="rId1"/>
    <sheet name="Conversions" sheetId="85" r:id="rId2"/>
    <sheet name="EV vehicle+battery" sheetId="111" r:id="rId3"/>
    <sheet name="EV vehicle cost" sheetId="80" r:id="rId4"/>
    <sheet name="Gas vehicle cost" sheetId="79" r:id="rId5"/>
    <sheet name="PHEV" sheetId="113" r:id="rId6"/>
    <sheet name="Battery size" sheetId="77" r:id="rId7"/>
    <sheet name="Battery costs" sheetId="88" r:id="rId8"/>
    <sheet name="Pickup-Truck SUV sales data" sheetId="74" r:id="rId9"/>
    <sheet name="Pickup-SUV data inputs" sheetId="64" r:id="rId10"/>
    <sheet name="Data &amp; intermediate calcs" sheetId="66" r:id="rId11"/>
    <sheet name="future car-pickup shares" sheetId="70" r:id="rId12"/>
    <sheet name="Short-long range distribution" sheetId="107" r:id="rId13"/>
    <sheet name="AEO 39.9 sales - Pacific" sheetId="72" r:id="rId14"/>
    <sheet name="2017 Scoping plan comparison" sheetId="124" r:id="rId15"/>
    <sheet name="LDV market segments" sheetId="57" r:id="rId16"/>
    <sheet name="Freight trucks" sheetId="116" r:id="rId17"/>
    <sheet name="EV truck costs (&amp; battery %)" sheetId="123" r:id="rId18"/>
    <sheet name="Sales" sheetId="120" r:id="rId19"/>
    <sheet name="Calc 2017 EV Vehicle &amp; Battery" sheetId="121" r:id="rId20"/>
    <sheet name="ISOR EV costs" sheetId="119" r:id="rId21"/>
    <sheet name="Battery costs (imputed $kWh)" sheetId="115" r:id="rId22"/>
    <sheet name="Comparison to 2017 scoping plan" sheetId="125" r:id="rId23"/>
    <sheet name="ACT MDV diesel - gasoline" sheetId="122" r:id="rId24"/>
    <sheet name="ACT HDV - diesel" sheetId="127" r:id="rId25"/>
    <sheet name="Baseline Diesesl Sales" sheetId="128" r:id="rId26"/>
    <sheet name="Natural gas" sheetId="126" r:id="rId27"/>
    <sheet name="E3 HDV freight" sheetId="32" r:id="rId28"/>
    <sheet name="E3 LDV freight" sheetId="33" r:id="rId29"/>
    <sheet name="CPI Adjustment" sheetId="129" r:id="rId30"/>
    <sheet name="Other vehicles" sheetId="114" r:id="rId31"/>
    <sheet name="Aircraft" sheetId="22" r:id="rId32"/>
    <sheet name="Ships" sheetId="25" r:id="rId33"/>
    <sheet name="E3 Bus Price Data" sheetId="41" r:id="rId34"/>
    <sheet name="Motorcycles" sheetId="23" r:id="rId35"/>
    <sheet name="BNVP-LDVs-psgr" sheetId="2" r:id="rId36"/>
    <sheet name="BNVP-LDVs-frgt" sheetId="8" r:id="rId37"/>
    <sheet name="BNVP-HDVs-frgt" sheetId="10" r:id="rId38"/>
    <sheet name="BNVP-HDVs-psgr" sheetId="9" r:id="rId39"/>
    <sheet name="BNVP-aircraft-psgr" sheetId="11" r:id="rId40"/>
    <sheet name="BNVP-aircraft-frgt" sheetId="12" r:id="rId41"/>
    <sheet name="BNVP-rail-psgr" sheetId="13" r:id="rId42"/>
    <sheet name="BNVP-rail-frgt" sheetId="14" r:id="rId43"/>
    <sheet name="BNVP-ships-psgr" sheetId="15" r:id="rId44"/>
    <sheet name="BNVP-ships-frgt" sheetId="16" r:id="rId45"/>
    <sheet name="BNVP-motorbikes-psgr" sheetId="17" r:id="rId46"/>
    <sheet name="BNVP-motorbikes-frgt" sheetId="18" r:id="rId47"/>
  </sheets>
  <definedNames>
    <definedName name="cpi_2010to2012" localSheetId="25">About!#REF!</definedName>
    <definedName name="cpi_2010to2012">About!#REF!</definedName>
    <definedName name="cpi_2013to2012">About!$A$91</definedName>
    <definedName name="cpi_2014to2012">About!$A$90</definedName>
    <definedName name="cpi_2016to2012">About!$A$92</definedName>
  </definedNames>
  <calcPr calcId="145621"/>
</workbook>
</file>

<file path=xl/calcChain.xml><?xml version="1.0" encoding="utf-8"?>
<calcChain xmlns="http://schemas.openxmlformats.org/spreadsheetml/2006/main">
  <c r="B8" i="120" l="1"/>
  <c r="B31" i="120"/>
  <c r="B32" i="120" l="1"/>
  <c r="C23" i="111" l="1"/>
  <c r="D23" i="111"/>
  <c r="C21" i="111"/>
  <c r="D21" i="111"/>
  <c r="D20" i="111"/>
  <c r="C20" i="111"/>
  <c r="D19" i="111"/>
  <c r="C19" i="111"/>
  <c r="A10" i="125" l="1"/>
  <c r="A11" i="125"/>
  <c r="B11" i="125"/>
  <c r="C11" i="125"/>
  <c r="D11" i="125"/>
  <c r="E11" i="125"/>
  <c r="F11" i="125"/>
  <c r="G11" i="125"/>
  <c r="H11" i="125"/>
  <c r="I11" i="125"/>
  <c r="J11" i="125"/>
  <c r="K11" i="125"/>
  <c r="L11" i="125"/>
  <c r="M11" i="125"/>
  <c r="N11" i="125"/>
  <c r="O11" i="125"/>
  <c r="A12" i="125"/>
  <c r="B12" i="125"/>
  <c r="C12" i="125"/>
  <c r="D12" i="125"/>
  <c r="E12" i="125"/>
  <c r="F12" i="125"/>
  <c r="G12" i="125"/>
  <c r="H12" i="125"/>
  <c r="I12" i="125"/>
  <c r="J12" i="125"/>
  <c r="K12" i="125"/>
  <c r="L12" i="125"/>
  <c r="M12" i="125"/>
  <c r="N12" i="125"/>
  <c r="O12" i="125"/>
  <c r="A13" i="125"/>
  <c r="B13" i="125"/>
  <c r="C13" i="125"/>
  <c r="D13" i="125"/>
  <c r="E13" i="125"/>
  <c r="F13" i="125"/>
  <c r="G13" i="125"/>
  <c r="H13" i="125"/>
  <c r="I13" i="125"/>
  <c r="J13" i="125"/>
  <c r="K13" i="125"/>
  <c r="L13" i="125"/>
  <c r="M13" i="125"/>
  <c r="N13" i="125"/>
  <c r="O13" i="125"/>
  <c r="N3" i="8"/>
  <c r="O3" i="8"/>
  <c r="C3" i="8"/>
  <c r="D3" i="8"/>
  <c r="E3" i="8"/>
  <c r="F3" i="8"/>
  <c r="G3" i="8"/>
  <c r="H3" i="8"/>
  <c r="I3" i="8"/>
  <c r="J3" i="8"/>
  <c r="K3" i="8"/>
  <c r="L3" i="8"/>
  <c r="M3" i="8"/>
  <c r="N4" i="8"/>
  <c r="O4" i="8"/>
  <c r="P4" i="8" s="1"/>
  <c r="Q4" i="8" s="1"/>
  <c r="Q12" i="125" s="1"/>
  <c r="G4" i="8"/>
  <c r="H4" i="8"/>
  <c r="I4" i="8"/>
  <c r="J4" i="8"/>
  <c r="K4" i="8"/>
  <c r="L4" i="8"/>
  <c r="M4" i="8"/>
  <c r="C4" i="8"/>
  <c r="D4" i="8"/>
  <c r="E4" i="8"/>
  <c r="F4" i="8"/>
  <c r="N5" i="8"/>
  <c r="O5" i="8"/>
  <c r="P5" i="8" s="1"/>
  <c r="Q5" i="8" s="1"/>
  <c r="Q13" i="125" s="1"/>
  <c r="M5" i="8"/>
  <c r="E5" i="8"/>
  <c r="F5" i="8"/>
  <c r="G5" i="8"/>
  <c r="H5" i="8"/>
  <c r="I5" i="8"/>
  <c r="J5" i="8"/>
  <c r="K5" i="8"/>
  <c r="L5" i="8"/>
  <c r="C5" i="8"/>
  <c r="D5" i="8"/>
  <c r="P3" i="8"/>
  <c r="Q3" i="8" s="1"/>
  <c r="Q11" i="125" s="1"/>
  <c r="B5" i="8"/>
  <c r="B4" i="8"/>
  <c r="B3" i="8"/>
  <c r="B24" i="125"/>
  <c r="C24" i="125"/>
  <c r="D24" i="125"/>
  <c r="E24" i="125"/>
  <c r="F24" i="125"/>
  <c r="G24" i="125"/>
  <c r="H24" i="125"/>
  <c r="I24" i="125"/>
  <c r="J24" i="125"/>
  <c r="K24" i="125"/>
  <c r="L24" i="125"/>
  <c r="M24" i="125"/>
  <c r="N24" i="125"/>
  <c r="O24" i="125"/>
  <c r="P24" i="125"/>
  <c r="Q24" i="125"/>
  <c r="R24" i="125"/>
  <c r="S24" i="125"/>
  <c r="T24" i="125"/>
  <c r="U24" i="125"/>
  <c r="V24" i="125"/>
  <c r="W24" i="125"/>
  <c r="X24" i="125"/>
  <c r="Y24" i="125"/>
  <c r="Z24" i="125"/>
  <c r="AA24" i="125"/>
  <c r="AB24" i="125"/>
  <c r="AC24" i="125"/>
  <c r="AD24" i="125"/>
  <c r="AE24" i="125"/>
  <c r="AF24" i="125"/>
  <c r="AG24" i="125"/>
  <c r="AH24" i="125"/>
  <c r="AI24" i="125"/>
  <c r="A25" i="125"/>
  <c r="A26" i="125"/>
  <c r="A27" i="125"/>
  <c r="B27" i="125"/>
  <c r="C27" i="125"/>
  <c r="D27" i="125"/>
  <c r="E27" i="125"/>
  <c r="F27" i="125"/>
  <c r="G27" i="125"/>
  <c r="H27" i="125"/>
  <c r="I27" i="125"/>
  <c r="J27" i="125"/>
  <c r="K27" i="125"/>
  <c r="L27" i="125"/>
  <c r="M27" i="125"/>
  <c r="N27" i="125"/>
  <c r="O27" i="125"/>
  <c r="P27" i="125"/>
  <c r="Q27" i="125"/>
  <c r="R27" i="125"/>
  <c r="S27" i="125"/>
  <c r="T27" i="125"/>
  <c r="U27" i="125"/>
  <c r="V27" i="125"/>
  <c r="W27" i="125"/>
  <c r="X27" i="125"/>
  <c r="Y27" i="125"/>
  <c r="Z27" i="125"/>
  <c r="AA27" i="125"/>
  <c r="AB27" i="125"/>
  <c r="AC27" i="125"/>
  <c r="AD27" i="125"/>
  <c r="AE27" i="125"/>
  <c r="AF27" i="125"/>
  <c r="AG27" i="125"/>
  <c r="AH27" i="125"/>
  <c r="AI27" i="125"/>
  <c r="A28" i="125"/>
  <c r="A29" i="125"/>
  <c r="B29" i="125"/>
  <c r="C29" i="125"/>
  <c r="D29" i="125"/>
  <c r="E29" i="125"/>
  <c r="F29" i="125"/>
  <c r="G29" i="125"/>
  <c r="H29" i="125"/>
  <c r="I29" i="125"/>
  <c r="J29" i="125"/>
  <c r="K29" i="125"/>
  <c r="L29" i="125"/>
  <c r="M29" i="125"/>
  <c r="N29" i="125"/>
  <c r="O29" i="125"/>
  <c r="P29" i="125"/>
  <c r="Q29" i="125"/>
  <c r="R29" i="125"/>
  <c r="S29" i="125"/>
  <c r="T29" i="125"/>
  <c r="U29" i="125"/>
  <c r="V29" i="125"/>
  <c r="W29" i="125"/>
  <c r="X29" i="125"/>
  <c r="Y29" i="125"/>
  <c r="Z29" i="125"/>
  <c r="AA29" i="125"/>
  <c r="AB29" i="125"/>
  <c r="AC29" i="125"/>
  <c r="AD29" i="125"/>
  <c r="AE29" i="125"/>
  <c r="AF29" i="125"/>
  <c r="AG29" i="125"/>
  <c r="AH29" i="125"/>
  <c r="AI29" i="125"/>
  <c r="C4" i="129"/>
  <c r="P11" i="125" l="1"/>
  <c r="P13" i="125"/>
  <c r="P12" i="125"/>
  <c r="P6" i="10" l="1"/>
  <c r="Q6" i="10" s="1"/>
  <c r="R6" i="10" s="1"/>
  <c r="S6" i="10" s="1"/>
  <c r="T6" i="10" s="1"/>
  <c r="U6" i="10" s="1"/>
  <c r="V6" i="10" s="1"/>
  <c r="W6" i="10" s="1"/>
  <c r="X6" i="10" s="1"/>
  <c r="Y6" i="10" s="1"/>
  <c r="Z6" i="10" s="1"/>
  <c r="AA6" i="10" s="1"/>
  <c r="AB6" i="10" s="1"/>
  <c r="AC6" i="10" s="1"/>
  <c r="AD6" i="10" s="1"/>
  <c r="AE6" i="10" s="1"/>
  <c r="AF6" i="10" s="1"/>
  <c r="AG6" i="10" s="1"/>
  <c r="AH6" i="10" s="1"/>
  <c r="AI6" i="10" s="1"/>
  <c r="B26" i="126"/>
  <c r="B21" i="126"/>
  <c r="B22" i="126"/>
  <c r="B24" i="126" s="1"/>
  <c r="B3" i="127"/>
  <c r="B5" i="10" s="1"/>
  <c r="B28" i="125" s="1"/>
  <c r="B8" i="127"/>
  <c r="C3" i="122"/>
  <c r="D3" i="122"/>
  <c r="E3" i="122"/>
  <c r="F3" i="122"/>
  <c r="G3" i="122"/>
  <c r="H3" i="122"/>
  <c r="I3" i="122"/>
  <c r="J3" i="122"/>
  <c r="K3" i="122"/>
  <c r="L3" i="122"/>
  <c r="M3" i="122"/>
  <c r="N3" i="122"/>
  <c r="O3" i="122"/>
  <c r="B3" i="122"/>
  <c r="A7" i="122"/>
  <c r="B7" i="122"/>
  <c r="A8" i="122"/>
  <c r="B8" i="122"/>
  <c r="A9" i="122"/>
  <c r="B9" i="122"/>
  <c r="A10" i="122"/>
  <c r="B10" i="122"/>
  <c r="B31" i="128"/>
  <c r="A18" i="128"/>
  <c r="F29" i="128"/>
  <c r="B32" i="128" s="1"/>
  <c r="D29" i="128"/>
  <c r="D18" i="128" s="1"/>
  <c r="C29" i="128"/>
  <c r="B29" i="128"/>
  <c r="A29" i="128"/>
  <c r="C18" i="128"/>
  <c r="B18" i="128"/>
  <c r="C26" i="122"/>
  <c r="D26" i="122" s="1"/>
  <c r="E26" i="122" s="1"/>
  <c r="F26" i="122" s="1"/>
  <c r="G26" i="122" s="1"/>
  <c r="H26" i="122" s="1"/>
  <c r="I26" i="122" s="1"/>
  <c r="J26" i="122" s="1"/>
  <c r="K26" i="122" s="1"/>
  <c r="L26" i="122" s="1"/>
  <c r="M26" i="122" s="1"/>
  <c r="N26" i="122" s="1"/>
  <c r="O26" i="122" s="1"/>
  <c r="C8" i="127"/>
  <c r="C3" i="127" s="1"/>
  <c r="C5" i="10" s="1"/>
  <c r="C28" i="125" s="1"/>
  <c r="C2" i="127"/>
  <c r="D2" i="127" s="1"/>
  <c r="E2" i="127" s="1"/>
  <c r="F2" i="127" s="1"/>
  <c r="G2" i="127" s="1"/>
  <c r="H2" i="127" s="1"/>
  <c r="I2" i="127" s="1"/>
  <c r="J2" i="127" s="1"/>
  <c r="K2" i="127" s="1"/>
  <c r="L2" i="127" s="1"/>
  <c r="M2" i="127" s="1"/>
  <c r="N2" i="127" s="1"/>
  <c r="O2" i="127" s="1"/>
  <c r="O26" i="126" s="1"/>
  <c r="B18" i="125"/>
  <c r="C18" i="125"/>
  <c r="D18" i="125"/>
  <c r="E18" i="125"/>
  <c r="F18" i="125"/>
  <c r="G18" i="125"/>
  <c r="H18" i="125"/>
  <c r="I18" i="125"/>
  <c r="J18" i="125"/>
  <c r="K18" i="125"/>
  <c r="L18" i="125"/>
  <c r="M18" i="125"/>
  <c r="N18" i="125"/>
  <c r="O18" i="125"/>
  <c r="P18" i="125"/>
  <c r="Q18" i="125"/>
  <c r="R18" i="125"/>
  <c r="S18" i="125"/>
  <c r="T18" i="125"/>
  <c r="U18" i="125"/>
  <c r="V18" i="125"/>
  <c r="W18" i="125"/>
  <c r="X18" i="125"/>
  <c r="Y18" i="125"/>
  <c r="Z18" i="125"/>
  <c r="AA18" i="125"/>
  <c r="AB18" i="125"/>
  <c r="AC18" i="125"/>
  <c r="AD18" i="125"/>
  <c r="AE18" i="125"/>
  <c r="AF18" i="125"/>
  <c r="AG18" i="125"/>
  <c r="AH18" i="125"/>
  <c r="AI18" i="125"/>
  <c r="B19" i="125"/>
  <c r="C19" i="125"/>
  <c r="D19" i="125"/>
  <c r="E19" i="125"/>
  <c r="F19" i="125"/>
  <c r="G19" i="125"/>
  <c r="H19" i="125"/>
  <c r="I19" i="125"/>
  <c r="J19" i="125"/>
  <c r="K19" i="125"/>
  <c r="L19" i="125"/>
  <c r="M19" i="125"/>
  <c r="N19" i="125"/>
  <c r="O19" i="125"/>
  <c r="P19" i="125"/>
  <c r="Q19" i="125"/>
  <c r="R19" i="125"/>
  <c r="S19" i="125"/>
  <c r="T19" i="125"/>
  <c r="U19" i="125"/>
  <c r="V19" i="125"/>
  <c r="W19" i="125"/>
  <c r="X19" i="125"/>
  <c r="Y19" i="125"/>
  <c r="Z19" i="125"/>
  <c r="AA19" i="125"/>
  <c r="AB19" i="125"/>
  <c r="AC19" i="125"/>
  <c r="AD19" i="125"/>
  <c r="AE19" i="125"/>
  <c r="AF19" i="125"/>
  <c r="AG19" i="125"/>
  <c r="AH19" i="125"/>
  <c r="AI19" i="125"/>
  <c r="B21" i="125"/>
  <c r="B20" i="125" s="1"/>
  <c r="C21" i="125"/>
  <c r="C20" i="125" s="1"/>
  <c r="D21" i="125"/>
  <c r="D20" i="125" s="1"/>
  <c r="E21" i="125"/>
  <c r="E20" i="125" s="1"/>
  <c r="F21" i="125"/>
  <c r="F20" i="125" s="1"/>
  <c r="G21" i="125"/>
  <c r="G20" i="125" s="1"/>
  <c r="H21" i="125"/>
  <c r="H20" i="125" s="1"/>
  <c r="I21" i="125"/>
  <c r="I20" i="125" s="1"/>
  <c r="J21" i="125"/>
  <c r="J20" i="125" s="1"/>
  <c r="K21" i="125"/>
  <c r="K20" i="125" s="1"/>
  <c r="L21" i="125"/>
  <c r="L20" i="125" s="1"/>
  <c r="M21" i="125"/>
  <c r="M20" i="125" s="1"/>
  <c r="N21" i="125"/>
  <c r="N20" i="125" s="1"/>
  <c r="O21" i="125"/>
  <c r="O20" i="125" s="1"/>
  <c r="P21" i="125"/>
  <c r="P20" i="125" s="1"/>
  <c r="Q21" i="125"/>
  <c r="Q20" i="125" s="1"/>
  <c r="R21" i="125"/>
  <c r="R20" i="125" s="1"/>
  <c r="S21" i="125"/>
  <c r="S20" i="125" s="1"/>
  <c r="T21" i="125"/>
  <c r="T20" i="125" s="1"/>
  <c r="U21" i="125"/>
  <c r="U20" i="125" s="1"/>
  <c r="V21" i="125"/>
  <c r="V20" i="125" s="1"/>
  <c r="W21" i="125"/>
  <c r="W20" i="125" s="1"/>
  <c r="X21" i="125"/>
  <c r="X20" i="125" s="1"/>
  <c r="Y21" i="125"/>
  <c r="Y20" i="125" s="1"/>
  <c r="Z21" i="125"/>
  <c r="Z20" i="125" s="1"/>
  <c r="AA21" i="125"/>
  <c r="AA20" i="125" s="1"/>
  <c r="AB21" i="125"/>
  <c r="AB20" i="125" s="1"/>
  <c r="AC21" i="125"/>
  <c r="AC20" i="125" s="1"/>
  <c r="AD21" i="125"/>
  <c r="AD20" i="125" s="1"/>
  <c r="AE21" i="125"/>
  <c r="AE20" i="125" s="1"/>
  <c r="AF21" i="125"/>
  <c r="AF20" i="125" s="1"/>
  <c r="AG21" i="125"/>
  <c r="AG20" i="125" s="1"/>
  <c r="AH21" i="125"/>
  <c r="AH20" i="125" s="1"/>
  <c r="AI21" i="125"/>
  <c r="AI20" i="125" s="1"/>
  <c r="B16" i="126"/>
  <c r="A11" i="126"/>
  <c r="B11" i="126"/>
  <c r="A12" i="126"/>
  <c r="B12" i="126"/>
  <c r="B14" i="126" s="1"/>
  <c r="B7" i="13"/>
  <c r="B7" i="14"/>
  <c r="C4" i="122"/>
  <c r="D4" i="122"/>
  <c r="E4" i="122"/>
  <c r="B4" i="122"/>
  <c r="G24" i="122"/>
  <c r="H24" i="122"/>
  <c r="I24" i="122"/>
  <c r="J24" i="122"/>
  <c r="K24" i="122"/>
  <c r="L24" i="122"/>
  <c r="M24" i="122"/>
  <c r="N24" i="122"/>
  <c r="O24" i="122"/>
  <c r="F24" i="122"/>
  <c r="F23" i="122" s="1"/>
  <c r="G23" i="122" s="1"/>
  <c r="H23" i="122" s="1"/>
  <c r="I23" i="122" s="1"/>
  <c r="J23" i="122" s="1"/>
  <c r="K23" i="122" s="1"/>
  <c r="L23" i="122" s="1"/>
  <c r="M23" i="122" s="1"/>
  <c r="N23" i="122" s="1"/>
  <c r="O23" i="122" s="1"/>
  <c r="G20" i="122"/>
  <c r="H20" i="122" s="1"/>
  <c r="I20" i="122" s="1"/>
  <c r="J20" i="122" s="1"/>
  <c r="K20" i="122" s="1"/>
  <c r="L20" i="122" s="1"/>
  <c r="M20" i="122" s="1"/>
  <c r="N20" i="122" s="1"/>
  <c r="O20" i="122" s="1"/>
  <c r="F20" i="122"/>
  <c r="G13" i="122"/>
  <c r="H13" i="122" s="1"/>
  <c r="I13" i="122" s="1"/>
  <c r="J13" i="122" s="1"/>
  <c r="K13" i="122" s="1"/>
  <c r="L13" i="122" s="1"/>
  <c r="M13" i="122" s="1"/>
  <c r="N13" i="122" s="1"/>
  <c r="O13" i="122" s="1"/>
  <c r="O4" i="122" s="1"/>
  <c r="R4" i="8" s="1"/>
  <c r="F13" i="122"/>
  <c r="F4" i="122" s="1"/>
  <c r="C18" i="122"/>
  <c r="D18" i="122"/>
  <c r="E18" i="122"/>
  <c r="F18" i="122"/>
  <c r="F17" i="122" s="1"/>
  <c r="G17" i="122" s="1"/>
  <c r="H17" i="122" s="1"/>
  <c r="I17" i="122" s="1"/>
  <c r="J17" i="122" s="1"/>
  <c r="K17" i="122" s="1"/>
  <c r="L17" i="122" s="1"/>
  <c r="M17" i="122" s="1"/>
  <c r="G18" i="122"/>
  <c r="H18" i="122"/>
  <c r="I18" i="122"/>
  <c r="J18" i="122"/>
  <c r="K18" i="122"/>
  <c r="B18" i="122"/>
  <c r="M14" i="122"/>
  <c r="M18" i="122" s="1"/>
  <c r="N14" i="122"/>
  <c r="N18" i="122" s="1"/>
  <c r="O14" i="122"/>
  <c r="O18" i="122" s="1"/>
  <c r="L14" i="122"/>
  <c r="L18" i="122" s="1"/>
  <c r="C2" i="122"/>
  <c r="D2" i="122" s="1"/>
  <c r="E2" i="122" s="1"/>
  <c r="F2" i="122" s="1"/>
  <c r="G2" i="122" s="1"/>
  <c r="H2" i="122" s="1"/>
  <c r="I2" i="122" s="1"/>
  <c r="J2" i="122" s="1"/>
  <c r="K2" i="122" s="1"/>
  <c r="L2" i="122" s="1"/>
  <c r="M2" i="122" s="1"/>
  <c r="N2" i="122" s="1"/>
  <c r="O2" i="122" s="1"/>
  <c r="O16" i="126" s="1"/>
  <c r="A48" i="122"/>
  <c r="A49" i="122"/>
  <c r="S4" i="8" l="1"/>
  <c r="R12" i="125"/>
  <c r="I26" i="126"/>
  <c r="D8" i="127"/>
  <c r="E8" i="127" s="1"/>
  <c r="F8" i="127" s="1"/>
  <c r="G8" i="127" s="1"/>
  <c r="H8" i="127" s="1"/>
  <c r="E26" i="126"/>
  <c r="M26" i="126"/>
  <c r="C27" i="126"/>
  <c r="C3" i="10" s="1"/>
  <c r="C26" i="125" s="1"/>
  <c r="L26" i="126"/>
  <c r="H26" i="126"/>
  <c r="D26" i="126"/>
  <c r="D3" i="127"/>
  <c r="D5" i="10" s="1"/>
  <c r="D28" i="125" s="1"/>
  <c r="K26" i="126"/>
  <c r="G26" i="126"/>
  <c r="C26" i="126"/>
  <c r="B27" i="126"/>
  <c r="B3" i="10" s="1"/>
  <c r="B26" i="125" s="1"/>
  <c r="N26" i="126"/>
  <c r="J26" i="126"/>
  <c r="F26" i="126"/>
  <c r="B7" i="128"/>
  <c r="B6" i="128"/>
  <c r="B8" i="128"/>
  <c r="B5" i="128"/>
  <c r="F18" i="128"/>
  <c r="B10" i="128" s="1"/>
  <c r="N17" i="122"/>
  <c r="O17" i="122" s="1"/>
  <c r="H4" i="122"/>
  <c r="D16" i="126"/>
  <c r="K4" i="122"/>
  <c r="G4" i="122"/>
  <c r="K16" i="126"/>
  <c r="G16" i="126"/>
  <c r="C16" i="126"/>
  <c r="L4" i="122"/>
  <c r="L16" i="126"/>
  <c r="H16" i="126"/>
  <c r="N4" i="122"/>
  <c r="J4" i="122"/>
  <c r="N16" i="126"/>
  <c r="J16" i="126"/>
  <c r="F16" i="126"/>
  <c r="M4" i="122"/>
  <c r="I4" i="122"/>
  <c r="M16" i="126"/>
  <c r="I16" i="126"/>
  <c r="E16" i="126"/>
  <c r="T4" i="8" l="1"/>
  <c r="S12" i="125"/>
  <c r="H3" i="127"/>
  <c r="H5" i="10" s="1"/>
  <c r="H28" i="125" s="1"/>
  <c r="I8" i="127"/>
  <c r="I3" i="127" s="1"/>
  <c r="I5" i="10" s="1"/>
  <c r="I28" i="125" s="1"/>
  <c r="E3" i="127"/>
  <c r="E5" i="10" s="1"/>
  <c r="E28" i="125" s="1"/>
  <c r="G3" i="127"/>
  <c r="F3" i="127"/>
  <c r="F5" i="10" s="1"/>
  <c r="F28" i="125" s="1"/>
  <c r="D27" i="126"/>
  <c r="D3" i="10" s="1"/>
  <c r="D26" i="125" s="1"/>
  <c r="J8" i="127"/>
  <c r="E27" i="126"/>
  <c r="E3" i="10" s="1"/>
  <c r="E26" i="125" s="1"/>
  <c r="F27" i="126"/>
  <c r="F3" i="10" s="1"/>
  <c r="F26" i="125" s="1"/>
  <c r="H27" i="126"/>
  <c r="H3" i="10" s="1"/>
  <c r="H26" i="125" s="1"/>
  <c r="I27" i="126"/>
  <c r="I3" i="10" s="1"/>
  <c r="I26" i="125" s="1"/>
  <c r="U4" i="8" l="1"/>
  <c r="T12" i="125"/>
  <c r="G27" i="126"/>
  <c r="G3" i="10" s="1"/>
  <c r="G26" i="125" s="1"/>
  <c r="G5" i="10"/>
  <c r="G28" i="125" s="1"/>
  <c r="K8" i="127"/>
  <c r="J3" i="127"/>
  <c r="J5" i="10" s="1"/>
  <c r="J28" i="125" s="1"/>
  <c r="V4" i="8" l="1"/>
  <c r="U12" i="125"/>
  <c r="J27" i="126"/>
  <c r="J3" i="10" s="1"/>
  <c r="J26" i="125" s="1"/>
  <c r="K3" i="127"/>
  <c r="K5" i="10" s="1"/>
  <c r="K28" i="125" s="1"/>
  <c r="L8" i="127"/>
  <c r="W4" i="8" l="1"/>
  <c r="V12" i="125"/>
  <c r="M8" i="127"/>
  <c r="L3" i="127"/>
  <c r="L5" i="10" s="1"/>
  <c r="L28" i="125" s="1"/>
  <c r="K27" i="126"/>
  <c r="K3" i="10" s="1"/>
  <c r="K26" i="125" s="1"/>
  <c r="X4" i="8" l="1"/>
  <c r="W12" i="125"/>
  <c r="L27" i="126"/>
  <c r="L3" i="10" s="1"/>
  <c r="L26" i="125" s="1"/>
  <c r="N8" i="127"/>
  <c r="M3" i="127"/>
  <c r="M5" i="10" s="1"/>
  <c r="M28" i="125" s="1"/>
  <c r="Y4" i="8" l="1"/>
  <c r="X12" i="125"/>
  <c r="M27" i="126"/>
  <c r="M3" i="10" s="1"/>
  <c r="M26" i="125" s="1"/>
  <c r="O8" i="127"/>
  <c r="O3" i="127" s="1"/>
  <c r="O5" i="10" s="1"/>
  <c r="O28" i="125" s="1"/>
  <c r="N3" i="127"/>
  <c r="N5" i="10" s="1"/>
  <c r="N28" i="125" s="1"/>
  <c r="Z4" i="8" l="1"/>
  <c r="Y12" i="125"/>
  <c r="N27" i="126"/>
  <c r="N3" i="10" s="1"/>
  <c r="N26" i="125" s="1"/>
  <c r="O27" i="126"/>
  <c r="P5" i="10"/>
  <c r="AA4" i="8" l="1"/>
  <c r="Z12" i="125"/>
  <c r="Q5" i="10"/>
  <c r="P28" i="125"/>
  <c r="O3" i="10"/>
  <c r="O26" i="125" s="1"/>
  <c r="AB4" i="8" l="1"/>
  <c r="AA12" i="125"/>
  <c r="P3" i="10"/>
  <c r="R5" i="10"/>
  <c r="Q28" i="125"/>
  <c r="AC4" i="8" l="1"/>
  <c r="AB12" i="125"/>
  <c r="Q3" i="10"/>
  <c r="P26" i="125"/>
  <c r="S5" i="10"/>
  <c r="R28" i="125"/>
  <c r="AD4" i="8" l="1"/>
  <c r="AC12" i="125"/>
  <c r="R3" i="10"/>
  <c r="Q26" i="125"/>
  <c r="T5" i="10"/>
  <c r="S28" i="125"/>
  <c r="AE4" i="8" l="1"/>
  <c r="AD12" i="125"/>
  <c r="S3" i="10"/>
  <c r="R26" i="125"/>
  <c r="U5" i="10"/>
  <c r="T28" i="125"/>
  <c r="AF4" i="8" l="1"/>
  <c r="AE12" i="125"/>
  <c r="T3" i="10"/>
  <c r="S26" i="125"/>
  <c r="V5" i="10"/>
  <c r="U28" i="125"/>
  <c r="AG4" i="8" l="1"/>
  <c r="AF12" i="125"/>
  <c r="U3" i="10"/>
  <c r="T26" i="125"/>
  <c r="W5" i="10"/>
  <c r="V28" i="125"/>
  <c r="AH4" i="8" l="1"/>
  <c r="AG12" i="125"/>
  <c r="V3" i="10"/>
  <c r="U26" i="125"/>
  <c r="X5" i="10"/>
  <c r="W28" i="125"/>
  <c r="AI4" i="8" l="1"/>
  <c r="AI12" i="125" s="1"/>
  <c r="AH12" i="125"/>
  <c r="Y5" i="10"/>
  <c r="X28" i="125"/>
  <c r="W3" i="10"/>
  <c r="V26" i="125"/>
  <c r="X3" i="10" l="1"/>
  <c r="W26" i="125"/>
  <c r="Z5" i="10"/>
  <c r="Y28" i="125"/>
  <c r="AA5" i="10" l="1"/>
  <c r="Z28" i="125"/>
  <c r="Y3" i="10"/>
  <c r="X26" i="125"/>
  <c r="AB5" i="10" l="1"/>
  <c r="AA28" i="125"/>
  <c r="Z3" i="10"/>
  <c r="Y26" i="125"/>
  <c r="AA3" i="10" l="1"/>
  <c r="Z26" i="125"/>
  <c r="AC5" i="10"/>
  <c r="AB28" i="125"/>
  <c r="AD5" i="10" l="1"/>
  <c r="AC28" i="125"/>
  <c r="AB3" i="10"/>
  <c r="AA26" i="125"/>
  <c r="AC3" i="10" l="1"/>
  <c r="AB26" i="125"/>
  <c r="AE5" i="10"/>
  <c r="AD28" i="125"/>
  <c r="AF5" i="10" l="1"/>
  <c r="AE28" i="125"/>
  <c r="AD3" i="10"/>
  <c r="AC26" i="125"/>
  <c r="AE3" i="10" l="1"/>
  <c r="AD26" i="125"/>
  <c r="AG5" i="10"/>
  <c r="AF28" i="125"/>
  <c r="AH5" i="10" l="1"/>
  <c r="AG28" i="125"/>
  <c r="AF3" i="10"/>
  <c r="AE26" i="125"/>
  <c r="AG3" i="10" l="1"/>
  <c r="AF26" i="125"/>
  <c r="AI5" i="10"/>
  <c r="AI28" i="125" s="1"/>
  <c r="AH28" i="125"/>
  <c r="AH3" i="10" l="1"/>
  <c r="AG26" i="125"/>
  <c r="AI3" i="10" l="1"/>
  <c r="AI26" i="125" s="1"/>
  <c r="AH26" i="125"/>
  <c r="A21" i="123" l="1"/>
  <c r="B14" i="123"/>
  <c r="A15" i="123"/>
  <c r="A16" i="123"/>
  <c r="A17" i="123"/>
  <c r="C15" i="121" l="1"/>
  <c r="B15" i="121"/>
  <c r="G8" i="115"/>
  <c r="A18" i="120"/>
  <c r="B18" i="120"/>
  <c r="C18" i="120"/>
  <c r="A2" i="121" l="1"/>
  <c r="A4" i="121"/>
  <c r="A25" i="121"/>
  <c r="A16" i="121" s="1"/>
  <c r="A26" i="121"/>
  <c r="A17" i="121" s="1"/>
  <c r="A27" i="121"/>
  <c r="A18" i="121" s="1"/>
  <c r="A29" i="121"/>
  <c r="A20" i="121" s="1"/>
  <c r="B8" i="115"/>
  <c r="E23" i="115"/>
  <c r="B14" i="115" s="1"/>
  <c r="E19" i="115"/>
  <c r="B10" i="115" s="1"/>
  <c r="E20" i="115"/>
  <c r="B11" i="115" s="1"/>
  <c r="D11" i="115" s="1"/>
  <c r="C18" i="121" s="1"/>
  <c r="E22" i="115"/>
  <c r="B13" i="115" s="1"/>
  <c r="D13" i="115" s="1"/>
  <c r="E18" i="115"/>
  <c r="B9" i="115" s="1"/>
  <c r="G29" i="120"/>
  <c r="D29" i="120"/>
  <c r="B29" i="120"/>
  <c r="C29" i="120"/>
  <c r="A29" i="120"/>
  <c r="D18" i="120" l="1"/>
  <c r="G18" i="120"/>
  <c r="D9" i="115"/>
  <c r="C16" i="121" s="1"/>
  <c r="D14" i="115"/>
  <c r="C20" i="121" s="1"/>
  <c r="D10" i="115"/>
  <c r="C17" i="121" s="1"/>
  <c r="B16" i="119"/>
  <c r="C16" i="119"/>
  <c r="B17" i="119"/>
  <c r="C17" i="119"/>
  <c r="B18" i="119"/>
  <c r="C18" i="119"/>
  <c r="B19" i="119"/>
  <c r="C19" i="119"/>
  <c r="B20" i="119"/>
  <c r="C36" i="119"/>
  <c r="B37" i="119"/>
  <c r="C37" i="119"/>
  <c r="B38" i="119"/>
  <c r="C38" i="119"/>
  <c r="D38" i="119" s="1"/>
  <c r="B7" i="119" s="1"/>
  <c r="B27" i="121" s="1"/>
  <c r="B39" i="119"/>
  <c r="C39" i="119"/>
  <c r="B40" i="119"/>
  <c r="D40" i="119" s="1"/>
  <c r="B9" i="119" s="1"/>
  <c r="B29" i="121" s="1"/>
  <c r="D31" i="115"/>
  <c r="D30" i="115"/>
  <c r="E30" i="115" s="1"/>
  <c r="B29" i="115"/>
  <c r="D19" i="115"/>
  <c r="D20" i="115"/>
  <c r="D22" i="115"/>
  <c r="D18" i="115"/>
  <c r="B6" i="120" l="1"/>
  <c r="B16" i="123" s="1"/>
  <c r="B5" i="120"/>
  <c r="B15" i="123" s="1"/>
  <c r="B7" i="120"/>
  <c r="B17" i="123" s="1"/>
  <c r="D29" i="115"/>
  <c r="E29" i="115" s="1"/>
  <c r="E31" i="115"/>
  <c r="B36" i="119"/>
  <c r="D36" i="119" s="1"/>
  <c r="B5" i="119" s="1"/>
  <c r="B25" i="121" s="1"/>
  <c r="M17" i="126"/>
  <c r="I17" i="126"/>
  <c r="J17" i="126"/>
  <c r="O17" i="126"/>
  <c r="R3" i="8" s="1"/>
  <c r="R5" i="8"/>
  <c r="G17" i="126"/>
  <c r="N17" i="126"/>
  <c r="E17" i="126"/>
  <c r="K17" i="126"/>
  <c r="B17" i="126"/>
  <c r="H17" i="126"/>
  <c r="D17" i="126"/>
  <c r="L17" i="126"/>
  <c r="F17" i="126"/>
  <c r="C17" i="126"/>
  <c r="B49" i="122"/>
  <c r="B21" i="123"/>
  <c r="D39" i="119"/>
  <c r="B8" i="119" s="1"/>
  <c r="D37" i="119"/>
  <c r="B6" i="119" s="1"/>
  <c r="B26" i="121" s="1"/>
  <c r="B2" i="2"/>
  <c r="C2" i="2"/>
  <c r="D2" i="2"/>
  <c r="E2" i="2"/>
  <c r="F2" i="2"/>
  <c r="G2" i="2"/>
  <c r="H2" i="2"/>
  <c r="I2" i="2"/>
  <c r="J2" i="2"/>
  <c r="K2" i="2"/>
  <c r="L2" i="2"/>
  <c r="M2" i="2"/>
  <c r="N2" i="2"/>
  <c r="O2" i="2"/>
  <c r="O46" i="113"/>
  <c r="N46" i="113"/>
  <c r="M46" i="113"/>
  <c r="L46" i="113"/>
  <c r="K46" i="113"/>
  <c r="J46" i="113"/>
  <c r="I46" i="113"/>
  <c r="H46" i="113"/>
  <c r="G46" i="113"/>
  <c r="F46" i="113"/>
  <c r="E46" i="113"/>
  <c r="D46" i="113"/>
  <c r="C46" i="113"/>
  <c r="B46" i="113"/>
  <c r="H15" i="123" l="1"/>
  <c r="E13" i="119"/>
  <c r="C11" i="115"/>
  <c r="C27" i="121" s="1"/>
  <c r="C13" i="115"/>
  <c r="C14" i="115"/>
  <c r="C29" i="121" s="1"/>
  <c r="C9" i="115"/>
  <c r="C25" i="121" s="1"/>
  <c r="C10" i="115"/>
  <c r="C26" i="121" s="1"/>
  <c r="D25" i="121"/>
  <c r="B16" i="121" s="1"/>
  <c r="E16" i="121" s="1"/>
  <c r="D15" i="123" s="1"/>
  <c r="S3" i="8"/>
  <c r="R11" i="125"/>
  <c r="S5" i="8"/>
  <c r="R13" i="125"/>
  <c r="B48" i="122"/>
  <c r="D26" i="121"/>
  <c r="B17" i="121" s="1"/>
  <c r="B41" i="113"/>
  <c r="A41" i="113"/>
  <c r="B40" i="113"/>
  <c r="A40" i="113"/>
  <c r="B39" i="113"/>
  <c r="D36" i="113"/>
  <c r="E36" i="113" s="1"/>
  <c r="E37" i="113" s="1"/>
  <c r="B35" i="113"/>
  <c r="C37" i="113" s="1"/>
  <c r="B34" i="113"/>
  <c r="B32" i="113"/>
  <c r="A32" i="113"/>
  <c r="B31" i="113"/>
  <c r="A31" i="113"/>
  <c r="B30" i="113"/>
  <c r="A30" i="113"/>
  <c r="F16" i="121" l="1"/>
  <c r="C15" i="123" s="1"/>
  <c r="D27" i="121"/>
  <c r="B18" i="121" s="1"/>
  <c r="D29" i="121"/>
  <c r="B20" i="121" s="1"/>
  <c r="C29" i="119"/>
  <c r="C26" i="119"/>
  <c r="B29" i="119"/>
  <c r="B30" i="119"/>
  <c r="B27" i="119"/>
  <c r="B28" i="119"/>
  <c r="C27" i="119"/>
  <c r="C28" i="119"/>
  <c r="B26" i="119"/>
  <c r="T5" i="8"/>
  <c r="S13" i="125"/>
  <c r="T3" i="8"/>
  <c r="S11" i="125"/>
  <c r="E17" i="121"/>
  <c r="D16" i="123" s="1"/>
  <c r="F17" i="121"/>
  <c r="C16" i="123" s="1"/>
  <c r="D37" i="113"/>
  <c r="F36" i="113"/>
  <c r="A9" i="113"/>
  <c r="B9" i="113"/>
  <c r="C9" i="113"/>
  <c r="D9" i="113"/>
  <c r="E9" i="113"/>
  <c r="F9" i="113"/>
  <c r="G9" i="113"/>
  <c r="H9" i="113"/>
  <c r="I9" i="113"/>
  <c r="J9" i="113"/>
  <c r="K9" i="113"/>
  <c r="L9" i="113"/>
  <c r="M9" i="113"/>
  <c r="N9" i="113"/>
  <c r="O9" i="113"/>
  <c r="A23" i="113"/>
  <c r="B23" i="113"/>
  <c r="C23" i="113"/>
  <c r="D23" i="113"/>
  <c r="A24" i="113"/>
  <c r="B24" i="113"/>
  <c r="C24" i="113"/>
  <c r="D24" i="113"/>
  <c r="E24" i="113"/>
  <c r="C10" i="113"/>
  <c r="D10" i="113"/>
  <c r="E10" i="113"/>
  <c r="F10" i="113"/>
  <c r="G10" i="113"/>
  <c r="H10" i="113"/>
  <c r="I10" i="113"/>
  <c r="J10" i="113"/>
  <c r="K10" i="113"/>
  <c r="L10" i="113"/>
  <c r="M10" i="113"/>
  <c r="N10" i="113"/>
  <c r="O10" i="113"/>
  <c r="B10" i="113"/>
  <c r="B15" i="113"/>
  <c r="B16" i="113"/>
  <c r="B18" i="113"/>
  <c r="C18" i="113"/>
  <c r="D18" i="113"/>
  <c r="E18" i="113"/>
  <c r="F18" i="113"/>
  <c r="G18" i="113"/>
  <c r="H18" i="113"/>
  <c r="I18" i="113"/>
  <c r="J18" i="113"/>
  <c r="K18" i="113"/>
  <c r="L18" i="113"/>
  <c r="M18" i="113"/>
  <c r="N18" i="113"/>
  <c r="O18" i="113"/>
  <c r="A19" i="113"/>
  <c r="B19" i="113"/>
  <c r="C19" i="113"/>
  <c r="D19" i="113"/>
  <c r="E19" i="113"/>
  <c r="F19" i="113"/>
  <c r="G19" i="113"/>
  <c r="H19" i="113"/>
  <c r="I19" i="113"/>
  <c r="J19" i="113"/>
  <c r="K19" i="113"/>
  <c r="L19" i="113"/>
  <c r="M19" i="113"/>
  <c r="N19" i="113"/>
  <c r="O19" i="113"/>
  <c r="A20" i="113"/>
  <c r="B20" i="113"/>
  <c r="C20" i="113"/>
  <c r="D20" i="113"/>
  <c r="E20" i="113"/>
  <c r="F20" i="113"/>
  <c r="G20" i="113"/>
  <c r="H20" i="113"/>
  <c r="I20" i="113"/>
  <c r="J20" i="113"/>
  <c r="K20" i="113"/>
  <c r="L20" i="113"/>
  <c r="M20" i="113"/>
  <c r="N20" i="113"/>
  <c r="O20" i="113"/>
  <c r="I9" i="79"/>
  <c r="E18" i="121" l="1"/>
  <c r="D17" i="123" s="1"/>
  <c r="C10" i="123" s="1"/>
  <c r="F18" i="121"/>
  <c r="C17" i="123" s="1"/>
  <c r="E20" i="121"/>
  <c r="D21" i="123" s="1"/>
  <c r="C11" i="123" s="1"/>
  <c r="F20" i="121"/>
  <c r="C21" i="123" s="1"/>
  <c r="B11" i="123" s="1"/>
  <c r="B5" i="123" s="1"/>
  <c r="B10" i="123"/>
  <c r="B4" i="123" s="1"/>
  <c r="U3" i="8"/>
  <c r="T11" i="125"/>
  <c r="U5" i="8"/>
  <c r="T13" i="125"/>
  <c r="L11" i="113"/>
  <c r="H11" i="113"/>
  <c r="E11" i="113"/>
  <c r="D11" i="113"/>
  <c r="N11" i="113"/>
  <c r="J11" i="113"/>
  <c r="F11" i="113"/>
  <c r="B11" i="113"/>
  <c r="F37" i="113"/>
  <c r="G36" i="113"/>
  <c r="O11" i="113"/>
  <c r="K11" i="113"/>
  <c r="G11" i="113"/>
  <c r="C11" i="113"/>
  <c r="M11" i="113"/>
  <c r="I11" i="113"/>
  <c r="A7" i="113"/>
  <c r="A12" i="113"/>
  <c r="B2" i="8" l="1"/>
  <c r="B10" i="125" s="1"/>
  <c r="C4" i="123"/>
  <c r="C2" i="8" s="1"/>
  <c r="C10" i="125" s="1"/>
  <c r="V3" i="8"/>
  <c r="U11" i="125"/>
  <c r="V5" i="8"/>
  <c r="U13" i="125"/>
  <c r="C5" i="123"/>
  <c r="B2" i="10"/>
  <c r="B25" i="125" s="1"/>
  <c r="G37" i="113"/>
  <c r="H36" i="113"/>
  <c r="B13" i="111"/>
  <c r="C13" i="111"/>
  <c r="D13" i="111"/>
  <c r="E13" i="111"/>
  <c r="F13" i="111"/>
  <c r="G13" i="111"/>
  <c r="H13" i="111"/>
  <c r="I13" i="111"/>
  <c r="J13" i="111"/>
  <c r="K13" i="111"/>
  <c r="L13" i="111"/>
  <c r="M13" i="111"/>
  <c r="N13" i="111"/>
  <c r="O13" i="111"/>
  <c r="A14" i="111"/>
  <c r="B14" i="111"/>
  <c r="C14" i="111"/>
  <c r="D14" i="111"/>
  <c r="E14" i="111"/>
  <c r="F14" i="111"/>
  <c r="G14" i="111"/>
  <c r="H14" i="111"/>
  <c r="I14" i="111"/>
  <c r="J14" i="111"/>
  <c r="K14" i="111"/>
  <c r="L14" i="111"/>
  <c r="M14" i="111"/>
  <c r="N14" i="111"/>
  <c r="O14" i="111"/>
  <c r="A15" i="111"/>
  <c r="B15" i="111"/>
  <c r="C15" i="111"/>
  <c r="D15" i="111"/>
  <c r="E15" i="111"/>
  <c r="F15" i="111"/>
  <c r="G15" i="111"/>
  <c r="H15" i="111"/>
  <c r="I15" i="111"/>
  <c r="J15" i="111"/>
  <c r="K15" i="111"/>
  <c r="L15" i="111"/>
  <c r="M15" i="111"/>
  <c r="N15" i="111"/>
  <c r="O15" i="111"/>
  <c r="A16" i="111"/>
  <c r="B16" i="111"/>
  <c r="B20" i="111" s="1"/>
  <c r="C16" i="111"/>
  <c r="D16" i="111"/>
  <c r="E16" i="111"/>
  <c r="F16" i="111"/>
  <c r="G16" i="111"/>
  <c r="H16" i="111"/>
  <c r="I16" i="111"/>
  <c r="J16" i="111"/>
  <c r="K16" i="111"/>
  <c r="L16" i="111"/>
  <c r="M16" i="111"/>
  <c r="N16" i="111"/>
  <c r="O16" i="111"/>
  <c r="B10" i="88"/>
  <c r="C10" i="88"/>
  <c r="D10" i="88"/>
  <c r="E10" i="88"/>
  <c r="F10" i="88"/>
  <c r="G10" i="88"/>
  <c r="H10" i="88"/>
  <c r="I10" i="88"/>
  <c r="J10" i="88"/>
  <c r="K10" i="88"/>
  <c r="L10" i="88"/>
  <c r="M10" i="88"/>
  <c r="N10" i="88"/>
  <c r="O10" i="88"/>
  <c r="A11" i="88"/>
  <c r="B11" i="88"/>
  <c r="C11" i="88"/>
  <c r="D11" i="88"/>
  <c r="E11" i="88"/>
  <c r="F11" i="88"/>
  <c r="G11" i="88"/>
  <c r="H11" i="88"/>
  <c r="I11" i="88"/>
  <c r="J11" i="88"/>
  <c r="K11" i="88"/>
  <c r="L11" i="88"/>
  <c r="M11" i="88"/>
  <c r="N11" i="88"/>
  <c r="O11" i="88"/>
  <c r="A12" i="88"/>
  <c r="B12" i="88"/>
  <c r="C12" i="88"/>
  <c r="D12" i="88"/>
  <c r="E12" i="88"/>
  <c r="F12" i="88"/>
  <c r="G12" i="88"/>
  <c r="H12" i="88"/>
  <c r="I12" i="88"/>
  <c r="J12" i="88"/>
  <c r="K12" i="88"/>
  <c r="L12" i="88"/>
  <c r="M12" i="88"/>
  <c r="N12" i="88"/>
  <c r="O12" i="88"/>
  <c r="A6" i="88"/>
  <c r="B6" i="88"/>
  <c r="A7" i="88"/>
  <c r="B7" i="88"/>
  <c r="A8" i="88"/>
  <c r="B8" i="88"/>
  <c r="A10" i="111"/>
  <c r="O37" i="79"/>
  <c r="N37" i="79"/>
  <c r="M37" i="79"/>
  <c r="L37" i="79"/>
  <c r="K37" i="79"/>
  <c r="J37" i="79"/>
  <c r="I37" i="79"/>
  <c r="H37" i="79"/>
  <c r="G37" i="79"/>
  <c r="F37" i="79"/>
  <c r="E37" i="79"/>
  <c r="D37" i="79"/>
  <c r="C37" i="79"/>
  <c r="B37" i="79"/>
  <c r="A37" i="79"/>
  <c r="O36" i="79"/>
  <c r="N36" i="79"/>
  <c r="M36" i="79"/>
  <c r="L36" i="79"/>
  <c r="K36" i="79"/>
  <c r="J36" i="79"/>
  <c r="I36" i="79"/>
  <c r="H36" i="79"/>
  <c r="G36" i="79"/>
  <c r="F36" i="79"/>
  <c r="E36" i="79"/>
  <c r="D36" i="79"/>
  <c r="C36" i="79"/>
  <c r="B36" i="79"/>
  <c r="A36" i="79"/>
  <c r="O35" i="79"/>
  <c r="N35" i="79"/>
  <c r="M35" i="79"/>
  <c r="L35" i="79"/>
  <c r="K35" i="79"/>
  <c r="J35" i="79"/>
  <c r="I35" i="79"/>
  <c r="H35" i="79"/>
  <c r="G35" i="79"/>
  <c r="F35" i="79"/>
  <c r="E35" i="79"/>
  <c r="D35" i="79"/>
  <c r="C35" i="79"/>
  <c r="B35" i="79"/>
  <c r="A34" i="79"/>
  <c r="D4" i="123" l="1"/>
  <c r="D2" i="8" s="1"/>
  <c r="D10" i="125" s="1"/>
  <c r="D5" i="123"/>
  <c r="C2" i="10"/>
  <c r="C25" i="125" s="1"/>
  <c r="W3" i="8"/>
  <c r="V11" i="125"/>
  <c r="W5" i="8"/>
  <c r="V13" i="125"/>
  <c r="H37" i="113"/>
  <c r="I36" i="113"/>
  <c r="C12" i="113"/>
  <c r="C2" i="113" s="1"/>
  <c r="C6" i="2" s="1"/>
  <c r="D12" i="113"/>
  <c r="D2" i="113" s="1"/>
  <c r="D6" i="2" s="1"/>
  <c r="E12" i="113"/>
  <c r="E2" i="113" s="1"/>
  <c r="E6" i="2" s="1"/>
  <c r="F12" i="113"/>
  <c r="F2" i="113" s="1"/>
  <c r="F6" i="2" s="1"/>
  <c r="G12" i="113"/>
  <c r="G2" i="113" s="1"/>
  <c r="G6" i="2" s="1"/>
  <c r="H12" i="113"/>
  <c r="H2" i="113" s="1"/>
  <c r="H6" i="2" s="1"/>
  <c r="I12" i="113"/>
  <c r="I2" i="113" s="1"/>
  <c r="I6" i="2" s="1"/>
  <c r="J12" i="113"/>
  <c r="J2" i="113" s="1"/>
  <c r="J6" i="2" s="1"/>
  <c r="K12" i="113"/>
  <c r="K2" i="113" s="1"/>
  <c r="K6" i="2" s="1"/>
  <c r="L12" i="113"/>
  <c r="L2" i="113" s="1"/>
  <c r="L6" i="2" s="1"/>
  <c r="M12" i="113"/>
  <c r="M2" i="113" s="1"/>
  <c r="M6" i="2" s="1"/>
  <c r="N12" i="113"/>
  <c r="N2" i="113" s="1"/>
  <c r="N6" i="2" s="1"/>
  <c r="O12" i="113"/>
  <c r="O2" i="113" s="1"/>
  <c r="O6" i="2" s="1"/>
  <c r="B12" i="113"/>
  <c r="B2" i="113" s="1"/>
  <c r="B6" i="2" s="1"/>
  <c r="E4" i="123" l="1"/>
  <c r="E2" i="8" s="1"/>
  <c r="E10" i="125" s="1"/>
  <c r="X3" i="8"/>
  <c r="W11" i="125"/>
  <c r="X5" i="8"/>
  <c r="W13" i="125"/>
  <c r="E5" i="123"/>
  <c r="D2" i="10"/>
  <c r="D25" i="125" s="1"/>
  <c r="I37" i="113"/>
  <c r="J36" i="113"/>
  <c r="B39" i="88"/>
  <c r="B52" i="66"/>
  <c r="B53" i="66"/>
  <c r="F4" i="123" l="1"/>
  <c r="F2" i="8" s="1"/>
  <c r="F10" i="125" s="1"/>
  <c r="Y5" i="8"/>
  <c r="X13" i="125"/>
  <c r="F5" i="123"/>
  <c r="E2" i="10"/>
  <c r="E25" i="125" s="1"/>
  <c r="Y3" i="8"/>
  <c r="X11" i="125"/>
  <c r="J37" i="113"/>
  <c r="K36" i="113"/>
  <c r="A164" i="66"/>
  <c r="B164" i="66"/>
  <c r="A165" i="66"/>
  <c r="B165" i="66"/>
  <c r="A167" i="66"/>
  <c r="D167" i="66"/>
  <c r="A168" i="66"/>
  <c r="G4" i="123" l="1"/>
  <c r="G2" i="8" s="1"/>
  <c r="G10" i="125" s="1"/>
  <c r="G5" i="123"/>
  <c r="F2" i="10"/>
  <c r="F25" i="125" s="1"/>
  <c r="Z3" i="8"/>
  <c r="Y11" i="125"/>
  <c r="Z5" i="8"/>
  <c r="Y13" i="125"/>
  <c r="K37" i="113"/>
  <c r="L36" i="113"/>
  <c r="D216" i="66"/>
  <c r="D215" i="66"/>
  <c r="H4" i="123" l="1"/>
  <c r="H2" i="8" s="1"/>
  <c r="H10" i="125" s="1"/>
  <c r="AA3" i="8"/>
  <c r="Z11" i="125"/>
  <c r="AA5" i="8"/>
  <c r="Z13" i="125"/>
  <c r="H5" i="123"/>
  <c r="G2" i="10"/>
  <c r="G25" i="125" s="1"/>
  <c r="L37" i="113"/>
  <c r="M36" i="113"/>
  <c r="A24" i="107"/>
  <c r="A25" i="107"/>
  <c r="B25" i="107"/>
  <c r="C25" i="107"/>
  <c r="D25" i="107"/>
  <c r="E25" i="107"/>
  <c r="E30" i="107" s="1"/>
  <c r="F25" i="107"/>
  <c r="G25" i="107"/>
  <c r="H25" i="107"/>
  <c r="I25" i="107"/>
  <c r="I30" i="107" s="1"/>
  <c r="J25" i="107"/>
  <c r="K25" i="107"/>
  <c r="L25" i="107"/>
  <c r="M25" i="107"/>
  <c r="M30" i="107" s="1"/>
  <c r="N25" i="107"/>
  <c r="O25" i="107"/>
  <c r="P25" i="107"/>
  <c r="Q25" i="107"/>
  <c r="R25" i="107"/>
  <c r="S25" i="107"/>
  <c r="T25" i="107"/>
  <c r="U25" i="107"/>
  <c r="V25" i="107"/>
  <c r="W25" i="107"/>
  <c r="X25" i="107"/>
  <c r="Y25" i="107"/>
  <c r="Z25" i="107"/>
  <c r="AA25" i="107"/>
  <c r="AB25" i="107"/>
  <c r="AC25" i="107"/>
  <c r="AD25" i="107"/>
  <c r="AE25" i="107"/>
  <c r="AF25" i="107"/>
  <c r="AG25" i="107"/>
  <c r="AH25" i="107"/>
  <c r="AI25" i="107"/>
  <c r="AJ25" i="107"/>
  <c r="A26" i="107"/>
  <c r="B26" i="107"/>
  <c r="C26" i="107"/>
  <c r="D26" i="107"/>
  <c r="D31" i="107" s="1"/>
  <c r="E26" i="107"/>
  <c r="E31" i="107" s="1"/>
  <c r="F26" i="107"/>
  <c r="G26" i="107"/>
  <c r="H26" i="107"/>
  <c r="H31" i="107" s="1"/>
  <c r="I26" i="107"/>
  <c r="I31" i="107" s="1"/>
  <c r="J26" i="107"/>
  <c r="K26" i="107"/>
  <c r="L26" i="107"/>
  <c r="L31" i="107" s="1"/>
  <c r="M26" i="107"/>
  <c r="M31" i="107" s="1"/>
  <c r="N26" i="107"/>
  <c r="O26" i="107"/>
  <c r="P26" i="107"/>
  <c r="Q26" i="107"/>
  <c r="R26" i="107"/>
  <c r="S26" i="107"/>
  <c r="T26" i="107"/>
  <c r="U26" i="107"/>
  <c r="V26" i="107"/>
  <c r="W26" i="107"/>
  <c r="X26" i="107"/>
  <c r="Y26" i="107"/>
  <c r="Z26" i="107"/>
  <c r="AA26" i="107"/>
  <c r="AB26" i="107"/>
  <c r="AC26" i="107"/>
  <c r="AD26" i="107"/>
  <c r="AE26" i="107"/>
  <c r="AF26" i="107"/>
  <c r="AG26" i="107"/>
  <c r="AH26" i="107"/>
  <c r="AI26" i="107"/>
  <c r="AJ26" i="107"/>
  <c r="A27" i="107"/>
  <c r="B27" i="107"/>
  <c r="C27" i="107"/>
  <c r="D27" i="107"/>
  <c r="E27" i="107"/>
  <c r="F27" i="107"/>
  <c r="G27" i="107"/>
  <c r="H27" i="107"/>
  <c r="I27" i="107"/>
  <c r="J27" i="107"/>
  <c r="K27" i="107"/>
  <c r="L27" i="107"/>
  <c r="M27" i="107"/>
  <c r="N27" i="107"/>
  <c r="O27" i="107"/>
  <c r="P27" i="107"/>
  <c r="Q27" i="107"/>
  <c r="R27" i="107"/>
  <c r="S27" i="107"/>
  <c r="T27" i="107"/>
  <c r="U27" i="107"/>
  <c r="V27" i="107"/>
  <c r="W27" i="107"/>
  <c r="X27" i="107"/>
  <c r="Y27" i="107"/>
  <c r="Z27" i="107"/>
  <c r="AA27" i="107"/>
  <c r="AB27" i="107"/>
  <c r="AC27" i="107"/>
  <c r="AD27" i="107"/>
  <c r="AE27" i="107"/>
  <c r="AF27" i="107"/>
  <c r="AG27" i="107"/>
  <c r="AH27" i="107"/>
  <c r="AI27" i="107"/>
  <c r="AJ27" i="107"/>
  <c r="AJ2" i="107"/>
  <c r="AJ3" i="107"/>
  <c r="AJ4" i="107"/>
  <c r="AJ5" i="107"/>
  <c r="AJ6" i="107"/>
  <c r="AJ7" i="107"/>
  <c r="AJ8" i="107"/>
  <c r="AJ9" i="107"/>
  <c r="AJ10" i="107"/>
  <c r="AJ11" i="107"/>
  <c r="AJ12" i="107"/>
  <c r="AJ13" i="107"/>
  <c r="AJ14" i="107"/>
  <c r="A15" i="107"/>
  <c r="B15" i="107"/>
  <c r="C15" i="107"/>
  <c r="D15" i="107"/>
  <c r="E15" i="107"/>
  <c r="F15" i="107"/>
  <c r="G15" i="107"/>
  <c r="H15" i="107"/>
  <c r="I15" i="107"/>
  <c r="J15" i="107"/>
  <c r="K15" i="107"/>
  <c r="L15" i="107"/>
  <c r="M15" i="107"/>
  <c r="N15" i="107"/>
  <c r="O15" i="107"/>
  <c r="P15" i="107"/>
  <c r="Q15" i="107"/>
  <c r="R15" i="107"/>
  <c r="S15" i="107"/>
  <c r="T15" i="107"/>
  <c r="U15" i="107"/>
  <c r="V15" i="107"/>
  <c r="W15" i="107"/>
  <c r="X15" i="107"/>
  <c r="Y15" i="107"/>
  <c r="Z15" i="107"/>
  <c r="AA15" i="107"/>
  <c r="AB15" i="107"/>
  <c r="AC15" i="107"/>
  <c r="AD15" i="107"/>
  <c r="AE15" i="107"/>
  <c r="AF15" i="107"/>
  <c r="AG15" i="107"/>
  <c r="AH15" i="107"/>
  <c r="AI15" i="107"/>
  <c r="AJ15" i="107"/>
  <c r="A16" i="107"/>
  <c r="B16" i="107"/>
  <c r="C16" i="107"/>
  <c r="D16" i="107"/>
  <c r="E16" i="107"/>
  <c r="F16" i="107"/>
  <c r="G16" i="107"/>
  <c r="H16" i="107"/>
  <c r="I16" i="107"/>
  <c r="J16" i="107"/>
  <c r="K16" i="107"/>
  <c r="L16" i="107"/>
  <c r="M16" i="107"/>
  <c r="N16" i="107"/>
  <c r="O16" i="107"/>
  <c r="P16" i="107"/>
  <c r="Q16" i="107"/>
  <c r="R16" i="107"/>
  <c r="S16" i="107"/>
  <c r="T16" i="107"/>
  <c r="U16" i="107"/>
  <c r="V16" i="107"/>
  <c r="W16" i="107"/>
  <c r="X16" i="107"/>
  <c r="Y16" i="107"/>
  <c r="Z16" i="107"/>
  <c r="AA16" i="107"/>
  <c r="AB16" i="107"/>
  <c r="AC16" i="107"/>
  <c r="AD16" i="107"/>
  <c r="AE16" i="107"/>
  <c r="AF16" i="107"/>
  <c r="AG16" i="107"/>
  <c r="AH16" i="107"/>
  <c r="AI16" i="107"/>
  <c r="AJ16" i="107"/>
  <c r="A17" i="107"/>
  <c r="B17" i="107"/>
  <c r="C17" i="107"/>
  <c r="D17" i="107"/>
  <c r="E17" i="107"/>
  <c r="F17" i="107"/>
  <c r="G17" i="107"/>
  <c r="H17" i="107"/>
  <c r="I17" i="107"/>
  <c r="J17" i="107"/>
  <c r="K17" i="107"/>
  <c r="L17" i="107"/>
  <c r="M17" i="107"/>
  <c r="N17" i="107"/>
  <c r="O17" i="107"/>
  <c r="P17" i="107"/>
  <c r="Q17" i="107"/>
  <c r="R17" i="107"/>
  <c r="S17" i="107"/>
  <c r="T17" i="107"/>
  <c r="U17" i="107"/>
  <c r="V17" i="107"/>
  <c r="W17" i="107"/>
  <c r="X17" i="107"/>
  <c r="Y17" i="107"/>
  <c r="Z17" i="107"/>
  <c r="AA17" i="107"/>
  <c r="AB17" i="107"/>
  <c r="AC17" i="107"/>
  <c r="AD17" i="107"/>
  <c r="AE17" i="107"/>
  <c r="AF17" i="107"/>
  <c r="AG17" i="107"/>
  <c r="AH17" i="107"/>
  <c r="AI17" i="107"/>
  <c r="AJ17" i="107"/>
  <c r="A18" i="107"/>
  <c r="B18" i="107"/>
  <c r="C18" i="107"/>
  <c r="D18" i="107"/>
  <c r="E18" i="107"/>
  <c r="F18" i="107"/>
  <c r="G18" i="107"/>
  <c r="H18" i="107"/>
  <c r="I18" i="107"/>
  <c r="J18" i="107"/>
  <c r="K18" i="107"/>
  <c r="L18" i="107"/>
  <c r="M18" i="107"/>
  <c r="N18" i="107"/>
  <c r="O18" i="107"/>
  <c r="P18" i="107"/>
  <c r="Q18" i="107"/>
  <c r="R18" i="107"/>
  <c r="S18" i="107"/>
  <c r="T18" i="107"/>
  <c r="U18" i="107"/>
  <c r="V18" i="107"/>
  <c r="W18" i="107"/>
  <c r="X18" i="107"/>
  <c r="Y18" i="107"/>
  <c r="Z18" i="107"/>
  <c r="AA18" i="107"/>
  <c r="AB18" i="107"/>
  <c r="AC18" i="107"/>
  <c r="AD18" i="107"/>
  <c r="AE18" i="107"/>
  <c r="AF18" i="107"/>
  <c r="AG18" i="107"/>
  <c r="AH18" i="107"/>
  <c r="AI18" i="107"/>
  <c r="AJ18" i="107"/>
  <c r="A19" i="107"/>
  <c r="B19" i="107"/>
  <c r="C19" i="107"/>
  <c r="D19" i="107"/>
  <c r="E19" i="107"/>
  <c r="F19" i="107"/>
  <c r="G19" i="107"/>
  <c r="H19" i="107"/>
  <c r="I19" i="107"/>
  <c r="J19" i="107"/>
  <c r="K19" i="107"/>
  <c r="L19" i="107"/>
  <c r="M19" i="107"/>
  <c r="N19" i="107"/>
  <c r="O19" i="107"/>
  <c r="P19" i="107"/>
  <c r="Q19" i="107"/>
  <c r="R19" i="107"/>
  <c r="S19" i="107"/>
  <c r="T19" i="107"/>
  <c r="U19" i="107"/>
  <c r="V19" i="107"/>
  <c r="W19" i="107"/>
  <c r="X19" i="107"/>
  <c r="Y19" i="107"/>
  <c r="Z19" i="107"/>
  <c r="AA19" i="107"/>
  <c r="AB19" i="107"/>
  <c r="AC19" i="107"/>
  <c r="AD19" i="107"/>
  <c r="AE19" i="107"/>
  <c r="AF19" i="107"/>
  <c r="AG19" i="107"/>
  <c r="AH19" i="107"/>
  <c r="AI19" i="107"/>
  <c r="AJ19" i="107"/>
  <c r="A20" i="107"/>
  <c r="B20" i="107"/>
  <c r="C20" i="107"/>
  <c r="D20" i="107"/>
  <c r="E20" i="107"/>
  <c r="F20" i="107"/>
  <c r="G20" i="107"/>
  <c r="H20" i="107"/>
  <c r="I20" i="107"/>
  <c r="J20" i="107"/>
  <c r="K20" i="107"/>
  <c r="L20" i="107"/>
  <c r="M20" i="107"/>
  <c r="N20" i="107"/>
  <c r="O20" i="107"/>
  <c r="P20" i="107"/>
  <c r="Q20" i="107"/>
  <c r="R20" i="107"/>
  <c r="S20" i="107"/>
  <c r="T20" i="107"/>
  <c r="U20" i="107"/>
  <c r="V20" i="107"/>
  <c r="W20" i="107"/>
  <c r="X20" i="107"/>
  <c r="Y20" i="107"/>
  <c r="Z20" i="107"/>
  <c r="AA20" i="107"/>
  <c r="AB20" i="107"/>
  <c r="AC20" i="107"/>
  <c r="AD20" i="107"/>
  <c r="AE20" i="107"/>
  <c r="AF20" i="107"/>
  <c r="AG20" i="107"/>
  <c r="AH20" i="107"/>
  <c r="AI20" i="107"/>
  <c r="AJ20" i="107"/>
  <c r="I4" i="123" l="1"/>
  <c r="I2" i="8" s="1"/>
  <c r="I10" i="125" s="1"/>
  <c r="AB5" i="8"/>
  <c r="AA13" i="125"/>
  <c r="I5" i="123"/>
  <c r="H2" i="10"/>
  <c r="H25" i="125" s="1"/>
  <c r="AB3" i="8"/>
  <c r="AA11" i="125"/>
  <c r="J4" i="123"/>
  <c r="J2" i="8" s="1"/>
  <c r="J10" i="125" s="1"/>
  <c r="M37" i="113"/>
  <c r="N36" i="113"/>
  <c r="E32" i="107"/>
  <c r="I32" i="107"/>
  <c r="M32" i="107"/>
  <c r="L30" i="107"/>
  <c r="L32" i="107" s="1"/>
  <c r="H30" i="107"/>
  <c r="H32" i="107" s="1"/>
  <c r="D30" i="107"/>
  <c r="D32" i="107" s="1"/>
  <c r="O31" i="107"/>
  <c r="K31" i="107"/>
  <c r="G31" i="107"/>
  <c r="C31" i="107"/>
  <c r="O30" i="107"/>
  <c r="O32" i="107" s="1"/>
  <c r="K30" i="107"/>
  <c r="K32" i="107" s="1"/>
  <c r="G30" i="107"/>
  <c r="G32" i="107" s="1"/>
  <c r="C30" i="107"/>
  <c r="C32" i="107" s="1"/>
  <c r="N31" i="107"/>
  <c r="J31" i="107"/>
  <c r="F31" i="107"/>
  <c r="B31" i="107"/>
  <c r="N30" i="107"/>
  <c r="N32" i="107" s="1"/>
  <c r="J30" i="107"/>
  <c r="J32" i="107" s="1"/>
  <c r="F30" i="107"/>
  <c r="F32" i="107" s="1"/>
  <c r="B30" i="107"/>
  <c r="B36" i="107"/>
  <c r="J5" i="123" l="1"/>
  <c r="I2" i="10"/>
  <c r="I25" i="125" s="1"/>
  <c r="AC3" i="8"/>
  <c r="AB11" i="125"/>
  <c r="AC5" i="8"/>
  <c r="AB13" i="125"/>
  <c r="K4" i="123"/>
  <c r="K2" i="8" s="1"/>
  <c r="K10" i="125" s="1"/>
  <c r="N37" i="113"/>
  <c r="O36" i="113"/>
  <c r="B35" i="107"/>
  <c r="B32" i="107"/>
  <c r="O60" i="77"/>
  <c r="O61" i="77"/>
  <c r="O59" i="77"/>
  <c r="C60" i="77"/>
  <c r="C61" i="77"/>
  <c r="B61" i="77" s="1"/>
  <c r="C59" i="77"/>
  <c r="B83" i="77"/>
  <c r="C83" i="77"/>
  <c r="B84" i="77"/>
  <c r="C84" i="77"/>
  <c r="C82" i="77"/>
  <c r="B82" i="77"/>
  <c r="B60" i="77"/>
  <c r="AD3" i="8" l="1"/>
  <c r="AC11" i="125"/>
  <c r="AD5" i="8"/>
  <c r="AC13" i="125"/>
  <c r="K5" i="123"/>
  <c r="J2" i="10"/>
  <c r="J25" i="125" s="1"/>
  <c r="L4" i="123"/>
  <c r="L2" i="8" s="1"/>
  <c r="L10" i="125" s="1"/>
  <c r="O37" i="113"/>
  <c r="P36" i="113"/>
  <c r="C35" i="107"/>
  <c r="B37" i="107"/>
  <c r="C36" i="107"/>
  <c r="AE5" i="8" l="1"/>
  <c r="AD13" i="125"/>
  <c r="L5" i="123"/>
  <c r="K2" i="10"/>
  <c r="K25" i="125" s="1"/>
  <c r="AE3" i="8"/>
  <c r="AD11" i="125"/>
  <c r="M4" i="123"/>
  <c r="M2" i="8" s="1"/>
  <c r="M10" i="125" s="1"/>
  <c r="P37" i="113"/>
  <c r="Q36" i="113"/>
  <c r="C38" i="107"/>
  <c r="M5" i="123" l="1"/>
  <c r="L2" i="10"/>
  <c r="L25" i="125" s="1"/>
  <c r="AF3" i="8"/>
  <c r="AE11" i="125"/>
  <c r="AF5" i="8"/>
  <c r="AE13" i="125"/>
  <c r="N4" i="123"/>
  <c r="N2" i="8" s="1"/>
  <c r="N10" i="125" s="1"/>
  <c r="Q37" i="113"/>
  <c r="R36" i="113"/>
  <c r="C47" i="79"/>
  <c r="D47" i="79"/>
  <c r="E47" i="79"/>
  <c r="B48" i="79"/>
  <c r="C48" i="79" s="1"/>
  <c r="A49" i="79"/>
  <c r="C49" i="79"/>
  <c r="B49" i="79" s="1"/>
  <c r="B51" i="79"/>
  <c r="C51" i="79"/>
  <c r="B63" i="79" s="1"/>
  <c r="D51" i="79"/>
  <c r="E51" i="79"/>
  <c r="B61" i="79"/>
  <c r="C61" i="79"/>
  <c r="B64" i="79"/>
  <c r="C64" i="79"/>
  <c r="E72" i="79"/>
  <c r="F72" i="79"/>
  <c r="G72" i="79" s="1"/>
  <c r="H72" i="79" s="1"/>
  <c r="I72" i="79" s="1"/>
  <c r="J72" i="79" s="1"/>
  <c r="K72" i="79" s="1"/>
  <c r="L72" i="79" s="1"/>
  <c r="M72" i="79" s="1"/>
  <c r="N72" i="79" s="1"/>
  <c r="O72" i="79" s="1"/>
  <c r="B209" i="66"/>
  <c r="G23" i="80" s="1"/>
  <c r="B207" i="66"/>
  <c r="C89" i="77" s="1"/>
  <c r="AG3" i="8" l="1"/>
  <c r="AF11" i="125"/>
  <c r="AG5" i="8"/>
  <c r="AF13" i="125"/>
  <c r="N5" i="123"/>
  <c r="M2" i="10"/>
  <c r="M25" i="125" s="1"/>
  <c r="O4" i="123"/>
  <c r="O2" i="8" s="1"/>
  <c r="R37" i="113"/>
  <c r="S36" i="113"/>
  <c r="S37" i="113" s="1"/>
  <c r="C50" i="79"/>
  <c r="B62" i="79" s="1"/>
  <c r="B66" i="79" s="1"/>
  <c r="B68" i="79" s="1"/>
  <c r="C73" i="79" s="1"/>
  <c r="D73" i="79" s="1"/>
  <c r="E73" i="79" s="1"/>
  <c r="F73" i="79" s="1"/>
  <c r="G73" i="79" s="1"/>
  <c r="H73" i="79" s="1"/>
  <c r="I73" i="79" s="1"/>
  <c r="J73" i="79" s="1"/>
  <c r="K73" i="79" s="1"/>
  <c r="L73" i="79" s="1"/>
  <c r="M73" i="79" s="1"/>
  <c r="N73" i="79" s="1"/>
  <c r="O73" i="79" s="1"/>
  <c r="D49" i="79"/>
  <c r="E49" i="79" s="1"/>
  <c r="F6" i="80"/>
  <c r="F23" i="80"/>
  <c r="D48" i="79"/>
  <c r="B50" i="79"/>
  <c r="K77" i="64"/>
  <c r="O10" i="125" l="1"/>
  <c r="P2" i="8"/>
  <c r="AH5" i="8"/>
  <c r="AG13" i="125"/>
  <c r="O5" i="123"/>
  <c r="N2" i="10"/>
  <c r="N25" i="125" s="1"/>
  <c r="AH3" i="8"/>
  <c r="AG11" i="125"/>
  <c r="P4" i="123"/>
  <c r="B73" i="79"/>
  <c r="E48" i="79"/>
  <c r="E50" i="79" s="1"/>
  <c r="D50" i="79"/>
  <c r="B1" i="88"/>
  <c r="B36" i="77"/>
  <c r="C36" i="77"/>
  <c r="D36" i="77"/>
  <c r="E36" i="77"/>
  <c r="F36" i="77"/>
  <c r="G36" i="77"/>
  <c r="H36" i="77"/>
  <c r="I36" i="77"/>
  <c r="J36" i="77"/>
  <c r="K36" i="77"/>
  <c r="L36" i="77"/>
  <c r="M36" i="77"/>
  <c r="N36" i="77"/>
  <c r="O36" i="77"/>
  <c r="A37" i="77"/>
  <c r="B37" i="77"/>
  <c r="C37" i="77"/>
  <c r="D37" i="77"/>
  <c r="E37" i="77"/>
  <c r="F37" i="77"/>
  <c r="G37" i="77"/>
  <c r="H37" i="77"/>
  <c r="I37" i="77"/>
  <c r="J37" i="77"/>
  <c r="K37" i="77"/>
  <c r="L37" i="77"/>
  <c r="M37" i="77"/>
  <c r="N37" i="77"/>
  <c r="O37" i="77"/>
  <c r="A38" i="77"/>
  <c r="B38" i="77"/>
  <c r="C38" i="77"/>
  <c r="D38" i="77"/>
  <c r="E38" i="77"/>
  <c r="F38" i="77"/>
  <c r="G38" i="77"/>
  <c r="H38" i="77"/>
  <c r="I38" i="77"/>
  <c r="J38" i="77"/>
  <c r="K38" i="77"/>
  <c r="L38" i="77"/>
  <c r="M38" i="77"/>
  <c r="N38" i="77"/>
  <c r="O38" i="77"/>
  <c r="A33" i="88"/>
  <c r="B33" i="88"/>
  <c r="C33" i="88"/>
  <c r="D33" i="88"/>
  <c r="E33" i="88"/>
  <c r="F33" i="88"/>
  <c r="G33" i="88"/>
  <c r="H33" i="88"/>
  <c r="I33" i="88"/>
  <c r="J33" i="88"/>
  <c r="K33" i="88"/>
  <c r="L33" i="88"/>
  <c r="M33" i="88"/>
  <c r="N33" i="88"/>
  <c r="O33" i="88"/>
  <c r="P33" i="88"/>
  <c r="Q33" i="88"/>
  <c r="R33" i="88"/>
  <c r="S33" i="88"/>
  <c r="T33" i="88"/>
  <c r="U33" i="88"/>
  <c r="V33" i="88"/>
  <c r="W33" i="88"/>
  <c r="X33" i="88"/>
  <c r="Y33" i="88"/>
  <c r="Z33" i="88"/>
  <c r="AA33" i="88"/>
  <c r="AB33" i="88"/>
  <c r="AC33" i="88"/>
  <c r="AD33" i="88"/>
  <c r="AE33" i="88"/>
  <c r="AF33" i="88"/>
  <c r="AG33" i="88"/>
  <c r="AH33" i="88"/>
  <c r="AI33" i="88"/>
  <c r="D86" i="88"/>
  <c r="E86" i="88"/>
  <c r="F86" i="88"/>
  <c r="G86" i="88"/>
  <c r="H86" i="88"/>
  <c r="I86" i="88"/>
  <c r="J86" i="88"/>
  <c r="K86" i="88"/>
  <c r="L86" i="88"/>
  <c r="M86" i="88"/>
  <c r="N86" i="88"/>
  <c r="O86" i="88"/>
  <c r="C86" i="88"/>
  <c r="AI3" i="8" l="1"/>
  <c r="AI11" i="125" s="1"/>
  <c r="AH11" i="125"/>
  <c r="AI5" i="8"/>
  <c r="AI13" i="125" s="1"/>
  <c r="AH13" i="125"/>
  <c r="P10" i="125"/>
  <c r="Q2" i="8"/>
  <c r="P5" i="123"/>
  <c r="Q5" i="123" s="1"/>
  <c r="R5" i="123" s="1"/>
  <c r="S5" i="123" s="1"/>
  <c r="T5" i="123" s="1"/>
  <c r="U5" i="123" s="1"/>
  <c r="V5" i="123" s="1"/>
  <c r="W5" i="123" s="1"/>
  <c r="X5" i="123" s="1"/>
  <c r="Y5" i="123" s="1"/>
  <c r="Z5" i="123" s="1"/>
  <c r="AA5" i="123" s="1"/>
  <c r="AB5" i="123" s="1"/>
  <c r="AC5" i="123" s="1"/>
  <c r="AD5" i="123" s="1"/>
  <c r="AE5" i="123" s="1"/>
  <c r="AF5" i="123" s="1"/>
  <c r="AG5" i="123" s="1"/>
  <c r="AH5" i="123" s="1"/>
  <c r="AI5" i="123" s="1"/>
  <c r="O2" i="10"/>
  <c r="Q4" i="123"/>
  <c r="C21" i="77"/>
  <c r="O25" i="125" l="1"/>
  <c r="P2" i="10"/>
  <c r="Q10" i="125"/>
  <c r="R2" i="8"/>
  <c r="R4" i="123"/>
  <c r="D21" i="77"/>
  <c r="S2" i="8" l="1"/>
  <c r="R10" i="125"/>
  <c r="Q2" i="10"/>
  <c r="P25" i="125"/>
  <c r="S4" i="123"/>
  <c r="E21" i="77"/>
  <c r="R2" i="10" l="1"/>
  <c r="Q25" i="125"/>
  <c r="T2" i="8"/>
  <c r="S10" i="125"/>
  <c r="T4" i="123"/>
  <c r="F21" i="77"/>
  <c r="U2" i="8" l="1"/>
  <c r="T10" i="125"/>
  <c r="S2" i="10"/>
  <c r="R25" i="125"/>
  <c r="U4" i="123"/>
  <c r="G21" i="77"/>
  <c r="T2" i="10" l="1"/>
  <c r="S25" i="125"/>
  <c r="V2" i="8"/>
  <c r="U10" i="125"/>
  <c r="V4" i="123"/>
  <c r="H21" i="77"/>
  <c r="W2" i="8" l="1"/>
  <c r="V10" i="125"/>
  <c r="U2" i="10"/>
  <c r="T25" i="125"/>
  <c r="W4" i="123"/>
  <c r="I21" i="77"/>
  <c r="V2" i="10" l="1"/>
  <c r="U25" i="125"/>
  <c r="X2" i="8"/>
  <c r="W10" i="125"/>
  <c r="X4" i="123"/>
  <c r="J21" i="77"/>
  <c r="Y2" i="8" l="1"/>
  <c r="X10" i="125"/>
  <c r="W2" i="10"/>
  <c r="V25" i="125"/>
  <c r="Y4" i="123"/>
  <c r="K21" i="77"/>
  <c r="X2" i="10" l="1"/>
  <c r="W25" i="125"/>
  <c r="Z2" i="8"/>
  <c r="Y10" i="125"/>
  <c r="Z4" i="123"/>
  <c r="L21" i="77"/>
  <c r="AA2" i="8" l="1"/>
  <c r="Z10" i="125"/>
  <c r="Y2" i="10"/>
  <c r="X25" i="125"/>
  <c r="AA4" i="123"/>
  <c r="M21" i="77"/>
  <c r="Z2" i="10" l="1"/>
  <c r="Y25" i="125"/>
  <c r="AB2" i="8"/>
  <c r="AA10" i="125"/>
  <c r="AB4" i="123"/>
  <c r="N21" i="77"/>
  <c r="AC2" i="8" l="1"/>
  <c r="AB10" i="125"/>
  <c r="AA2" i="10"/>
  <c r="Z25" i="125"/>
  <c r="AC4" i="123"/>
  <c r="O21" i="77"/>
  <c r="AB2" i="10" l="1"/>
  <c r="AA25" i="125"/>
  <c r="AD2" i="8"/>
  <c r="AC10" i="125"/>
  <c r="AD4" i="123"/>
  <c r="C3" i="85"/>
  <c r="AE2" i="8" l="1"/>
  <c r="AD10" i="125"/>
  <c r="AC2" i="10"/>
  <c r="AB25" i="125"/>
  <c r="AE4" i="123"/>
  <c r="C5" i="77"/>
  <c r="A10" i="77"/>
  <c r="A6" i="77"/>
  <c r="A14" i="77"/>
  <c r="A92" i="77"/>
  <c r="A93" i="77"/>
  <c r="A94" i="77"/>
  <c r="A95" i="77"/>
  <c r="B97" i="80"/>
  <c r="C97" i="80"/>
  <c r="D97" i="80"/>
  <c r="E97" i="80"/>
  <c r="F97" i="80"/>
  <c r="G97" i="80"/>
  <c r="H97" i="80"/>
  <c r="I97" i="80"/>
  <c r="J97" i="80"/>
  <c r="K97" i="80"/>
  <c r="L97" i="80"/>
  <c r="M97" i="80"/>
  <c r="N97" i="80"/>
  <c r="O97" i="80"/>
  <c r="A98" i="80"/>
  <c r="B98" i="80"/>
  <c r="C98" i="80"/>
  <c r="D98" i="80"/>
  <c r="E98" i="80"/>
  <c r="F98" i="80"/>
  <c r="G98" i="80"/>
  <c r="H98" i="80"/>
  <c r="I98" i="80"/>
  <c r="J98" i="80"/>
  <c r="K98" i="80"/>
  <c r="L98" i="80"/>
  <c r="M98" i="80"/>
  <c r="N98" i="80"/>
  <c r="O98" i="80"/>
  <c r="A99" i="80"/>
  <c r="B99" i="80"/>
  <c r="C99" i="80"/>
  <c r="D99" i="80"/>
  <c r="E99" i="80"/>
  <c r="F99" i="80"/>
  <c r="G99" i="80"/>
  <c r="H99" i="80"/>
  <c r="I99" i="80"/>
  <c r="J99" i="80"/>
  <c r="K99" i="80"/>
  <c r="L99" i="80"/>
  <c r="M99" i="80"/>
  <c r="N99" i="80"/>
  <c r="O99" i="80"/>
  <c r="B53" i="88"/>
  <c r="B91" i="66"/>
  <c r="B49" i="88" s="1"/>
  <c r="A75" i="88"/>
  <c r="B76" i="88"/>
  <c r="C76" i="88"/>
  <c r="D76" i="88"/>
  <c r="B77" i="88"/>
  <c r="C77" i="88"/>
  <c r="D77" i="88"/>
  <c r="E77" i="88"/>
  <c r="F77" i="88"/>
  <c r="G77" i="88"/>
  <c r="H77" i="88"/>
  <c r="I77" i="88"/>
  <c r="J77" i="88"/>
  <c r="K77" i="88"/>
  <c r="L77" i="88"/>
  <c r="M77" i="88"/>
  <c r="N77" i="88"/>
  <c r="O77" i="88"/>
  <c r="A78" i="88"/>
  <c r="B78" i="88"/>
  <c r="C78" i="88"/>
  <c r="D78" i="88"/>
  <c r="E78" i="88"/>
  <c r="F78" i="88"/>
  <c r="G78" i="88"/>
  <c r="H78" i="88"/>
  <c r="I78" i="88"/>
  <c r="J78" i="88"/>
  <c r="K78" i="88"/>
  <c r="L78" i="88"/>
  <c r="M78" i="88"/>
  <c r="N78" i="88"/>
  <c r="O78" i="88"/>
  <c r="A79" i="88"/>
  <c r="B79" i="88"/>
  <c r="C79" i="88"/>
  <c r="D79" i="88"/>
  <c r="E79" i="88"/>
  <c r="F79" i="88"/>
  <c r="G79" i="88"/>
  <c r="H79" i="88"/>
  <c r="I79" i="88"/>
  <c r="J79" i="88"/>
  <c r="K79" i="88"/>
  <c r="L79" i="88"/>
  <c r="M79" i="88"/>
  <c r="N79" i="88"/>
  <c r="O79" i="88"/>
  <c r="O46" i="77"/>
  <c r="O47" i="77"/>
  <c r="O48" i="77"/>
  <c r="O52" i="77"/>
  <c r="O53" i="77"/>
  <c r="O54" i="77"/>
  <c r="B59" i="77"/>
  <c r="C46" i="77"/>
  <c r="D46" i="77" s="1"/>
  <c r="E46" i="77" s="1"/>
  <c r="F46" i="77" s="1"/>
  <c r="G46" i="77" s="1"/>
  <c r="H46" i="77" s="1"/>
  <c r="I46" i="77" s="1"/>
  <c r="J46" i="77" s="1"/>
  <c r="K46" i="77" s="1"/>
  <c r="L46" i="77" s="1"/>
  <c r="M46" i="77" s="1"/>
  <c r="N46" i="77" s="1"/>
  <c r="C47" i="77"/>
  <c r="C48" i="77"/>
  <c r="C52" i="77"/>
  <c r="C53" i="77"/>
  <c r="D53" i="77" s="1"/>
  <c r="E53" i="77" s="1"/>
  <c r="F53" i="77" s="1"/>
  <c r="G53" i="77" s="1"/>
  <c r="H53" i="77" s="1"/>
  <c r="I53" i="77" s="1"/>
  <c r="J53" i="77" s="1"/>
  <c r="K53" i="77" s="1"/>
  <c r="L53" i="77" s="1"/>
  <c r="M53" i="77" s="1"/>
  <c r="N53" i="77" s="1"/>
  <c r="C54" i="77"/>
  <c r="AD2" i="10" l="1"/>
  <c r="AC25" i="125"/>
  <c r="AF2" i="8"/>
  <c r="AE10" i="125"/>
  <c r="AF4" i="123"/>
  <c r="D5" i="77"/>
  <c r="C1" i="88"/>
  <c r="B48" i="77"/>
  <c r="D52" i="77"/>
  <c r="E52" i="77" s="1"/>
  <c r="F52" i="77" s="1"/>
  <c r="G52" i="77" s="1"/>
  <c r="H52" i="77" s="1"/>
  <c r="I52" i="77" s="1"/>
  <c r="J52" i="77" s="1"/>
  <c r="K52" i="77" s="1"/>
  <c r="L52" i="77" s="1"/>
  <c r="M52" i="77" s="1"/>
  <c r="N52" i="77" s="1"/>
  <c r="D61" i="77"/>
  <c r="E61" i="77" s="1"/>
  <c r="F61" i="77" s="1"/>
  <c r="G61" i="77" s="1"/>
  <c r="H61" i="77" s="1"/>
  <c r="I61" i="77" s="1"/>
  <c r="J61" i="77" s="1"/>
  <c r="K61" i="77" s="1"/>
  <c r="L61" i="77" s="1"/>
  <c r="M61" i="77" s="1"/>
  <c r="N61" i="77" s="1"/>
  <c r="D54" i="77"/>
  <c r="E54" i="77" s="1"/>
  <c r="D47" i="77"/>
  <c r="E47" i="77" s="1"/>
  <c r="F47" i="77" s="1"/>
  <c r="G47" i="77" s="1"/>
  <c r="D59" i="77"/>
  <c r="E59" i="77" s="1"/>
  <c r="B52" i="77"/>
  <c r="B47" i="77"/>
  <c r="B53" i="77"/>
  <c r="D48" i="77"/>
  <c r="D60" i="77"/>
  <c r="B46" i="77"/>
  <c r="B54" i="77"/>
  <c r="AG2" i="8" l="1"/>
  <c r="AF10" i="125"/>
  <c r="AE2" i="10"/>
  <c r="AD25" i="125"/>
  <c r="AG4" i="123"/>
  <c r="E5" i="77"/>
  <c r="D1" i="88"/>
  <c r="F59" i="77"/>
  <c r="H47" i="77"/>
  <c r="F54" i="77"/>
  <c r="E48" i="77"/>
  <c r="E60" i="77"/>
  <c r="C4" i="85"/>
  <c r="AF2" i="10" l="1"/>
  <c r="AE25" i="125"/>
  <c r="AH2" i="8"/>
  <c r="AG10" i="125"/>
  <c r="AH4" i="123"/>
  <c r="F5" i="77"/>
  <c r="E1" i="88"/>
  <c r="G54" i="77"/>
  <c r="I47" i="77"/>
  <c r="G59" i="77"/>
  <c r="F60" i="77"/>
  <c r="F48" i="77"/>
  <c r="AI2" i="8" l="1"/>
  <c r="AI10" i="125" s="1"/>
  <c r="AH10" i="125"/>
  <c r="AG2" i="10"/>
  <c r="AF25" i="125"/>
  <c r="AI4" i="123"/>
  <c r="G5" i="77"/>
  <c r="F1" i="88"/>
  <c r="J47" i="77"/>
  <c r="H59" i="77"/>
  <c r="H54" i="77"/>
  <c r="G48" i="77"/>
  <c r="G60" i="77"/>
  <c r="AH2" i="10" l="1"/>
  <c r="AG25" i="125"/>
  <c r="H5" i="77"/>
  <c r="G1" i="88"/>
  <c r="I59" i="77"/>
  <c r="I54" i="77"/>
  <c r="K47" i="77"/>
  <c r="H60" i="77"/>
  <c r="H48" i="77"/>
  <c r="AI2" i="10" l="1"/>
  <c r="AI25" i="125" s="1"/>
  <c r="AH25" i="125"/>
  <c r="I5" i="77"/>
  <c r="H1" i="88"/>
  <c r="J59" i="77"/>
  <c r="L47" i="77"/>
  <c r="J54" i="77"/>
  <c r="I48" i="77"/>
  <c r="I60" i="77"/>
  <c r="J5" i="77" l="1"/>
  <c r="I1" i="88"/>
  <c r="K54" i="77"/>
  <c r="K59" i="77"/>
  <c r="M47" i="77"/>
  <c r="J60" i="77"/>
  <c r="J48" i="77"/>
  <c r="K5" i="77" l="1"/>
  <c r="J1" i="88"/>
  <c r="N47" i="77"/>
  <c r="L54" i="77"/>
  <c r="L59" i="77"/>
  <c r="K48" i="77"/>
  <c r="K60" i="77"/>
  <c r="L5" i="77" l="1"/>
  <c r="K1" i="88"/>
  <c r="M59" i="77"/>
  <c r="M54" i="77"/>
  <c r="L60" i="77"/>
  <c r="L48" i="77"/>
  <c r="M5" i="77" l="1"/>
  <c r="L1" i="88"/>
  <c r="N54" i="77"/>
  <c r="N59" i="77"/>
  <c r="M48" i="77"/>
  <c r="M60" i="77"/>
  <c r="N5" i="77" l="1"/>
  <c r="M1" i="88"/>
  <c r="N48" i="77"/>
  <c r="N60" i="77"/>
  <c r="O5" i="77" l="1"/>
  <c r="O1" i="88" s="1"/>
  <c r="N1" i="88"/>
  <c r="F121" i="66" l="1"/>
  <c r="F122" i="66"/>
  <c r="B131" i="66"/>
  <c r="B124" i="66"/>
  <c r="A190" i="66"/>
  <c r="B190" i="66"/>
  <c r="B192" i="66"/>
  <c r="B191" i="66"/>
  <c r="A93" i="80"/>
  <c r="A92" i="80"/>
  <c r="C91" i="80"/>
  <c r="B91" i="80"/>
  <c r="D84" i="80"/>
  <c r="E84" i="80" s="1"/>
  <c r="F48" i="80"/>
  <c r="E48" i="80"/>
  <c r="D48" i="80"/>
  <c r="A48" i="80"/>
  <c r="F44" i="80"/>
  <c r="E44" i="80"/>
  <c r="D44" i="80"/>
  <c r="F40" i="80"/>
  <c r="D40" i="80"/>
  <c r="E40" i="80"/>
  <c r="K1" i="80"/>
  <c r="E25" i="80"/>
  <c r="D25" i="80"/>
  <c r="C25" i="80"/>
  <c r="B25" i="80"/>
  <c r="D38" i="80" s="1"/>
  <c r="C19" i="80"/>
  <c r="E19" i="80" s="1"/>
  <c r="B19" i="80"/>
  <c r="D36" i="80" s="1"/>
  <c r="H18" i="80"/>
  <c r="E18" i="80"/>
  <c r="D18" i="80"/>
  <c r="H17" i="80"/>
  <c r="E17" i="80"/>
  <c r="D17" i="80"/>
  <c r="H16" i="80"/>
  <c r="E16" i="80"/>
  <c r="D16" i="80"/>
  <c r="H15" i="80"/>
  <c r="E15" i="80"/>
  <c r="D15" i="80"/>
  <c r="H14" i="80"/>
  <c r="E14" i="80"/>
  <c r="D14" i="80"/>
  <c r="H13" i="80"/>
  <c r="E13" i="80"/>
  <c r="D13" i="80"/>
  <c r="H12" i="80"/>
  <c r="E12" i="80"/>
  <c r="D12" i="80"/>
  <c r="H11" i="80"/>
  <c r="E11" i="80"/>
  <c r="D11" i="80"/>
  <c r="H10" i="80"/>
  <c r="E10" i="80"/>
  <c r="D10" i="80"/>
  <c r="H9" i="80"/>
  <c r="E9" i="80"/>
  <c r="D9" i="80"/>
  <c r="E29" i="79"/>
  <c r="C21" i="79"/>
  <c r="B21" i="79"/>
  <c r="C18" i="79"/>
  <c r="E7" i="79"/>
  <c r="D7" i="79"/>
  <c r="C7" i="79"/>
  <c r="B20" i="79" s="1"/>
  <c r="B7" i="79"/>
  <c r="D5" i="79"/>
  <c r="B5" i="79"/>
  <c r="A5" i="79"/>
  <c r="B4" i="79"/>
  <c r="D4" i="79" s="1"/>
  <c r="E4" i="79" s="1"/>
  <c r="D3" i="79"/>
  <c r="C3" i="79"/>
  <c r="C8" i="113" l="1"/>
  <c r="C1" i="113" s="1"/>
  <c r="C7" i="111"/>
  <c r="C1" i="111" s="1"/>
  <c r="A8" i="111"/>
  <c r="A9" i="111"/>
  <c r="B8" i="113"/>
  <c r="B1" i="113" s="1"/>
  <c r="B7" i="111"/>
  <c r="B1" i="111" s="1"/>
  <c r="E3" i="79"/>
  <c r="I18" i="80"/>
  <c r="I10" i="80"/>
  <c r="I25" i="80"/>
  <c r="G25" i="80"/>
  <c r="D19" i="80"/>
  <c r="E36" i="80" s="1"/>
  <c r="E42" i="80" s="1"/>
  <c r="E46" i="80" s="1"/>
  <c r="E50" i="80" s="1"/>
  <c r="I14" i="80"/>
  <c r="E38" i="80"/>
  <c r="F25" i="80"/>
  <c r="F38" i="80" s="1"/>
  <c r="F29" i="79"/>
  <c r="B6" i="79"/>
  <c r="C4" i="79"/>
  <c r="D6" i="79"/>
  <c r="C6" i="79"/>
  <c r="B19" i="79" s="1"/>
  <c r="B23" i="79" s="1"/>
  <c r="B25" i="79" s="1"/>
  <c r="C30" i="79" s="1"/>
  <c r="I9" i="80"/>
  <c r="I13" i="80"/>
  <c r="I17" i="80"/>
  <c r="H25" i="80"/>
  <c r="F11" i="80"/>
  <c r="I12" i="80"/>
  <c r="F15" i="80"/>
  <c r="I16" i="80"/>
  <c r="F10" i="80"/>
  <c r="F14" i="80"/>
  <c r="F18" i="80"/>
  <c r="D91" i="80"/>
  <c r="D154" i="66"/>
  <c r="D42" i="80"/>
  <c r="D46" i="80" s="1"/>
  <c r="D50" i="80" s="1"/>
  <c r="C85" i="80" s="1"/>
  <c r="E91" i="80"/>
  <c r="F84" i="80"/>
  <c r="I11" i="80"/>
  <c r="I15" i="80"/>
  <c r="H19" i="80"/>
  <c r="F9" i="80"/>
  <c r="F13" i="80"/>
  <c r="F17" i="80"/>
  <c r="G6" i="80"/>
  <c r="G15" i="80" s="1"/>
  <c r="F12" i="80"/>
  <c r="F16" i="80"/>
  <c r="E5" i="79"/>
  <c r="A39" i="66"/>
  <c r="A96" i="77" s="1"/>
  <c r="A40" i="66"/>
  <c r="A97" i="77" s="1"/>
  <c r="B39" i="66"/>
  <c r="E53" i="79" s="1"/>
  <c r="B40" i="66"/>
  <c r="D53" i="79" s="1"/>
  <c r="O11" i="74"/>
  <c r="N11" i="74"/>
  <c r="B32" i="66"/>
  <c r="B93" i="77" s="1"/>
  <c r="D9" i="70"/>
  <c r="E14" i="70"/>
  <c r="F14" i="70" s="1"/>
  <c r="G14" i="70" s="1"/>
  <c r="H14" i="70" s="1"/>
  <c r="I14" i="70" s="1"/>
  <c r="J14" i="70" s="1"/>
  <c r="K14" i="70" s="1"/>
  <c r="L14" i="70" s="1"/>
  <c r="M14" i="70" s="1"/>
  <c r="N14" i="70" s="1"/>
  <c r="O14" i="70" s="1"/>
  <c r="O9" i="70" s="1"/>
  <c r="D23" i="70"/>
  <c r="E23" i="70"/>
  <c r="F23" i="70"/>
  <c r="G23" i="70"/>
  <c r="H23" i="70"/>
  <c r="I23" i="70"/>
  <c r="J23" i="70"/>
  <c r="K23" i="70"/>
  <c r="L23" i="70"/>
  <c r="M23" i="70"/>
  <c r="N23" i="70"/>
  <c r="O23" i="70"/>
  <c r="D24" i="70"/>
  <c r="E24" i="70"/>
  <c r="F24" i="70"/>
  <c r="G24" i="70"/>
  <c r="H24" i="70"/>
  <c r="I24" i="70"/>
  <c r="J24" i="70"/>
  <c r="K24" i="70"/>
  <c r="L24" i="70"/>
  <c r="M24" i="70"/>
  <c r="N24" i="70"/>
  <c r="O24" i="70"/>
  <c r="AI3" i="72"/>
  <c r="AI12" i="72" s="1"/>
  <c r="AH3" i="72"/>
  <c r="AG3" i="72"/>
  <c r="AG12" i="72" s="1"/>
  <c r="AF3" i="72"/>
  <c r="AF12" i="72" s="1"/>
  <c r="AE3" i="72"/>
  <c r="AE12" i="72" s="1"/>
  <c r="AD3" i="72"/>
  <c r="AC3" i="72"/>
  <c r="AC12" i="72" s="1"/>
  <c r="AB3" i="72"/>
  <c r="AB12" i="72" s="1"/>
  <c r="AA3" i="72"/>
  <c r="AA12" i="72" s="1"/>
  <c r="Z3" i="72"/>
  <c r="Y3" i="72"/>
  <c r="Y12" i="72" s="1"/>
  <c r="X3" i="72"/>
  <c r="X12" i="72" s="1"/>
  <c r="W3" i="72"/>
  <c r="W12" i="72" s="1"/>
  <c r="V3" i="72"/>
  <c r="U3" i="72"/>
  <c r="U12" i="72" s="1"/>
  <c r="T3" i="72"/>
  <c r="T12" i="72" s="1"/>
  <c r="S3" i="72"/>
  <c r="S12" i="72" s="1"/>
  <c r="R3" i="72"/>
  <c r="Q3" i="72"/>
  <c r="Q12" i="72" s="1"/>
  <c r="P3" i="72"/>
  <c r="P12" i="72" s="1"/>
  <c r="O3" i="72"/>
  <c r="O12" i="72" s="1"/>
  <c r="N3" i="72"/>
  <c r="M3" i="72"/>
  <c r="M12" i="72" s="1"/>
  <c r="L3" i="72"/>
  <c r="L12" i="72" s="1"/>
  <c r="K3" i="72"/>
  <c r="K12" i="72" s="1"/>
  <c r="J3" i="72"/>
  <c r="I3" i="72"/>
  <c r="I12" i="72" s="1"/>
  <c r="H3" i="72"/>
  <c r="H12" i="72" s="1"/>
  <c r="G3" i="72"/>
  <c r="G12" i="72" s="1"/>
  <c r="F3" i="72"/>
  <c r="E3" i="72"/>
  <c r="E12" i="72" s="1"/>
  <c r="D3" i="72"/>
  <c r="D12" i="72" s="1"/>
  <c r="C3" i="72"/>
  <c r="B3" i="72"/>
  <c r="A3" i="72"/>
  <c r="AI2" i="72"/>
  <c r="AH2" i="72"/>
  <c r="AH11" i="72" s="1"/>
  <c r="AG2" i="72"/>
  <c r="AF2" i="72"/>
  <c r="AF4" i="72" s="1"/>
  <c r="AE2" i="72"/>
  <c r="AD2" i="72"/>
  <c r="AD11" i="72" s="1"/>
  <c r="AC2" i="72"/>
  <c r="AB2" i="72"/>
  <c r="AB11" i="72" s="1"/>
  <c r="AA2" i="72"/>
  <c r="Z2" i="72"/>
  <c r="Z11" i="72" s="1"/>
  <c r="Y2" i="72"/>
  <c r="X2" i="72"/>
  <c r="X11" i="72" s="1"/>
  <c r="W2" i="72"/>
  <c r="V2" i="72"/>
  <c r="V11" i="72" s="1"/>
  <c r="U2" i="72"/>
  <c r="T2" i="72"/>
  <c r="T11" i="72" s="1"/>
  <c r="S2" i="72"/>
  <c r="R2" i="72"/>
  <c r="R4" i="72" s="1"/>
  <c r="Q2" i="72"/>
  <c r="P2" i="72"/>
  <c r="P11" i="72" s="1"/>
  <c r="O2" i="72"/>
  <c r="N2" i="72"/>
  <c r="N11" i="72" s="1"/>
  <c r="M2" i="72"/>
  <c r="L2" i="72"/>
  <c r="L11" i="72" s="1"/>
  <c r="K2" i="72"/>
  <c r="J2" i="72"/>
  <c r="J11" i="72" s="1"/>
  <c r="I2" i="72"/>
  <c r="H2" i="72"/>
  <c r="H11" i="72" s="1"/>
  <c r="G2" i="72"/>
  <c r="F2" i="72"/>
  <c r="F11" i="72" s="1"/>
  <c r="E2" i="72"/>
  <c r="D2" i="72"/>
  <c r="D11" i="72" s="1"/>
  <c r="C2" i="72"/>
  <c r="B2" i="72"/>
  <c r="B4" i="72" s="1"/>
  <c r="B7" i="72" s="1"/>
  <c r="A2" i="72"/>
  <c r="AI1" i="72"/>
  <c r="AH1" i="72"/>
  <c r="AG1" i="72"/>
  <c r="AF1" i="72"/>
  <c r="AE1" i="72"/>
  <c r="AD1" i="72"/>
  <c r="AC1" i="72"/>
  <c r="AB1" i="72"/>
  <c r="AA1" i="72"/>
  <c r="Z1" i="72"/>
  <c r="Y1" i="72"/>
  <c r="X1" i="72"/>
  <c r="W1" i="72"/>
  <c r="V1" i="72"/>
  <c r="U1" i="72"/>
  <c r="T1" i="72"/>
  <c r="S1" i="72"/>
  <c r="R1" i="72"/>
  <c r="Q1" i="72"/>
  <c r="P1" i="72"/>
  <c r="O1" i="72"/>
  <c r="N1" i="72"/>
  <c r="M1" i="72"/>
  <c r="L1" i="72"/>
  <c r="K1" i="72"/>
  <c r="J1" i="72"/>
  <c r="I1" i="72"/>
  <c r="H1" i="72"/>
  <c r="G1" i="72"/>
  <c r="F1" i="72"/>
  <c r="E1" i="72"/>
  <c r="D1" i="72"/>
  <c r="C1" i="72"/>
  <c r="B1" i="72"/>
  <c r="F19" i="80" l="1"/>
  <c r="F36" i="80" s="1"/>
  <c r="E8" i="113"/>
  <c r="E1" i="113" s="1"/>
  <c r="E7" i="111"/>
  <c r="E1" i="111" s="1"/>
  <c r="I19" i="80"/>
  <c r="D8" i="113"/>
  <c r="D1" i="113" s="1"/>
  <c r="D7" i="111"/>
  <c r="D1" i="111" s="1"/>
  <c r="F42" i="80"/>
  <c r="F46" i="80" s="1"/>
  <c r="F50" i="80" s="1"/>
  <c r="F57" i="79"/>
  <c r="C63" i="79" s="1"/>
  <c r="F56" i="79"/>
  <c r="C62" i="79" s="1"/>
  <c r="G29" i="79"/>
  <c r="J15" i="80"/>
  <c r="B74" i="80"/>
  <c r="B75" i="80" s="1"/>
  <c r="B76" i="80" s="1"/>
  <c r="H124" i="66"/>
  <c r="B97" i="77"/>
  <c r="B90" i="66"/>
  <c r="B50" i="88" s="1"/>
  <c r="B51" i="88" s="1"/>
  <c r="C41" i="88" s="1"/>
  <c r="C42" i="88" s="1"/>
  <c r="B96" i="77"/>
  <c r="G16" i="80"/>
  <c r="J16" i="80" s="1"/>
  <c r="G11" i="80"/>
  <c r="J11" i="80" s="1"/>
  <c r="G12" i="80"/>
  <c r="J12" i="80" s="1"/>
  <c r="N9" i="70"/>
  <c r="J9" i="70"/>
  <c r="F9" i="70"/>
  <c r="M9" i="70"/>
  <c r="I9" i="70"/>
  <c r="E9" i="70"/>
  <c r="L9" i="70"/>
  <c r="H9" i="70"/>
  <c r="K9" i="70"/>
  <c r="G9" i="70"/>
  <c r="B30" i="79"/>
  <c r="F123" i="66"/>
  <c r="B33" i="66"/>
  <c r="H121" i="66"/>
  <c r="H123" i="66"/>
  <c r="D80" i="80"/>
  <c r="F124" i="66"/>
  <c r="M2" i="80"/>
  <c r="E80" i="80"/>
  <c r="D9" i="79"/>
  <c r="E9" i="79"/>
  <c r="E79" i="80"/>
  <c r="D79" i="80"/>
  <c r="D30" i="79"/>
  <c r="C92" i="80"/>
  <c r="B59" i="80"/>
  <c r="G17" i="80"/>
  <c r="J17" i="80" s="1"/>
  <c r="G18" i="80"/>
  <c r="J18" i="80" s="1"/>
  <c r="G14" i="80"/>
  <c r="J14" i="80" s="1"/>
  <c r="G9" i="80"/>
  <c r="J9" i="80" s="1"/>
  <c r="G10" i="80"/>
  <c r="J10" i="80" s="1"/>
  <c r="J25" i="80"/>
  <c r="G13" i="80"/>
  <c r="J13" i="80" s="1"/>
  <c r="A59" i="80"/>
  <c r="G19" i="80"/>
  <c r="J19" i="80" s="1"/>
  <c r="G84" i="80"/>
  <c r="F91" i="80"/>
  <c r="C8" i="72"/>
  <c r="P4" i="72"/>
  <c r="AF11" i="72"/>
  <c r="C4" i="72"/>
  <c r="C7" i="72" s="1"/>
  <c r="G11" i="72"/>
  <c r="K11" i="72"/>
  <c r="O11" i="72"/>
  <c r="S11" i="72"/>
  <c r="W11" i="72"/>
  <c r="AA11" i="72"/>
  <c r="AE11" i="72"/>
  <c r="AI11" i="72"/>
  <c r="D4" i="72"/>
  <c r="D8" i="72" s="1"/>
  <c r="T4" i="72"/>
  <c r="H4" i="72"/>
  <c r="H8" i="72" s="1"/>
  <c r="X4" i="72"/>
  <c r="Q11" i="72"/>
  <c r="U11" i="72"/>
  <c r="Y11" i="72"/>
  <c r="AC11" i="72"/>
  <c r="AG11" i="72"/>
  <c r="B8" i="72"/>
  <c r="F12" i="72"/>
  <c r="J12" i="72"/>
  <c r="N12" i="72"/>
  <c r="R12" i="72"/>
  <c r="V12" i="72"/>
  <c r="Z12" i="72"/>
  <c r="AD12" i="72"/>
  <c r="AH12" i="72"/>
  <c r="L4" i="72"/>
  <c r="L7" i="72" s="1"/>
  <c r="AB4" i="72"/>
  <c r="I7" i="72"/>
  <c r="L8" i="72"/>
  <c r="I4" i="72"/>
  <c r="I8" i="72" s="1"/>
  <c r="Q4" i="72"/>
  <c r="Y4" i="72"/>
  <c r="AG4" i="72"/>
  <c r="F4" i="72"/>
  <c r="F7" i="72" s="1"/>
  <c r="J4" i="72"/>
  <c r="J7" i="72" s="1"/>
  <c r="N4" i="72"/>
  <c r="N7" i="72" s="1"/>
  <c r="V4" i="72"/>
  <c r="Z4" i="72"/>
  <c r="AD4" i="72"/>
  <c r="AH4" i="72"/>
  <c r="D7" i="72"/>
  <c r="H7" i="72"/>
  <c r="N8" i="72"/>
  <c r="R11" i="72"/>
  <c r="E4" i="72"/>
  <c r="E8" i="72" s="1"/>
  <c r="M4" i="72"/>
  <c r="M8" i="72" s="1"/>
  <c r="U4" i="72"/>
  <c r="AC4" i="72"/>
  <c r="E11" i="72"/>
  <c r="I11" i="72"/>
  <c r="M11" i="72"/>
  <c r="G4" i="72"/>
  <c r="G7" i="72" s="1"/>
  <c r="K4" i="72"/>
  <c r="K7" i="72" s="1"/>
  <c r="O4" i="72"/>
  <c r="O7" i="72" s="1"/>
  <c r="S4" i="72"/>
  <c r="W4" i="72"/>
  <c r="AA4" i="72"/>
  <c r="AE4" i="72"/>
  <c r="AI4" i="72"/>
  <c r="G8" i="72"/>
  <c r="K8" i="72"/>
  <c r="O8" i="72"/>
  <c r="B29" i="70"/>
  <c r="B16" i="70" s="1"/>
  <c r="D28" i="70"/>
  <c r="D30" i="70" s="1"/>
  <c r="B28" i="70"/>
  <c r="B15" i="70" s="1"/>
  <c r="A17" i="70"/>
  <c r="A4" i="70" s="1"/>
  <c r="C16" i="70"/>
  <c r="A16" i="70"/>
  <c r="A15" i="70"/>
  <c r="C14" i="70"/>
  <c r="B14" i="70"/>
  <c r="F8" i="113" l="1"/>
  <c r="F1" i="113" s="1"/>
  <c r="F7" i="111"/>
  <c r="F1" i="111" s="1"/>
  <c r="C8" i="111"/>
  <c r="C2" i="111" s="1"/>
  <c r="B137" i="66"/>
  <c r="B43" i="88"/>
  <c r="B32" i="88" s="1"/>
  <c r="C32" i="88"/>
  <c r="C66" i="79"/>
  <c r="C68" i="79" s="1"/>
  <c r="C74" i="79" s="1"/>
  <c r="H29" i="79"/>
  <c r="C74" i="80"/>
  <c r="C75" i="80" s="1"/>
  <c r="C76" i="80" s="1"/>
  <c r="B80" i="80" s="1"/>
  <c r="H122" i="66"/>
  <c r="B94" i="77"/>
  <c r="A60" i="80"/>
  <c r="A61" i="80" s="1"/>
  <c r="A62" i="80" s="1"/>
  <c r="B60" i="80"/>
  <c r="B61" i="80" s="1"/>
  <c r="B62" i="80" s="1"/>
  <c r="A74" i="80"/>
  <c r="A75" i="80" s="1"/>
  <c r="A76" i="80" s="1"/>
  <c r="A80" i="80" s="1"/>
  <c r="D16" i="70"/>
  <c r="E16" i="70" s="1"/>
  <c r="A2" i="70"/>
  <c r="A10" i="70"/>
  <c r="A3" i="70"/>
  <c r="A11" i="70"/>
  <c r="F13" i="79"/>
  <c r="C20" i="79" s="1"/>
  <c r="B136" i="66"/>
  <c r="B140" i="66"/>
  <c r="B141" i="66"/>
  <c r="M1" i="80"/>
  <c r="H52" i="80" s="1"/>
  <c r="C86" i="80" s="1"/>
  <c r="C93" i="80" s="1"/>
  <c r="E30" i="79"/>
  <c r="H84" i="80"/>
  <c r="G91" i="80"/>
  <c r="C59" i="80"/>
  <c r="C15" i="70"/>
  <c r="F8" i="72"/>
  <c r="E7" i="72"/>
  <c r="J8" i="72"/>
  <c r="M7" i="72"/>
  <c r="C17" i="70"/>
  <c r="E29" i="70"/>
  <c r="E28" i="70"/>
  <c r="B30" i="70"/>
  <c r="C29" i="70" s="1"/>
  <c r="C9" i="111" l="1"/>
  <c r="C3" i="111" s="1"/>
  <c r="G8" i="113"/>
  <c r="G1" i="113" s="1"/>
  <c r="G7" i="111"/>
  <c r="G1" i="111" s="1"/>
  <c r="U32" i="88"/>
  <c r="N32" i="88"/>
  <c r="J32" i="88"/>
  <c r="E32" i="88"/>
  <c r="X32" i="88"/>
  <c r="H32" i="88"/>
  <c r="AI32" i="88"/>
  <c r="S32" i="88"/>
  <c r="V32" i="88"/>
  <c r="F32" i="88"/>
  <c r="AC32" i="88"/>
  <c r="D32" i="88"/>
  <c r="T32" i="88"/>
  <c r="AG32" i="88"/>
  <c r="AE32" i="88"/>
  <c r="O32" i="88"/>
  <c r="R32" i="88"/>
  <c r="AH32" i="88"/>
  <c r="Q32" i="88"/>
  <c r="AF32" i="88"/>
  <c r="P32" i="88"/>
  <c r="Y32" i="88"/>
  <c r="AA32" i="88"/>
  <c r="K32" i="88"/>
  <c r="AD32" i="88"/>
  <c r="Z32" i="88"/>
  <c r="I32" i="88"/>
  <c r="AB32" i="88"/>
  <c r="L32" i="88"/>
  <c r="M32" i="88"/>
  <c r="W32" i="88"/>
  <c r="G32" i="88"/>
  <c r="B74" i="79"/>
  <c r="D74" i="79"/>
  <c r="E74" i="79" s="1"/>
  <c r="F74" i="79" s="1"/>
  <c r="G74" i="79" s="1"/>
  <c r="H74" i="79" s="1"/>
  <c r="I74" i="79" s="1"/>
  <c r="J74" i="79" s="1"/>
  <c r="K74" i="79" s="1"/>
  <c r="L74" i="79" s="1"/>
  <c r="M74" i="79" s="1"/>
  <c r="N74" i="79" s="1"/>
  <c r="O74" i="79" s="1"/>
  <c r="I29" i="79"/>
  <c r="C94" i="80"/>
  <c r="C10" i="111" s="1"/>
  <c r="C4" i="111" s="1"/>
  <c r="F15" i="77"/>
  <c r="I11" i="77"/>
  <c r="G7" i="77"/>
  <c r="N11" i="77"/>
  <c r="L7" i="77"/>
  <c r="C11" i="77"/>
  <c r="J15" i="77"/>
  <c r="D11" i="77"/>
  <c r="F7" i="77"/>
  <c r="I15" i="77"/>
  <c r="K11" i="77"/>
  <c r="B11" i="77"/>
  <c r="E15" i="77"/>
  <c r="G11" i="77"/>
  <c r="N15" i="77"/>
  <c r="H11" i="77"/>
  <c r="C15" i="77"/>
  <c r="E7" i="77"/>
  <c r="O7" i="77"/>
  <c r="F11" i="77"/>
  <c r="D7" i="77"/>
  <c r="K15" i="77"/>
  <c r="B15" i="77"/>
  <c r="L11" i="77"/>
  <c r="G15" i="77"/>
  <c r="I7" i="77"/>
  <c r="D15" i="77"/>
  <c r="J7" i="77"/>
  <c r="M15" i="77"/>
  <c r="O11" i="77"/>
  <c r="O27" i="77" s="1"/>
  <c r="B7" i="77"/>
  <c r="L15" i="77"/>
  <c r="M7" i="77"/>
  <c r="H15" i="77"/>
  <c r="N7" i="77"/>
  <c r="E11" i="77"/>
  <c r="C7" i="77"/>
  <c r="J11" i="77"/>
  <c r="J27" i="77" s="1"/>
  <c r="H7" i="77"/>
  <c r="O15" i="77"/>
  <c r="M11" i="77"/>
  <c r="K7" i="77"/>
  <c r="A65" i="80"/>
  <c r="D85" i="80"/>
  <c r="E85" i="80" s="1"/>
  <c r="B85" i="80"/>
  <c r="B92" i="80" s="1"/>
  <c r="C60" i="80"/>
  <c r="C61" i="80" s="1"/>
  <c r="C62" i="80" s="1"/>
  <c r="B65" i="80" s="1"/>
  <c r="D86" i="80" s="1"/>
  <c r="D15" i="70"/>
  <c r="C10" i="70"/>
  <c r="C11" i="70"/>
  <c r="F30" i="79"/>
  <c r="H91" i="80"/>
  <c r="I84" i="80"/>
  <c r="E15" i="70"/>
  <c r="F16" i="70"/>
  <c r="C28" i="70"/>
  <c r="B17" i="70"/>
  <c r="H8" i="113" l="1"/>
  <c r="H1" i="113" s="1"/>
  <c r="H7" i="111"/>
  <c r="H1" i="111" s="1"/>
  <c r="B8" i="111"/>
  <c r="B2" i="111" s="1"/>
  <c r="G27" i="77"/>
  <c r="F24" i="88"/>
  <c r="J24" i="88"/>
  <c r="N24" i="88"/>
  <c r="E24" i="88"/>
  <c r="M24" i="88"/>
  <c r="C24" i="88"/>
  <c r="G24" i="88"/>
  <c r="K24" i="88"/>
  <c r="O24" i="88"/>
  <c r="B24" i="88"/>
  <c r="D24" i="88"/>
  <c r="H24" i="88"/>
  <c r="L24" i="88"/>
  <c r="I24" i="88"/>
  <c r="N31" i="77"/>
  <c r="M31" i="77"/>
  <c r="G31" i="77"/>
  <c r="H23" i="77"/>
  <c r="K27" i="77"/>
  <c r="D92" i="80"/>
  <c r="J29" i="79"/>
  <c r="N23" i="77"/>
  <c r="F20" i="88"/>
  <c r="J20" i="88"/>
  <c r="N20" i="88"/>
  <c r="B20" i="88"/>
  <c r="C20" i="88"/>
  <c r="G20" i="88"/>
  <c r="K20" i="88"/>
  <c r="O20" i="88"/>
  <c r="D20" i="88"/>
  <c r="H20" i="88"/>
  <c r="L20" i="88"/>
  <c r="E20" i="88"/>
  <c r="I20" i="88"/>
  <c r="M20" i="88"/>
  <c r="C16" i="88"/>
  <c r="C2" i="88" s="1"/>
  <c r="G16" i="88"/>
  <c r="G2" i="88" s="1"/>
  <c r="K16" i="88"/>
  <c r="K2" i="88" s="1"/>
  <c r="O16" i="88"/>
  <c r="D16" i="88"/>
  <c r="D2" i="88" s="1"/>
  <c r="H16" i="88"/>
  <c r="H2" i="88" s="1"/>
  <c r="L16" i="88"/>
  <c r="L2" i="88" s="1"/>
  <c r="B16" i="88"/>
  <c r="E16" i="88"/>
  <c r="I16" i="88"/>
  <c r="I2" i="88" s="1"/>
  <c r="M16" i="88"/>
  <c r="M2" i="88" s="1"/>
  <c r="F16" i="88"/>
  <c r="F2" i="88" s="1"/>
  <c r="J16" i="88"/>
  <c r="J2" i="88" s="1"/>
  <c r="N16" i="88"/>
  <c r="N2" i="88" s="1"/>
  <c r="O23" i="77"/>
  <c r="J31" i="77"/>
  <c r="K23" i="77"/>
  <c r="H31" i="77"/>
  <c r="K31" i="77"/>
  <c r="I23" i="77"/>
  <c r="E23" i="77"/>
  <c r="I31" i="77"/>
  <c r="G23" i="77"/>
  <c r="I27" i="77"/>
  <c r="M27" i="77"/>
  <c r="M23" i="77"/>
  <c r="E31" i="77"/>
  <c r="F23" i="77"/>
  <c r="L23" i="77"/>
  <c r="F31" i="77"/>
  <c r="O31" i="77"/>
  <c r="E27" i="77"/>
  <c r="L31" i="77"/>
  <c r="J23" i="77"/>
  <c r="L27" i="77"/>
  <c r="F27" i="77"/>
  <c r="H27" i="77"/>
  <c r="N27" i="77"/>
  <c r="D27" i="77"/>
  <c r="D23" i="77"/>
  <c r="D31" i="77"/>
  <c r="B11" i="70"/>
  <c r="B10" i="70"/>
  <c r="B86" i="80"/>
  <c r="B93" i="80" s="1"/>
  <c r="G30" i="79"/>
  <c r="I91" i="80"/>
  <c r="J84" i="80"/>
  <c r="J91" i="80" s="1"/>
  <c r="E92" i="80"/>
  <c r="F85" i="80"/>
  <c r="E86" i="80"/>
  <c r="D93" i="80"/>
  <c r="G16" i="70"/>
  <c r="F15" i="70"/>
  <c r="D8" i="111" l="1"/>
  <c r="D2" i="111" s="1"/>
  <c r="E8" i="111"/>
  <c r="E2" i="111" s="1"/>
  <c r="D9" i="111"/>
  <c r="D3" i="111" s="1"/>
  <c r="J8" i="113"/>
  <c r="J1" i="113" s="1"/>
  <c r="J7" i="111"/>
  <c r="J1" i="111" s="1"/>
  <c r="B9" i="111"/>
  <c r="B3" i="111" s="1"/>
  <c r="I8" i="113"/>
  <c r="I1" i="113" s="1"/>
  <c r="I7" i="111"/>
  <c r="I1" i="111" s="1"/>
  <c r="E2" i="88"/>
  <c r="B2" i="88"/>
  <c r="O2" i="88"/>
  <c r="K29" i="79"/>
  <c r="B94" i="80"/>
  <c r="B10" i="111" s="1"/>
  <c r="D94" i="80"/>
  <c r="D10" i="111" s="1"/>
  <c r="D4" i="111" s="1"/>
  <c r="K91" i="80"/>
  <c r="H30" i="79"/>
  <c r="F92" i="80"/>
  <c r="G85" i="80"/>
  <c r="F86" i="80"/>
  <c r="E93" i="80"/>
  <c r="G15" i="70"/>
  <c r="H16" i="70"/>
  <c r="F8" i="111" l="1"/>
  <c r="F2" i="111" s="1"/>
  <c r="E9" i="111"/>
  <c r="E3" i="111" s="1"/>
  <c r="B4" i="111"/>
  <c r="K8" i="113"/>
  <c r="K1" i="113" s="1"/>
  <c r="K7" i="111"/>
  <c r="K1" i="111" s="1"/>
  <c r="L29" i="79"/>
  <c r="E94" i="80"/>
  <c r="E10" i="111" s="1"/>
  <c r="E4" i="111" s="1"/>
  <c r="L91" i="80"/>
  <c r="I30" i="79"/>
  <c r="F93" i="80"/>
  <c r="G86" i="80"/>
  <c r="G92" i="80"/>
  <c r="H85" i="80"/>
  <c r="I16" i="70"/>
  <c r="H15" i="70"/>
  <c r="D17" i="70"/>
  <c r="F9" i="111" l="1"/>
  <c r="F3" i="111" s="1"/>
  <c r="G8" i="111"/>
  <c r="G2" i="111" s="1"/>
  <c r="L8" i="113"/>
  <c r="L1" i="113" s="1"/>
  <c r="L7" i="111"/>
  <c r="L1" i="111" s="1"/>
  <c r="M29" i="79"/>
  <c r="M91" i="80"/>
  <c r="F94" i="80"/>
  <c r="F10" i="111" s="1"/>
  <c r="F4" i="111" s="1"/>
  <c r="J30" i="79"/>
  <c r="H92" i="80"/>
  <c r="I85" i="80"/>
  <c r="G93" i="80"/>
  <c r="H86" i="80"/>
  <c r="I15" i="70"/>
  <c r="D11" i="70"/>
  <c r="D10" i="70"/>
  <c r="J16" i="70"/>
  <c r="E17" i="70"/>
  <c r="H8" i="111" l="1"/>
  <c r="H2" i="111" s="1"/>
  <c r="M8" i="113"/>
  <c r="M1" i="113" s="1"/>
  <c r="M7" i="111"/>
  <c r="M1" i="111" s="1"/>
  <c r="G9" i="111"/>
  <c r="G3" i="111" s="1"/>
  <c r="N29" i="79"/>
  <c r="G94" i="80"/>
  <c r="G10" i="111" s="1"/>
  <c r="G4" i="111" s="1"/>
  <c r="N91" i="80"/>
  <c r="K30" i="79"/>
  <c r="I86" i="80"/>
  <c r="H93" i="80"/>
  <c r="I92" i="80"/>
  <c r="J85" i="80"/>
  <c r="J92" i="80" s="1"/>
  <c r="K16" i="70"/>
  <c r="E11" i="70"/>
  <c r="E10" i="70"/>
  <c r="J15" i="70"/>
  <c r="F17" i="70"/>
  <c r="N8" i="113" l="1"/>
  <c r="N1" i="113" s="1"/>
  <c r="N7" i="111"/>
  <c r="N1" i="111" s="1"/>
  <c r="I8" i="111"/>
  <c r="I2" i="111" s="1"/>
  <c r="J8" i="111"/>
  <c r="J2" i="111" s="1"/>
  <c r="H9" i="111"/>
  <c r="H3" i="111" s="1"/>
  <c r="O29" i="79"/>
  <c r="O91" i="80"/>
  <c r="H94" i="80"/>
  <c r="H10" i="111" s="1"/>
  <c r="H4" i="111" s="1"/>
  <c r="L30" i="79"/>
  <c r="K92" i="80"/>
  <c r="J86" i="80"/>
  <c r="J93" i="80" s="1"/>
  <c r="I93" i="80"/>
  <c r="F11" i="70"/>
  <c r="F10" i="70"/>
  <c r="K15" i="70"/>
  <c r="L16" i="70"/>
  <c r="G17" i="70"/>
  <c r="J9" i="111" l="1"/>
  <c r="J3" i="111" s="1"/>
  <c r="K8" i="111"/>
  <c r="K2" i="111" s="1"/>
  <c r="O8" i="113"/>
  <c r="O1" i="113" s="1"/>
  <c r="O7" i="111"/>
  <c r="O1" i="111" s="1"/>
  <c r="I9" i="111"/>
  <c r="I3" i="111" s="1"/>
  <c r="J94" i="80"/>
  <c r="J10" i="111" s="1"/>
  <c r="J4" i="111" s="1"/>
  <c r="I94" i="80"/>
  <c r="I10" i="111" s="1"/>
  <c r="L92" i="80"/>
  <c r="K93" i="80"/>
  <c r="M30" i="79"/>
  <c r="G11" i="70"/>
  <c r="G10" i="70"/>
  <c r="L15" i="70"/>
  <c r="M16" i="70"/>
  <c r="H17" i="70"/>
  <c r="L8" i="111" l="1"/>
  <c r="L2" i="111" s="1"/>
  <c r="I4" i="111"/>
  <c r="B19" i="111"/>
  <c r="B21" i="111" s="1"/>
  <c r="K9" i="111"/>
  <c r="K3" i="111" s="1"/>
  <c r="K94" i="80"/>
  <c r="K10" i="111" s="1"/>
  <c r="K4" i="111" s="1"/>
  <c r="N30" i="79"/>
  <c r="M92" i="80"/>
  <c r="L93" i="80"/>
  <c r="M15" i="70"/>
  <c r="H11" i="70"/>
  <c r="H10" i="70"/>
  <c r="N16" i="70"/>
  <c r="I17" i="70"/>
  <c r="B23" i="111" l="1"/>
  <c r="M8" i="111"/>
  <c r="M2" i="111" s="1"/>
  <c r="L9" i="111"/>
  <c r="L3" i="111" s="1"/>
  <c r="L94" i="80"/>
  <c r="L10" i="111" s="1"/>
  <c r="L4" i="111" s="1"/>
  <c r="N92" i="80"/>
  <c r="M93" i="80"/>
  <c r="O30" i="79"/>
  <c r="I11" i="70"/>
  <c r="I10" i="70"/>
  <c r="O16" i="70"/>
  <c r="N15" i="70"/>
  <c r="J17" i="70"/>
  <c r="M9" i="111" l="1"/>
  <c r="M3" i="111" s="1"/>
  <c r="N8" i="111"/>
  <c r="N2" i="111" s="1"/>
  <c r="M94" i="80"/>
  <c r="M10" i="111" s="1"/>
  <c r="M4" i="111" s="1"/>
  <c r="N93" i="80"/>
  <c r="O92" i="80"/>
  <c r="O15" i="70"/>
  <c r="J11" i="70"/>
  <c r="J10" i="70"/>
  <c r="K17" i="70"/>
  <c r="L17" i="70"/>
  <c r="N9" i="111" l="1"/>
  <c r="N3" i="111" s="1"/>
  <c r="O8" i="111"/>
  <c r="O2" i="111" s="1"/>
  <c r="N94" i="80"/>
  <c r="N10" i="111" s="1"/>
  <c r="N4" i="111" s="1"/>
  <c r="O93" i="80"/>
  <c r="L11" i="70"/>
  <c r="L10" i="70"/>
  <c r="K11" i="70"/>
  <c r="K10" i="70"/>
  <c r="O9" i="111" l="1"/>
  <c r="O3" i="111" s="1"/>
  <c r="O94" i="80"/>
  <c r="O10" i="111" s="1"/>
  <c r="O4" i="111" s="1"/>
  <c r="M17" i="70"/>
  <c r="M11" i="70" l="1"/>
  <c r="M10" i="70"/>
  <c r="O17" i="70"/>
  <c r="N17" i="70"/>
  <c r="B3" i="70"/>
  <c r="B2" i="70"/>
  <c r="N11" i="70" l="1"/>
  <c r="N10" i="70"/>
  <c r="O11" i="70"/>
  <c r="O10" i="70"/>
  <c r="B4" i="70"/>
  <c r="C2" i="70" s="1"/>
  <c r="E6" i="79" l="1"/>
  <c r="F12" i="79" s="1"/>
  <c r="C19" i="79" s="1"/>
  <c r="C23" i="79" s="1"/>
  <c r="C25" i="79" s="1"/>
  <c r="C31" i="79" s="1"/>
  <c r="C3" i="70"/>
  <c r="F14" i="64"/>
  <c r="F15" i="64"/>
  <c r="F16" i="64"/>
  <c r="F17" i="64"/>
  <c r="F18" i="64"/>
  <c r="F19" i="64"/>
  <c r="F20" i="64"/>
  <c r="F21" i="64"/>
  <c r="F22" i="64"/>
  <c r="F23" i="64"/>
  <c r="F24" i="64"/>
  <c r="F25" i="64"/>
  <c r="F26" i="64"/>
  <c r="F27" i="64"/>
  <c r="F28" i="64"/>
  <c r="F29" i="64"/>
  <c r="F30" i="64"/>
  <c r="F31" i="64"/>
  <c r="F32" i="64"/>
  <c r="F33" i="64"/>
  <c r="F34" i="64"/>
  <c r="F35" i="64"/>
  <c r="F36" i="64"/>
  <c r="F37" i="64"/>
  <c r="F38" i="64"/>
  <c r="F39" i="64"/>
  <c r="F40" i="64"/>
  <c r="F41" i="64"/>
  <c r="F42" i="64"/>
  <c r="F43" i="64"/>
  <c r="F44" i="64"/>
  <c r="F45" i="64"/>
  <c r="F46" i="64"/>
  <c r="F47" i="64"/>
  <c r="F48" i="64"/>
  <c r="F49" i="64"/>
  <c r="F50" i="64"/>
  <c r="F51" i="64"/>
  <c r="F52" i="64"/>
  <c r="F53" i="64"/>
  <c r="F54" i="64"/>
  <c r="F55" i="64"/>
  <c r="F56" i="64"/>
  <c r="F13" i="64"/>
  <c r="C32" i="79" l="1"/>
  <c r="B31" i="79"/>
  <c r="D31" i="79"/>
  <c r="C4" i="2" l="1"/>
  <c r="B32" i="79"/>
  <c r="D32" i="79"/>
  <c r="E31" i="79"/>
  <c r="D4" i="2" l="1"/>
  <c r="E32" i="79"/>
  <c r="B4" i="2"/>
  <c r="F31" i="79"/>
  <c r="F32" i="79" l="1"/>
  <c r="E4" i="2"/>
  <c r="G31" i="79"/>
  <c r="F4" i="2" l="1"/>
  <c r="G32" i="79"/>
  <c r="H31" i="79"/>
  <c r="H32" i="79" l="1"/>
  <c r="G4" i="2"/>
  <c r="I31" i="79"/>
  <c r="I32" i="79" l="1"/>
  <c r="H4" i="2"/>
  <c r="J31" i="79"/>
  <c r="J32" i="79" l="1"/>
  <c r="I4" i="2"/>
  <c r="K31" i="79"/>
  <c r="J4" i="2" l="1"/>
  <c r="K32" i="79"/>
  <c r="L31" i="79"/>
  <c r="B54" i="57"/>
  <c r="C44" i="57"/>
  <c r="C46" i="57"/>
  <c r="C39" i="57"/>
  <c r="A36" i="57"/>
  <c r="A53" i="57" s="1"/>
  <c r="A37" i="57"/>
  <c r="A38" i="57"/>
  <c r="A43" i="57"/>
  <c r="A44" i="57"/>
  <c r="A45" i="57"/>
  <c r="A46" i="57"/>
  <c r="B37" i="57"/>
  <c r="B53" i="57" s="1"/>
  <c r="L48" i="57"/>
  <c r="M45" i="57" s="1"/>
  <c r="L41" i="57"/>
  <c r="M38" i="57" s="1"/>
  <c r="L32" i="79" l="1"/>
  <c r="K4" i="2"/>
  <c r="M31" i="79"/>
  <c r="C45" i="57"/>
  <c r="C38" i="57"/>
  <c r="M39" i="57"/>
  <c r="M37" i="57"/>
  <c r="M46" i="57"/>
  <c r="M44" i="57"/>
  <c r="L4" i="2" l="1"/>
  <c r="M32" i="79"/>
  <c r="N31" i="79"/>
  <c r="B4" i="17"/>
  <c r="B4" i="18" l="1"/>
  <c r="B2" i="17"/>
  <c r="N32" i="79"/>
  <c r="M4" i="2"/>
  <c r="O31" i="79"/>
  <c r="C4" i="17"/>
  <c r="O32" i="79" l="1"/>
  <c r="N4" i="2"/>
  <c r="D4" i="17"/>
  <c r="D4" i="18" s="1"/>
  <c r="C4" i="18"/>
  <c r="B7" i="16"/>
  <c r="B7" i="15"/>
  <c r="B7" i="12"/>
  <c r="B7" i="11"/>
  <c r="B2"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B3"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B5" i="9"/>
  <c r="B4" i="9" s="1"/>
  <c r="C5" i="9"/>
  <c r="C4" i="9" s="1"/>
  <c r="D5" i="9"/>
  <c r="D4" i="9" s="1"/>
  <c r="E5" i="9"/>
  <c r="E4" i="9" s="1"/>
  <c r="F5" i="9"/>
  <c r="F4" i="9" s="1"/>
  <c r="G5" i="9"/>
  <c r="G4" i="9" s="1"/>
  <c r="H5" i="9"/>
  <c r="H4" i="9" s="1"/>
  <c r="I5" i="9"/>
  <c r="I4" i="9" s="1"/>
  <c r="J5" i="9"/>
  <c r="J4" i="9" s="1"/>
  <c r="K5" i="9"/>
  <c r="K4" i="9" s="1"/>
  <c r="L5" i="9"/>
  <c r="L4" i="9" s="1"/>
  <c r="M5" i="9"/>
  <c r="M4" i="9" s="1"/>
  <c r="N5" i="9"/>
  <c r="N4" i="9" s="1"/>
  <c r="O5" i="9"/>
  <c r="O4" i="9" s="1"/>
  <c r="P5" i="9"/>
  <c r="P4" i="9" s="1"/>
  <c r="Q5" i="9"/>
  <c r="Q4" i="9" s="1"/>
  <c r="R5" i="9"/>
  <c r="R4" i="9" s="1"/>
  <c r="S5" i="9"/>
  <c r="S4" i="9" s="1"/>
  <c r="T5" i="9"/>
  <c r="T4" i="9" s="1"/>
  <c r="U5" i="9"/>
  <c r="U4" i="9" s="1"/>
  <c r="V5" i="9"/>
  <c r="V4" i="9" s="1"/>
  <c r="W5" i="9"/>
  <c r="W4" i="9" s="1"/>
  <c r="X5" i="9"/>
  <c r="X4" i="9" s="1"/>
  <c r="Y5" i="9"/>
  <c r="Y4" i="9" s="1"/>
  <c r="Z5" i="9"/>
  <c r="Z4" i="9" s="1"/>
  <c r="AA5" i="9"/>
  <c r="AA4" i="9" s="1"/>
  <c r="AB5" i="9"/>
  <c r="AB4" i="9" s="1"/>
  <c r="AC5" i="9"/>
  <c r="AC4" i="9" s="1"/>
  <c r="AD5" i="9"/>
  <c r="AD4" i="9" s="1"/>
  <c r="AE5" i="9"/>
  <c r="AE4" i="9" s="1"/>
  <c r="AF5" i="9"/>
  <c r="AF4" i="9" s="1"/>
  <c r="AG5" i="9"/>
  <c r="AG4" i="9" s="1"/>
  <c r="AH5" i="9"/>
  <c r="AH4" i="9" s="1"/>
  <c r="AI5" i="9"/>
  <c r="AI4" i="9" s="1"/>
  <c r="B6"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C21" i="33"/>
  <c r="D21" i="33"/>
  <c r="E21" i="33"/>
  <c r="F21" i="33"/>
  <c r="G21" i="33"/>
  <c r="H21" i="33"/>
  <c r="I21" i="33"/>
  <c r="J21" i="33"/>
  <c r="K21" i="33"/>
  <c r="B6" i="125" s="1"/>
  <c r="L21" i="33"/>
  <c r="C6" i="125" s="1"/>
  <c r="M21" i="33"/>
  <c r="D6" i="125" s="1"/>
  <c r="N21" i="33"/>
  <c r="E6" i="125" s="1"/>
  <c r="O21" i="33"/>
  <c r="F6" i="125" s="1"/>
  <c r="P21" i="33"/>
  <c r="G6" i="125" s="1"/>
  <c r="Q21" i="33"/>
  <c r="H6" i="125" s="1"/>
  <c r="R21" i="33"/>
  <c r="I6" i="125" s="1"/>
  <c r="S21" i="33"/>
  <c r="J6" i="125" s="1"/>
  <c r="T21" i="33"/>
  <c r="K6" i="125" s="1"/>
  <c r="U21" i="33"/>
  <c r="L6" i="125" s="1"/>
  <c r="V21" i="33"/>
  <c r="M6" i="125" s="1"/>
  <c r="W21" i="33"/>
  <c r="N6" i="125" s="1"/>
  <c r="X21" i="33"/>
  <c r="O6" i="125" s="1"/>
  <c r="Y21" i="33"/>
  <c r="P6" i="125" s="1"/>
  <c r="Z21" i="33"/>
  <c r="Q6" i="125" s="1"/>
  <c r="AA21" i="33"/>
  <c r="R6" i="125" s="1"/>
  <c r="AB21" i="33"/>
  <c r="S6" i="125" s="1"/>
  <c r="AC21" i="33"/>
  <c r="T6" i="125" s="1"/>
  <c r="AD21" i="33"/>
  <c r="U6" i="125" s="1"/>
  <c r="AE21" i="33"/>
  <c r="V6" i="125" s="1"/>
  <c r="AF21" i="33"/>
  <c r="W6" i="125" s="1"/>
  <c r="AG21" i="33"/>
  <c r="X6" i="125" s="1"/>
  <c r="AH21" i="33"/>
  <c r="Y6" i="125" s="1"/>
  <c r="AI21" i="33"/>
  <c r="Z6" i="125" s="1"/>
  <c r="AJ21" i="33"/>
  <c r="AA6" i="125" s="1"/>
  <c r="AK21" i="33"/>
  <c r="AB6" i="125" s="1"/>
  <c r="AL21" i="33"/>
  <c r="AC6" i="125" s="1"/>
  <c r="AM21" i="33"/>
  <c r="AD6" i="125" s="1"/>
  <c r="AN21" i="33"/>
  <c r="AE6" i="125" s="1"/>
  <c r="AO21" i="33"/>
  <c r="AF6" i="125" s="1"/>
  <c r="AP21" i="33"/>
  <c r="AG6" i="125" s="1"/>
  <c r="AQ21" i="33"/>
  <c r="AH6" i="125" s="1"/>
  <c r="AR21" i="33"/>
  <c r="AI6" i="125" s="1"/>
  <c r="C22" i="33"/>
  <c r="D22" i="33"/>
  <c r="E22" i="33"/>
  <c r="F22" i="33"/>
  <c r="G22" i="33"/>
  <c r="H22" i="33"/>
  <c r="I22" i="33"/>
  <c r="J22" i="33"/>
  <c r="K22" i="33"/>
  <c r="B7" i="125" s="1"/>
  <c r="L22" i="33"/>
  <c r="C7" i="125" s="1"/>
  <c r="M22" i="33"/>
  <c r="D7" i="125" s="1"/>
  <c r="N22" i="33"/>
  <c r="E7" i="125" s="1"/>
  <c r="O22" i="33"/>
  <c r="F7" i="125" s="1"/>
  <c r="P22" i="33"/>
  <c r="G7" i="125" s="1"/>
  <c r="Q22" i="33"/>
  <c r="H7" i="125" s="1"/>
  <c r="R22" i="33"/>
  <c r="I7" i="125" s="1"/>
  <c r="S22" i="33"/>
  <c r="J7" i="125" s="1"/>
  <c r="T22" i="33"/>
  <c r="K7" i="125" s="1"/>
  <c r="U22" i="33"/>
  <c r="L7" i="125" s="1"/>
  <c r="V22" i="33"/>
  <c r="M7" i="125" s="1"/>
  <c r="W22" i="33"/>
  <c r="N7" i="125" s="1"/>
  <c r="X22" i="33"/>
  <c r="O7" i="125" s="1"/>
  <c r="Y22" i="33"/>
  <c r="P7" i="125" s="1"/>
  <c r="Z22" i="33"/>
  <c r="Q7" i="125" s="1"/>
  <c r="AA22" i="33"/>
  <c r="R7" i="125" s="1"/>
  <c r="AB22" i="33"/>
  <c r="S7" i="125" s="1"/>
  <c r="AC22" i="33"/>
  <c r="T7" i="125" s="1"/>
  <c r="AD22" i="33"/>
  <c r="U7" i="125" s="1"/>
  <c r="AE22" i="33"/>
  <c r="V7" i="125" s="1"/>
  <c r="AF22" i="33"/>
  <c r="W7" i="125" s="1"/>
  <c r="AG22" i="33"/>
  <c r="X7" i="125" s="1"/>
  <c r="AH22" i="33"/>
  <c r="Y7" i="125" s="1"/>
  <c r="AI22" i="33"/>
  <c r="Z7" i="125" s="1"/>
  <c r="AJ22" i="33"/>
  <c r="AA7" i="125" s="1"/>
  <c r="AK22" i="33"/>
  <c r="AB7" i="125" s="1"/>
  <c r="AL22" i="33"/>
  <c r="AC7" i="125" s="1"/>
  <c r="AM22" i="33"/>
  <c r="AD7" i="125" s="1"/>
  <c r="AN22" i="33"/>
  <c r="AE7" i="125" s="1"/>
  <c r="AO22" i="33"/>
  <c r="AF7" i="125" s="1"/>
  <c r="AP22" i="33"/>
  <c r="AG7" i="125" s="1"/>
  <c r="AQ22" i="33"/>
  <c r="AH7" i="125" s="1"/>
  <c r="AR22" i="33"/>
  <c r="AI7" i="125" s="1"/>
  <c r="C23" i="33"/>
  <c r="D23" i="33"/>
  <c r="E23" i="33"/>
  <c r="F23" i="33"/>
  <c r="G23" i="33"/>
  <c r="H23" i="33"/>
  <c r="I23" i="33"/>
  <c r="J23" i="33"/>
  <c r="K23" i="33"/>
  <c r="B4" i="125" s="1"/>
  <c r="L23" i="33"/>
  <c r="C4" i="125" s="1"/>
  <c r="M23" i="33"/>
  <c r="D4" i="125" s="1"/>
  <c r="N23" i="33"/>
  <c r="E4" i="125" s="1"/>
  <c r="O23" i="33"/>
  <c r="F4" i="125" s="1"/>
  <c r="P23" i="33"/>
  <c r="G4" i="125" s="1"/>
  <c r="Q23" i="33"/>
  <c r="H4" i="125" s="1"/>
  <c r="R23" i="33"/>
  <c r="I4" i="125" s="1"/>
  <c r="S23" i="33"/>
  <c r="J4" i="125" s="1"/>
  <c r="T23" i="33"/>
  <c r="K4" i="125" s="1"/>
  <c r="U23" i="33"/>
  <c r="L4" i="125" s="1"/>
  <c r="V23" i="33"/>
  <c r="M4" i="125" s="1"/>
  <c r="W23" i="33"/>
  <c r="N4" i="125" s="1"/>
  <c r="X23" i="33"/>
  <c r="O4" i="125" s="1"/>
  <c r="Y23" i="33"/>
  <c r="P4" i="125" s="1"/>
  <c r="Z23" i="33"/>
  <c r="Q4" i="125" s="1"/>
  <c r="AA23" i="33"/>
  <c r="R4" i="125" s="1"/>
  <c r="AB23" i="33"/>
  <c r="S4" i="125" s="1"/>
  <c r="AC23" i="33"/>
  <c r="T4" i="125" s="1"/>
  <c r="AD23" i="33"/>
  <c r="U4" i="125" s="1"/>
  <c r="AE23" i="33"/>
  <c r="V4" i="125" s="1"/>
  <c r="AF23" i="33"/>
  <c r="W4" i="125" s="1"/>
  <c r="AG23" i="33"/>
  <c r="X4" i="125" s="1"/>
  <c r="AH23" i="33"/>
  <c r="Y4" i="125" s="1"/>
  <c r="AI23" i="33"/>
  <c r="Z4" i="125" s="1"/>
  <c r="AJ23" i="33"/>
  <c r="AA4" i="125" s="1"/>
  <c r="AK23" i="33"/>
  <c r="AB4" i="125" s="1"/>
  <c r="AL23" i="33"/>
  <c r="AC4" i="125" s="1"/>
  <c r="AM23" i="33"/>
  <c r="AD4" i="125" s="1"/>
  <c r="AN23" i="33"/>
  <c r="AE4" i="125" s="1"/>
  <c r="AO23" i="33"/>
  <c r="AF4" i="125" s="1"/>
  <c r="AP23" i="33"/>
  <c r="AG4" i="125" s="1"/>
  <c r="AQ23" i="33"/>
  <c r="AH4" i="125" s="1"/>
  <c r="AR23" i="33"/>
  <c r="AI4" i="125" s="1"/>
  <c r="C25" i="33"/>
  <c r="D25" i="33"/>
  <c r="E25" i="33"/>
  <c r="F25" i="33"/>
  <c r="G25" i="33"/>
  <c r="H25" i="33"/>
  <c r="I25" i="33"/>
  <c r="J25" i="33"/>
  <c r="K25" i="33"/>
  <c r="B5" i="125" s="1"/>
  <c r="L25" i="33"/>
  <c r="C5" i="125" s="1"/>
  <c r="M25" i="33"/>
  <c r="D5" i="125" s="1"/>
  <c r="N25" i="33"/>
  <c r="E5" i="125" s="1"/>
  <c r="O25" i="33"/>
  <c r="F5" i="125" s="1"/>
  <c r="P25" i="33"/>
  <c r="G5" i="125" s="1"/>
  <c r="Q25" i="33"/>
  <c r="H5" i="125" s="1"/>
  <c r="R25" i="33"/>
  <c r="I5" i="125" s="1"/>
  <c r="S25" i="33"/>
  <c r="J5" i="125" s="1"/>
  <c r="T25" i="33"/>
  <c r="K5" i="125" s="1"/>
  <c r="U25" i="33"/>
  <c r="L5" i="125" s="1"/>
  <c r="V25" i="33"/>
  <c r="M5" i="125" s="1"/>
  <c r="W25" i="33"/>
  <c r="N5" i="125" s="1"/>
  <c r="X25" i="33"/>
  <c r="O5" i="125" s="1"/>
  <c r="Y25" i="33"/>
  <c r="P5" i="125" s="1"/>
  <c r="Z25" i="33"/>
  <c r="Q5" i="125" s="1"/>
  <c r="AA25" i="33"/>
  <c r="R5" i="125" s="1"/>
  <c r="AB25" i="33"/>
  <c r="S5" i="125" s="1"/>
  <c r="AC25" i="33"/>
  <c r="T5" i="125" s="1"/>
  <c r="AD25" i="33"/>
  <c r="U5" i="125" s="1"/>
  <c r="AE25" i="33"/>
  <c r="V5" i="125" s="1"/>
  <c r="AF25" i="33"/>
  <c r="W5" i="125" s="1"/>
  <c r="AG25" i="33"/>
  <c r="X5" i="125" s="1"/>
  <c r="AH25" i="33"/>
  <c r="Y5" i="125" s="1"/>
  <c r="AI25" i="33"/>
  <c r="Z5" i="125" s="1"/>
  <c r="AJ25" i="33"/>
  <c r="AA5" i="125" s="1"/>
  <c r="AK25" i="33"/>
  <c r="AB5" i="125" s="1"/>
  <c r="AL25" i="33"/>
  <c r="AC5" i="125" s="1"/>
  <c r="AM25" i="33"/>
  <c r="AD5" i="125" s="1"/>
  <c r="AN25" i="33"/>
  <c r="AE5" i="125" s="1"/>
  <c r="AO25" i="33"/>
  <c r="AF5" i="125" s="1"/>
  <c r="AP25" i="33"/>
  <c r="AG5" i="125" s="1"/>
  <c r="AQ25" i="33"/>
  <c r="AH5" i="125" s="1"/>
  <c r="AR25" i="33"/>
  <c r="AI5" i="125" s="1"/>
  <c r="C26" i="33"/>
  <c r="D26" i="33"/>
  <c r="E26" i="33"/>
  <c r="F26" i="33"/>
  <c r="G26"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AK26" i="33"/>
  <c r="AL26" i="33"/>
  <c r="AM26" i="33"/>
  <c r="AN26" i="33"/>
  <c r="AO26" i="33"/>
  <c r="AP26" i="33"/>
  <c r="AQ26" i="33"/>
  <c r="AR26" i="33"/>
  <c r="B26" i="33"/>
  <c r="B25" i="33"/>
  <c r="B23" i="33"/>
  <c r="B22" i="33"/>
  <c r="B21" i="33"/>
  <c r="O4" i="2" l="1"/>
  <c r="E4" i="17"/>
  <c r="E4" i="18" s="1"/>
  <c r="F4" i="17" l="1"/>
  <c r="F4" i="18" s="1"/>
  <c r="G4" i="17" l="1"/>
  <c r="G4" i="18" s="1"/>
  <c r="H4" i="17" l="1"/>
  <c r="H4" i="18" s="1"/>
  <c r="B5" i="2"/>
  <c r="W20" i="32"/>
  <c r="V20" i="32"/>
  <c r="U20" i="32"/>
  <c r="T20" i="32"/>
  <c r="S20" i="32"/>
  <c r="R20" i="32"/>
  <c r="Q20" i="32"/>
  <c r="P20" i="32"/>
  <c r="O20" i="32"/>
  <c r="N20" i="32"/>
  <c r="M20" i="32"/>
  <c r="L20" i="32"/>
  <c r="K20" i="32"/>
  <c r="J20" i="32"/>
  <c r="I20" i="32"/>
  <c r="H20" i="32"/>
  <c r="G20" i="32"/>
  <c r="F20" i="32"/>
  <c r="E20" i="32"/>
  <c r="D20" i="32"/>
  <c r="C20" i="32"/>
  <c r="A19" i="32"/>
  <c r="B19" i="32"/>
  <c r="C19" i="32"/>
  <c r="D19" i="32"/>
  <c r="E19" i="32"/>
  <c r="F19" i="32"/>
  <c r="G19" i="32"/>
  <c r="H19" i="32"/>
  <c r="I19" i="32"/>
  <c r="J19" i="32"/>
  <c r="K19" i="32"/>
  <c r="L19" i="32"/>
  <c r="M19" i="32"/>
  <c r="N19" i="32"/>
  <c r="O19" i="32"/>
  <c r="P19" i="32"/>
  <c r="Q19" i="32"/>
  <c r="R19" i="32"/>
  <c r="S19" i="32"/>
  <c r="T19" i="32"/>
  <c r="U19" i="32"/>
  <c r="V19" i="32"/>
  <c r="W19" i="32"/>
  <c r="X19" i="32"/>
  <c r="Y19" i="32"/>
  <c r="Z19" i="32"/>
  <c r="AA19" i="32"/>
  <c r="AB19" i="32"/>
  <c r="AC19" i="32"/>
  <c r="AD19" i="32"/>
  <c r="AE19" i="32"/>
  <c r="AF19" i="32"/>
  <c r="AG19" i="32"/>
  <c r="AH19" i="32"/>
  <c r="AI19" i="32"/>
  <c r="AJ19" i="32"/>
  <c r="AK19" i="32"/>
  <c r="AL19" i="32"/>
  <c r="AM19" i="32"/>
  <c r="AN19" i="32"/>
  <c r="AO19" i="32"/>
  <c r="AP19" i="32"/>
  <c r="AQ19" i="32"/>
  <c r="AR19" i="32"/>
  <c r="D7" i="32"/>
  <c r="E7" i="32"/>
  <c r="F7" i="32"/>
  <c r="G7" i="32"/>
  <c r="H7" i="32"/>
  <c r="I7" i="32"/>
  <c r="J7" i="32"/>
  <c r="K7" i="32"/>
  <c r="L7" i="32"/>
  <c r="M7" i="32"/>
  <c r="N7" i="32"/>
  <c r="O7" i="32"/>
  <c r="P7" i="32"/>
  <c r="Q7" i="32"/>
  <c r="R7" i="32"/>
  <c r="S7" i="32"/>
  <c r="T7" i="32"/>
  <c r="U7" i="32"/>
  <c r="V7" i="32"/>
  <c r="W7" i="32"/>
  <c r="C7" i="32"/>
  <c r="I4" i="17" l="1"/>
  <c r="I4" i="18" s="1"/>
  <c r="B2" i="18"/>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J4" i="17" l="1"/>
  <c r="J4" i="18" s="1"/>
  <c r="K4" i="17"/>
  <c r="K4" i="18" s="1"/>
  <c r="C7" i="16"/>
  <c r="L4" i="17" l="1"/>
  <c r="L4" i="18" s="1"/>
  <c r="Y7" i="16"/>
  <c r="X7" i="16"/>
  <c r="P7" i="16"/>
  <c r="L7" i="16"/>
  <c r="AH7" i="16"/>
  <c r="AD7" i="16"/>
  <c r="Z7" i="16"/>
  <c r="V7" i="16"/>
  <c r="R7" i="16"/>
  <c r="N7" i="16"/>
  <c r="J7" i="16"/>
  <c r="F7" i="16"/>
  <c r="AC7" i="16"/>
  <c r="Q7" i="16"/>
  <c r="M7" i="16"/>
  <c r="I7" i="16"/>
  <c r="E7" i="16"/>
  <c r="D7" i="16"/>
  <c r="AG7" i="16"/>
  <c r="U7" i="16"/>
  <c r="AF7" i="16"/>
  <c r="AB7" i="16"/>
  <c r="T7" i="16"/>
  <c r="H7" i="16"/>
  <c r="AI7" i="16"/>
  <c r="AE7" i="16"/>
  <c r="AA7" i="16"/>
  <c r="W7" i="16"/>
  <c r="S7" i="16"/>
  <c r="O7" i="16"/>
  <c r="K7" i="16"/>
  <c r="G7" i="16"/>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I7" i="12"/>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M4" i="17" l="1"/>
  <c r="M4" i="18" s="1"/>
  <c r="D7" i="12"/>
  <c r="H7" i="12"/>
  <c r="L7" i="12"/>
  <c r="P7" i="12"/>
  <c r="T7" i="12"/>
  <c r="X7" i="12"/>
  <c r="AB7" i="12"/>
  <c r="AF7" i="12"/>
  <c r="E7" i="12"/>
  <c r="I7" i="12"/>
  <c r="M7" i="12"/>
  <c r="Q7" i="12"/>
  <c r="U7" i="12"/>
  <c r="Y7" i="12"/>
  <c r="AC7" i="12"/>
  <c r="AG7" i="12"/>
  <c r="J7" i="12"/>
  <c r="N7" i="12"/>
  <c r="R7" i="12"/>
  <c r="V7" i="12"/>
  <c r="Z7" i="12"/>
  <c r="AD7" i="12"/>
  <c r="AH7" i="12"/>
  <c r="F7" i="12"/>
  <c r="C7" i="12"/>
  <c r="G7" i="12"/>
  <c r="K7" i="12"/>
  <c r="O7" i="12"/>
  <c r="S7" i="12"/>
  <c r="W7" i="12"/>
  <c r="AA7" i="12"/>
  <c r="AE7" i="12"/>
  <c r="N4" i="17" l="1"/>
  <c r="N4" i="18" s="1"/>
  <c r="O4" i="17" l="1"/>
  <c r="O4" i="18" s="1"/>
  <c r="P4" i="17" l="1"/>
  <c r="P4" i="18" s="1"/>
  <c r="Q4" i="17" l="1"/>
  <c r="Q4" i="18" s="1"/>
  <c r="R4" i="17" l="1"/>
  <c r="R4" i="18" s="1"/>
  <c r="S4" i="17" l="1"/>
  <c r="S4" i="18" s="1"/>
  <c r="T4" i="17" l="1"/>
  <c r="T4" i="18" s="1"/>
  <c r="U4" i="17" l="1"/>
  <c r="U4" i="18" s="1"/>
  <c r="V4" i="17" l="1"/>
  <c r="V4" i="18" s="1"/>
  <c r="W4" i="17" l="1"/>
  <c r="W4" i="18" s="1"/>
  <c r="X4" i="17" l="1"/>
  <c r="X4" i="18" s="1"/>
  <c r="Y4" i="17" l="1"/>
  <c r="Y4" i="18" s="1"/>
  <c r="Z4" i="17" l="1"/>
  <c r="Z4" i="18" s="1"/>
  <c r="AA4" i="17" l="1"/>
  <c r="AA4" i="18" s="1"/>
  <c r="AB4" i="17" l="1"/>
  <c r="AB4" i="18" s="1"/>
  <c r="AC4" i="17" l="1"/>
  <c r="AC4" i="18" s="1"/>
  <c r="AD4" i="17" l="1"/>
  <c r="AD4" i="18" s="1"/>
  <c r="AE4" i="17" l="1"/>
  <c r="AE4" i="18" s="1"/>
  <c r="AF4" i="17" l="1"/>
  <c r="AF4" i="18" s="1"/>
  <c r="AG4" i="17" l="1"/>
  <c r="AG4" i="18" s="1"/>
  <c r="AH4" i="17" l="1"/>
  <c r="AH4" i="18" s="1"/>
  <c r="AI4" i="17" l="1"/>
  <c r="AI4" i="18" l="1"/>
  <c r="C72" i="77" l="1"/>
  <c r="O55" i="77" s="1"/>
  <c r="O12" i="77" s="1"/>
  <c r="H72" i="77"/>
  <c r="B85" i="77" s="1"/>
  <c r="E72" i="77"/>
  <c r="O49" i="77" s="1"/>
  <c r="O8" i="77" s="1"/>
  <c r="B72" i="77"/>
  <c r="C55" i="77" s="1"/>
  <c r="I72" i="77"/>
  <c r="D72" i="77"/>
  <c r="C49" i="77" s="1"/>
  <c r="B49" i="77" s="1"/>
  <c r="B8" i="77" l="1"/>
  <c r="O17" i="88" s="1"/>
  <c r="C85" i="77"/>
  <c r="O13" i="77"/>
  <c r="C12" i="77"/>
  <c r="C13" i="77" s="1"/>
  <c r="B55" i="77"/>
  <c r="B12" i="77" s="1"/>
  <c r="D55" i="77"/>
  <c r="O9" i="77"/>
  <c r="L17" i="88"/>
  <c r="I17" i="88"/>
  <c r="M17" i="88"/>
  <c r="F17" i="88"/>
  <c r="H17" i="88"/>
  <c r="E17" i="88"/>
  <c r="C8" i="77"/>
  <c r="C9" i="77" s="1"/>
  <c r="D49" i="77"/>
  <c r="B9" i="77"/>
  <c r="N17" i="88"/>
  <c r="B17" i="88"/>
  <c r="C17" i="88"/>
  <c r="D17" i="88"/>
  <c r="G17" i="88"/>
  <c r="J17" i="88"/>
  <c r="K17" i="88"/>
  <c r="B41" i="77" l="1"/>
  <c r="O62" i="77"/>
  <c r="O16" i="77" s="1"/>
  <c r="O17" i="77" s="1"/>
  <c r="C62" i="77"/>
  <c r="D8" i="77"/>
  <c r="E49" i="77"/>
  <c r="B21" i="88"/>
  <c r="C21" i="88"/>
  <c r="D21" i="88"/>
  <c r="F21" i="88"/>
  <c r="L21" i="88"/>
  <c r="E21" i="88"/>
  <c r="J21" i="88"/>
  <c r="K21" i="88"/>
  <c r="H21" i="88"/>
  <c r="N21" i="88"/>
  <c r="G21" i="88"/>
  <c r="I21" i="88"/>
  <c r="M21" i="88"/>
  <c r="B13" i="77"/>
  <c r="O21" i="88"/>
  <c r="O24" i="77"/>
  <c r="O28" i="77"/>
  <c r="B18" i="88"/>
  <c r="I18" i="88"/>
  <c r="J18" i="88"/>
  <c r="D18" i="88"/>
  <c r="F18" i="88"/>
  <c r="M18" i="88"/>
  <c r="K18" i="88"/>
  <c r="N18" i="88"/>
  <c r="G18" i="88"/>
  <c r="H18" i="88"/>
  <c r="O18" i="88"/>
  <c r="E18" i="88"/>
  <c r="L18" i="88"/>
  <c r="C18" i="88"/>
  <c r="D12" i="77"/>
  <c r="E55" i="77"/>
  <c r="K3" i="88" l="1"/>
  <c r="K4" i="88" s="1"/>
  <c r="E3" i="88"/>
  <c r="E4" i="88" s="1"/>
  <c r="H3" i="88"/>
  <c r="H4" i="88" s="1"/>
  <c r="F3" i="88"/>
  <c r="F4" i="88" s="1"/>
  <c r="B3" i="88"/>
  <c r="B4" i="88" s="1"/>
  <c r="O3" i="88"/>
  <c r="O4" i="88" s="1"/>
  <c r="G3" i="88"/>
  <c r="G4" i="88" s="1"/>
  <c r="C3" i="88"/>
  <c r="C4" i="88" s="1"/>
  <c r="L3" i="88"/>
  <c r="L4" i="88" s="1"/>
  <c r="D3" i="88"/>
  <c r="D4" i="88" s="1"/>
  <c r="I3" i="88"/>
  <c r="I4" i="88" s="1"/>
  <c r="N3" i="88"/>
  <c r="N4" i="88" s="1"/>
  <c r="M3" i="88"/>
  <c r="M4" i="88" s="1"/>
  <c r="J3" i="88"/>
  <c r="J4" i="88" s="1"/>
  <c r="D62" i="77"/>
  <c r="B62" i="77"/>
  <c r="B16" i="77" s="1"/>
  <c r="C16" i="77"/>
  <c r="N22" i="88"/>
  <c r="M22" i="88"/>
  <c r="D22" i="88"/>
  <c r="C22" i="88"/>
  <c r="L22" i="88"/>
  <c r="I22" i="88"/>
  <c r="J22" i="88"/>
  <c r="K22" i="88"/>
  <c r="G22" i="88"/>
  <c r="E22" i="88"/>
  <c r="O22" i="88"/>
  <c r="F22" i="88"/>
  <c r="B22" i="88"/>
  <c r="H22" i="88"/>
  <c r="E12" i="77"/>
  <c r="F55" i="77"/>
  <c r="D13" i="77"/>
  <c r="D28" i="77"/>
  <c r="F49" i="77"/>
  <c r="E8" i="77"/>
  <c r="D9" i="77"/>
  <c r="D24" i="77"/>
  <c r="E25" i="88" l="1"/>
  <c r="I25" i="88"/>
  <c r="M25" i="88"/>
  <c r="G25" i="88"/>
  <c r="L25" i="88"/>
  <c r="F25" i="88"/>
  <c r="J25" i="88"/>
  <c r="N25" i="88"/>
  <c r="B25" i="88"/>
  <c r="O25" i="88"/>
  <c r="D25" i="88"/>
  <c r="C25" i="88"/>
  <c r="K25" i="88"/>
  <c r="H25" i="88"/>
  <c r="C17" i="77"/>
  <c r="O32" i="77"/>
  <c r="B17" i="77"/>
  <c r="D16" i="77"/>
  <c r="E62" i="77"/>
  <c r="F12" i="77"/>
  <c r="G55" i="77"/>
  <c r="E28" i="77"/>
  <c r="E13" i="77"/>
  <c r="E24" i="77"/>
  <c r="E9" i="77"/>
  <c r="G49" i="77"/>
  <c r="F8" i="77"/>
  <c r="D26" i="88" l="1"/>
  <c r="H26" i="88"/>
  <c r="L26" i="88"/>
  <c r="B26" i="88"/>
  <c r="F26" i="88"/>
  <c r="N26" i="88"/>
  <c r="C26" i="88"/>
  <c r="O26" i="88"/>
  <c r="E26" i="88"/>
  <c r="I26" i="88"/>
  <c r="M26" i="88"/>
  <c r="K26" i="88"/>
  <c r="J26" i="88"/>
  <c r="G26" i="88"/>
  <c r="P2" i="2"/>
  <c r="Q2" i="2" s="1"/>
  <c r="R2" i="2" s="1"/>
  <c r="S2" i="2" s="1"/>
  <c r="T2" i="2" s="1"/>
  <c r="U2" i="2" s="1"/>
  <c r="V2" i="2" s="1"/>
  <c r="W2" i="2" s="1"/>
  <c r="X2" i="2" s="1"/>
  <c r="Y2" i="2" s="1"/>
  <c r="Z2" i="2" s="1"/>
  <c r="AA2" i="2" s="1"/>
  <c r="AB2" i="2" s="1"/>
  <c r="AC2" i="2" s="1"/>
  <c r="AD2" i="2" s="1"/>
  <c r="AE2" i="2" s="1"/>
  <c r="AF2" i="2" s="1"/>
  <c r="AG2" i="2" s="1"/>
  <c r="AH2" i="2" s="1"/>
  <c r="AI2" i="2" s="1"/>
  <c r="F62" i="77"/>
  <c r="E16" i="77"/>
  <c r="D32" i="77"/>
  <c r="D17" i="77"/>
  <c r="G8" i="77"/>
  <c r="H49" i="77"/>
  <c r="H55" i="77"/>
  <c r="G12" i="77"/>
  <c r="F24" i="77"/>
  <c r="F9" i="77"/>
  <c r="F13" i="77"/>
  <c r="F28" i="77"/>
  <c r="E17" i="77" l="1"/>
  <c r="E32" i="77"/>
  <c r="F16" i="77"/>
  <c r="G62" i="77"/>
  <c r="I49" i="77"/>
  <c r="H8" i="77"/>
  <c r="G13" i="77"/>
  <c r="G28" i="77"/>
  <c r="I55" i="77"/>
  <c r="H12" i="77"/>
  <c r="G24" i="77"/>
  <c r="G9" i="77"/>
  <c r="D5" i="2" l="1"/>
  <c r="C5" i="2"/>
  <c r="C2" i="17"/>
  <c r="C2" i="18" s="1"/>
  <c r="F17" i="77"/>
  <c r="F32" i="77"/>
  <c r="G16" i="77"/>
  <c r="H62" i="77"/>
  <c r="H28" i="77"/>
  <c r="H13" i="77"/>
  <c r="H24" i="77"/>
  <c r="H9" i="77"/>
  <c r="J55" i="77"/>
  <c r="I12" i="77"/>
  <c r="I8" i="77"/>
  <c r="J49" i="77"/>
  <c r="D2" i="17" l="1"/>
  <c r="D2" i="18" s="1"/>
  <c r="G17" i="77"/>
  <c r="G32" i="77"/>
  <c r="H16" i="77"/>
  <c r="I62" i="77"/>
  <c r="K49" i="77"/>
  <c r="J8" i="77"/>
  <c r="I28" i="77"/>
  <c r="I13" i="77"/>
  <c r="K55" i="77"/>
  <c r="J12" i="77"/>
  <c r="I24" i="77"/>
  <c r="I9" i="77"/>
  <c r="F5" i="2" l="1"/>
  <c r="F2" i="17"/>
  <c r="F2" i="18" s="1"/>
  <c r="E5" i="2"/>
  <c r="E2" i="17"/>
  <c r="E2" i="18" s="1"/>
  <c r="G5" i="2"/>
  <c r="G2" i="17"/>
  <c r="G2" i="18" s="1"/>
  <c r="H32" i="77"/>
  <c r="H17" i="77"/>
  <c r="I16" i="77"/>
  <c r="J62" i="77"/>
  <c r="J13" i="77"/>
  <c r="J28" i="77"/>
  <c r="K12" i="77"/>
  <c r="L55" i="77"/>
  <c r="J24" i="77"/>
  <c r="J9" i="77"/>
  <c r="K8" i="77"/>
  <c r="L49" i="77"/>
  <c r="H5" i="2" l="1"/>
  <c r="H2" i="17"/>
  <c r="H2" i="18" s="1"/>
  <c r="I32" i="77"/>
  <c r="I17" i="77"/>
  <c r="J16" i="77"/>
  <c r="K62" i="77"/>
  <c r="K9" i="77"/>
  <c r="K24" i="77"/>
  <c r="L8" i="77"/>
  <c r="M49" i="77"/>
  <c r="L12" i="77"/>
  <c r="M55" i="77"/>
  <c r="K13" i="77"/>
  <c r="K28" i="77"/>
  <c r="I5" i="2" l="1"/>
  <c r="I2" i="17"/>
  <c r="I2" i="18" s="1"/>
  <c r="L62" i="77"/>
  <c r="K16" i="77"/>
  <c r="J17" i="77"/>
  <c r="J32" i="77"/>
  <c r="N49" i="77"/>
  <c r="N8" i="77" s="1"/>
  <c r="M8" i="77"/>
  <c r="M12" i="77"/>
  <c r="N55" i="77"/>
  <c r="N12" i="77" s="1"/>
  <c r="L24" i="77"/>
  <c r="L9" i="77"/>
  <c r="L28" i="77"/>
  <c r="L13" i="77"/>
  <c r="J2" i="17" l="1"/>
  <c r="J2" i="18" s="1"/>
  <c r="J5" i="2"/>
  <c r="K32" i="77"/>
  <c r="K17" i="77"/>
  <c r="L16" i="77"/>
  <c r="M62" i="77"/>
  <c r="M28" i="77"/>
  <c r="M13" i="77"/>
  <c r="M9" i="77"/>
  <c r="M24" i="77"/>
  <c r="N13" i="77"/>
  <c r="N28" i="77"/>
  <c r="N9" i="77"/>
  <c r="N24" i="77"/>
  <c r="K5" i="2" l="1"/>
  <c r="K2" i="17"/>
  <c r="K2" i="18" s="1"/>
  <c r="L17" i="77"/>
  <c r="L32" i="77"/>
  <c r="M16" i="77"/>
  <c r="N62" i="77"/>
  <c r="N16" i="77" s="1"/>
  <c r="L5" i="2" l="1"/>
  <c r="L2" i="17"/>
  <c r="L2" i="18" s="1"/>
  <c r="M17" i="77"/>
  <c r="M32" i="77"/>
  <c r="N32" i="77"/>
  <c r="N17" i="77"/>
  <c r="M5" i="2" l="1"/>
  <c r="M2" i="17"/>
  <c r="M2" i="18" s="1"/>
  <c r="N5" i="2" l="1"/>
  <c r="N2" i="17"/>
  <c r="N2" i="18" s="1"/>
  <c r="O2" i="17"/>
  <c r="O2" i="18" s="1"/>
  <c r="P4" i="2"/>
  <c r="O5" i="2"/>
  <c r="P5" i="2" l="1"/>
  <c r="Q4" i="2"/>
  <c r="P2" i="17"/>
  <c r="P2" i="18" s="1"/>
  <c r="P6" i="2" l="1"/>
  <c r="Q6" i="2" s="1"/>
  <c r="R6" i="2" s="1"/>
  <c r="S6" i="2" s="1"/>
  <c r="T6" i="2" s="1"/>
  <c r="U6" i="2" s="1"/>
  <c r="V6" i="2" s="1"/>
  <c r="W6" i="2" s="1"/>
  <c r="X6" i="2" s="1"/>
  <c r="Y6" i="2" s="1"/>
  <c r="Z6" i="2" s="1"/>
  <c r="AA6" i="2" s="1"/>
  <c r="AB6" i="2" s="1"/>
  <c r="AC6" i="2" s="1"/>
  <c r="AD6" i="2" s="1"/>
  <c r="AE6" i="2" s="1"/>
  <c r="AF6" i="2" s="1"/>
  <c r="AG6" i="2" s="1"/>
  <c r="AH6" i="2" s="1"/>
  <c r="AI6" i="2" s="1"/>
  <c r="R4" i="2"/>
  <c r="Q5" i="2"/>
  <c r="Q2" i="17"/>
  <c r="Q2" i="18" s="1"/>
  <c r="S4" i="2" l="1"/>
  <c r="R5" i="2"/>
  <c r="R2" i="17"/>
  <c r="R2" i="18" s="1"/>
  <c r="T4" i="2" l="1"/>
  <c r="S5" i="2"/>
  <c r="S2" i="17"/>
  <c r="S2" i="18" s="1"/>
  <c r="U4" i="2" l="1"/>
  <c r="T5" i="2"/>
  <c r="T2" i="17"/>
  <c r="T2" i="18" s="1"/>
  <c r="V4" i="2" l="1"/>
  <c r="U5" i="2"/>
  <c r="U2" i="17"/>
  <c r="U2" i="18" s="1"/>
  <c r="W4" i="2" l="1"/>
  <c r="V5" i="2"/>
  <c r="V2" i="17"/>
  <c r="V2" i="18" s="1"/>
  <c r="X4" i="2" l="1"/>
  <c r="W2" i="17"/>
  <c r="W2" i="18" s="1"/>
  <c r="W5" i="2"/>
  <c r="X2" i="17" l="1"/>
  <c r="X2" i="18" s="1"/>
  <c r="X5" i="2"/>
  <c r="Y4" i="2"/>
  <c r="Y2" i="17" l="1"/>
  <c r="Y2" i="18" s="1"/>
  <c r="Z4" i="2"/>
  <c r="Y5" i="2"/>
  <c r="Z2" i="17" l="1"/>
  <c r="Z2" i="18" s="1"/>
  <c r="AA4" i="2"/>
  <c r="Z5" i="2"/>
  <c r="AB4" i="2" l="1"/>
  <c r="AA2" i="17"/>
  <c r="AA2" i="18" s="1"/>
  <c r="AA5" i="2"/>
  <c r="AB2" i="17" l="1"/>
  <c r="AB2" i="18" s="1"/>
  <c r="AC4" i="2"/>
  <c r="AB5" i="2"/>
  <c r="AC2" i="17" l="1"/>
  <c r="AC2" i="18" s="1"/>
  <c r="AD4" i="2"/>
  <c r="AC5" i="2"/>
  <c r="AD2" i="17" l="1"/>
  <c r="AD2" i="18" s="1"/>
  <c r="AD5" i="2"/>
  <c r="AE4" i="2"/>
  <c r="AE2" i="17" l="1"/>
  <c r="AE2" i="18" s="1"/>
  <c r="AE5" i="2"/>
  <c r="AF4" i="2"/>
  <c r="AF2" i="17" l="1"/>
  <c r="AF2" i="18" s="1"/>
  <c r="AF5" i="2"/>
  <c r="AG4" i="2"/>
  <c r="AG5" i="2" l="1"/>
  <c r="AG2" i="17"/>
  <c r="AG2" i="18" s="1"/>
  <c r="AH4" i="2"/>
  <c r="AH5" i="2" l="1"/>
  <c r="AI4" i="2"/>
  <c r="AH2" i="17"/>
  <c r="AH2" i="18" s="1"/>
  <c r="AI5" i="2" l="1"/>
  <c r="AI2" i="17"/>
  <c r="AI2" i="18" s="1"/>
</calcChain>
</file>

<file path=xl/comments1.xml><?xml version="1.0" encoding="utf-8"?>
<comments xmlns="http://schemas.openxmlformats.org/spreadsheetml/2006/main">
  <authors>
    <author>Chris Busch</author>
  </authors>
  <commentList>
    <comment ref="B5" authorId="0">
      <text>
        <r>
          <rPr>
            <b/>
            <sz val="9"/>
            <color indexed="81"/>
            <rFont val="Tahoma"/>
            <family val="2"/>
          </rPr>
          <t>Chris Busch:</t>
        </r>
        <r>
          <rPr>
            <sz val="9"/>
            <color indexed="81"/>
            <rFont val="Tahoma"/>
            <family val="2"/>
          </rPr>
          <t xml:space="preserve">
(2017 assumed equal to 2018)</t>
        </r>
      </text>
    </comment>
    <comment ref="B21" authorId="0">
      <text>
        <r>
          <rPr>
            <b/>
            <sz val="9"/>
            <color indexed="81"/>
            <rFont val="Tahoma"/>
            <family val="2"/>
          </rPr>
          <t>Chris Busch:</t>
        </r>
        <r>
          <rPr>
            <sz val="9"/>
            <color indexed="81"/>
            <rFont val="Tahoma"/>
            <family val="2"/>
          </rPr>
          <t xml:space="preserve">
(2017 assumed equal to 2018)</t>
        </r>
      </text>
    </comment>
  </commentList>
</comments>
</file>

<file path=xl/sharedStrings.xml><?xml version="1.0" encoding="utf-8"?>
<sst xmlns="http://schemas.openxmlformats.org/spreadsheetml/2006/main" count="1250" uniqueCount="779">
  <si>
    <t>battery electric vehicle</t>
  </si>
  <si>
    <t>natural gas vehicle</t>
  </si>
  <si>
    <t>gasoline vehicle</t>
  </si>
  <si>
    <t>diesel vehicle</t>
  </si>
  <si>
    <t>plugin hybrid vehicle</t>
  </si>
  <si>
    <t>nonroad vehicle</t>
  </si>
  <si>
    <t>Notes</t>
  </si>
  <si>
    <t>aircraft</t>
  </si>
  <si>
    <t>rail</t>
  </si>
  <si>
    <t>ships</t>
  </si>
  <si>
    <t>motorbikes</t>
  </si>
  <si>
    <t>BNVP BAU New Vehicle Price</t>
  </si>
  <si>
    <t>Sources:</t>
  </si>
  <si>
    <t>Any vehicle types / cargo type / technology combinations that cannot exist</t>
  </si>
  <si>
    <t>(defined as having zero for all years in the variable MPNVbT) are assigned a</t>
  </si>
  <si>
    <t>price of zero in this variable.</t>
  </si>
  <si>
    <t>See "cpi.xlsx" in the InputData folder for source information.</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</si>
  <si>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</si>
  <si>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</si>
  <si>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</si>
  <si>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</si>
  <si>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</si>
  <si>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</si>
  <si>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</si>
  <si>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</si>
  <si>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</si>
  <si>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</si>
  <si>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</si>
  <si>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</si>
  <si>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</si>
  <si>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</si>
  <si>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</si>
  <si>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</si>
  <si>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</si>
  <si>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</si>
  <si>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</si>
  <si>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</si>
  <si>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</si>
  <si>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</si>
  <si>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</si>
  <si>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</si>
  <si>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</si>
  <si>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</si>
  <si>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</si>
  <si>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</si>
  <si>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</si>
  <si>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</si>
  <si>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</si>
  <si>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</si>
  <si>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</si>
  <si>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</si>
  <si>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</si>
  <si>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</si>
  <si>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</si>
  <si>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</si>
  <si>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</si>
  <si>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</si>
  <si>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</si>
  <si>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</si>
  <si>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</si>
  <si>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</si>
  <si>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2016 to 2012, for AEO 2017</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</si>
  <si>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</si>
  <si>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</si>
  <si>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</si>
  <si>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</si>
  <si>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</si>
  <si>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Bob Tita and James Hagerty, The Wall Street Journal</t>
  </si>
  <si>
    <t>Caterpillar Falls Behind GE in Locomotives Race</t>
  </si>
  <si>
    <t>http://www.wsj.com/articles/caterpillar-falls-behind-ge-in-locomotives-race-1405291739</t>
  </si>
  <si>
    <t>Paragraph 5</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</si>
  <si>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</si>
  <si>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</si>
  <si>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</si>
  <si>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</si>
  <si>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</si>
  <si>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entire train).  We use the same price for passenger and freight locomotives.</t>
  </si>
  <si>
    <t>We assume the price does not change with time.</t>
  </si>
  <si>
    <t>rail (locomotive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</si>
  <si>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</si>
  <si>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</si>
  <si>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</si>
  <si>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</si>
  <si>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</si>
  <si>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</si>
  <si>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</si>
  <si>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</si>
  <si>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</si>
  <si>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</si>
  <si>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</si>
  <si>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</si>
  <si>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</si>
  <si>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</si>
  <si>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</si>
  <si>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</si>
  <si>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</si>
  <si>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</si>
  <si>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</si>
  <si>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</si>
  <si>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</si>
  <si>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</si>
  <si>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</si>
  <si>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</si>
  <si>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</si>
  <si>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</si>
  <si>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</si>
  <si>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</si>
  <si>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</si>
  <si>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</si>
  <si>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</si>
  <si>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</si>
  <si>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</si>
  <si>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</si>
  <si>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</si>
  <si>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</si>
  <si>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</si>
  <si>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</si>
  <si>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</si>
  <si>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</si>
  <si>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</si>
  <si>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</si>
  <si>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</si>
  <si>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</si>
  <si>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</si>
  <si>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</si>
  <si>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</si>
  <si>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</si>
  <si>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</si>
  <si>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</si>
  <si>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</si>
  <si>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</si>
  <si>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</si>
  <si>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</si>
  <si>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</si>
  <si>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</si>
  <si>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</si>
  <si>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</si>
  <si>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</si>
  <si>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</si>
  <si>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</si>
  <si>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</si>
  <si>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Baseline MDV-Gasoline</t>
  </si>
  <si>
    <t>Reference MDV-Gasoline</t>
  </si>
  <si>
    <t>Reference MDV-Diesel</t>
  </si>
  <si>
    <t>Battery Electric MDV</t>
  </si>
  <si>
    <t xml:space="preserve"> </t>
  </si>
  <si>
    <t>Reference Diesel HDV</t>
  </si>
  <si>
    <t>Reference CNG HDV</t>
  </si>
  <si>
    <t>Baseline MDV-Diesel</t>
  </si>
  <si>
    <t>LNG MDV</t>
  </si>
  <si>
    <t>CNG MDV</t>
  </si>
  <si>
    <t>Diesel Hybrid MDV</t>
  </si>
  <si>
    <t>Hydrogen FC MDV</t>
  </si>
  <si>
    <t>SP MDV Gasoline</t>
  </si>
  <si>
    <t>SP MDV Diesel</t>
  </si>
  <si>
    <t>SP MDV CNG</t>
  </si>
  <si>
    <t>SP MDV Hydrogen FCV</t>
  </si>
  <si>
    <t>SP MDV Battery Electric</t>
  </si>
  <si>
    <t>BEV</t>
  </si>
  <si>
    <t>These highlighted data are interpolated, extrapolated, or backcasted</t>
  </si>
  <si>
    <t xml:space="preserve">Not just "in use" technologies but all technologies.  </t>
  </si>
  <si>
    <t>"In use" technologies</t>
  </si>
  <si>
    <t>additional techs not selected</t>
  </si>
  <si>
    <t>Baseline Diesel HDV</t>
  </si>
  <si>
    <t>Reference LNG HDV</t>
  </si>
  <si>
    <t>Hybrid Diesel HDV</t>
  </si>
  <si>
    <t>Hyrogen FCV HDV</t>
  </si>
  <si>
    <t>Hybrid LNG</t>
  </si>
  <si>
    <t>SP HDV Diesel</t>
  </si>
  <si>
    <t>SP HDV CNG</t>
  </si>
  <si>
    <t>SP HDV Hydrogen FCV</t>
  </si>
  <si>
    <t>SP HDV Battery Electric</t>
  </si>
  <si>
    <t>"In use"</t>
  </si>
  <si>
    <t>Full set of techs</t>
  </si>
  <si>
    <t>As elsewhere, mapping from Pathways to EPS for vehicles as follows</t>
  </si>
  <si>
    <t>MDV</t>
  </si>
  <si>
    <t>LDV Freight</t>
  </si>
  <si>
    <t>HDV</t>
  </si>
  <si>
    <t>Bus</t>
  </si>
  <si>
    <t>HDV Passenger</t>
  </si>
  <si>
    <t>HDV Freight</t>
  </si>
  <si>
    <t>Data from E3 pathways model for motor vehicles</t>
  </si>
  <si>
    <t>Gasoline Bus</t>
  </si>
  <si>
    <t>Diesel Bus</t>
  </si>
  <si>
    <t>CNG Bus</t>
  </si>
  <si>
    <t>LNG Bus</t>
  </si>
  <si>
    <t>Diesel Hybrid Bus</t>
  </si>
  <si>
    <t>BEV Bus</t>
  </si>
  <si>
    <t>Tech Placeholder 2</t>
  </si>
  <si>
    <t>Tech Placeholder 3</t>
  </si>
  <si>
    <t>Tech Placeholder 4</t>
  </si>
  <si>
    <t>"Tech inputs"</t>
  </si>
  <si>
    <t>"In use technology"</t>
  </si>
  <si>
    <t>BEV bus</t>
  </si>
  <si>
    <t xml:space="preserve">"In use technology" fills out some of the time series, but still need to forecast forward for BEV and Hybrid, shown in highlighted cells. </t>
  </si>
  <si>
    <t xml:space="preserve">Diesel Buses achieve slightly better efficiency, but only by a marginal amount.  </t>
  </si>
  <si>
    <t xml:space="preserve">It may be that gasoline buses are fundamentally different, i.e. school buses vs. transit. </t>
  </si>
  <si>
    <t>Our model would not account for this difference.</t>
  </si>
  <si>
    <t>For a more realistic comparison of gasoline vs. diesel buses that represents vehicles that are similar other than the engine, we substitute the diesel price for the gas price one might infer from the E3 data (i.e. $101953 in 2011)</t>
  </si>
  <si>
    <t>BAU data show only CNG vehicles after 2016, so use that as the natural gas price</t>
  </si>
  <si>
    <t>US model documentation carried over for now</t>
  </si>
  <si>
    <t>Why would diesel buses ever be purchased if E3 data, showing gasoline buses at 20% of diesel cost, are true?</t>
  </si>
  <si>
    <t>For a more realistic comparison of gasoline vs. diesel buses that represents vehicles that are similar other than the engine, we substitute the diesel price for the gas price one might infer from the E3 data (i.e. $101953 in 2011 is the sole gasoline price given)</t>
  </si>
  <si>
    <t xml:space="preserve">(1) Diesel Buses achieve slightly better efficiency, but only by a marginal amount.  </t>
  </si>
  <si>
    <t>Notes:</t>
  </si>
  <si>
    <t>(2) BAU data show only CNG vehicles after 2016, so use that as the natural gas price</t>
  </si>
  <si>
    <t>HDV freight</t>
  </si>
  <si>
    <t>Gasoline type not a realistic option, so we set this value at an arbitrarily high number (999,999)</t>
  </si>
  <si>
    <t>PHEV</t>
  </si>
  <si>
    <t>We adjust 2012 dollars to 2017 dollars using the following conversion factor:</t>
  </si>
  <si>
    <t xml:space="preserve">Gasoline buses are fundamentally different, i.e. school buses vs. transit. </t>
  </si>
  <si>
    <t>Time (Year)</t>
  </si>
  <si>
    <t>https://www.nada.org/WorkArea/DownloadAsset.aspx?id=21474853735</t>
  </si>
  <si>
    <t>National auto dealers association</t>
  </si>
  <si>
    <t>Fractions within  car or truck</t>
  </si>
  <si>
    <t>car</t>
  </si>
  <si>
    <t>small</t>
  </si>
  <si>
    <t>mid</t>
  </si>
  <si>
    <t>large</t>
  </si>
  <si>
    <t>truck</t>
  </si>
  <si>
    <t>pickup</t>
  </si>
  <si>
    <t>crossover</t>
  </si>
  <si>
    <t>SUV</t>
  </si>
  <si>
    <t>(don’t have value for van, so exclude)</t>
  </si>
  <si>
    <t>(luxury assumed to span types, so exclude)</t>
  </si>
  <si>
    <t>subtotal</t>
  </si>
  <si>
    <t xml:space="preserve">share of cars </t>
  </si>
  <si>
    <t>Market Beat</t>
  </si>
  <si>
    <t>National Auto Dealers Association</t>
  </si>
  <si>
    <t>California Dealers Association Data do not provide this level of specificity at the segment level.</t>
  </si>
  <si>
    <t>Cal dealers association</t>
  </si>
  <si>
    <t>use national data to scale down to smaller segments</t>
  </si>
  <si>
    <t>large or medium</t>
  </si>
  <si>
    <t>Use the following data to estimate sales by segment.</t>
  </si>
  <si>
    <t xml:space="preserve"> Technology Type</t>
  </si>
  <si>
    <t>New Car Sales 1/</t>
  </si>
  <si>
    <t xml:space="preserve">   100 Mile Electric Vehicle</t>
  </si>
  <si>
    <t xml:space="preserve">   200 Mile Electric Vehicle</t>
  </si>
  <si>
    <t xml:space="preserve"> Alternative-Fuel Light Trucks</t>
  </si>
  <si>
    <t>Cars</t>
  </si>
  <si>
    <t>total</t>
  </si>
  <si>
    <t>Also identify share of car vs. truck</t>
  </si>
  <si>
    <t>EV powertrain - not including battery</t>
  </si>
  <si>
    <t>Sum</t>
  </si>
  <si>
    <t>Cars and crossovers</t>
  </si>
  <si>
    <t>Conventional powertrain</t>
  </si>
  <si>
    <t>UBS compact</t>
  </si>
  <si>
    <t>Electric</t>
  </si>
  <si>
    <t>Gasoline</t>
  </si>
  <si>
    <t>Other direct</t>
  </si>
  <si>
    <t>SUVs</t>
  </si>
  <si>
    <t>UBS Vehicle (compact car)</t>
  </si>
  <si>
    <t>Scaled up at 5.5% for cars and crossovers (simple average of 5 and 6) and 21% for SUVs</t>
  </si>
  <si>
    <t>The production-weighted loaded vehicle weight of pickups, vans, and truck SUVs increased from 1975 to 2018. Pickups gained more than 1,100 lb while vans gained 290 lb and truck SUVs gained 225 lb.</t>
  </si>
  <si>
    <r>
      <t>Table 4.18</t>
    </r>
    <r>
      <rPr>
        <b/>
        <sz val="11"/>
        <color rgb="FFFF0000"/>
        <rFont val="Times New Roman"/>
        <family val="1"/>
      </rPr>
      <t xml:space="preserve"> (Updated April 2019)</t>
    </r>
  </si>
  <si>
    <t xml:space="preserve">Production-Weighted Loaded Vehicle Weight of New </t>
  </si>
  <si>
    <t>Domestic and Import Light Trucks</t>
  </si>
  <si>
    <t>Model Years 1975-2018</t>
  </si>
  <si>
    <t>(pounds)</t>
  </si>
  <si>
    <t>Model Year</t>
  </si>
  <si>
    <t>Pickup</t>
  </si>
  <si>
    <t>Van</t>
  </si>
  <si>
    <t>Truck SUV</t>
  </si>
  <si>
    <r>
      <t xml:space="preserve"> 2018</t>
    </r>
    <r>
      <rPr>
        <vertAlign val="superscript"/>
        <sz val="10"/>
        <color theme="1"/>
        <rFont val="Times New Roman"/>
        <family val="1"/>
      </rPr>
      <t>b</t>
    </r>
  </si>
  <si>
    <t>Annual average percentage change</t>
  </si>
  <si>
    <t>1975-2018</t>
  </si>
  <si>
    <t>2008-2018</t>
  </si>
  <si>
    <r>
      <rPr>
        <b/>
        <sz val="10"/>
        <color indexed="8"/>
        <rFont val="Times New Roman"/>
        <family val="1"/>
      </rPr>
      <t xml:space="preserve">Note: </t>
    </r>
    <r>
      <rPr>
        <sz val="10"/>
        <color indexed="8"/>
        <rFont val="Times New Roman"/>
        <family val="1"/>
      </rPr>
      <t xml:space="preserve"> Data include pickups, vans, and truck SUV less than 8,500 lb. Beginning with 2011, truck SUVs and passenger vans up to 10,000 lb were also included.</t>
    </r>
  </si>
  <si>
    <t>Source:</t>
  </si>
  <si>
    <t>U.S. Environmental Protection Agency, The 2018 EPA Automotive Trends Report: Greenhouse Gas Emissions, Fuel Economy, and Technology since 1975, EPA-420-R-19-002, March 2019. (Additional resources: https://www.epa.gov/automotive-trends)</t>
  </si>
  <si>
    <r>
      <rPr>
        <vertAlign val="superscript"/>
        <sz val="10"/>
        <color indexed="8"/>
        <rFont val="Times New Roman"/>
        <family val="1"/>
      </rPr>
      <t>a</t>
    </r>
    <r>
      <rPr>
        <sz val="10"/>
        <color indexed="8"/>
        <rFont val="Times New Roman"/>
        <family val="1"/>
      </rPr>
      <t xml:space="preserve"> Loaded vehicle weight is equal to the vehicle’s curb weight plus 300 pounds.</t>
    </r>
  </si>
  <si>
    <r>
      <t>b</t>
    </r>
    <r>
      <rPr>
        <sz val="10"/>
        <color indexed="8"/>
        <rFont val="Times New Roman"/>
        <family val="1"/>
      </rPr>
      <t xml:space="preserve"> Data for 2018 are preliminary.</t>
    </r>
  </si>
  <si>
    <t>The production-weighted loaded vehicle weight of cars declined by 525 lb from 1975 to 2018, while car SUVs declined by 222 lb.</t>
  </si>
  <si>
    <r>
      <t xml:space="preserve">Table 4.17 </t>
    </r>
    <r>
      <rPr>
        <b/>
        <sz val="11"/>
        <color rgb="FFFF0000"/>
        <rFont val="Times New Roman"/>
        <family val="1"/>
      </rPr>
      <t>(Updated April 2019)</t>
    </r>
  </si>
  <si>
    <t>Production-Weighted Loaded Vehicle Weight of New Domestic and Import Cars</t>
  </si>
  <si>
    <t>Car</t>
  </si>
  <si>
    <t>Car SUV</t>
  </si>
  <si>
    <t>We understand SUV as full sized</t>
  </si>
  <si>
    <t>Pickup / SUV</t>
  </si>
  <si>
    <t xml:space="preserve">Calculated </t>
  </si>
  <si>
    <t>changes 2018-2025</t>
  </si>
  <si>
    <t>Cars+cross</t>
  </si>
  <si>
    <t>Adjustment factor applied to USB following ICCT method</t>
  </si>
  <si>
    <t>Gas</t>
  </si>
  <si>
    <t>UBS 2018</t>
  </si>
  <si>
    <t>UBS 2025</t>
  </si>
  <si>
    <t>Fromt ICCT - 1.47 adjustment factor for cars and crossovers to SUVs (150 KW vs 220 kW)</t>
  </si>
  <si>
    <t>Adjustment factor (following ICCT)</t>
  </si>
  <si>
    <t>Truck to SUV adjustment factor (2019 Transport Energy Data Book)</t>
  </si>
  <si>
    <t>Light truck</t>
  </si>
  <si>
    <t>Indirect cost</t>
  </si>
  <si>
    <t>sum 2017-2030</t>
  </si>
  <si>
    <t>% over 2017-2030</t>
  </si>
  <si>
    <t>2017 LDV sales</t>
  </si>
  <si>
    <t>2018 LDV sales</t>
  </si>
  <si>
    <t>%</t>
  </si>
  <si>
    <t>https://www.cncda.org/wp-content/uploads/Cal-Covering-4Q-18.pdf</t>
  </si>
  <si>
    <t>Trend</t>
  </si>
  <si>
    <t>https://www.cncda.org/wp-content/uploads/Cal-Covering-2Q-19.pdf</t>
  </si>
  <si>
    <t>per year</t>
  </si>
  <si>
    <t>ICCT adds sales tax.  The EPS handles this independently</t>
  </si>
  <si>
    <t>Four parts to cost accounting</t>
  </si>
  <si>
    <t>Battery - handled separately</t>
  </si>
  <si>
    <t>Power train cost</t>
  </si>
  <si>
    <t>Other direct cost</t>
  </si>
  <si>
    <t>Calibration for EPS also involves projections of future LDV sales.</t>
  </si>
  <si>
    <t xml:space="preserve">In order to seek the most similar comparison on a performance basis, the 250 mile range vehicle is considered exclusively. </t>
  </si>
  <si>
    <t>UBS approach, "For the Golf, we model 0.5% cost inflation p.a., but also a 2% increase in fuel efficiency"</t>
  </si>
  <si>
    <t>Profit margins</t>
  </si>
  <si>
    <t>Source</t>
  </si>
  <si>
    <t>ICCT, p.7</t>
  </si>
  <si>
    <t xml:space="preserve">Assumed </t>
  </si>
  <si>
    <t>https://www.autonews.com/article/20150428/BLOG06/150429797/the-f-150-ford-s-heavy-duty-profit-hauler</t>
  </si>
  <si>
    <t>Dearler markup</t>
  </si>
  <si>
    <t>Constant across types</t>
  </si>
  <si>
    <t>Use 2018 ratio of each over sum of pickup and truck SUV to find weighted average cost.</t>
  </si>
  <si>
    <t xml:space="preserve">Regarding pickup truck profit margin: We have not identified the industry average yet, but have found copius anecdotal evidence of higher profits in this segement, e.g. </t>
  </si>
  <si>
    <t>Share of pickups</t>
  </si>
  <si>
    <t>Share of truck SUVs</t>
  </si>
  <si>
    <t xml:space="preserve">Definitions </t>
  </si>
  <si>
    <t>Car and crossover</t>
  </si>
  <si>
    <t>Truck SUV and pickup</t>
  </si>
  <si>
    <t>Gasoline-specific inputs</t>
  </si>
  <si>
    <t>ref2019.d111618a</t>
  </si>
  <si>
    <t>Report</t>
  </si>
  <si>
    <t>Annual Energy Outlook 2019</t>
  </si>
  <si>
    <t>Scenario</t>
  </si>
  <si>
    <t>ref2019</t>
  </si>
  <si>
    <t>Reference case</t>
  </si>
  <si>
    <t>Datekey</t>
  </si>
  <si>
    <t>d111618a</t>
  </si>
  <si>
    <t>Release Date</t>
  </si>
  <si>
    <t xml:space="preserve"> January 2019</t>
  </si>
  <si>
    <t>39.9. Light-Duty Vehicle Sales by Technology Type</t>
  </si>
  <si>
    <t>(thousands)</t>
  </si>
  <si>
    <t>Pacific - 09</t>
  </si>
  <si>
    <t/>
  </si>
  <si>
    <t>2018-</t>
  </si>
  <si>
    <t xml:space="preserve"> Conventional Cars</t>
  </si>
  <si>
    <t xml:space="preserve">   Gasoline ICE Vehicles</t>
  </si>
  <si>
    <t xml:space="preserve">   TDI Diesel ICE</t>
  </si>
  <si>
    <t xml:space="preserve">     Total Conventional Cars</t>
  </si>
  <si>
    <t xml:space="preserve"> Alternative-Fuel Cars</t>
  </si>
  <si>
    <t xml:space="preserve">   Ethanol-Flex Fuel ICE</t>
  </si>
  <si>
    <t xml:space="preserve">   300 Mile Electric Vehicle</t>
  </si>
  <si>
    <t xml:space="preserve">   Plug-in 10 Gasoline Hybrid</t>
  </si>
  <si>
    <t xml:space="preserve">   Plug-in 40 Gasoline Hybrid</t>
  </si>
  <si>
    <t xml:space="preserve">   Electric-Diesel Hybrid</t>
  </si>
  <si>
    <t>- -</t>
  </si>
  <si>
    <t xml:space="preserve">   Electric-Gasoline Hybrid</t>
  </si>
  <si>
    <t xml:space="preserve">   Natural Gas ICE</t>
  </si>
  <si>
    <t xml:space="preserve">   Natural Gas Bi-fuel</t>
  </si>
  <si>
    <t xml:space="preserve">   Propane ICE</t>
  </si>
  <si>
    <t xml:space="preserve">   Propane Bi-fuel</t>
  </si>
  <si>
    <t xml:space="preserve">   Fuel Cell Methanol</t>
  </si>
  <si>
    <t xml:space="preserve">   Fuel Cell Hydrogen</t>
  </si>
  <si>
    <t xml:space="preserve">     Total Alternative Cars</t>
  </si>
  <si>
    <t>Percent Alternative Car Sales</t>
  </si>
  <si>
    <t>Total New Car Sales</t>
  </si>
  <si>
    <t>New Light Truck Sales 2/</t>
  </si>
  <si>
    <t xml:space="preserve"> Conventional Light Trucks</t>
  </si>
  <si>
    <t xml:space="preserve">     Total Conventional Light Trucks</t>
  </si>
  <si>
    <t xml:space="preserve">     Total Alternative Light Trucks</t>
  </si>
  <si>
    <t>Percent Alternative Light Truck Sales</t>
  </si>
  <si>
    <t>Total New Light Truck Sales</t>
  </si>
  <si>
    <t>Percent Total Alternative Sales</t>
  </si>
  <si>
    <t>EPACT Legislative  Alternative Sales</t>
  </si>
  <si>
    <t>ZEVP Legislative Alternative Sales</t>
  </si>
  <si>
    <t>Total Sales, Cars and Light Trucks</t>
  </si>
  <si>
    <t xml:space="preserve">   Conventional Gasoline</t>
  </si>
  <si>
    <t xml:space="preserve">   TDI Diesel</t>
  </si>
  <si>
    <t xml:space="preserve">   Flex-Fuel</t>
  </si>
  <si>
    <t xml:space="preserve">   Electric</t>
  </si>
  <si>
    <t xml:space="preserve">   Plug-in Electric Hybrid</t>
  </si>
  <si>
    <t xml:space="preserve">   Electric Hybrid</t>
  </si>
  <si>
    <t xml:space="preserve">   Gaseous (Propane and Natural Gas)</t>
  </si>
  <si>
    <t xml:space="preserve">   Fuel Cell</t>
  </si>
  <si>
    <t>Total Vehicles Sales</t>
  </si>
  <si>
    <t xml:space="preserve">   Conventional Gasoline Microhybrids</t>
  </si>
  <si>
    <t xml:space="preserve">   TDI Diesel Microhybrids</t>
  </si>
  <si>
    <t>Total Alternative-Fueled Vehicle Sales</t>
  </si>
  <si>
    <t xml:space="preserve">   1/ Includes personal and fleet light-duty cars.</t>
  </si>
  <si>
    <t xml:space="preserve">   2/ Includes personal and fleet light-duty trucks.</t>
  </si>
  <si>
    <t xml:space="preserve">   ICE = Internal combustion engine.</t>
  </si>
  <si>
    <t xml:space="preserve">   EPACT = Energy Policy Act of 1992.</t>
  </si>
  <si>
    <t xml:space="preserve">   ZEVP = Zero emission vehicles from the low emission vehicle program.</t>
  </si>
  <si>
    <t xml:space="preserve">   - - = Not applicable.</t>
  </si>
  <si>
    <t xml:space="preserve">   Note:  Totals may not equal sum of components due to independent rounding.</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</si>
  <si>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</si>
  <si>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</si>
  <si>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</si>
  <si>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</si>
  <si>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</si>
  <si>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Total </t>
  </si>
  <si>
    <t>Shares</t>
  </si>
  <si>
    <t>Year over year changes</t>
  </si>
  <si>
    <t>Use EIA - AEO 2019 - Pacific region to impute future trends</t>
  </si>
  <si>
    <t>Estimated</t>
  </si>
  <si>
    <t xml:space="preserve">Actual </t>
  </si>
  <si>
    <t>Most recent annual - empirical data</t>
  </si>
  <si>
    <t>The crossovers include</t>
  </si>
  <si>
    <t>station wagons and small SUVs,of</t>
  </si>
  <si>
    <t>which approximately half are classified</t>
  </si>
  <si>
    <t>as passenger cars and half as light</t>
  </si>
  <si>
    <t>trucks for regulatory purposes. Based</t>
  </si>
  <si>
    <t>on the 2016 data, the three vehicle</t>
  </si>
  <si>
    <t>classes represent 41%, 26%, and 22%,</t>
  </si>
  <si>
    <t>respectively, of new U.S. light-duty</t>
  </si>
  <si>
    <t>vehicle sales. The remaining 11% of the</t>
  </si>
  <si>
    <t>U.S. light-duty vehicle market is pickup</t>
  </si>
  <si>
    <t>trucks, which are not analyzed in this</t>
  </si>
  <si>
    <t>report</t>
  </si>
  <si>
    <t>We looked to the "LDV shares-Pickup vs Truck SUV" tab and data for details, but the "car SUV" category is much smaller than ICCT states.</t>
  </si>
  <si>
    <t xml:space="preserve">Background: ICCT states on page 4: </t>
  </si>
  <si>
    <t>Estimating vehicle shares</t>
  </si>
  <si>
    <t>Share of cars</t>
  </si>
  <si>
    <t>Share of crossovers</t>
  </si>
  <si>
    <t>When estimating costs and other input parameters for the car category, the shares implied in the ICCT document are used to find the weighted average</t>
  </si>
  <si>
    <t>Vehicles costs</t>
  </si>
  <si>
    <t xml:space="preserve">Change over time based on sales share changes in the AEO 2019 forecast for the Western coast states (see tab "AEO 39.9 sales - Pacific")  </t>
  </si>
  <si>
    <t>Adjusted to 100% of light trucks</t>
  </si>
  <si>
    <t>Car - Light truck</t>
  </si>
  <si>
    <t>E.G., 41% for cars vs 26% for crossovers</t>
  </si>
  <si>
    <t xml:space="preserve">For example, in year 2018, preliminary data show the percentage below 10%. </t>
  </si>
  <si>
    <t>Composition of pickup vs SUV in light truck category based on most recent empirical levels.</t>
  </si>
  <si>
    <t>2017 and 2018 based on empirical data from the California New Car Dealers Association</t>
  </si>
  <si>
    <t xml:space="preserve">Subtotal </t>
  </si>
  <si>
    <t>2018 cost</t>
  </si>
  <si>
    <t>Directly calculated</t>
  </si>
  <si>
    <t>Backcast</t>
  </si>
  <si>
    <t>Electric powertrain</t>
  </si>
  <si>
    <t>Same as "Truck SUV"</t>
  </si>
  <si>
    <t>"Same as pickup"</t>
  </si>
  <si>
    <t>Indirect</t>
  </si>
  <si>
    <t>Retail markup</t>
  </si>
  <si>
    <t>Retail price</t>
  </si>
  <si>
    <t>Mfg profit margin</t>
  </si>
  <si>
    <t>Cost with mfg margin</t>
  </si>
  <si>
    <t>Light trucks</t>
  </si>
  <si>
    <t>Adjust for profit margin</t>
  </si>
  <si>
    <t>Light truck composite value</t>
  </si>
  <si>
    <t>Annual changes</t>
  </si>
  <si>
    <t>EV</t>
  </si>
  <si>
    <t>To 2025</t>
  </si>
  <si>
    <t>2026-2030</t>
  </si>
  <si>
    <t>Light truck composite</t>
  </si>
  <si>
    <t>Time series adding post 2025 estimated for powertrain costs</t>
  </si>
  <si>
    <t>Reduce the rate by half</t>
  </si>
  <si>
    <t>Light duty truck</t>
  </si>
  <si>
    <t>Imputed cost</t>
  </si>
  <si>
    <t>Subtotal</t>
  </si>
  <si>
    <t>Cost with manufacturing margin</t>
  </si>
  <si>
    <t>Price with dealer margin</t>
  </si>
  <si>
    <t>Share of full size SUV and pickups</t>
  </si>
  <si>
    <t>Sum of changes comparing 2025 to 2018</t>
  </si>
  <si>
    <t xml:space="preserve">Annual changes with dealer markup </t>
  </si>
  <si>
    <t>Changes per year - 7 annual changes across the 8 years 2018-2025</t>
  </si>
  <si>
    <t>Adjust for manufacturer profit margin</t>
  </si>
  <si>
    <t xml:space="preserve">Time series within time range considered by UBS </t>
  </si>
  <si>
    <t>Set to zero in this case</t>
  </si>
  <si>
    <t>Electric vehicle cost calculations</t>
  </si>
  <si>
    <t>Total cost of ownership</t>
  </si>
  <si>
    <t>To assess</t>
  </si>
  <si>
    <t>future-year fuel costs, a discount</t>
  </si>
  <si>
    <t>rate of 5% for each year beyond</t>
  </si>
  <si>
    <t>the purchase year is included in net</t>
  </si>
  <si>
    <t>present value accounting.</t>
  </si>
  <si>
    <t>Variables mostly chosen to align with EPS data (inputs and outputs)</t>
  </si>
  <si>
    <t>EPS net present value based on LDV lifetime of 17 years</t>
  </si>
  <si>
    <t xml:space="preserve">We will look to adjust the discount rate in the EPS to roughly align with this time horizon. </t>
  </si>
  <si>
    <t>The first owner of</t>
  </si>
  <si>
    <t>the vehicle is assumed to operate the</t>
  </si>
  <si>
    <t>vehicle for 5 years, which is typical of</t>
  </si>
  <si>
    <t>vehicle ownership and vehicle leasing</t>
  </si>
  <si>
    <t>terms in the United States.</t>
  </si>
  <si>
    <t>Time horizon</t>
  </si>
  <si>
    <t>ICCT states</t>
  </si>
  <si>
    <t>Discount rate</t>
  </si>
  <si>
    <t xml:space="preserve">We use 7% as US EPA has used in its analysis. </t>
  </si>
  <si>
    <t>See page 63 of Greene 2010</t>
  </si>
  <si>
    <t>ICCT approach</t>
  </si>
  <si>
    <t>Calculated as</t>
  </si>
  <si>
    <t>(No citation)</t>
  </si>
  <si>
    <t>Rounded to</t>
  </si>
  <si>
    <t>Vehicle efficiency, fuel costs, vehicle distance from EPS.</t>
  </si>
  <si>
    <t>Average distance traveled</t>
  </si>
  <si>
    <t>Conventional vehicle maintenance</t>
  </si>
  <si>
    <t>costs are assumed to be $0.061,</t>
  </si>
  <si>
    <t>Ancillary vehicle costs</t>
  </si>
  <si>
    <t>Indirect cost per vehicle</t>
  </si>
  <si>
    <t>Maintenance costs</t>
  </si>
  <si>
    <t>$0.065, and $0.094 per mile for the</t>
  </si>
  <si>
    <t>car, crossover, and SUV, respectively,</t>
  </si>
  <si>
    <t>as well as BEV maintenance costs of</t>
  </si>
  <si>
    <t xml:space="preserve">Gasoline </t>
  </si>
  <si>
    <t>Cost per mile</t>
  </si>
  <si>
    <t>Truck (estimated)</t>
  </si>
  <si>
    <t>$0.026, $0.029, and $0.039 per mile.</t>
  </si>
  <si>
    <t>Recategorize</t>
  </si>
  <si>
    <t>Common inputs</t>
  </si>
  <si>
    <t>GWh</t>
  </si>
  <si>
    <t>Mbtu</t>
  </si>
  <si>
    <t>https://www.iea.org/statistics/resources/unitconverter/</t>
  </si>
  <si>
    <t>kWh</t>
  </si>
  <si>
    <t>Btu</t>
  </si>
  <si>
    <t>MWh</t>
  </si>
  <si>
    <t>Specifications of Fuels, Global Warming Potentials of Greenhouse Gases, and Carbon and Sulfur Ratios of Pollutants</t>
  </si>
  <si>
    <t>1) Specifications of Fuels</t>
  </si>
  <si>
    <t>Fuel (at ambient temperature)</t>
  </si>
  <si>
    <t>Heating Value</t>
  </si>
  <si>
    <t>LHV</t>
  </si>
  <si>
    <t>HHV</t>
  </si>
  <si>
    <t>Use LHV or HHV in calculations?</t>
  </si>
  <si>
    <t>1 -- LHV; 2 -- HHV</t>
  </si>
  <si>
    <t>Liquid Fuels:</t>
  </si>
  <si>
    <t>Btu/gal</t>
  </si>
  <si>
    <t>CA gasoline</t>
  </si>
  <si>
    <t>CA-Greet 3.0</t>
  </si>
  <si>
    <t>Average passenger occupancy</t>
  </si>
  <si>
    <t>Fleet avg LDV</t>
  </si>
  <si>
    <t>Number of periods for discounting</t>
  </si>
  <si>
    <t>Discount factor</t>
  </si>
  <si>
    <t>LDV weighted avg</t>
  </si>
  <si>
    <t>one kWh</t>
  </si>
  <si>
    <t>mmBtu</t>
  </si>
  <si>
    <t>kbtu</t>
  </si>
  <si>
    <t>short</t>
  </si>
  <si>
    <t>long</t>
  </si>
  <si>
    <t>150 miles</t>
  </si>
  <si>
    <t>250 miles</t>
  </si>
  <si>
    <t>150 mile range</t>
  </si>
  <si>
    <t>250 mile range</t>
  </si>
  <si>
    <t>PHEV range - 50 mi</t>
  </si>
  <si>
    <t>Input data from ICCT</t>
  </si>
  <si>
    <t>Specifications for Battery pack size (kWh)</t>
  </si>
  <si>
    <t>Find linear time series from ICCT source data shown below.</t>
  </si>
  <si>
    <t>Actual</t>
  </si>
  <si>
    <t>Estimated for 2019 and later</t>
  </si>
  <si>
    <t>Calculated annual changes from EIA - Pacific</t>
  </si>
  <si>
    <t xml:space="preserve">Shares by year (future values based on EIA - AEO 2019 - Pacific Region trends in car and light truck sales) </t>
  </si>
  <si>
    <t>a home charger cost of</t>
  </si>
  <si>
    <t>$1,300 for BEVs and $300 for PHEVs</t>
  </si>
  <si>
    <t>is included to enable more convenient</t>
  </si>
  <si>
    <t>residential charging.</t>
  </si>
  <si>
    <t>Home charging cost</t>
  </si>
  <si>
    <t>Home charger</t>
  </si>
  <si>
    <t>One estimates finds close to 10% of EV owners will forgo these costs.</t>
  </si>
  <si>
    <t>battery costs to the middle of the</t>
  </si>
  <si>
    <t>trends in Table 1 sources, and reducing</t>
  </si>
  <si>
    <t>these costs by 7% per year, results in</t>
  </si>
  <si>
    <t>the battery pack-level costs—which</t>
  </si>
  <si>
    <t>vary by vehicle pack size—that are</t>
  </si>
  <si>
    <t>shown</t>
  </si>
  <si>
    <t>the cell level and $176/kWh at the pack</t>
  </si>
  <si>
    <t>level, which are assumed to be for a</t>
  </si>
  <si>
    <t>representative 45 kWh battery pack,</t>
  </si>
  <si>
    <t>are applied to costs for 2018. Matching</t>
  </si>
  <si>
    <t>Car  profit margin</t>
  </si>
  <si>
    <t>impute car and pickup profit margins</t>
  </si>
  <si>
    <t>car and crossover</t>
  </si>
  <si>
    <t>Light truck profit margin</t>
  </si>
  <si>
    <t>Annual change - 5 annual changes across the 6 years 2025 - 2030</t>
  </si>
  <si>
    <t>Dealer margin</t>
  </si>
  <si>
    <t>With manufacturer's profit margin'</t>
  </si>
  <si>
    <t>Sum of changes reduced by 50% compared to (2025 to 2018). Adjust by ratio of 5/7 reflecting different number of years in sum.  Indirect cost changes not a factor as excluded by default in this analysis.</t>
  </si>
  <si>
    <t>Charger</t>
  </si>
  <si>
    <t>Fleet shares</t>
  </si>
  <si>
    <t>Input data developed for this study</t>
  </si>
  <si>
    <t xml:space="preserve">Light truck category </t>
  </si>
  <si>
    <t>Car category</t>
  </si>
  <si>
    <t>light truck</t>
  </si>
  <si>
    <t xml:space="preserve">Common together inputs </t>
  </si>
  <si>
    <t>Estimate car and light truck batteries size (kWh)</t>
  </si>
  <si>
    <t>Reduction from initial value in kWh</t>
  </si>
  <si>
    <t>This Year Battery Cost as Fraction of First Year Battery Cost : BAU</t>
  </si>
  <si>
    <t>EPS outputs</t>
  </si>
  <si>
    <t>start year cost $ / kwh</t>
  </si>
  <si>
    <t>impute 2017 value based on 7% per annum change in ICCY</t>
  </si>
  <si>
    <t>2018 stated value</t>
  </si>
  <si>
    <t>Greyed out as not appicable. These margins understood to be included.</t>
  </si>
  <si>
    <t>With dealers and mfg margin</t>
  </si>
  <si>
    <t>Margins</t>
  </si>
  <si>
    <t>Estimated battery cost.</t>
  </si>
  <si>
    <t>Cumulative difference over time</t>
  </si>
  <si>
    <t>Estimated future car shares</t>
  </si>
  <si>
    <t>Ratio of engine size pickup to truck SUV</t>
  </si>
  <si>
    <t xml:space="preserve">Extending ICCT to pickup truck </t>
  </si>
  <si>
    <t>Ratio of weight pickup over truck SUV</t>
  </si>
  <si>
    <t>Gasoline-specific inputs - excluding indirect</t>
  </si>
  <si>
    <t>Including indirect costs, below</t>
  </si>
  <si>
    <t>Use this factor to scale up powertrain requirements (including battery)</t>
  </si>
  <si>
    <t>Use this factor to scale up other direct costs</t>
  </si>
  <si>
    <t xml:space="preserve">Enginer size ratio - pickup over full size SUV </t>
  </si>
  <si>
    <t>SUV (full size or "Truck SUV")</t>
  </si>
  <si>
    <t>Btu per gallon (CA-GREET 3.0)</t>
  </si>
  <si>
    <t>Btu/kWh</t>
  </si>
  <si>
    <t>Vehicle cost</t>
  </si>
  <si>
    <t>LDV fleet avg</t>
  </si>
  <si>
    <t>No difference in indirect costs in this case, as they are excluded from the calculation</t>
  </si>
  <si>
    <t>Imputed light truck cost</t>
  </si>
  <si>
    <t xml:space="preserve">* see note below </t>
  </si>
  <si>
    <t>"PHEV pack level costs are assumed to remain 20% higher than those for BEVs throughout the time frame of the analysis."</t>
  </si>
  <si>
    <t>We are not able to specify different costs for different battery applications.</t>
  </si>
  <si>
    <t xml:space="preserve">This 20% cost difference is accounted for by increasing the required battery size/capacity, as carried out immediately below. </t>
  </si>
  <si>
    <t>Average following EIA trends</t>
  </si>
  <si>
    <t>Sum of 2017-2030</t>
  </si>
  <si>
    <t>Constructed categories (equal allocation of middle type to short and long)</t>
  </si>
  <si>
    <t>Ratio of 150/250</t>
  </si>
  <si>
    <t>Check sums to one (1)</t>
  </si>
  <si>
    <t>Shares on average</t>
  </si>
  <si>
    <t>Range</t>
  </si>
  <si>
    <t>150 - short</t>
  </si>
  <si>
    <t>250 - long</t>
  </si>
  <si>
    <t>Comparision to Ricardo - PG&amp;E EPIC contract work.</t>
  </si>
  <si>
    <t>Battery discharge capacity (Ricardo)</t>
  </si>
  <si>
    <t>100 mile</t>
  </si>
  <si>
    <t>full size SUV</t>
  </si>
  <si>
    <t>200 mile</t>
  </si>
  <si>
    <t>ratio</t>
  </si>
  <si>
    <t>From BTS table 1-17</t>
  </si>
  <si>
    <t>The International Council on Clean Transportation / Nic Lutsey</t>
  </si>
  <si>
    <t>https://theicct.org/sites/default/files/publications/EV_cost_2020_2030_20190401.pdf</t>
  </si>
  <si>
    <t>"Update on electric vehicle costs in the United States through 2030"</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</si>
  <si>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</si>
  <si>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</si>
  <si>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</si>
  <si>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</si>
  <si>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</si>
  <si>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</si>
  <si>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HDV psgr</t>
  </si>
  <si>
    <t xml:space="preserve">LDV psgr segment is documented separately. </t>
  </si>
  <si>
    <t>Short - long range split for Evs</t>
  </si>
  <si>
    <t>LDV fleet average manufacturer profit margin</t>
  </si>
  <si>
    <t>impute 2017 value to produce desired alignment with ICCT 2018 value</t>
  </si>
  <si>
    <t>EPS values in peer review report results</t>
  </si>
  <si>
    <t>Specifying start year to equal ICCT value in 2018</t>
  </si>
  <si>
    <t>costs are assumed to remain 20%</t>
  </si>
  <si>
    <t>higher than those for BEVs throughout</t>
  </si>
  <si>
    <t>the time frame of the analysis.</t>
  </si>
  <si>
    <t>industry average battery costs of $128/kWh at</t>
  </si>
  <si>
    <t>PHEV pack level</t>
  </si>
  <si>
    <t>ICCT note on PHEV higher costs</t>
  </si>
  <si>
    <t>These are handled through an appropriate multipler</t>
  </si>
  <si>
    <t xml:space="preserve">Gas vehicle costs. </t>
  </si>
  <si>
    <t xml:space="preserve"> ICCT includes an annual cost increase of %0.35 for efficiency improvements.</t>
  </si>
  <si>
    <t xml:space="preserve">This value is set at zero because the model internally calculates vehicle price increases due to better fuel economy.  </t>
  </si>
  <si>
    <t>We include the option to set a parameter value in the cell above -- set to zero for the California EPS input value.</t>
  </si>
  <si>
    <t>We do this because we also wish to use this spreadsheet for a total cost of ownership calculation in isolation,</t>
  </si>
  <si>
    <t xml:space="preserve">using internal calcuations apart from the EPS. </t>
  </si>
  <si>
    <t>We note the ICCT and UBS approaches below:</t>
  </si>
  <si>
    <t xml:space="preserve">LDV fleet average </t>
  </si>
  <si>
    <t>Battery cost</t>
  </si>
  <si>
    <t>EV vehicle implied</t>
  </si>
  <si>
    <t>sum</t>
  </si>
  <si>
    <t>Battery fraction</t>
  </si>
  <si>
    <t>Calculate fleet average powertrain</t>
  </si>
  <si>
    <t>Large SUV and pickups</t>
  </si>
  <si>
    <t>Gasoline powertrain component</t>
  </si>
  <si>
    <t>PHEV battery costs</t>
  </si>
  <si>
    <t>PHEV cost</t>
  </si>
  <si>
    <t xml:space="preserve">*User 2024 price for vehicle cost, to capture a portion of non-battery declines. Also note that the Energy Innovation Scenario recommendations cause extra electric vehicle sales only starting in 2023.  So in terms of the impact analysis for our report. </t>
  </si>
  <si>
    <t>LDV passenger vehicle in EPS nomenclature</t>
  </si>
  <si>
    <t>Class</t>
  </si>
  <si>
    <t>7-8 Tractors</t>
  </si>
  <si>
    <t>2-3</t>
  </si>
  <si>
    <t>4-5</t>
  </si>
  <si>
    <t>6-7</t>
  </si>
  <si>
    <t>7-8 Tractor - electric</t>
  </si>
  <si>
    <t>imputed $/KWh</t>
  </si>
  <si>
    <t>2018 dollars, not stated directly.</t>
  </si>
  <si>
    <t>inferred from use of 2018 dollars</t>
  </si>
  <si>
    <t>Vehicle cost including battery</t>
  </si>
  <si>
    <t>Additional battery size</t>
  </si>
  <si>
    <t>Battery requirements (and calculate additional battery)</t>
  </si>
  <si>
    <t>Sum of MDV</t>
  </si>
  <si>
    <t>Sum of HDV</t>
  </si>
  <si>
    <t>Normal</t>
  </si>
  <si>
    <t>Long</t>
  </si>
  <si>
    <t>Diff</t>
  </si>
  <si>
    <t>Average</t>
  </si>
  <si>
    <t>Vehicle cost and imputing cost in ARB analysis in 2024</t>
  </si>
  <si>
    <t>Vehicle plus battery cost</t>
  </si>
  <si>
    <t>Average vehicle cost 2024</t>
  </si>
  <si>
    <t>$/kWh</t>
  </si>
  <si>
    <t>Class by year below</t>
  </si>
  <si>
    <t xml:space="preserve">Cumulative by class 2024-2028 </t>
  </si>
  <si>
    <t>Battery cost (as in CARB, $173.8 in 2024)</t>
  </si>
  <si>
    <t>Battery cost in 2017 (as in EPS)</t>
  </si>
  <si>
    <t>Share of battery for EPS purposes</t>
  </si>
  <si>
    <t>Use same battery price as LDVs, in line with ICCT's assumption:</t>
  </si>
  <si>
    <t>"Both battery pack and fuel cell systems are assumed to use similar technology in heavy-duty applications as in light-duty, and  therefore these component prices are assumed to follow price projections for lightduty vehicles.</t>
  </si>
  <si>
    <t>ICCT - TRANSITIONING TO ZERO-EMISSION HEAVY-DUTY FREIGHT VEHICLES</t>
  </si>
  <si>
    <t>New vehicles sales</t>
  </si>
  <si>
    <t>Vehicle cost not including battery</t>
  </si>
  <si>
    <t>Vehicle cost with battery</t>
  </si>
  <si>
    <t>Vehicle cost with battery for EPS</t>
  </si>
  <si>
    <t>Battery share of 2017 cost</t>
  </si>
  <si>
    <t>Electric vehicle cost with battery</t>
  </si>
  <si>
    <t>2-3 base</t>
  </si>
  <si>
    <t>2-3 increment</t>
  </si>
  <si>
    <t>Diesel</t>
  </si>
  <si>
    <t>4-5 base</t>
  </si>
  <si>
    <t>4-5 increment</t>
  </si>
  <si>
    <t>6-7 base</t>
  </si>
  <si>
    <t>6-7 increment</t>
  </si>
  <si>
    <t>New MDV price</t>
  </si>
  <si>
    <t>MDV battery electric vehicle</t>
  </si>
  <si>
    <t>HDV battery electric</t>
  </si>
  <si>
    <t>*Vehicle cost determined by 2017 (start year) vehicle price and share of battery price.</t>
  </si>
  <si>
    <t xml:space="preserve">*Vehicle costs 2018 and later calculated endogenously </t>
  </si>
  <si>
    <t>The ISOR for the ACT does not cover natural gas, explained in part as follows:</t>
  </si>
  <si>
    <t xml:space="preserve">The GHG emission benefits from the potential use of renewable fuels including biodiesel and renewable natural gas are already </t>
  </si>
  <si>
    <t>attributed to the LCFS regulation and are being enforced through its implementation.</t>
  </si>
  <si>
    <t>at page I-12</t>
  </si>
  <si>
    <t>Not included</t>
  </si>
  <si>
    <t>Approach here is to take the ratio of CNG/Diesel prices and apply to the Diesel price from the ISOR</t>
  </si>
  <si>
    <t>to impute the CNG price.</t>
  </si>
  <si>
    <t>Imputed MDV natural gas</t>
  </si>
  <si>
    <t>Imputed HDV natural gas</t>
  </si>
  <si>
    <t>Advanced clean truck rule diesel cost</t>
  </si>
  <si>
    <t>New HDV price</t>
  </si>
  <si>
    <t>8 increment</t>
  </si>
  <si>
    <t>8 base + increment</t>
  </si>
  <si>
    <t>7-8 tractor base + increment</t>
  </si>
  <si>
    <t xml:space="preserve">7-8 tractor base   </t>
  </si>
  <si>
    <t>7-8 tractor increment</t>
  </si>
  <si>
    <t>MDV - proportion of new sales by class</t>
  </si>
  <si>
    <t>New DIESEL vehicles sales</t>
  </si>
  <si>
    <t>FRACTION Diesel among Class 2b-3</t>
  </si>
  <si>
    <t>MDV - proportion of new DIESEL sales by class</t>
  </si>
  <si>
    <t>Ref HDV Diesel</t>
  </si>
  <si>
    <t xml:space="preserve">Ref HDV natural gas CNG </t>
  </si>
  <si>
    <t>same</t>
  </si>
  <si>
    <t xml:space="preserve">Calculating new price based on base plus increments. </t>
  </si>
  <si>
    <t>CPI-All Urban Consumers (Current Series)</t>
  </si>
  <si>
    <t>Original Data Value</t>
  </si>
  <si>
    <t>Series Id:</t>
  </si>
  <si>
    <t>CUUR0000SA0</t>
  </si>
  <si>
    <t>Not Seasonally Adjusted</t>
  </si>
  <si>
    <t>Series Title:</t>
  </si>
  <si>
    <t>All items in U.S. city average, all urban consumers, not seasonally adjusted</t>
  </si>
  <si>
    <t>Area:</t>
  </si>
  <si>
    <t>U.S. city average</t>
  </si>
  <si>
    <t>Item:</t>
  </si>
  <si>
    <t>All items</t>
  </si>
  <si>
    <t>Base Period:</t>
  </si>
  <si>
    <t>1982-84=100</t>
  </si>
  <si>
    <t>Years:</t>
  </si>
  <si>
    <t>2009 to 2019</t>
  </si>
  <si>
    <t>Year</t>
  </si>
  <si>
    <t>Jan</t>
  </si>
  <si>
    <t>Feb</t>
  </si>
  <si>
    <t>Mar</t>
  </si>
  <si>
    <t>Apr</t>
  </si>
  <si>
    <t>May</t>
  </si>
  <si>
    <t>Jun</t>
  </si>
  <si>
    <t>Jul</t>
  </si>
  <si>
    <t>Aug</t>
  </si>
  <si>
    <t>Sep</t>
  </si>
  <si>
    <t>Oct</t>
  </si>
  <si>
    <t>Nov</t>
  </si>
  <si>
    <t>Dec</t>
  </si>
  <si>
    <t>Annual</t>
  </si>
  <si>
    <t>HALF1</t>
  </si>
  <si>
    <t>HALF2</t>
  </si>
  <si>
    <t>Therefore, we apply an inflation adjustment to find equivalent $2017 values for input data.</t>
  </si>
  <si>
    <t>Deflator to apply</t>
  </si>
  <si>
    <t xml:space="preserve">MDV </t>
  </si>
  <si>
    <t>Prior, 2017 Pathways based</t>
  </si>
  <si>
    <t>New with ACT ISOR-based inputs</t>
  </si>
  <si>
    <t xml:space="preserve">Several tables use 2018 dollars.  E.g. Table IX-12, also Table IX-10, pictured at right.  </t>
  </si>
  <si>
    <t>Though not explicitly stated with respect to cost data, ISOR cost data understood to be in 2018 $s.</t>
  </si>
  <si>
    <t>i.e. to capture some of the electric powertrain declines in cost.</t>
  </si>
  <si>
    <t>Sum of MDV across new vehicle sales in ISOR, excluding type 8</t>
  </si>
  <si>
    <t>2024 Vehicle cost</t>
  </si>
  <si>
    <t>Calculate with EPS battery costs</t>
  </si>
  <si>
    <t>Calculations with ARB battery costs</t>
  </si>
  <si>
    <t>2030 mandate</t>
  </si>
  <si>
    <t>Estimation as weighted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</si>
</sst>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0.0%"/>
    <numFmt numFmtId="168" formatCode="0.0000"/>
    <numFmt numFmtId="169" formatCode="#,##0.0"/>
    <numFmt numFmtId="170" formatCode="0.000%"/>
    <numFmt numFmtId="171" formatCode="0.0000%"/>
    <numFmt numFmtId="172" formatCode="0.000"/>
    <numFmt numFmtId="173" formatCode="&quot;$&quot;#,##0.00"/>
    <numFmt numFmtId="174" formatCode="_ [$€-2]\ * #,##0.00_ ;_ [$€-2]\ * \-#,##0.00_ ;_ [$€-2]\ * &quot;-&quot;??_ "/>
    <numFmt numFmtId="175" formatCode="_([$$-409]* #,##0_);_([$$-409]* \(#,##0\);_([$$-409]* &quot;-&quot;??_);_(@_)"/>
    <numFmt numFmtId="176" formatCode="#0.000"/>
    <numFmt numFmtId="177" formatCode="_(&quot;$&quot;* #,##0.0_);_(&quot;$&quot;* \(#,##0.0\);_(&quot;$&quot;* &quot;-&quot;??_);_(@_)"/>
  </numFmts>
  <fonts count="60">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sz val="11"/>
      <name val="Calibri"/>
      <family val="2"/>
      <scheme val="minor"/>
    </font>
    <font>
      <u/>
      <sz val="11"/>
      <color theme="10"/>
      <name val="Calibri"/>
      <family val="2"/>
      <scheme val="minor"/>
    </font>
    <font>
      <sz val="10"/>
      <color theme="1"/>
      <name val="Times New Roman"/>
      <family val="1"/>
    </font>
    <font>
      <i/>
      <sz val="10"/>
      <color theme="1"/>
      <name val="Times New Roman"/>
      <family val="1"/>
    </font>
    <font>
      <b/>
      <sz val="11"/>
      <color theme="1"/>
      <name val="Times New Roman"/>
      <family val="1"/>
    </font>
    <font>
      <vertAlign val="superscript"/>
      <sz val="10"/>
      <color indexed="8"/>
      <name val="Times New Roman"/>
      <family val="1"/>
    </font>
    <font>
      <sz val="10"/>
      <color indexed="8"/>
      <name val="Times New Roman"/>
      <family val="1"/>
    </font>
    <font>
      <b/>
      <sz val="10"/>
      <color indexed="8"/>
      <name val="Times New Roman"/>
      <family val="1"/>
    </font>
    <font>
      <b/>
      <sz val="10"/>
      <color theme="1"/>
      <name val="Times New Roman"/>
      <family val="1"/>
    </font>
    <font>
      <vertAlign val="superscript"/>
      <sz val="10"/>
      <color theme="1"/>
      <name val="Times New Roman"/>
      <family val="1"/>
    </font>
    <font>
      <sz val="10"/>
      <color theme="1"/>
      <name val="Arial"/>
      <family val="2"/>
    </font>
    <font>
      <b/>
      <sz val="11"/>
      <color rgb="FFFF0000"/>
      <name val="Times New Roman"/>
      <family val="1"/>
    </font>
    <font>
      <b/>
      <sz val="12"/>
      <color theme="1"/>
      <name val="Calibri"/>
      <family val="2"/>
      <scheme val="minor"/>
    </font>
    <font>
      <sz val="10"/>
      <color indexed="8"/>
      <name val="Arial"/>
      <family val="2"/>
    </font>
    <font>
      <sz val="9"/>
      <name val="Calibri"/>
      <family val="2"/>
    </font>
    <font>
      <sz val="14"/>
      <color theme="1"/>
      <name val="Calibri"/>
      <family val="2"/>
      <scheme val="minor"/>
    </font>
    <font>
      <sz val="10"/>
      <color theme="1"/>
      <name val="Calibri"/>
      <family val="2"/>
      <scheme val="minor"/>
    </font>
    <font>
      <b/>
      <sz val="12"/>
      <name val="Helv"/>
    </font>
    <font>
      <b/>
      <sz val="12"/>
      <name val="Arial"/>
      <family val="2"/>
    </font>
    <font>
      <sz val="10"/>
      <name val="Arial"/>
      <family val="2"/>
    </font>
    <font>
      <b/>
      <sz val="10"/>
      <name val="Helv"/>
    </font>
    <font>
      <b/>
      <sz val="10"/>
      <name val="Arial"/>
      <family val="2"/>
    </font>
    <font>
      <sz val="9"/>
      <color rgb="FF000000"/>
      <name val="Roboto"/>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5"/>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1"/>
      <name val="Arial"/>
      <family val="2"/>
    </font>
    <font>
      <b/>
      <sz val="9"/>
      <color indexed="81"/>
      <name val="Tahoma"/>
      <family val="2"/>
    </font>
    <font>
      <sz val="9"/>
      <color indexed="81"/>
      <name val="Tahoma"/>
      <family val="2"/>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u/>
      <sz val="10"/>
      <color theme="10"/>
      <name val="Calibri"/>
      <family val="2"/>
    </font>
    <font>
      <b/>
      <sz val="12"/>
      <color indexed="8"/>
      <name val="Arial"/>
      <family val="2"/>
    </font>
    <font>
      <b/>
      <sz val="10"/>
      <color indexed="8"/>
      <name val="Arial"/>
      <family val="2"/>
    </font>
  </fonts>
  <fills count="4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indexed="22"/>
        <b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9"/>
        <bgColor indexed="64"/>
      </patternFill>
    </fill>
    <fill>
      <patternFill patternType="solid">
        <fgColor indexed="9"/>
      </patternFill>
    </fill>
    <fill>
      <patternFill patternType="solid">
        <fgColor indexed="19"/>
      </patternFill>
    </fill>
    <fill>
      <patternFill patternType="solid">
        <fgColor indexed="54"/>
      </patternFill>
    </fill>
  </fills>
  <borders count="5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
      <left/>
      <right/>
      <top/>
      <bottom style="thin">
        <color indexed="22"/>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top style="thin">
        <color indexed="64"/>
      </top>
      <bottom/>
      <diagonal/>
    </border>
    <border>
      <left style="thin">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ck">
        <color auto="1"/>
      </bottom>
      <diagonal/>
    </border>
  </borders>
  <cellStyleXfs count="45831">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43" fontId="6" fillId="0" borderId="0" applyFon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17" fillId="0" borderId="0"/>
    <xf numFmtId="43" fontId="17" fillId="0" borderId="0" applyFont="0" applyFill="0" applyBorder="0" applyAlignment="0" applyProtection="0"/>
    <xf numFmtId="0" fontId="24" fillId="0" borderId="0">
      <alignment horizontal="left"/>
    </xf>
    <xf numFmtId="0" fontId="27" fillId="15" borderId="0">
      <alignment horizontal="centerContinuous" wrapText="1"/>
    </xf>
    <xf numFmtId="0" fontId="27" fillId="0" borderId="14">
      <alignment horizontal="left"/>
    </xf>
    <xf numFmtId="0" fontId="26" fillId="0" borderId="15"/>
    <xf numFmtId="174" fontId="30" fillId="16" borderId="0" applyNumberFormat="0" applyBorder="0" applyAlignment="0" applyProtection="0"/>
    <xf numFmtId="174" fontId="30" fillId="17" borderId="0" applyNumberFormat="0" applyBorder="0" applyAlignment="0" applyProtection="0"/>
    <xf numFmtId="174" fontId="30" fillId="18" borderId="0" applyNumberFormat="0" applyBorder="0" applyAlignment="0" applyProtection="0"/>
    <xf numFmtId="174" fontId="30" fillId="19" borderId="0" applyNumberFormat="0" applyBorder="0" applyAlignment="0" applyProtection="0"/>
    <xf numFmtId="174" fontId="30" fillId="20" borderId="0" applyNumberFormat="0" applyBorder="0" applyAlignment="0" applyProtection="0"/>
    <xf numFmtId="174" fontId="30" fillId="21" borderId="0" applyNumberFormat="0" applyBorder="0" applyAlignment="0" applyProtection="0"/>
    <xf numFmtId="174" fontId="30" fillId="22" borderId="0" applyNumberFormat="0" applyBorder="0" applyAlignment="0" applyProtection="0"/>
    <xf numFmtId="174" fontId="30" fillId="23" borderId="0" applyNumberFormat="0" applyBorder="0" applyAlignment="0" applyProtection="0"/>
    <xf numFmtId="174" fontId="30" fillId="24" borderId="0" applyNumberFormat="0" applyBorder="0" applyAlignment="0" applyProtection="0"/>
    <xf numFmtId="174" fontId="30" fillId="19" borderId="0" applyNumberFormat="0" applyBorder="0" applyAlignment="0" applyProtection="0"/>
    <xf numFmtId="174" fontId="30" fillId="22" borderId="0" applyNumberFormat="0" applyBorder="0" applyAlignment="0" applyProtection="0"/>
    <xf numFmtId="174" fontId="30" fillId="25" borderId="0" applyNumberFormat="0" applyBorder="0" applyAlignment="0" applyProtection="0"/>
    <xf numFmtId="174" fontId="31" fillId="26" borderId="0" applyNumberFormat="0" applyBorder="0" applyAlignment="0" applyProtection="0"/>
    <xf numFmtId="174" fontId="31" fillId="23" borderId="0" applyNumberFormat="0" applyBorder="0" applyAlignment="0" applyProtection="0"/>
    <xf numFmtId="174" fontId="31" fillId="24" borderId="0" applyNumberFormat="0" applyBorder="0" applyAlignment="0" applyProtection="0"/>
    <xf numFmtId="174" fontId="31" fillId="27" borderId="0" applyNumberFormat="0" applyBorder="0" applyAlignment="0" applyProtection="0"/>
    <xf numFmtId="174" fontId="31" fillId="28" borderId="0" applyNumberFormat="0" applyBorder="0" applyAlignment="0" applyProtection="0"/>
    <xf numFmtId="174" fontId="31" fillId="29" borderId="0" applyNumberFormat="0" applyBorder="0" applyAlignment="0" applyProtection="0"/>
    <xf numFmtId="174" fontId="31" fillId="30" borderId="0" applyNumberFormat="0" applyBorder="0" applyAlignment="0" applyProtection="0"/>
    <xf numFmtId="174" fontId="31" fillId="31" borderId="0" applyNumberFormat="0" applyBorder="0" applyAlignment="0" applyProtection="0"/>
    <xf numFmtId="174" fontId="31" fillId="32" borderId="0" applyNumberFormat="0" applyBorder="0" applyAlignment="0" applyProtection="0"/>
    <xf numFmtId="174" fontId="31" fillId="27" borderId="0" applyNumberFormat="0" applyBorder="0" applyAlignment="0" applyProtection="0"/>
    <xf numFmtId="174" fontId="31" fillId="28" borderId="0" applyNumberFormat="0" applyBorder="0" applyAlignment="0" applyProtection="0"/>
    <xf numFmtId="174" fontId="31" fillId="33" borderId="0" applyNumberFormat="0" applyBorder="0" applyAlignment="0" applyProtection="0"/>
    <xf numFmtId="174" fontId="32" fillId="17" borderId="0" applyNumberFormat="0" applyBorder="0" applyAlignment="0" applyProtection="0"/>
    <xf numFmtId="174" fontId="33" fillId="34" borderId="16" applyNumberFormat="0" applyAlignment="0" applyProtection="0"/>
    <xf numFmtId="174" fontId="34" fillId="35" borderId="17" applyNumberFormat="0" applyAlignment="0" applyProtection="0"/>
    <xf numFmtId="3" fontId="26" fillId="0" borderId="0" applyFont="0" applyFill="0" applyBorder="0" applyAlignment="0" applyProtection="0"/>
    <xf numFmtId="44" fontId="26" fillId="0" borderId="0" applyFont="0" applyFill="0" applyBorder="0" applyAlignment="0" applyProtection="0"/>
    <xf numFmtId="174" fontId="35" fillId="0" borderId="0" applyNumberFormat="0" applyFill="0" applyBorder="0" applyAlignment="0" applyProtection="0"/>
    <xf numFmtId="174" fontId="36" fillId="18" borderId="0" applyNumberFormat="0" applyBorder="0" applyAlignment="0" applyProtection="0"/>
    <xf numFmtId="174" fontId="37" fillId="0" borderId="18" applyNumberFormat="0" applyFill="0" applyAlignment="0" applyProtection="0"/>
    <xf numFmtId="174" fontId="38" fillId="0" borderId="19" applyNumberFormat="0" applyFill="0" applyAlignment="0" applyProtection="0"/>
    <xf numFmtId="174" fontId="39" fillId="0" borderId="20" applyNumberFormat="0" applyFill="0" applyAlignment="0" applyProtection="0"/>
    <xf numFmtId="174" fontId="39" fillId="0" borderId="0" applyNumberFormat="0" applyFill="0" applyBorder="0" applyAlignment="0" applyProtection="0"/>
    <xf numFmtId="174" fontId="40" fillId="0" borderId="0" applyNumberFormat="0" applyFill="0" applyBorder="0" applyAlignment="0" applyProtection="0">
      <alignment vertical="top"/>
      <protection locked="0"/>
    </xf>
    <xf numFmtId="174" fontId="41" fillId="21" borderId="16" applyNumberFormat="0" applyAlignment="0" applyProtection="0"/>
    <xf numFmtId="174" fontId="42" fillId="0" borderId="21" applyNumberFormat="0" applyFill="0" applyAlignment="0" applyProtection="0"/>
    <xf numFmtId="174" fontId="43" fillId="36" borderId="0" applyNumberFormat="0" applyBorder="0" applyAlignment="0" applyProtection="0"/>
    <xf numFmtId="174" fontId="26" fillId="37" borderId="22" applyNumberFormat="0" applyFont="0" applyAlignment="0" applyProtection="0"/>
    <xf numFmtId="174" fontId="44" fillId="34" borderId="23" applyNumberFormat="0" applyAlignment="0" applyProtection="0"/>
    <xf numFmtId="9" fontId="26" fillId="0" borderId="0" applyFont="0" applyFill="0" applyBorder="0" applyAlignment="0" applyProtection="0"/>
    <xf numFmtId="174" fontId="45" fillId="0" borderId="0" applyNumberFormat="0" applyFill="0" applyBorder="0" applyAlignment="0" applyProtection="0"/>
    <xf numFmtId="174" fontId="46" fillId="0" borderId="24" applyNumberFormat="0" applyFill="0" applyAlignment="0" applyProtection="0"/>
    <xf numFmtId="174" fontId="47" fillId="0" borderId="0" applyNumberFormat="0" applyFill="0" applyBorder="0" applyAlignment="0" applyProtection="0"/>
    <xf numFmtId="3" fontId="26" fillId="0" borderId="0" applyFont="0" applyFill="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19" borderId="0" applyNumberFormat="0" applyBorder="0" applyAlignment="0" applyProtection="0"/>
    <xf numFmtId="0" fontId="30" fillId="22" borderId="0" applyNumberFormat="0" applyBorder="0" applyAlignment="0" applyProtection="0"/>
    <xf numFmtId="0" fontId="30" fillId="25" borderId="0" applyNumberFormat="0" applyBorder="0" applyAlignment="0" applyProtection="0"/>
    <xf numFmtId="0" fontId="31" fillId="26"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33" borderId="0" applyNumberFormat="0" applyBorder="0" applyAlignment="0" applyProtection="0"/>
    <xf numFmtId="0" fontId="32" fillId="17" borderId="0" applyNumberFormat="0" applyBorder="0" applyAlignment="0" applyProtection="0"/>
    <xf numFmtId="0" fontId="33" fillId="34" borderId="30" applyNumberFormat="0" applyAlignment="0" applyProtection="0"/>
    <xf numFmtId="0" fontId="34" fillId="35" borderId="17" applyNumberFormat="0" applyAlignment="0" applyProtection="0"/>
    <xf numFmtId="43" fontId="26" fillId="0" borderId="0" applyFont="0" applyFill="0" applyBorder="0" applyAlignment="0" applyProtection="0"/>
    <xf numFmtId="0" fontId="35" fillId="0" borderId="0" applyNumberFormat="0" applyFill="0" applyBorder="0" applyAlignment="0" applyProtection="0"/>
    <xf numFmtId="0" fontId="36" fillId="18" borderId="0" applyNumberFormat="0" applyBorder="0" applyAlignment="0" applyProtection="0"/>
    <xf numFmtId="0" fontId="37" fillId="0" borderId="18" applyNumberFormat="0" applyFill="0" applyAlignment="0" applyProtection="0"/>
    <xf numFmtId="0" fontId="38" fillId="0" borderId="19" applyNumberFormat="0" applyFill="0" applyAlignment="0" applyProtection="0"/>
    <xf numFmtId="0" fontId="39" fillId="0" borderId="2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alignment vertical="top"/>
      <protection locked="0"/>
    </xf>
    <xf numFmtId="0" fontId="41" fillId="21" borderId="30" applyNumberFormat="0" applyAlignment="0" applyProtection="0"/>
    <xf numFmtId="0" fontId="42" fillId="0" borderId="21" applyNumberFormat="0" applyFill="0" applyAlignment="0" applyProtection="0"/>
    <xf numFmtId="0" fontId="43" fillId="36" borderId="0" applyNumberFormat="0" applyBorder="0" applyAlignment="0" applyProtection="0"/>
    <xf numFmtId="0" fontId="26" fillId="37" borderId="31" applyNumberFormat="0" applyFont="0" applyAlignment="0" applyProtection="0"/>
    <xf numFmtId="0" fontId="44" fillId="34" borderId="32" applyNumberFormat="0" applyAlignment="0" applyProtection="0"/>
    <xf numFmtId="0" fontId="45" fillId="0" borderId="0" applyNumberFormat="0" applyFill="0" applyBorder="0" applyAlignment="0" applyProtection="0"/>
    <xf numFmtId="0" fontId="46" fillId="0" borderId="33" applyNumberFormat="0" applyFill="0" applyAlignment="0" applyProtection="0"/>
    <xf numFmtId="0" fontId="47" fillId="0" borderId="0" applyNumberFormat="0" applyFill="0" applyBorder="0" applyAlignment="0" applyProtection="0"/>
    <xf numFmtId="0" fontId="30" fillId="16" borderId="0" applyNumberFormat="0" applyBorder="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7" fillId="0" borderId="18"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3" fillId="34" borderId="30" applyNumberFormat="0" applyAlignment="0" applyProtection="0"/>
    <xf numFmtId="0" fontId="44" fillId="34" borderId="32" applyNumberForma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8" fillId="0" borderId="19" applyNumberFormat="0" applyFill="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7" fillId="0" borderId="18"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4" fillId="34" borderId="32" applyNumberFormat="0" applyAlignment="0" applyProtection="0"/>
    <xf numFmtId="0" fontId="38" fillId="0" borderId="19"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8" fillId="0" borderId="19"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26" fillId="37" borderId="31" applyNumberFormat="0" applyFont="0" applyAlignment="0" applyProtection="0"/>
    <xf numFmtId="0" fontId="38" fillId="0" borderId="19" applyNumberFormat="0" applyFill="0" applyAlignment="0" applyProtection="0"/>
    <xf numFmtId="0" fontId="46" fillId="0" borderId="33" applyNumberFormat="0" applyFill="0" applyAlignment="0" applyProtection="0"/>
    <xf numFmtId="0" fontId="38" fillId="0" borderId="19"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33" fillId="34" borderId="30" applyNumberFormat="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38" fillId="0" borderId="19" applyNumberFormat="0" applyFill="0" applyAlignment="0" applyProtection="0"/>
    <xf numFmtId="0" fontId="37" fillId="0" borderId="18" applyNumberFormat="0" applyFill="0" applyAlignment="0" applyProtection="0"/>
    <xf numFmtId="0" fontId="33" fillId="34"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37" fillId="0" borderId="18" applyNumberFormat="0" applyFill="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7" fillId="0" borderId="18" applyNumberFormat="0" applyFill="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2" applyNumberFormat="0" applyAlignment="0" applyProtection="0"/>
    <xf numFmtId="0" fontId="37" fillId="0" borderId="18"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8" fillId="0" borderId="19" applyNumberFormat="0" applyFill="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33" fillId="34" borderId="30" applyNumberForma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33" fillId="34" borderId="30" applyNumberFormat="0" applyAlignment="0" applyProtection="0"/>
    <xf numFmtId="0" fontId="41" fillId="21" borderId="30" applyNumberFormat="0" applyAlignment="0" applyProtection="0"/>
    <xf numFmtId="0" fontId="44" fillId="34" borderId="32"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33" fillId="34" borderId="30" applyNumberFormat="0" applyAlignment="0" applyProtection="0"/>
    <xf numFmtId="0" fontId="44" fillId="34" borderId="32" applyNumberFormat="0" applyAlignment="0" applyProtection="0"/>
    <xf numFmtId="0" fontId="33" fillId="34" borderId="30"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1" fillId="21" borderId="30"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33" fillId="34" borderId="30" applyNumberFormat="0" applyAlignment="0" applyProtection="0"/>
    <xf numFmtId="0" fontId="46" fillId="0" borderId="33" applyNumberFormat="0" applyFill="0" applyAlignment="0" applyProtection="0"/>
    <xf numFmtId="0" fontId="44" fillId="34" borderId="32" applyNumberForma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3" applyNumberFormat="0" applyFill="0" applyAlignment="0" applyProtection="0"/>
    <xf numFmtId="0" fontId="41" fillId="21" borderId="30" applyNumberFormat="0" applyAlignment="0" applyProtection="0"/>
    <xf numFmtId="0" fontId="44" fillId="34" borderId="32" applyNumberFormat="0" applyAlignment="0" applyProtection="0"/>
    <xf numFmtId="0" fontId="41" fillId="21"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33" fillId="34"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41" fillId="21" borderId="30" applyNumberFormat="0" applyAlignment="0" applyProtection="0"/>
    <xf numFmtId="0" fontId="26" fillId="37" borderId="31" applyNumberFormat="0" applyFont="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46" fillId="0" borderId="33"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0" applyNumberFormat="0" applyAlignment="0" applyProtection="0"/>
    <xf numFmtId="0" fontId="44" fillId="34" borderId="32" applyNumberFormat="0" applyAlignment="0" applyProtection="0"/>
    <xf numFmtId="0" fontId="33" fillId="34" borderId="30" applyNumberFormat="0" applyAlignment="0" applyProtection="0"/>
    <xf numFmtId="0" fontId="46" fillId="0" borderId="33" applyNumberFormat="0" applyFill="0" applyAlignment="0" applyProtection="0"/>
    <xf numFmtId="0" fontId="46" fillId="0" borderId="33" applyNumberFormat="0" applyFill="0" applyAlignment="0" applyProtection="0"/>
    <xf numFmtId="0" fontId="44" fillId="34" borderId="32" applyNumberFormat="0" applyAlignment="0" applyProtection="0"/>
    <xf numFmtId="0" fontId="46" fillId="0" borderId="33" applyNumberFormat="0" applyFill="0" applyAlignment="0" applyProtection="0"/>
    <xf numFmtId="0" fontId="44" fillId="34" borderId="32" applyNumberFormat="0" applyAlignment="0" applyProtection="0"/>
    <xf numFmtId="0" fontId="26" fillId="37" borderId="31" applyNumberFormat="0" applyFont="0" applyAlignment="0" applyProtection="0"/>
    <xf numFmtId="0" fontId="41" fillId="21" borderId="30" applyNumberFormat="0" applyAlignment="0" applyProtection="0"/>
    <xf numFmtId="0" fontId="33" fillId="34" borderId="30" applyNumberFormat="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23" fillId="0" borderId="0"/>
    <xf numFmtId="9" fontId="23" fillId="0" borderId="0" applyFont="0" applyFill="0" applyBorder="0" applyAlignment="0" applyProtection="0"/>
    <xf numFmtId="0" fontId="26" fillId="0" borderId="0"/>
    <xf numFmtId="9" fontId="26" fillId="0" borderId="0" applyFont="0" applyFill="0" applyBorder="0" applyAlignment="0" applyProtection="0"/>
    <xf numFmtId="43" fontId="26" fillId="0" borderId="0" applyFont="0" applyFill="0" applyBorder="0" applyAlignment="0" applyProtection="0"/>
    <xf numFmtId="0" fontId="30" fillId="39" borderId="0" applyNumberFormat="0" applyBorder="0" applyAlignment="0" applyProtection="0"/>
    <xf numFmtId="0" fontId="30" fillId="21"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34" borderId="0" applyNumberFormat="0" applyBorder="0" applyAlignment="0" applyProtection="0"/>
    <xf numFmtId="0" fontId="30" fillId="36" borderId="0" applyNumberFormat="0" applyBorder="0" applyAlignment="0" applyProtection="0"/>
    <xf numFmtId="0" fontId="30" fillId="34" borderId="0" applyNumberFormat="0" applyBorder="0" applyAlignment="0" applyProtection="0"/>
    <xf numFmtId="0" fontId="30" fillId="21" borderId="0" applyNumberFormat="0" applyBorder="0" applyAlignment="0" applyProtection="0"/>
    <xf numFmtId="0" fontId="31" fillId="28" borderId="0" applyNumberFormat="0" applyBorder="0" applyAlignment="0" applyProtection="0"/>
    <xf numFmtId="0" fontId="31" fillId="36" borderId="0" applyNumberFormat="0" applyBorder="0" applyAlignment="0" applyProtection="0"/>
    <xf numFmtId="0" fontId="31" fillId="34" borderId="0" applyNumberFormat="0" applyBorder="0" applyAlignment="0" applyProtection="0"/>
    <xf numFmtId="0" fontId="31" fillId="21" borderId="0" applyNumberFormat="0" applyBorder="0" applyAlignment="0" applyProtection="0"/>
    <xf numFmtId="0" fontId="31" fillId="28"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51" fillId="17" borderId="0" applyNumberFormat="0" applyBorder="0" applyAlignment="0" applyProtection="0"/>
    <xf numFmtId="0" fontId="33" fillId="39" borderId="30" applyNumberFormat="0" applyAlignment="0" applyProtection="0"/>
    <xf numFmtId="0" fontId="52" fillId="0" borderId="38" applyNumberFormat="0" applyFill="0" applyAlignment="0" applyProtection="0"/>
    <xf numFmtId="0" fontId="53" fillId="0" borderId="19" applyNumberFormat="0" applyFill="0" applyAlignment="0" applyProtection="0"/>
    <xf numFmtId="0" fontId="54" fillId="0" borderId="39" applyNumberFormat="0" applyFill="0" applyAlignment="0" applyProtection="0"/>
    <xf numFmtId="0" fontId="54" fillId="0" borderId="0" applyNumberFormat="0" applyFill="0" applyBorder="0" applyAlignment="0" applyProtection="0"/>
    <xf numFmtId="0" fontId="26" fillId="0" borderId="0"/>
    <xf numFmtId="0" fontId="55" fillId="0" borderId="0"/>
    <xf numFmtId="0" fontId="26" fillId="0" borderId="0"/>
    <xf numFmtId="0" fontId="23" fillId="0" borderId="0"/>
    <xf numFmtId="0" fontId="30" fillId="37" borderId="31" applyNumberFormat="0" applyFont="0" applyAlignment="0" applyProtection="0"/>
    <xf numFmtId="0" fontId="44" fillId="39" borderId="32" applyNumberFormat="0" applyAlignment="0" applyProtection="0"/>
    <xf numFmtId="9" fontId="26" fillId="0" borderId="0" applyFont="0" applyFill="0" applyBorder="0" applyAlignment="0" applyProtection="0"/>
    <xf numFmtId="9" fontId="23" fillId="0" borderId="0" applyFont="0" applyFill="0" applyBorder="0" applyAlignment="0" applyProtection="0"/>
    <xf numFmtId="0" fontId="56" fillId="0" borderId="0" applyNumberFormat="0" applyFill="0" applyBorder="0" applyAlignment="0" applyProtection="0"/>
    <xf numFmtId="0" fontId="46" fillId="0" borderId="40" applyNumberFormat="0" applyFill="0" applyAlignment="0" applyProtection="0"/>
    <xf numFmtId="0" fontId="57" fillId="0" borderId="0" applyNumberFormat="0" applyFill="0" applyBorder="0" applyAlignment="0" applyProtection="0">
      <alignment vertical="top"/>
      <protection locked="0"/>
    </xf>
    <xf numFmtId="43" fontId="23" fillId="0" borderId="0" applyFont="0" applyFill="0" applyBorder="0" applyAlignment="0" applyProtection="0"/>
    <xf numFmtId="0" fontId="33" fillId="39" borderId="30" applyNumberFormat="0" applyAlignment="0" applyProtection="0"/>
    <xf numFmtId="0" fontId="30" fillId="37" borderId="31" applyNumberFormat="0" applyFont="0" applyAlignment="0" applyProtection="0"/>
    <xf numFmtId="0" fontId="44" fillId="39" borderId="32" applyNumberFormat="0" applyAlignment="0" applyProtection="0"/>
    <xf numFmtId="0" fontId="46" fillId="0" borderId="40" applyNumberFormat="0" applyFill="0" applyAlignment="0" applyProtection="0"/>
    <xf numFmtId="0" fontId="33" fillId="39" borderId="30" applyNumberFormat="0" applyAlignment="0" applyProtection="0"/>
    <xf numFmtId="0" fontId="30" fillId="37" borderId="31" applyNumberFormat="0" applyFont="0" applyAlignment="0" applyProtection="0"/>
    <xf numFmtId="0" fontId="44" fillId="39" borderId="32" applyNumberFormat="0" applyAlignment="0" applyProtection="0"/>
    <xf numFmtId="0" fontId="46" fillId="0" borderId="40" applyNumberFormat="0" applyFill="0" applyAlignment="0" applyProtection="0"/>
    <xf numFmtId="0" fontId="33" fillId="34" borderId="30" applyNumberFormat="0" applyAlignment="0" applyProtection="0"/>
    <xf numFmtId="0" fontId="41" fillId="21" borderId="30" applyNumberFormat="0" applyAlignment="0" applyProtection="0"/>
    <xf numFmtId="0" fontId="26" fillId="37" borderId="31" applyNumberFormat="0" applyFont="0" applyAlignment="0" applyProtection="0"/>
    <xf numFmtId="0" fontId="44" fillId="34" borderId="32" applyNumberFormat="0" applyAlignment="0" applyProtection="0"/>
    <xf numFmtId="0" fontId="52" fillId="0" borderId="38" applyNumberFormat="0" applyFill="0" applyAlignment="0" applyProtection="0"/>
    <xf numFmtId="0" fontId="53" fillId="0" borderId="19" applyNumberFormat="0" applyFill="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6" fillId="0" borderId="15"/>
    <xf numFmtId="0" fontId="26" fillId="37" borderId="31" applyNumberFormat="0" applyFont="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2" borderId="0" applyNumberFormat="0" applyBorder="0" applyAlignment="0" applyProtection="0"/>
    <xf numFmtId="0" fontId="30" fillId="24" borderId="0" applyNumberFormat="0" applyBorder="0" applyAlignment="0" applyProtection="0"/>
    <xf numFmtId="0" fontId="30" fillId="19" borderId="0" applyNumberFormat="0" applyBorder="0" applyAlignment="0" applyProtection="0"/>
    <xf numFmtId="0" fontId="30" fillId="25" borderId="0" applyNumberFormat="0" applyBorder="0" applyAlignment="0" applyProtection="0"/>
    <xf numFmtId="0" fontId="31" fillId="26" borderId="0" applyNumberFormat="0" applyBorder="0" applyAlignment="0" applyProtection="0"/>
    <xf numFmtId="0" fontId="31" fillId="24" borderId="0" applyNumberFormat="0" applyBorder="0" applyAlignment="0" applyProtection="0"/>
    <xf numFmtId="0" fontId="31" fillId="27"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2" fillId="17" borderId="0" applyNumberFormat="0" applyBorder="0" applyAlignment="0" applyProtection="0"/>
    <xf numFmtId="0" fontId="33" fillId="34" borderId="34" applyNumberFormat="0" applyAlignment="0" applyProtection="0"/>
    <xf numFmtId="43" fontId="26" fillId="0" borderId="0" applyFont="0" applyFill="0" applyBorder="0" applyAlignment="0" applyProtection="0"/>
    <xf numFmtId="44" fontId="26" fillId="0" borderId="0" applyFont="0" applyFill="0" applyBorder="0" applyAlignment="0" applyProtection="0"/>
    <xf numFmtId="0" fontId="39" fillId="0" borderId="20" applyNumberFormat="0" applyFill="0" applyAlignment="0" applyProtection="0"/>
    <xf numFmtId="0" fontId="39" fillId="0" borderId="0" applyNumberFormat="0" applyFill="0" applyBorder="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9" fontId="26" fillId="0" borderId="0" applyFont="0" applyFill="0" applyBorder="0" applyAlignment="0" applyProtection="0"/>
    <xf numFmtId="0" fontId="45" fillId="0" borderId="0" applyNumberFormat="0" applyFill="0" applyBorder="0" applyAlignment="0" applyProtection="0"/>
    <xf numFmtId="0" fontId="46" fillId="0" borderId="37" applyNumberFormat="0" applyFill="0" applyAlignment="0" applyProtection="0"/>
    <xf numFmtId="0" fontId="30" fillId="16" borderId="0" applyNumberFormat="0" applyBorder="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33" fillId="39" borderId="34"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44" fillId="34" borderId="36" applyNumberFormat="0" applyAlignment="0" applyProtection="0"/>
    <xf numFmtId="0" fontId="6" fillId="0" borderId="0"/>
    <xf numFmtId="43" fontId="6" fillId="0" borderId="0" applyFont="0" applyFill="0" applyBorder="0" applyAlignment="0" applyProtection="0"/>
    <xf numFmtId="0" fontId="6" fillId="0" borderId="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4" fillId="34" borderId="36" applyNumberFormat="0" applyAlignment="0" applyProtection="0"/>
    <xf numFmtId="0" fontId="44" fillId="34" borderId="36" applyNumberFormat="0" applyAlignment="0" applyProtection="0"/>
    <xf numFmtId="0" fontId="26" fillId="37" borderId="31" applyNumberFormat="0" applyFont="0" applyAlignment="0" applyProtection="0"/>
    <xf numFmtId="0" fontId="33" fillId="39" borderId="34" applyNumberFormat="0" applyAlignment="0" applyProtection="0"/>
    <xf numFmtId="0" fontId="33" fillId="34" borderId="34" applyNumberFormat="0" applyAlignment="0" applyProtection="0"/>
    <xf numFmtId="0" fontId="33" fillId="34" borderId="34" applyNumberFormat="0" applyAlignment="0" applyProtection="0"/>
    <xf numFmtId="0" fontId="46" fillId="0" borderId="37" applyNumberFormat="0" applyFill="0" applyAlignment="0" applyProtection="0"/>
    <xf numFmtId="0" fontId="33" fillId="39" borderId="34" applyNumberFormat="0" applyAlignment="0" applyProtection="0"/>
    <xf numFmtId="0" fontId="44" fillId="34"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30" fillId="37" borderId="31" applyNumberFormat="0" applyFont="0" applyAlignment="0" applyProtection="0"/>
    <xf numFmtId="0" fontId="41" fillId="21" borderId="34"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4" fillId="34" borderId="36" applyNumberFormat="0" applyAlignment="0" applyProtection="0"/>
    <xf numFmtId="0" fontId="33" fillId="34" borderId="34" applyNumberFormat="0" applyAlignment="0" applyProtection="0"/>
    <xf numFmtId="0" fontId="41" fillId="21"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6" fillId="0" borderId="37" applyNumberFormat="0" applyFill="0" applyAlignment="0" applyProtection="0"/>
    <xf numFmtId="0" fontId="33" fillId="34" borderId="34" applyNumberFormat="0" applyAlignment="0" applyProtection="0"/>
    <xf numFmtId="0" fontId="41" fillId="21" borderId="34" applyNumberFormat="0" applyAlignment="0" applyProtection="0"/>
    <xf numFmtId="0" fontId="33" fillId="39" borderId="34" applyNumberFormat="0" applyAlignment="0" applyProtection="0"/>
    <xf numFmtId="0" fontId="33" fillId="34"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1" fillId="21" borderId="34" applyNumberFormat="0" applyAlignment="0" applyProtection="0"/>
    <xf numFmtId="0" fontId="30" fillId="37" borderId="31" applyNumberFormat="0" applyFont="0" applyAlignment="0" applyProtection="0"/>
    <xf numFmtId="0" fontId="44" fillId="34" borderId="36" applyNumberFormat="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1" fillId="21" borderId="34" applyNumberFormat="0" applyAlignment="0" applyProtection="0"/>
    <xf numFmtId="0" fontId="44" fillId="39" borderId="36" applyNumberFormat="0" applyAlignment="0" applyProtection="0"/>
    <xf numFmtId="0" fontId="33" fillId="39" borderId="34" applyNumberFormat="0" applyAlignment="0" applyProtection="0"/>
    <xf numFmtId="0" fontId="46" fillId="0" borderId="40" applyNumberFormat="0" applyFill="0" applyAlignment="0" applyProtection="0"/>
    <xf numFmtId="0" fontId="30" fillId="37" borderId="31" applyNumberFormat="0" applyFont="0" applyAlignment="0" applyProtection="0"/>
    <xf numFmtId="0" fontId="33" fillId="34" borderId="34" applyNumberFormat="0" applyAlignment="0" applyProtection="0"/>
    <xf numFmtId="0" fontId="41" fillId="21" borderId="34" applyNumberFormat="0" applyAlignment="0" applyProtection="0"/>
    <xf numFmtId="0" fontId="33" fillId="34" borderId="34"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9" borderId="36" applyNumberFormat="0" applyAlignment="0" applyProtection="0"/>
    <xf numFmtId="0" fontId="44" fillId="39" borderId="36" applyNumberFormat="0" applyAlignment="0" applyProtection="0"/>
    <xf numFmtId="0" fontId="26" fillId="37" borderId="31" applyNumberFormat="0" applyFont="0" applyAlignment="0" applyProtection="0"/>
    <xf numFmtId="0" fontId="44" fillId="34" borderId="36" applyNumberFormat="0" applyAlignment="0" applyProtection="0"/>
    <xf numFmtId="0" fontId="33" fillId="34" borderId="34" applyNumberFormat="0" applyAlignment="0" applyProtection="0"/>
    <xf numFmtId="0" fontId="30" fillId="37" borderId="31" applyNumberFormat="0" applyFont="0" applyAlignment="0" applyProtection="0"/>
    <xf numFmtId="0" fontId="41" fillId="21" borderId="34" applyNumberFormat="0" applyAlignment="0" applyProtection="0"/>
    <xf numFmtId="0" fontId="30" fillId="37" borderId="31" applyNumberFormat="0" applyFont="0" applyAlignment="0" applyProtection="0"/>
    <xf numFmtId="0" fontId="33" fillId="39" borderId="34" applyNumberFormat="0" applyAlignment="0" applyProtection="0"/>
    <xf numFmtId="0" fontId="46" fillId="0" borderId="37" applyNumberFormat="0" applyFill="0" applyAlignment="0" applyProtection="0"/>
    <xf numFmtId="0" fontId="44" fillId="39" borderId="36" applyNumberFormat="0" applyAlignment="0" applyProtection="0"/>
    <xf numFmtId="0" fontId="30" fillId="37" borderId="31" applyNumberFormat="0" applyFont="0" applyAlignment="0" applyProtection="0"/>
    <xf numFmtId="0" fontId="41" fillId="21" borderId="34" applyNumberFormat="0" applyAlignment="0" applyProtection="0"/>
    <xf numFmtId="0" fontId="44" fillId="39" borderId="36" applyNumberFormat="0" applyAlignment="0" applyProtection="0"/>
    <xf numFmtId="0" fontId="26" fillId="37" borderId="31" applyNumberFormat="0" applyFont="0" applyAlignment="0" applyProtection="0"/>
    <xf numFmtId="0" fontId="41" fillId="21" borderId="34" applyNumberFormat="0" applyAlignment="0" applyProtection="0"/>
    <xf numFmtId="0" fontId="41" fillId="21" borderId="34" applyNumberFormat="0" applyAlignment="0" applyProtection="0"/>
    <xf numFmtId="0" fontId="33" fillId="34"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1" applyNumberFormat="0" applyFont="0" applyAlignment="0" applyProtection="0"/>
    <xf numFmtId="0" fontId="46" fillId="0" borderId="37" applyNumberFormat="0" applyFill="0" applyAlignment="0" applyProtection="0"/>
    <xf numFmtId="0" fontId="44" fillId="34" borderId="36" applyNumberFormat="0" applyAlignment="0" applyProtection="0"/>
    <xf numFmtId="0" fontId="26"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1" fillId="21" borderId="34" applyNumberFormat="0" applyAlignment="0" applyProtection="0"/>
    <xf numFmtId="0" fontId="33" fillId="39" borderId="34" applyNumberFormat="0" applyAlignment="0" applyProtection="0"/>
    <xf numFmtId="0" fontId="33" fillId="39" borderId="34" applyNumberFormat="0" applyAlignment="0" applyProtection="0"/>
    <xf numFmtId="0" fontId="46" fillId="0" borderId="40" applyNumberFormat="0" applyFill="0" applyAlignment="0" applyProtection="0"/>
    <xf numFmtId="0" fontId="33" fillId="39" borderId="34" applyNumberFormat="0" applyAlignment="0" applyProtection="0"/>
    <xf numFmtId="0" fontId="33" fillId="34" borderId="34" applyNumberForma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44" fillId="34" borderId="36" applyNumberFormat="0" applyAlignment="0" applyProtection="0"/>
    <xf numFmtId="0" fontId="44" fillId="39" borderId="36" applyNumberFormat="0" applyAlignment="0" applyProtection="0"/>
    <xf numFmtId="0" fontId="33" fillId="34" borderId="34" applyNumberFormat="0" applyAlignment="0" applyProtection="0"/>
    <xf numFmtId="0" fontId="33" fillId="39" borderId="34" applyNumberFormat="0" applyAlignment="0" applyProtection="0"/>
    <xf numFmtId="0" fontId="30" fillId="37" borderId="31" applyNumberFormat="0" applyFont="0" applyAlignment="0" applyProtection="0"/>
    <xf numFmtId="0" fontId="46" fillId="0" borderId="37" applyNumberFormat="0" applyFill="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40" applyNumberFormat="0" applyFill="0" applyAlignment="0" applyProtection="0"/>
    <xf numFmtId="0" fontId="26" fillId="37" borderId="31" applyNumberFormat="0" applyFont="0" applyAlignment="0" applyProtection="0"/>
    <xf numFmtId="0" fontId="46" fillId="0" borderId="37" applyNumberFormat="0" applyFill="0" applyAlignment="0" applyProtection="0"/>
    <xf numFmtId="0" fontId="46" fillId="0" borderId="40" applyNumberFormat="0" applyFill="0" applyAlignment="0" applyProtection="0"/>
    <xf numFmtId="0" fontId="41" fillId="21" borderId="34" applyNumberFormat="0" applyAlignment="0" applyProtection="0"/>
    <xf numFmtId="0" fontId="26" fillId="37" borderId="31" applyNumberFormat="0" applyFont="0" applyAlignment="0" applyProtection="0"/>
    <xf numFmtId="0" fontId="46" fillId="0" borderId="40" applyNumberFormat="0" applyFill="0" applyAlignment="0" applyProtection="0"/>
    <xf numFmtId="0" fontId="46" fillId="0" borderId="37" applyNumberFormat="0" applyFill="0" applyAlignment="0" applyProtection="0"/>
    <xf numFmtId="0" fontId="46" fillId="0" borderId="40" applyNumberFormat="0" applyFill="0" applyAlignment="0" applyProtection="0"/>
    <xf numFmtId="0" fontId="26" fillId="37" borderId="31" applyNumberFormat="0" applyFont="0" applyAlignment="0" applyProtection="0"/>
    <xf numFmtId="0" fontId="30" fillId="37" borderId="31" applyNumberFormat="0" applyFont="0" applyAlignment="0" applyProtection="0"/>
    <xf numFmtId="0" fontId="33" fillId="34" borderId="34" applyNumberFormat="0" applyAlignment="0" applyProtection="0"/>
    <xf numFmtId="0" fontId="30" fillId="37" borderId="31" applyNumberFormat="0" applyFont="0" applyAlignment="0" applyProtection="0"/>
    <xf numFmtId="0" fontId="41" fillId="21" borderId="34"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44" fillId="34" borderId="36" applyNumberFormat="0" applyAlignment="0" applyProtection="0"/>
    <xf numFmtId="0" fontId="44" fillId="34" borderId="36" applyNumberFormat="0" applyAlignment="0" applyProtection="0"/>
    <xf numFmtId="0" fontId="46" fillId="0" borderId="40" applyNumberFormat="0" applyFill="0" applyAlignment="0" applyProtection="0"/>
    <xf numFmtId="0" fontId="46" fillId="0" borderId="37"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26" fillId="37" borderId="31" applyNumberFormat="0" applyFon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26" fillId="37" borderId="31" applyNumberFormat="0" applyFont="0" applyAlignment="0" applyProtection="0"/>
    <xf numFmtId="0" fontId="33" fillId="34" borderId="34" applyNumberForma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30" fillId="37" borderId="31" applyNumberFormat="0" applyFont="0" applyAlignment="0" applyProtection="0"/>
    <xf numFmtId="0" fontId="26" fillId="37" borderId="31" applyNumberFormat="0" applyFont="0" applyAlignment="0" applyProtection="0"/>
    <xf numFmtId="0" fontId="33" fillId="34" borderId="34" applyNumberFormat="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30" fillId="37" borderId="31" applyNumberFormat="0" applyFont="0" applyAlignment="0" applyProtection="0"/>
    <xf numFmtId="0" fontId="41" fillId="21" borderId="34" applyNumberFormat="0" applyAlignment="0" applyProtection="0"/>
    <xf numFmtId="0" fontId="41" fillId="21" borderId="34" applyNumberFormat="0" applyAlignment="0" applyProtection="0"/>
    <xf numFmtId="0" fontId="33" fillId="39" borderId="34" applyNumberFormat="0" applyAlignment="0" applyProtection="0"/>
    <xf numFmtId="0" fontId="33" fillId="34"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33" fillId="39" borderId="34" applyNumberFormat="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4" fillId="34"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0" fillId="37" borderId="31" applyNumberFormat="0" applyFont="0" applyAlignment="0" applyProtection="0"/>
    <xf numFmtId="0" fontId="30" fillId="37" borderId="31" applyNumberFormat="0" applyFont="0" applyAlignment="0" applyProtection="0"/>
    <xf numFmtId="0" fontId="33" fillId="39" borderId="34" applyNumberFormat="0" applyAlignment="0" applyProtection="0"/>
    <xf numFmtId="0" fontId="30"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46" fillId="0" borderId="37" applyNumberFormat="0" applyFill="0" applyAlignment="0" applyProtection="0"/>
    <xf numFmtId="0" fontId="33" fillId="34"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30"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4" fillId="34" borderId="36" applyNumberFormat="0" applyAlignment="0" applyProtection="0"/>
    <xf numFmtId="0" fontId="41" fillId="21" borderId="34" applyNumberFormat="0" applyAlignment="0" applyProtection="0"/>
    <xf numFmtId="0" fontId="41" fillId="21"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33" fillId="34" borderId="34" applyNumberFormat="0" applyAlignment="0" applyProtection="0"/>
    <xf numFmtId="0" fontId="41" fillId="21" borderId="34" applyNumberFormat="0" applyAlignment="0" applyProtection="0"/>
    <xf numFmtId="0" fontId="46" fillId="0" borderId="37" applyNumberFormat="0" applyFill="0" applyAlignment="0" applyProtection="0"/>
    <xf numFmtId="0" fontId="33" fillId="39" borderId="34" applyNumberForma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44" fillId="39" borderId="36" applyNumberFormat="0" applyAlignment="0" applyProtection="0"/>
    <xf numFmtId="0" fontId="33" fillId="39" borderId="34" applyNumberFormat="0" applyAlignment="0" applyProtection="0"/>
    <xf numFmtId="0" fontId="33" fillId="39" borderId="34" applyNumberFormat="0" applyAlignment="0" applyProtection="0"/>
    <xf numFmtId="0" fontId="41" fillId="21" borderId="34" applyNumberFormat="0" applyAlignment="0" applyProtection="0"/>
    <xf numFmtId="0" fontId="33" fillId="34" borderId="34"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9" borderId="36" applyNumberFormat="0" applyAlignment="0" applyProtection="0"/>
    <xf numFmtId="0" fontId="46" fillId="0" borderId="40" applyNumberFormat="0" applyFill="0" applyAlignment="0" applyProtection="0"/>
    <xf numFmtId="0" fontId="30" fillId="37" borderId="31" applyNumberFormat="0" applyFont="0" applyAlignment="0" applyProtection="0"/>
    <xf numFmtId="0" fontId="41" fillId="21" borderId="34" applyNumberFormat="0" applyAlignment="0" applyProtection="0"/>
    <xf numFmtId="0" fontId="26" fillId="37" borderId="31" applyNumberFormat="0" applyFont="0" applyAlignment="0" applyProtection="0"/>
    <xf numFmtId="0" fontId="46" fillId="0" borderId="40"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26" fillId="37" borderId="31" applyNumberFormat="0" applyFont="0" applyAlignment="0" applyProtection="0"/>
    <xf numFmtId="0" fontId="44" fillId="34" borderId="36" applyNumberFormat="0" applyAlignment="0" applyProtection="0"/>
    <xf numFmtId="0" fontId="33" fillId="34"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26" fillId="37" borderId="31" applyNumberFormat="0" applyFont="0" applyAlignment="0" applyProtection="0"/>
    <xf numFmtId="0" fontId="44" fillId="34" borderId="36" applyNumberFormat="0" applyAlignment="0" applyProtection="0"/>
    <xf numFmtId="0" fontId="26" fillId="37" borderId="31" applyNumberFormat="0" applyFont="0" applyAlignment="0" applyProtection="0"/>
    <xf numFmtId="0" fontId="33" fillId="39" borderId="34" applyNumberFormat="0" applyAlignment="0" applyProtection="0"/>
    <xf numFmtId="0" fontId="44" fillId="34" borderId="36" applyNumberFormat="0" applyAlignment="0" applyProtection="0"/>
    <xf numFmtId="0" fontId="44" fillId="39"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26" fillId="37" borderId="31" applyNumberFormat="0" applyFont="0" applyAlignment="0" applyProtection="0"/>
    <xf numFmtId="0" fontId="30" fillId="37" borderId="31" applyNumberFormat="0" applyFont="0" applyAlignment="0" applyProtection="0"/>
    <xf numFmtId="0" fontId="30"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9" borderId="36" applyNumberFormat="0" applyAlignment="0" applyProtection="0"/>
    <xf numFmtId="0" fontId="44" fillId="34" borderId="36" applyNumberFormat="0" applyAlignment="0" applyProtection="0"/>
    <xf numFmtId="0" fontId="33" fillId="39" borderId="34"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40"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30" fillId="37" borderId="31" applyNumberFormat="0" applyFont="0" applyAlignment="0" applyProtection="0"/>
    <xf numFmtId="0" fontId="30" fillId="37" borderId="31" applyNumberFormat="0" applyFont="0" applyAlignment="0" applyProtection="0"/>
    <xf numFmtId="0" fontId="46" fillId="0" borderId="40" applyNumberFormat="0" applyFill="0" applyAlignment="0" applyProtection="0"/>
    <xf numFmtId="0" fontId="44" fillId="39" borderId="36" applyNumberFormat="0" applyAlignment="0" applyProtection="0"/>
    <xf numFmtId="0" fontId="41" fillId="21" borderId="34" applyNumberFormat="0" applyAlignment="0" applyProtection="0"/>
    <xf numFmtId="0" fontId="33" fillId="39" borderId="34" applyNumberFormat="0" applyAlignment="0" applyProtection="0"/>
    <xf numFmtId="0" fontId="44" fillId="39" borderId="36" applyNumberFormat="0" applyAlignment="0" applyProtection="0"/>
    <xf numFmtId="0" fontId="44" fillId="39" borderId="36"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33" fillId="34" borderId="34" applyNumberFormat="0" applyAlignment="0" applyProtection="0"/>
    <xf numFmtId="0" fontId="44" fillId="34" borderId="36" applyNumberFormat="0" applyAlignment="0" applyProtection="0"/>
    <xf numFmtId="0" fontId="41" fillId="21" borderId="34" applyNumberFormat="0" applyAlignment="0" applyProtection="0"/>
    <xf numFmtId="0" fontId="46" fillId="0" borderId="40" applyNumberFormat="0" applyFill="0" applyAlignment="0" applyProtection="0"/>
    <xf numFmtId="0" fontId="33" fillId="39" borderId="34" applyNumberFormat="0" applyAlignment="0" applyProtection="0"/>
    <xf numFmtId="0" fontId="46" fillId="0" borderId="37"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40" applyNumberFormat="0" applyFill="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30" fillId="37" borderId="31" applyNumberFormat="0" applyFont="0" applyAlignment="0" applyProtection="0"/>
    <xf numFmtId="0" fontId="41" fillId="21" borderId="34" applyNumberFormat="0" applyAlignment="0" applyProtection="0"/>
    <xf numFmtId="0" fontId="26" fillId="37" borderId="31" applyNumberFormat="0" applyFont="0" applyAlignment="0" applyProtection="0"/>
    <xf numFmtId="0" fontId="33" fillId="39" borderId="34" applyNumberFormat="0" applyAlignment="0" applyProtection="0"/>
    <xf numFmtId="0" fontId="44" fillId="34" borderId="36" applyNumberFormat="0" applyAlignment="0" applyProtection="0"/>
    <xf numFmtId="0" fontId="33" fillId="39" borderId="34"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41" fillId="21" borderId="34" applyNumberFormat="0" applyAlignment="0" applyProtection="0"/>
    <xf numFmtId="0" fontId="44" fillId="34" borderId="36"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6" fillId="0" borderId="37"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33" fillId="39" borderId="34" applyNumberFormat="0" applyAlignment="0" applyProtection="0"/>
    <xf numFmtId="0" fontId="33" fillId="34" borderId="34" applyNumberFormat="0" applyAlignment="0" applyProtection="0"/>
    <xf numFmtId="0" fontId="30" fillId="37" borderId="31" applyNumberFormat="0" applyFont="0" applyAlignment="0" applyProtection="0"/>
    <xf numFmtId="0" fontId="46" fillId="0" borderId="40" applyNumberFormat="0" applyFill="0" applyAlignment="0" applyProtection="0"/>
    <xf numFmtId="0" fontId="33" fillId="39" borderId="34" applyNumberFormat="0" applyAlignment="0" applyProtection="0"/>
    <xf numFmtId="0" fontId="26" fillId="37" borderId="31" applyNumberFormat="0" applyFont="0" applyAlignment="0" applyProtection="0"/>
    <xf numFmtId="0" fontId="33" fillId="34" borderId="34"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30" fillId="37" borderId="31" applyNumberFormat="0" applyFont="0" applyAlignment="0" applyProtection="0"/>
    <xf numFmtId="0" fontId="46" fillId="0" borderId="40" applyNumberFormat="0" applyFill="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26" fillId="37" borderId="31" applyNumberFormat="0" applyFont="0" applyAlignment="0" applyProtection="0"/>
    <xf numFmtId="0" fontId="41" fillId="21" borderId="34" applyNumberFormat="0" applyAlignment="0" applyProtection="0"/>
    <xf numFmtId="0" fontId="44" fillId="39" borderId="36" applyNumberFormat="0" applyAlignment="0" applyProtection="0"/>
    <xf numFmtId="0" fontId="41" fillId="21" borderId="34" applyNumberFormat="0" applyAlignment="0" applyProtection="0"/>
    <xf numFmtId="0" fontId="30" fillId="37" borderId="31" applyNumberFormat="0" applyFont="0" applyAlignment="0" applyProtection="0"/>
    <xf numFmtId="0" fontId="41" fillId="21" borderId="34" applyNumberFormat="0" applyAlignment="0" applyProtection="0"/>
    <xf numFmtId="0" fontId="44" fillId="39" borderId="36" applyNumberFormat="0" applyAlignment="0" applyProtection="0"/>
    <xf numFmtId="0" fontId="44" fillId="39" borderId="36"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4" fillId="34" borderId="36" applyNumberFormat="0" applyAlignment="0" applyProtection="0"/>
    <xf numFmtId="0" fontId="33" fillId="39" borderId="34" applyNumberFormat="0" applyAlignment="0" applyProtection="0"/>
    <xf numFmtId="0" fontId="26" fillId="37" borderId="31" applyNumberFormat="0" applyFon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44" fillId="34" borderId="36" applyNumberFormat="0" applyAlignment="0" applyProtection="0"/>
    <xf numFmtId="0" fontId="33" fillId="39" borderId="34" applyNumberFormat="0" applyAlignment="0" applyProtection="0"/>
    <xf numFmtId="0" fontId="41" fillId="21" borderId="34" applyNumberFormat="0" applyAlignment="0" applyProtection="0"/>
    <xf numFmtId="0" fontId="46" fillId="0" borderId="37" applyNumberFormat="0" applyFill="0" applyAlignment="0" applyProtection="0"/>
    <xf numFmtId="0" fontId="44" fillId="34" borderId="36" applyNumberFormat="0" applyAlignment="0" applyProtection="0"/>
    <xf numFmtId="0" fontId="44" fillId="34" borderId="36" applyNumberFormat="0" applyAlignment="0" applyProtection="0"/>
    <xf numFmtId="0" fontId="26" fillId="37" borderId="31" applyNumberFormat="0" applyFont="0" applyAlignment="0" applyProtection="0"/>
    <xf numFmtId="0" fontId="30" fillId="37" borderId="31" applyNumberFormat="0" applyFont="0" applyAlignment="0" applyProtection="0"/>
    <xf numFmtId="0" fontId="44" fillId="34" borderId="36" applyNumberFormat="0" applyAlignment="0" applyProtection="0"/>
    <xf numFmtId="0" fontId="26" fillId="37" borderId="31" applyNumberFormat="0" applyFont="0" applyAlignment="0" applyProtection="0"/>
    <xf numFmtId="0" fontId="33" fillId="34"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33" fillId="34" borderId="34"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26" fillId="37" borderId="31" applyNumberFormat="0" applyFont="0" applyAlignment="0" applyProtection="0"/>
    <xf numFmtId="0" fontId="46" fillId="0" borderId="37" applyNumberFormat="0" applyFill="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30" fillId="37" borderId="31" applyNumberFormat="0" applyFont="0" applyAlignment="0" applyProtection="0"/>
    <xf numFmtId="0" fontId="41" fillId="21" borderId="34" applyNumberFormat="0" applyAlignment="0" applyProtection="0"/>
    <xf numFmtId="0" fontId="26" fillId="37" borderId="31" applyNumberFormat="0" applyFont="0" applyAlignment="0" applyProtection="0"/>
    <xf numFmtId="0" fontId="44" fillId="39" borderId="36" applyNumberFormat="0" applyAlignment="0" applyProtection="0"/>
    <xf numFmtId="0" fontId="46" fillId="0" borderId="37" applyNumberFormat="0" applyFill="0" applyAlignment="0" applyProtection="0"/>
    <xf numFmtId="0" fontId="33" fillId="34"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26" fillId="37" borderId="31" applyNumberFormat="0" applyFont="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44" fillId="34" borderId="36" applyNumberFormat="0" applyAlignment="0" applyProtection="0"/>
    <xf numFmtId="0" fontId="46" fillId="0" borderId="40" applyNumberFormat="0" applyFill="0" applyAlignment="0" applyProtection="0"/>
    <xf numFmtId="0" fontId="46" fillId="0" borderId="37" applyNumberFormat="0" applyFill="0" applyAlignment="0" applyProtection="0"/>
    <xf numFmtId="0" fontId="30" fillId="37" borderId="31" applyNumberFormat="0" applyFon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30" fillId="37" borderId="31" applyNumberFormat="0" applyFont="0" applyAlignment="0" applyProtection="0"/>
    <xf numFmtId="0" fontId="46" fillId="0" borderId="37" applyNumberFormat="0" applyFill="0" applyAlignment="0" applyProtection="0"/>
    <xf numFmtId="0" fontId="46" fillId="0" borderId="37" applyNumberFormat="0" applyFill="0" applyAlignment="0" applyProtection="0"/>
    <xf numFmtId="0" fontId="41" fillId="21" borderId="34" applyNumberFormat="0" applyAlignment="0" applyProtection="0"/>
    <xf numFmtId="0" fontId="44" fillId="34" borderId="36" applyNumberFormat="0" applyAlignment="0" applyProtection="0"/>
    <xf numFmtId="0" fontId="44" fillId="34" borderId="36" applyNumberFormat="0" applyAlignment="0" applyProtection="0"/>
    <xf numFmtId="0" fontId="33" fillId="34" borderId="34" applyNumberFormat="0" applyAlignment="0" applyProtection="0"/>
    <xf numFmtId="0" fontId="33" fillId="39" borderId="34" applyNumberFormat="0" applyAlignment="0" applyProtection="0"/>
    <xf numFmtId="0" fontId="41" fillId="21" borderId="34" applyNumberFormat="0" applyAlignment="0" applyProtection="0"/>
    <xf numFmtId="0" fontId="46" fillId="0" borderId="37" applyNumberFormat="0" applyFill="0" applyAlignment="0" applyProtection="0"/>
    <xf numFmtId="0" fontId="33" fillId="39" borderId="34" applyNumberFormat="0" applyAlignment="0" applyProtection="0"/>
    <xf numFmtId="0" fontId="44" fillId="34" borderId="36"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1" fillId="21" borderId="34" applyNumberFormat="0" applyAlignment="0" applyProtection="0"/>
    <xf numFmtId="0" fontId="33" fillId="39" borderId="34"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9" borderId="34" applyNumberFormat="0" applyAlignment="0" applyProtection="0"/>
    <xf numFmtId="0" fontId="33" fillId="34" borderId="34" applyNumberFormat="0" applyAlignment="0" applyProtection="0"/>
    <xf numFmtId="0" fontId="44" fillId="39" borderId="36" applyNumberFormat="0" applyAlignment="0" applyProtection="0"/>
    <xf numFmtId="0" fontId="33" fillId="39" borderId="34" applyNumberFormat="0" applyAlignment="0" applyProtection="0"/>
    <xf numFmtId="0" fontId="41" fillId="21" borderId="34" applyNumberFormat="0" applyAlignment="0" applyProtection="0"/>
    <xf numFmtId="0" fontId="44" fillId="34" borderId="36" applyNumberFormat="0" applyAlignment="0" applyProtection="0"/>
    <xf numFmtId="0" fontId="26" fillId="37" borderId="31" applyNumberFormat="0" applyFont="0" applyAlignment="0" applyProtection="0"/>
    <xf numFmtId="0" fontId="26" fillId="37" borderId="31" applyNumberFormat="0" applyFont="0" applyAlignment="0" applyProtection="0"/>
    <xf numFmtId="0" fontId="44" fillId="34" borderId="36" applyNumberFormat="0" applyAlignment="0" applyProtection="0"/>
    <xf numFmtId="0" fontId="46" fillId="0" borderId="40" applyNumberFormat="0" applyFill="0" applyAlignment="0" applyProtection="0"/>
    <xf numFmtId="0" fontId="30" fillId="37" borderId="31" applyNumberFormat="0" applyFont="0" applyAlignment="0" applyProtection="0"/>
    <xf numFmtId="0" fontId="46" fillId="0" borderId="40" applyNumberFormat="0" applyFill="0" applyAlignment="0" applyProtection="0"/>
    <xf numFmtId="0" fontId="33" fillId="34" borderId="34" applyNumberFormat="0" applyAlignment="0" applyProtection="0"/>
    <xf numFmtId="0" fontId="41" fillId="21" borderId="34" applyNumberFormat="0" applyAlignment="0" applyProtection="0"/>
    <xf numFmtId="0" fontId="41" fillId="21" borderId="34" applyNumberFormat="0" applyAlignment="0" applyProtection="0"/>
    <xf numFmtId="0" fontId="46" fillId="0" borderId="40" applyNumberFormat="0" applyFill="0" applyAlignment="0" applyProtection="0"/>
    <xf numFmtId="0" fontId="33" fillId="34" borderId="34" applyNumberFormat="0" applyAlignment="0" applyProtection="0"/>
    <xf numFmtId="0" fontId="30" fillId="37" borderId="31" applyNumberFormat="0" applyFont="0" applyAlignment="0" applyProtection="0"/>
    <xf numFmtId="0" fontId="26" fillId="37" borderId="31" applyNumberFormat="0" applyFont="0" applyAlignment="0" applyProtection="0"/>
    <xf numFmtId="0" fontId="26" fillId="37" borderId="31" applyNumberFormat="0" applyFont="0" applyAlignment="0" applyProtection="0"/>
    <xf numFmtId="0" fontId="44" fillId="39" borderId="36" applyNumberFormat="0" applyAlignment="0" applyProtection="0"/>
    <xf numFmtId="0" fontId="26" fillId="37" borderId="31" applyNumberFormat="0" applyFont="0" applyAlignment="0" applyProtection="0"/>
    <xf numFmtId="0" fontId="44" fillId="39" borderId="36" applyNumberFormat="0" applyAlignment="0" applyProtection="0"/>
    <xf numFmtId="0" fontId="26" fillId="37" borderId="31" applyNumberFormat="0" applyFont="0" applyAlignment="0" applyProtection="0"/>
    <xf numFmtId="0" fontId="33" fillId="34" borderId="34" applyNumberFormat="0" applyAlignment="0" applyProtection="0"/>
    <xf numFmtId="0" fontId="33" fillId="34" borderId="34" applyNumberFormat="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33" fillId="34" borderId="34"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26" fillId="37" borderId="31" applyNumberFormat="0" applyFont="0" applyAlignment="0" applyProtection="0"/>
    <xf numFmtId="0" fontId="46" fillId="0" borderId="37" applyNumberFormat="0" applyFill="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30" fillId="37" borderId="31" applyNumberFormat="0" applyFont="0" applyAlignment="0" applyProtection="0"/>
    <xf numFmtId="0" fontId="30" fillId="37" borderId="31" applyNumberFormat="0" applyFont="0" applyAlignment="0" applyProtection="0"/>
    <xf numFmtId="0" fontId="26" fillId="37" borderId="31" applyNumberFormat="0" applyFont="0" applyAlignment="0" applyProtection="0"/>
    <xf numFmtId="0" fontId="33" fillId="34"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26" fillId="37" borderId="31" applyNumberFormat="0" applyFont="0" applyAlignment="0" applyProtection="0"/>
    <xf numFmtId="0" fontId="46" fillId="0" borderId="40" applyNumberFormat="0" applyFill="0" applyAlignment="0" applyProtection="0"/>
    <xf numFmtId="0" fontId="41" fillId="21"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26" fillId="37" borderId="31" applyNumberFormat="0" applyFont="0" applyAlignment="0" applyProtection="0"/>
    <xf numFmtId="0" fontId="30" fillId="37" borderId="31" applyNumberFormat="0" applyFont="0" applyAlignment="0" applyProtection="0"/>
    <xf numFmtId="0" fontId="33" fillId="39" borderId="34" applyNumberFormat="0" applyAlignment="0" applyProtection="0"/>
    <xf numFmtId="0" fontId="33" fillId="34" borderId="34" applyNumberFormat="0" applyAlignment="0" applyProtection="0"/>
    <xf numFmtId="0" fontId="33" fillId="34" borderId="34" applyNumberFormat="0" applyAlignment="0" applyProtection="0"/>
    <xf numFmtId="0" fontId="44" fillId="34" borderId="36" applyNumberFormat="0" applyAlignment="0" applyProtection="0"/>
    <xf numFmtId="0" fontId="41" fillId="21" borderId="34" applyNumberFormat="0" applyAlignment="0" applyProtection="0"/>
    <xf numFmtId="0" fontId="41" fillId="21" borderId="34" applyNumberFormat="0" applyAlignment="0" applyProtection="0"/>
    <xf numFmtId="0" fontId="44" fillId="39"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1" applyNumberFormat="0" applyFont="0" applyAlignment="0" applyProtection="0"/>
    <xf numFmtId="0" fontId="46" fillId="0" borderId="40" applyNumberFormat="0" applyFill="0" applyAlignment="0" applyProtection="0"/>
    <xf numFmtId="0" fontId="26" fillId="37" borderId="31" applyNumberFormat="0" applyFont="0" applyAlignment="0" applyProtection="0"/>
    <xf numFmtId="0" fontId="33" fillId="34" borderId="34" applyNumberFormat="0" applyAlignment="0" applyProtection="0"/>
    <xf numFmtId="0" fontId="44" fillId="39" borderId="36" applyNumberFormat="0" applyAlignment="0" applyProtection="0"/>
    <xf numFmtId="0" fontId="44" fillId="34" borderId="36" applyNumberFormat="0" applyAlignment="0" applyProtection="0"/>
    <xf numFmtId="0" fontId="44" fillId="39" borderId="36" applyNumberFormat="0" applyAlignment="0" applyProtection="0"/>
    <xf numFmtId="0" fontId="46" fillId="0" borderId="37" applyNumberFormat="0" applyFill="0" applyAlignment="0" applyProtection="0"/>
    <xf numFmtId="0" fontId="41" fillId="21" borderId="34" applyNumberFormat="0" applyAlignment="0" applyProtection="0"/>
    <xf numFmtId="0" fontId="44" fillId="34" borderId="36" applyNumberFormat="0" applyAlignment="0" applyProtection="0"/>
    <xf numFmtId="0" fontId="41" fillId="21" borderId="34" applyNumberFormat="0" applyAlignment="0" applyProtection="0"/>
    <xf numFmtId="0" fontId="33" fillId="34" borderId="34" applyNumberFormat="0" applyAlignment="0" applyProtection="0"/>
    <xf numFmtId="0" fontId="33" fillId="39" borderId="34" applyNumberFormat="0" applyAlignment="0" applyProtection="0"/>
    <xf numFmtId="0" fontId="41" fillId="21" borderId="34" applyNumberFormat="0" applyAlignment="0" applyProtection="0"/>
    <xf numFmtId="0" fontId="41" fillId="21" borderId="34" applyNumberFormat="0" applyAlignment="0" applyProtection="0"/>
    <xf numFmtId="0" fontId="33" fillId="34" borderId="34" applyNumberFormat="0" applyAlignment="0" applyProtection="0"/>
    <xf numFmtId="0" fontId="33" fillId="39" borderId="34"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6" fillId="0" borderId="37" applyNumberFormat="0" applyFill="0" applyAlignment="0" applyProtection="0"/>
    <xf numFmtId="0" fontId="44" fillId="34" borderId="36" applyNumberFormat="0" applyAlignment="0" applyProtection="0"/>
    <xf numFmtId="0" fontId="44" fillId="34" borderId="36" applyNumberFormat="0" applyAlignment="0" applyProtection="0"/>
    <xf numFmtId="0" fontId="42" fillId="0" borderId="21"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26" fillId="37" borderId="31"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1"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1"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1" applyNumberFormat="0" applyFont="0" applyAlignment="0" applyProtection="0"/>
    <xf numFmtId="0" fontId="44" fillId="34" borderId="36" applyNumberFormat="0" applyAlignment="0" applyProtection="0"/>
    <xf numFmtId="0" fontId="42" fillId="0" borderId="21"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34" fillId="35" borderId="17" applyNumberFormat="0" applyAlignment="0" applyProtection="0"/>
    <xf numFmtId="0" fontId="42" fillId="0" borderId="21" applyNumberFormat="0" applyFill="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4" fillId="34" borderId="36" applyNumberFormat="0" applyAlignment="0" applyProtection="0"/>
    <xf numFmtId="0" fontId="33" fillId="34" borderId="34" applyNumberFormat="0" applyAlignment="0" applyProtection="0"/>
    <xf numFmtId="0" fontId="33" fillId="39" borderId="34" applyNumberFormat="0" applyAlignment="0" applyProtection="0"/>
    <xf numFmtId="0" fontId="33" fillId="34" borderId="34" applyNumberFormat="0" applyAlignment="0" applyProtection="0"/>
    <xf numFmtId="0" fontId="26" fillId="37" borderId="35" applyNumberFormat="0" applyFont="0" applyAlignment="0" applyProtection="0"/>
    <xf numFmtId="0" fontId="26" fillId="37" borderId="35" applyNumberFormat="0" applyFont="0" applyAlignment="0" applyProtection="0"/>
    <xf numFmtId="0" fontId="33" fillId="39" borderId="34" applyNumberFormat="0" applyAlignment="0" applyProtection="0"/>
    <xf numFmtId="0" fontId="44" fillId="39" borderId="36" applyNumberFormat="0" applyAlignment="0" applyProtection="0"/>
    <xf numFmtId="0" fontId="33" fillId="34" borderId="34" applyNumberFormat="0" applyAlignment="0" applyProtection="0"/>
    <xf numFmtId="0" fontId="44" fillId="39" borderId="36" applyNumberFormat="0" applyAlignment="0" applyProtection="0"/>
    <xf numFmtId="0" fontId="33" fillId="34" borderId="34" applyNumberFormat="0" applyAlignment="0" applyProtection="0"/>
    <xf numFmtId="0" fontId="44" fillId="34" borderId="36" applyNumberFormat="0" applyAlignment="0" applyProtection="0"/>
    <xf numFmtId="0" fontId="42" fillId="0" borderId="21" applyNumberFormat="0" applyFill="0" applyAlignment="0" applyProtection="0"/>
    <xf numFmtId="0" fontId="44" fillId="34" borderId="36" applyNumberFormat="0" applyAlignment="0" applyProtection="0"/>
    <xf numFmtId="0" fontId="30" fillId="37" borderId="35" applyNumberFormat="0" applyFont="0" applyAlignment="0" applyProtection="0"/>
    <xf numFmtId="0" fontId="44" fillId="34" borderId="36" applyNumberFormat="0" applyAlignment="0" applyProtection="0"/>
    <xf numFmtId="0" fontId="44" fillId="39" borderId="36" applyNumberFormat="0" applyAlignment="0" applyProtection="0"/>
    <xf numFmtId="0" fontId="46" fillId="0" borderId="40" applyNumberFormat="0" applyFill="0" applyAlignment="0" applyProtection="0"/>
    <xf numFmtId="0" fontId="30"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9" borderId="34" applyNumberFormat="0" applyAlignment="0" applyProtection="0"/>
    <xf numFmtId="0" fontId="33" fillId="34" borderId="34" applyNumberFormat="0" applyAlignment="0" applyProtection="0"/>
    <xf numFmtId="0" fontId="33" fillId="34" borderId="34" applyNumberFormat="0" applyAlignment="0" applyProtection="0"/>
    <xf numFmtId="0" fontId="26" fillId="37" borderId="35" applyNumberFormat="0" applyFont="0" applyAlignment="0" applyProtection="0"/>
    <xf numFmtId="0" fontId="30" fillId="37" borderId="35" applyNumberFormat="0" applyFont="0" applyAlignment="0" applyProtection="0"/>
    <xf numFmtId="0" fontId="30" fillId="37" borderId="35" applyNumberFormat="0" applyFont="0" applyAlignment="0" applyProtection="0"/>
    <xf numFmtId="0" fontId="33" fillId="39" borderId="34" applyNumberForma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26" fillId="37" borderId="35" applyNumberFormat="0" applyFont="0" applyAlignment="0" applyProtection="0"/>
    <xf numFmtId="0" fontId="41" fillId="21" borderId="34" applyNumberFormat="0" applyAlignment="0" applyProtection="0"/>
    <xf numFmtId="0" fontId="46" fillId="0" borderId="40" applyNumberFormat="0" applyFill="0" applyAlignment="0" applyProtection="0"/>
    <xf numFmtId="0" fontId="30" fillId="37" borderId="35" applyNumberFormat="0" applyFont="0" applyAlignment="0" applyProtection="0"/>
    <xf numFmtId="0" fontId="33" fillId="34" borderId="34" applyNumberFormat="0" applyAlignment="0" applyProtection="0"/>
    <xf numFmtId="0" fontId="41" fillId="21" borderId="34" applyNumberFormat="0" applyAlignment="0" applyProtection="0"/>
    <xf numFmtId="0" fontId="30" fillId="37" borderId="35" applyNumberFormat="0" applyFont="0" applyAlignment="0" applyProtection="0"/>
    <xf numFmtId="0" fontId="26" fillId="37" borderId="35" applyNumberFormat="0" applyFont="0" applyAlignment="0" applyProtection="0"/>
    <xf numFmtId="0" fontId="44" fillId="39" borderId="36"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44" fillId="39" borderId="36" applyNumberFormat="0" applyAlignment="0" applyProtection="0"/>
    <xf numFmtId="0" fontId="41" fillId="21" borderId="34" applyNumberFormat="0" applyAlignment="0" applyProtection="0"/>
    <xf numFmtId="0" fontId="26" fillId="37" borderId="35" applyNumberFormat="0" applyFont="0" applyAlignment="0" applyProtection="0"/>
    <xf numFmtId="0" fontId="33" fillId="34" borderId="34" applyNumberFormat="0" applyAlignment="0" applyProtection="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41" fillId="21" borderId="34" applyNumberFormat="0" applyAlignment="0" applyProtection="0"/>
    <xf numFmtId="0" fontId="44" fillId="34" borderId="36" applyNumberFormat="0" applyAlignment="0" applyProtection="0"/>
    <xf numFmtId="0" fontId="26" fillId="37" borderId="35" applyNumberFormat="0" applyFont="0" applyAlignment="0" applyProtection="0"/>
    <xf numFmtId="0" fontId="30" fillId="37" borderId="35" applyNumberFormat="0" applyFont="0" applyAlignment="0" applyProtection="0"/>
    <xf numFmtId="0" fontId="33" fillId="39" borderId="34" applyNumberFormat="0" applyAlignment="0" applyProtection="0"/>
    <xf numFmtId="0" fontId="46" fillId="0" borderId="37" applyNumberFormat="0" applyFill="0" applyAlignment="0" applyProtection="0"/>
    <xf numFmtId="0" fontId="44" fillId="39"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30" fillId="37" borderId="35" applyNumberFormat="0" applyFont="0" applyAlignment="0" applyProtection="0"/>
    <xf numFmtId="0" fontId="44" fillId="34" borderId="36"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26" fillId="37" borderId="35" applyNumberFormat="0" applyFont="0" applyAlignment="0" applyProtection="0"/>
    <xf numFmtId="0" fontId="26" fillId="37" borderId="35" applyNumberFormat="0" applyFont="0" applyAlignment="0" applyProtection="0"/>
    <xf numFmtId="0" fontId="26" fillId="37" borderId="35" applyNumberFormat="0" applyFont="0" applyAlignment="0" applyProtection="0"/>
    <xf numFmtId="0" fontId="44" fillId="34" borderId="36" applyNumberFormat="0" applyAlignment="0" applyProtection="0"/>
    <xf numFmtId="0" fontId="33" fillId="34" borderId="34" applyNumberFormat="0" applyAlignment="0" applyProtection="0"/>
    <xf numFmtId="0" fontId="44" fillId="34" borderId="36" applyNumberFormat="0" applyAlignment="0" applyProtection="0"/>
    <xf numFmtId="0" fontId="26" fillId="37" borderId="35" applyNumberFormat="0" applyFon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4" fillId="34" borderId="36" applyNumberFormat="0" applyAlignment="0" applyProtection="0"/>
    <xf numFmtId="0" fontId="41" fillId="21" borderId="34" applyNumberFormat="0" applyAlignment="0" applyProtection="0"/>
    <xf numFmtId="0" fontId="46" fillId="0" borderId="37" applyNumberFormat="0" applyFill="0" applyAlignment="0" applyProtection="0"/>
    <xf numFmtId="0" fontId="33" fillId="34" borderId="34" applyNumberFormat="0" applyAlignment="0" applyProtection="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4" fillId="39" borderId="36" applyNumberFormat="0" applyAlignment="0" applyProtection="0"/>
    <xf numFmtId="0" fontId="46" fillId="0" borderId="40" applyNumberFormat="0" applyFill="0" applyAlignment="0" applyProtection="0"/>
    <xf numFmtId="0" fontId="41" fillId="21" borderId="34"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26" fillId="37" borderId="35" applyNumberFormat="0" applyFont="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37"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42" fillId="0" borderId="21" applyNumberFormat="0" applyFill="0" applyAlignment="0" applyProtection="0"/>
    <xf numFmtId="0" fontId="42" fillId="0" borderId="21"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30" fillId="37" borderId="35" applyNumberFormat="0" applyFont="0" applyAlignment="0" applyProtection="0"/>
    <xf numFmtId="0" fontId="46" fillId="0" borderId="40" applyNumberFormat="0" applyFill="0" applyAlignment="0" applyProtection="0"/>
    <xf numFmtId="0" fontId="44" fillId="39" borderId="36" applyNumberFormat="0" applyAlignment="0" applyProtection="0"/>
    <xf numFmtId="0" fontId="26" fillId="37" borderId="35" applyNumberFormat="0" applyFont="0" applyAlignment="0" applyProtection="0"/>
    <xf numFmtId="0" fontId="44" fillId="34" borderId="36" applyNumberFormat="0" applyAlignment="0" applyProtection="0"/>
    <xf numFmtId="0" fontId="41" fillId="21" borderId="34" applyNumberFormat="0" applyAlignment="0" applyProtection="0"/>
    <xf numFmtId="0" fontId="33" fillId="34" borderId="34" applyNumberFormat="0" applyAlignment="0" applyProtection="0"/>
    <xf numFmtId="0" fontId="44" fillId="39" borderId="36" applyNumberFormat="0" applyAlignment="0" applyProtection="0"/>
    <xf numFmtId="0" fontId="30" fillId="37" borderId="35" applyNumberFormat="0" applyFont="0" applyAlignment="0" applyProtection="0"/>
    <xf numFmtId="0" fontId="44" fillId="34" borderId="36" applyNumberFormat="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6" fillId="0" borderId="37" applyNumberFormat="0" applyFill="0" applyAlignment="0" applyProtection="0"/>
    <xf numFmtId="0" fontId="26" fillId="37" borderId="35" applyNumberFormat="0" applyFont="0" applyAlignment="0" applyProtection="0"/>
    <xf numFmtId="0" fontId="46" fillId="0" borderId="37" applyNumberFormat="0" applyFill="0" applyAlignment="0" applyProtection="0"/>
    <xf numFmtId="0" fontId="44" fillId="39" borderId="36" applyNumberFormat="0" applyAlignment="0" applyProtection="0"/>
    <xf numFmtId="0" fontId="46" fillId="0" borderId="37" applyNumberFormat="0" applyFill="0" applyAlignment="0" applyProtection="0"/>
    <xf numFmtId="0" fontId="33" fillId="39" borderId="34" applyNumberFormat="0" applyAlignment="0" applyProtection="0"/>
    <xf numFmtId="0" fontId="26" fillId="37" borderId="35" applyNumberFormat="0" applyFon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0" fillId="37" borderId="35" applyNumberFormat="0" applyFont="0" applyAlignment="0" applyProtection="0"/>
    <xf numFmtId="0" fontId="44" fillId="34" borderId="36" applyNumberForma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26" fillId="37" borderId="35" applyNumberFormat="0" applyFon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44" fillId="39" borderId="36" applyNumberFormat="0" applyAlignment="0" applyProtection="0"/>
    <xf numFmtId="0" fontId="33" fillId="34"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4" fillId="34" borderId="36" applyNumberFormat="0" applyAlignment="0" applyProtection="0"/>
    <xf numFmtId="0" fontId="33" fillId="39" borderId="34" applyNumberFormat="0" applyAlignment="0" applyProtection="0"/>
    <xf numFmtId="0" fontId="44" fillId="39" borderId="36"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1" fillId="21" borderId="34" applyNumberFormat="0" applyAlignment="0" applyProtection="0"/>
    <xf numFmtId="0" fontId="41" fillId="21" borderId="34" applyNumberFormat="0" applyAlignment="0" applyProtection="0"/>
    <xf numFmtId="0" fontId="33" fillId="34" borderId="34" applyNumberFormat="0" applyAlignment="0" applyProtection="0"/>
    <xf numFmtId="0" fontId="33" fillId="39" borderId="34" applyNumberFormat="0" applyAlignment="0" applyProtection="0"/>
    <xf numFmtId="0" fontId="46" fillId="0" borderId="37" applyNumberFormat="0" applyFill="0" applyAlignment="0" applyProtection="0"/>
    <xf numFmtId="0" fontId="44" fillId="34" borderId="36" applyNumberFormat="0" applyAlignment="0" applyProtection="0"/>
    <xf numFmtId="0" fontId="30"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41" fillId="21" borderId="34" applyNumberFormat="0" applyAlignment="0" applyProtection="0"/>
    <xf numFmtId="0" fontId="33" fillId="34" borderId="34" applyNumberFormat="0" applyAlignment="0" applyProtection="0"/>
    <xf numFmtId="0" fontId="41" fillId="21" borderId="34" applyNumberFormat="0" applyAlignment="0" applyProtection="0"/>
    <xf numFmtId="0" fontId="33" fillId="34" borderId="34" applyNumberFormat="0" applyAlignment="0" applyProtection="0"/>
    <xf numFmtId="0" fontId="33" fillId="39" borderId="34" applyNumberFormat="0" applyAlignment="0" applyProtection="0"/>
    <xf numFmtId="0" fontId="41" fillId="21" borderId="34" applyNumberFormat="0" applyAlignment="0" applyProtection="0"/>
    <xf numFmtId="0" fontId="30" fillId="37" borderId="35" applyNumberFormat="0" applyFont="0" applyAlignment="0" applyProtection="0"/>
    <xf numFmtId="0" fontId="26" fillId="37" borderId="35" applyNumberFormat="0" applyFont="0" applyAlignment="0" applyProtection="0"/>
    <xf numFmtId="0" fontId="33" fillId="39" borderId="34" applyNumberFormat="0" applyAlignment="0" applyProtection="0"/>
    <xf numFmtId="0" fontId="41" fillId="21" borderId="34" applyNumberFormat="0" applyAlignment="0" applyProtection="0"/>
    <xf numFmtId="0" fontId="33" fillId="34" borderId="34" applyNumberFormat="0" applyAlignment="0" applyProtection="0"/>
    <xf numFmtId="0" fontId="33" fillId="39" borderId="34" applyNumberFormat="0" applyAlignment="0" applyProtection="0"/>
    <xf numFmtId="0" fontId="26" fillId="37" borderId="35" applyNumberFormat="0" applyFon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33" fillId="39" borderId="34" applyNumberFormat="0" applyAlignment="0" applyProtection="0"/>
    <xf numFmtId="0" fontId="46" fillId="0" borderId="37" applyNumberFormat="0" applyFill="0" applyAlignment="0" applyProtection="0"/>
    <xf numFmtId="0" fontId="44" fillId="34" borderId="36" applyNumberFormat="0" applyAlignment="0" applyProtection="0"/>
    <xf numFmtId="0" fontId="46" fillId="0" borderId="40" applyNumberFormat="0" applyFill="0" applyAlignment="0" applyProtection="0"/>
    <xf numFmtId="0" fontId="30" fillId="37" borderId="35" applyNumberFormat="0" applyFont="0" applyAlignment="0" applyProtection="0"/>
    <xf numFmtId="0" fontId="26" fillId="37" borderId="35" applyNumberFormat="0" applyFont="0" applyAlignment="0" applyProtection="0"/>
    <xf numFmtId="0" fontId="26" fillId="37" borderId="35" applyNumberFormat="0" applyFont="0" applyAlignment="0" applyProtection="0"/>
    <xf numFmtId="0" fontId="44" fillId="39" borderId="36" applyNumberFormat="0" applyAlignment="0" applyProtection="0"/>
    <xf numFmtId="0" fontId="44" fillId="34" borderId="36" applyNumberFormat="0" applyAlignment="0" applyProtection="0"/>
    <xf numFmtId="0" fontId="30" fillId="37" borderId="35" applyNumberFormat="0" applyFont="0" applyAlignment="0" applyProtection="0"/>
    <xf numFmtId="0" fontId="44" fillId="39" borderId="36" applyNumberFormat="0" applyAlignment="0" applyProtection="0"/>
    <xf numFmtId="0" fontId="41" fillId="21" borderId="34" applyNumberFormat="0" applyAlignment="0" applyProtection="0"/>
    <xf numFmtId="0" fontId="46" fillId="0" borderId="40" applyNumberFormat="0" applyFill="0" applyAlignment="0" applyProtection="0"/>
    <xf numFmtId="0" fontId="26" fillId="37" borderId="35" applyNumberFormat="0" applyFont="0" applyAlignment="0" applyProtection="0"/>
    <xf numFmtId="0" fontId="33" fillId="39" borderId="34" applyNumberFormat="0" applyAlignment="0" applyProtection="0"/>
    <xf numFmtId="0" fontId="34" fillId="35" borderId="17" applyNumberFormat="0" applyAlignment="0" applyProtection="0"/>
    <xf numFmtId="0" fontId="26" fillId="37" borderId="35" applyNumberFormat="0" applyFont="0" applyAlignment="0" applyProtection="0"/>
    <xf numFmtId="0" fontId="42" fillId="0" borderId="21" applyNumberFormat="0" applyFill="0" applyAlignment="0" applyProtection="0"/>
    <xf numFmtId="0" fontId="44" fillId="34" borderId="36" applyNumberFormat="0" applyAlignment="0" applyProtection="0"/>
    <xf numFmtId="0" fontId="33" fillId="39"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33" fillId="34" borderId="34" applyNumberFormat="0" applyAlignment="0" applyProtection="0"/>
    <xf numFmtId="0" fontId="44" fillId="34" borderId="36" applyNumberFormat="0" applyAlignment="0" applyProtection="0"/>
    <xf numFmtId="0" fontId="26" fillId="37" borderId="35" applyNumberFormat="0" applyFont="0" applyAlignment="0" applyProtection="0"/>
    <xf numFmtId="0" fontId="44" fillId="34" borderId="36" applyNumberFormat="0" applyAlignment="0" applyProtection="0"/>
    <xf numFmtId="0" fontId="41" fillId="21" borderId="34" applyNumberFormat="0" applyAlignment="0" applyProtection="0"/>
    <xf numFmtId="0" fontId="33" fillId="39" borderId="34" applyNumberFormat="0" applyAlignment="0" applyProtection="0"/>
    <xf numFmtId="0" fontId="46" fillId="0" borderId="37" applyNumberFormat="0" applyFill="0" applyAlignment="0" applyProtection="0"/>
    <xf numFmtId="0" fontId="33" fillId="34"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44" fillId="39" borderId="36"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44" fillId="39" borderId="36" applyNumberFormat="0" applyAlignment="0" applyProtection="0"/>
    <xf numFmtId="0" fontId="41" fillId="21" borderId="34" applyNumberFormat="0" applyAlignment="0" applyProtection="0"/>
    <xf numFmtId="0" fontId="41" fillId="21" borderId="34" applyNumberFormat="0" applyAlignment="0" applyProtection="0"/>
    <xf numFmtId="0" fontId="30" fillId="37" borderId="35" applyNumberFormat="0" applyFont="0" applyAlignment="0" applyProtection="0"/>
    <xf numFmtId="0" fontId="46" fillId="0" borderId="40" applyNumberFormat="0" applyFill="0" applyAlignment="0" applyProtection="0"/>
    <xf numFmtId="0" fontId="46" fillId="0" borderId="40"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44" fillId="34" borderId="36" applyNumberFormat="0" applyAlignment="0" applyProtection="0"/>
    <xf numFmtId="0" fontId="46" fillId="0" borderId="40" applyNumberFormat="0" applyFill="0" applyAlignment="0" applyProtection="0"/>
    <xf numFmtId="0" fontId="46" fillId="0" borderId="37" applyNumberFormat="0" applyFill="0" applyAlignment="0" applyProtection="0"/>
    <xf numFmtId="0" fontId="33" fillId="34" borderId="34"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26" fillId="37" borderId="35" applyNumberFormat="0" applyFont="0" applyAlignment="0" applyProtection="0"/>
    <xf numFmtId="0" fontId="30" fillId="37" borderId="35" applyNumberFormat="0" applyFont="0" applyAlignment="0" applyProtection="0"/>
    <xf numFmtId="0" fontId="44" fillId="39" borderId="36" applyNumberFormat="0" applyAlignment="0" applyProtection="0"/>
    <xf numFmtId="0" fontId="26" fillId="37" borderId="35" applyNumberFormat="0" applyFont="0" applyAlignment="0" applyProtection="0"/>
    <xf numFmtId="0" fontId="30" fillId="37" borderId="35" applyNumberFormat="0" applyFont="0" applyAlignment="0" applyProtection="0"/>
    <xf numFmtId="0" fontId="44" fillId="39" borderId="36"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44" fillId="34" borderId="36" applyNumberFormat="0" applyAlignment="0" applyProtection="0"/>
    <xf numFmtId="0" fontId="30" fillId="37" borderId="35" applyNumberFormat="0" applyFont="0" applyAlignment="0" applyProtection="0"/>
    <xf numFmtId="0" fontId="30" fillId="37" borderId="35" applyNumberFormat="0" applyFont="0" applyAlignment="0" applyProtection="0"/>
    <xf numFmtId="0" fontId="44" fillId="34" borderId="36" applyNumberFormat="0" applyAlignment="0" applyProtection="0"/>
    <xf numFmtId="0" fontId="44" fillId="39" borderId="36" applyNumberFormat="0" applyAlignment="0" applyProtection="0"/>
    <xf numFmtId="0" fontId="33" fillId="34" borderId="34" applyNumberFormat="0" applyAlignment="0" applyProtection="0"/>
    <xf numFmtId="0" fontId="26" fillId="37" borderId="35" applyNumberFormat="0" applyFont="0" applyAlignment="0" applyProtection="0"/>
    <xf numFmtId="0" fontId="46" fillId="0" borderId="37" applyNumberFormat="0" applyFill="0" applyAlignment="0" applyProtection="0"/>
    <xf numFmtId="0" fontId="44" fillId="34" borderId="36" applyNumberFormat="0" applyAlignment="0" applyProtection="0"/>
    <xf numFmtId="0" fontId="33" fillId="34" borderId="34"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33" fillId="39"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44" fillId="39" borderId="36" applyNumberFormat="0" applyAlignment="0" applyProtection="0"/>
    <xf numFmtId="0" fontId="26" fillId="37" borderId="35" applyNumberFormat="0" applyFont="0" applyAlignment="0" applyProtection="0"/>
    <xf numFmtId="0" fontId="33" fillId="39" borderId="34" applyNumberFormat="0" applyAlignment="0" applyProtection="0"/>
    <xf numFmtId="0" fontId="33" fillId="39" borderId="34" applyNumberFormat="0" applyAlignment="0" applyProtection="0"/>
    <xf numFmtId="0" fontId="26"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46" fillId="0" borderId="40" applyNumberFormat="0" applyFill="0" applyAlignment="0" applyProtection="0"/>
    <xf numFmtId="0" fontId="41" fillId="21" borderId="34" applyNumberFormat="0" applyAlignment="0" applyProtection="0"/>
    <xf numFmtId="0" fontId="33" fillId="34" borderId="34" applyNumberFormat="0" applyAlignment="0" applyProtection="0"/>
    <xf numFmtId="0" fontId="30"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1" fillId="21" borderId="34" applyNumberFormat="0" applyAlignment="0" applyProtection="0"/>
    <xf numFmtId="0" fontId="26" fillId="37" borderId="35" applyNumberFormat="0" applyFont="0" applyAlignment="0" applyProtection="0"/>
    <xf numFmtId="0" fontId="33" fillId="34" borderId="34" applyNumberFormat="0" applyAlignment="0" applyProtection="0"/>
    <xf numFmtId="0" fontId="42" fillId="0" borderId="21" applyNumberFormat="0" applyFill="0" applyAlignment="0" applyProtection="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1" fillId="21" borderId="34" applyNumberFormat="0" applyAlignment="0" applyProtection="0"/>
    <xf numFmtId="0" fontId="33" fillId="34" borderId="34" applyNumberFormat="0" applyAlignment="0" applyProtection="0"/>
    <xf numFmtId="0" fontId="26" fillId="37" borderId="35" applyNumberFormat="0" applyFont="0" applyAlignment="0" applyProtection="0"/>
    <xf numFmtId="0" fontId="46" fillId="0" borderId="37" applyNumberFormat="0" applyFill="0" applyAlignment="0" applyProtection="0"/>
    <xf numFmtId="0" fontId="44" fillId="34" borderId="36" applyNumberFormat="0" applyAlignment="0" applyProtection="0"/>
    <xf numFmtId="0" fontId="26" fillId="37" borderId="35" applyNumberFormat="0" applyFont="0" applyAlignment="0" applyProtection="0"/>
    <xf numFmtId="0" fontId="26" fillId="37" borderId="35" applyNumberFormat="0" applyFont="0" applyAlignment="0" applyProtection="0"/>
    <xf numFmtId="0" fontId="26" fillId="37" borderId="35" applyNumberFormat="0" applyFont="0" applyAlignment="0" applyProtection="0"/>
    <xf numFmtId="0" fontId="30" fillId="37" borderId="35" applyNumberFormat="0" applyFont="0" applyAlignment="0" applyProtection="0"/>
    <xf numFmtId="0" fontId="33" fillId="34" borderId="34" applyNumberFormat="0" applyAlignment="0" applyProtection="0"/>
    <xf numFmtId="0" fontId="41" fillId="21" borderId="34" applyNumberFormat="0" applyAlignment="0" applyProtection="0"/>
    <xf numFmtId="0" fontId="46" fillId="0" borderId="37" applyNumberFormat="0" applyFill="0" applyAlignment="0" applyProtection="0"/>
    <xf numFmtId="0" fontId="30" fillId="37" borderId="35" applyNumberFormat="0" applyFont="0" applyAlignment="0" applyProtection="0"/>
    <xf numFmtId="0" fontId="33" fillId="34" borderId="34" applyNumberFormat="0" applyAlignment="0" applyProtection="0"/>
    <xf numFmtId="0" fontId="30" fillId="37" borderId="35" applyNumberFormat="0" applyFont="0" applyAlignment="0" applyProtection="0"/>
    <xf numFmtId="0" fontId="46" fillId="0" borderId="37" applyNumberFormat="0" applyFill="0" applyAlignment="0" applyProtection="0"/>
    <xf numFmtId="0" fontId="30" fillId="37" borderId="35" applyNumberFormat="0" applyFont="0" applyAlignment="0" applyProtection="0"/>
    <xf numFmtId="0" fontId="44" fillId="39" borderId="36" applyNumberFormat="0" applyAlignment="0" applyProtection="0"/>
    <xf numFmtId="0" fontId="46" fillId="0" borderId="37" applyNumberFormat="0" applyFill="0" applyAlignment="0" applyProtection="0"/>
    <xf numFmtId="0" fontId="33" fillId="39" borderId="34" applyNumberFormat="0" applyAlignment="0" applyProtection="0"/>
    <xf numFmtId="0" fontId="30" fillId="37" borderId="35" applyNumberFormat="0" applyFont="0" applyAlignment="0" applyProtection="0"/>
    <xf numFmtId="0" fontId="41" fillId="21" borderId="34" applyNumberFormat="0" applyAlignment="0" applyProtection="0"/>
    <xf numFmtId="0" fontId="30" fillId="37" borderId="35" applyNumberFormat="0" applyFont="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41" fillId="21" borderId="34" applyNumberFormat="0" applyAlignment="0" applyProtection="0"/>
    <xf numFmtId="0" fontId="30" fillId="37" borderId="35" applyNumberFormat="0" applyFont="0" applyAlignment="0" applyProtection="0"/>
    <xf numFmtId="0" fontId="46" fillId="0" borderId="40" applyNumberFormat="0" applyFill="0" applyAlignment="0" applyProtection="0"/>
    <xf numFmtId="0" fontId="33" fillId="39" borderId="34" applyNumberFormat="0" applyAlignment="0" applyProtection="0"/>
    <xf numFmtId="0" fontId="26" fillId="37" borderId="35" applyNumberFormat="0" applyFont="0" applyAlignment="0" applyProtection="0"/>
    <xf numFmtId="0" fontId="46" fillId="0" borderId="40" applyNumberFormat="0" applyFill="0" applyAlignment="0" applyProtection="0"/>
    <xf numFmtId="0" fontId="44" fillId="39" borderId="36" applyNumberFormat="0" applyAlignment="0" applyProtection="0"/>
    <xf numFmtId="0" fontId="33" fillId="34" borderId="34" applyNumberFormat="0" applyAlignment="0" applyProtection="0"/>
    <xf numFmtId="0" fontId="46" fillId="0" borderId="40" applyNumberFormat="0" applyFill="0" applyAlignment="0" applyProtection="0"/>
    <xf numFmtId="0" fontId="41" fillId="21" borderId="34" applyNumberFormat="0" applyAlignment="0" applyProtection="0"/>
    <xf numFmtId="0" fontId="44" fillId="39" borderId="36" applyNumberFormat="0" applyAlignment="0" applyProtection="0"/>
    <xf numFmtId="0" fontId="26" fillId="37" borderId="35" applyNumberFormat="0" applyFont="0" applyAlignment="0" applyProtection="0"/>
    <xf numFmtId="0" fontId="46" fillId="0" borderId="40" applyNumberFormat="0" applyFill="0" applyAlignment="0" applyProtection="0"/>
    <xf numFmtId="0" fontId="44" fillId="34" borderId="36" applyNumberFormat="0" applyAlignment="0" applyProtection="0"/>
    <xf numFmtId="0" fontId="33" fillId="34" borderId="34" applyNumberFormat="0" applyAlignment="0" applyProtection="0"/>
    <xf numFmtId="0" fontId="26" fillId="37" borderId="35" applyNumberFormat="0" applyFont="0" applyAlignment="0" applyProtection="0"/>
    <xf numFmtId="0" fontId="26" fillId="37" borderId="35" applyNumberFormat="0" applyFont="0" applyAlignment="0" applyProtection="0"/>
    <xf numFmtId="0" fontId="44" fillId="34" borderId="36"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4" fillId="39" borderId="36" applyNumberFormat="0" applyAlignment="0" applyProtection="0"/>
    <xf numFmtId="0" fontId="33" fillId="39"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33" fillId="39" borderId="34" applyNumberFormat="0" applyAlignment="0" applyProtection="0"/>
    <xf numFmtId="0" fontId="46" fillId="0" borderId="37" applyNumberFormat="0" applyFill="0" applyAlignment="0" applyProtection="0"/>
    <xf numFmtId="0" fontId="30" fillId="37" borderId="35" applyNumberFormat="0" applyFont="0" applyAlignment="0" applyProtection="0"/>
    <xf numFmtId="0" fontId="44" fillId="39" borderId="36" applyNumberFormat="0" applyAlignment="0" applyProtection="0"/>
    <xf numFmtId="0" fontId="44" fillId="34" borderId="36" applyNumberFormat="0" applyAlignment="0" applyProtection="0"/>
    <xf numFmtId="0" fontId="46" fillId="0" borderId="37" applyNumberFormat="0" applyFill="0" applyAlignment="0" applyProtection="0"/>
    <xf numFmtId="0" fontId="44" fillId="39" borderId="36" applyNumberFormat="0" applyAlignment="0" applyProtection="0"/>
    <xf numFmtId="0" fontId="33" fillId="39" borderId="34" applyNumberFormat="0" applyAlignment="0" applyProtection="0"/>
    <xf numFmtId="0" fontId="33" fillId="34" borderId="34" applyNumberFormat="0" applyAlignment="0" applyProtection="0"/>
    <xf numFmtId="0" fontId="26" fillId="37" borderId="35" applyNumberFormat="0" applyFont="0" applyAlignment="0" applyProtection="0"/>
    <xf numFmtId="0" fontId="46" fillId="0" borderId="37" applyNumberFormat="0" applyFill="0" applyAlignment="0" applyProtection="0"/>
    <xf numFmtId="0" fontId="44" fillId="34" borderId="36" applyNumberFormat="0" applyAlignment="0" applyProtection="0"/>
    <xf numFmtId="0" fontId="44" fillId="34" borderId="36" applyNumberFormat="0" applyAlignment="0" applyProtection="0"/>
    <xf numFmtId="0" fontId="44" fillId="34" borderId="36" applyNumberFormat="0" applyAlignment="0" applyProtection="0"/>
    <xf numFmtId="0" fontId="44" fillId="34"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1" fillId="21" borderId="34"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37" applyNumberFormat="0" applyFill="0" applyAlignment="0" applyProtection="0"/>
    <xf numFmtId="0" fontId="41" fillId="21"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33" fillId="34" borderId="34" applyNumberFormat="0" applyAlignment="0" applyProtection="0"/>
    <xf numFmtId="0" fontId="33" fillId="34" borderId="34" applyNumberFormat="0" applyAlignment="0" applyProtection="0"/>
    <xf numFmtId="0" fontId="26" fillId="37" borderId="35" applyNumberFormat="0" applyFont="0" applyAlignment="0" applyProtection="0"/>
    <xf numFmtId="0" fontId="46" fillId="0" borderId="37" applyNumberFormat="0" applyFill="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26" fillId="37" borderId="35" applyNumberFormat="0" applyFont="0" applyAlignment="0" applyProtection="0"/>
    <xf numFmtId="0" fontId="44" fillId="34" borderId="36" applyNumberFormat="0" applyAlignment="0" applyProtection="0"/>
    <xf numFmtId="0" fontId="26" fillId="37" borderId="35" applyNumberFormat="0" applyFon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2" fillId="0" borderId="21" applyNumberFormat="0" applyFill="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33" fillId="39" borderId="34"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46" fillId="0" borderId="37" applyNumberFormat="0" applyFill="0" applyAlignment="0" applyProtection="0"/>
    <xf numFmtId="0" fontId="44" fillId="34" borderId="36" applyNumberFormat="0" applyAlignment="0" applyProtection="0"/>
    <xf numFmtId="0" fontId="46" fillId="0" borderId="37" applyNumberFormat="0" applyFill="0" applyAlignment="0" applyProtection="0"/>
    <xf numFmtId="0" fontId="44" fillId="34" borderId="36" applyNumberFormat="0" applyAlignment="0" applyProtection="0"/>
    <xf numFmtId="0" fontId="26" fillId="37" borderId="35" applyNumberFormat="0" applyFont="0" applyAlignment="0" applyProtection="0"/>
    <xf numFmtId="0" fontId="41" fillId="21" borderId="34" applyNumberFormat="0" applyAlignment="0" applyProtection="0"/>
    <xf numFmtId="0" fontId="33" fillId="34" borderId="34"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33" fillId="34" borderId="34" applyNumberFormat="0" applyAlignment="0" applyProtection="0"/>
    <xf numFmtId="0" fontId="41" fillId="21" borderId="34" applyNumberFormat="0" applyAlignment="0" applyProtection="0"/>
    <xf numFmtId="0" fontId="30" fillId="37" borderId="35" applyNumberFormat="0" applyFont="0" applyAlignment="0" applyProtection="0"/>
    <xf numFmtId="0" fontId="41" fillId="21" borderId="34" applyNumberFormat="0" applyAlignment="0" applyProtection="0"/>
    <xf numFmtId="0" fontId="41" fillId="21" borderId="34" applyNumberFormat="0" applyAlignment="0" applyProtection="0"/>
    <xf numFmtId="0" fontId="44" fillId="34" borderId="36"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33" fillId="34" borderId="34" applyNumberFormat="0" applyAlignment="0" applyProtection="0"/>
    <xf numFmtId="0" fontId="41" fillId="21" borderId="34" applyNumberFormat="0" applyAlignment="0" applyProtection="0"/>
    <xf numFmtId="0" fontId="46" fillId="0" borderId="37" applyNumberFormat="0" applyFill="0" applyAlignment="0" applyProtection="0"/>
    <xf numFmtId="0" fontId="33" fillId="34" borderId="34" applyNumberFormat="0" applyAlignment="0" applyProtection="0"/>
    <xf numFmtId="0" fontId="33" fillId="39" borderId="34" applyNumberFormat="0" applyAlignment="0" applyProtection="0"/>
    <xf numFmtId="0" fontId="26" fillId="37" borderId="35" applyNumberFormat="0" applyFont="0" applyAlignment="0" applyProtection="0"/>
    <xf numFmtId="0" fontId="33" fillId="34" borderId="34" applyNumberFormat="0" applyAlignment="0" applyProtection="0"/>
    <xf numFmtId="0" fontId="44" fillId="34" borderId="36" applyNumberFormat="0" applyAlignment="0" applyProtection="0"/>
    <xf numFmtId="0" fontId="33" fillId="34" borderId="34" applyNumberFormat="0" applyAlignment="0" applyProtection="0"/>
    <xf numFmtId="0" fontId="41" fillId="21" borderId="34" applyNumberFormat="0" applyAlignment="0" applyProtection="0"/>
    <xf numFmtId="0" fontId="30" fillId="37" borderId="35" applyNumberFormat="0" applyFon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26" fillId="37" borderId="35" applyNumberFormat="0" applyFon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26" fillId="37" borderId="35" applyNumberFormat="0" applyFont="0" applyAlignment="0" applyProtection="0"/>
    <xf numFmtId="0" fontId="26" fillId="37" borderId="35" applyNumberFormat="0" applyFont="0" applyAlignment="0" applyProtection="0"/>
    <xf numFmtId="0" fontId="41" fillId="21" borderId="34" applyNumberFormat="0" applyAlignment="0" applyProtection="0"/>
    <xf numFmtId="0" fontId="33" fillId="39" borderId="34" applyNumberFormat="0" applyAlignment="0" applyProtection="0"/>
    <xf numFmtId="0" fontId="44" fillId="34" borderId="36" applyNumberFormat="0" applyAlignment="0" applyProtection="0"/>
    <xf numFmtId="0" fontId="26" fillId="37" borderId="35" applyNumberFormat="0" applyFont="0" applyAlignment="0" applyProtection="0"/>
    <xf numFmtId="0" fontId="44" fillId="34" borderId="36" applyNumberFormat="0" applyAlignment="0" applyProtection="0"/>
    <xf numFmtId="0" fontId="33" fillId="34"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0" fillId="37" borderId="35" applyNumberFormat="0" applyFon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1" fillId="21" borderId="34" applyNumberFormat="0" applyAlignment="0" applyProtection="0"/>
    <xf numFmtId="0" fontId="44" fillId="34" borderId="36" applyNumberFormat="0" applyAlignment="0" applyProtection="0"/>
    <xf numFmtId="0" fontId="33" fillId="34" borderId="34" applyNumberFormat="0" applyAlignment="0" applyProtection="0"/>
    <xf numFmtId="0" fontId="33" fillId="39" borderId="34" applyNumberFormat="0" applyAlignment="0" applyProtection="0"/>
    <xf numFmtId="0" fontId="33" fillId="34"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4" fillId="39" borderId="36" applyNumberFormat="0" applyAlignment="0" applyProtection="0"/>
    <xf numFmtId="0" fontId="33" fillId="39" borderId="34" applyNumberFormat="0" applyAlignment="0" applyProtection="0"/>
    <xf numFmtId="0" fontId="44" fillId="39" borderId="36" applyNumberFormat="0" applyAlignment="0" applyProtection="0"/>
    <xf numFmtId="0" fontId="46" fillId="0" borderId="37" applyNumberFormat="0" applyFill="0" applyAlignment="0" applyProtection="0"/>
    <xf numFmtId="0" fontId="46" fillId="0" borderId="37" applyNumberFormat="0" applyFill="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33" fillId="39" borderId="34" applyNumberFormat="0" applyAlignment="0" applyProtection="0"/>
    <xf numFmtId="0" fontId="33" fillId="39" borderId="34" applyNumberFormat="0" applyAlignment="0" applyProtection="0"/>
    <xf numFmtId="0" fontId="30" fillId="37" borderId="35" applyNumberFormat="0" applyFont="0" applyAlignment="0" applyProtection="0"/>
    <xf numFmtId="0" fontId="44" fillId="39" borderId="36" applyNumberFormat="0" applyAlignment="0" applyProtection="0"/>
    <xf numFmtId="0" fontId="44" fillId="39" borderId="36" applyNumberFormat="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4" fillId="34" borderId="36" applyNumberFormat="0" applyAlignment="0" applyProtection="0"/>
    <xf numFmtId="0" fontId="46" fillId="0" borderId="40" applyNumberFormat="0" applyFill="0" applyAlignment="0" applyProtection="0"/>
    <xf numFmtId="0" fontId="33" fillId="34" borderId="34" applyNumberFormat="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37" applyNumberFormat="0" applyFill="0" applyAlignment="0" applyProtection="0"/>
    <xf numFmtId="0" fontId="26" fillId="37" borderId="35" applyNumberFormat="0" applyFont="0" applyAlignment="0" applyProtection="0"/>
    <xf numFmtId="0" fontId="41" fillId="21" borderId="34" applyNumberFormat="0" applyAlignment="0" applyProtection="0"/>
    <xf numFmtId="0" fontId="44" fillId="34" borderId="36" applyNumberFormat="0" applyAlignment="0" applyProtection="0"/>
    <xf numFmtId="0" fontId="42" fillId="0" borderId="21" applyNumberFormat="0" applyFill="0" applyAlignment="0" applyProtection="0"/>
    <xf numFmtId="0" fontId="33" fillId="34" borderId="34" applyNumberFormat="0" applyAlignment="0" applyProtection="0"/>
    <xf numFmtId="0" fontId="41" fillId="21" borderId="34" applyNumberFormat="0" applyAlignment="0" applyProtection="0"/>
    <xf numFmtId="0" fontId="26" fillId="37" borderId="35" applyNumberFormat="0" applyFont="0" applyAlignment="0" applyProtection="0"/>
    <xf numFmtId="0" fontId="44" fillId="34" borderId="36" applyNumberFormat="0" applyAlignment="0" applyProtection="0"/>
    <xf numFmtId="0" fontId="46" fillId="0" borderId="37"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33" fillId="34" borderId="41" applyNumberFormat="0" applyAlignment="0" applyProtection="0"/>
    <xf numFmtId="0" fontId="41" fillId="21" borderId="41" applyNumberFormat="0" applyAlignment="0" applyProtection="0"/>
    <xf numFmtId="0" fontId="26" fillId="37" borderId="42" applyNumberFormat="0" applyFont="0" applyAlignment="0" applyProtection="0"/>
    <xf numFmtId="0" fontId="44" fillId="34" borderId="43" applyNumberFormat="0" applyAlignment="0" applyProtection="0"/>
    <xf numFmtId="0" fontId="46" fillId="0" borderId="44" applyNumberFormat="0" applyFill="0" applyAlignment="0" applyProtection="0"/>
    <xf numFmtId="0" fontId="46" fillId="0" borderId="45" applyNumberFormat="0" applyFill="0" applyAlignment="0" applyProtection="0"/>
    <xf numFmtId="0" fontId="46" fillId="0" borderId="45" applyNumberFormat="0" applyFill="0" applyAlignment="0" applyProtection="0"/>
    <xf numFmtId="0" fontId="46" fillId="0" borderId="45" applyNumberFormat="0" applyFill="0" applyAlignment="0" applyProtection="0"/>
    <xf numFmtId="0" fontId="6" fillId="0" borderId="0"/>
    <xf numFmtId="43" fontId="6" fillId="0" borderId="0" applyFont="0" applyFill="0" applyBorder="0" applyAlignment="0" applyProtection="0"/>
    <xf numFmtId="0" fontId="6" fillId="0" borderId="0"/>
    <xf numFmtId="174" fontId="33" fillId="34" borderId="46" applyNumberFormat="0" applyAlignment="0" applyProtection="0"/>
    <xf numFmtId="174" fontId="41" fillId="21" borderId="46" applyNumberFormat="0" applyAlignment="0" applyProtection="0"/>
    <xf numFmtId="174" fontId="26" fillId="37" borderId="47" applyNumberFormat="0" applyFont="0" applyAlignment="0" applyProtection="0"/>
    <xf numFmtId="174" fontId="44" fillId="34" borderId="48" applyNumberFormat="0" applyAlignment="0" applyProtection="0"/>
    <xf numFmtId="174" fontId="46" fillId="0" borderId="49" applyNumberFormat="0" applyFill="0" applyAlignment="0" applyProtection="0"/>
    <xf numFmtId="0" fontId="26" fillId="37" borderId="47" applyNumberFormat="0" applyFont="0" applyAlignment="0" applyProtection="0"/>
    <xf numFmtId="0" fontId="33" fillId="39" borderId="46" applyNumberFormat="0" applyAlignment="0" applyProtection="0"/>
    <xf numFmtId="0" fontId="33" fillId="34" borderId="46" applyNumberFormat="0" applyAlignment="0" applyProtection="0"/>
    <xf numFmtId="0" fontId="44" fillId="39" borderId="48"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6" fillId="0" borderId="0"/>
    <xf numFmtId="0" fontId="30" fillId="37" borderId="47" applyNumberFormat="0" applyFont="0" applyAlignment="0" applyProtection="0"/>
    <xf numFmtId="0" fontId="46" fillId="0" borderId="50" applyNumberFormat="0" applyFill="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44" fillId="39" borderId="48" applyNumberFormat="0" applyAlignment="0" applyProtection="0"/>
    <xf numFmtId="0" fontId="26" fillId="37" borderId="47" applyNumberFormat="0" applyFont="0" applyAlignment="0" applyProtection="0"/>
    <xf numFmtId="0" fontId="26" fillId="37" borderId="47" applyNumberFormat="0" applyFont="0" applyAlignment="0" applyProtection="0"/>
    <xf numFmtId="0" fontId="46" fillId="0" borderId="50" applyNumberFormat="0" applyFill="0" applyAlignment="0" applyProtection="0"/>
    <xf numFmtId="0" fontId="46" fillId="0" borderId="49" applyNumberFormat="0" applyFill="0" applyAlignment="0" applyProtection="0"/>
    <xf numFmtId="0" fontId="33" fillId="39" borderId="46" applyNumberFormat="0" applyAlignment="0" applyProtection="0"/>
    <xf numFmtId="0" fontId="41" fillId="21" borderId="46" applyNumberFormat="0" applyAlignment="0" applyProtection="0"/>
    <xf numFmtId="0" fontId="44" fillId="34" borderId="48" applyNumberFormat="0" applyAlignment="0" applyProtection="0"/>
    <xf numFmtId="0" fontId="26" fillId="37" borderId="47" applyNumberFormat="0" applyFont="0" applyAlignment="0" applyProtection="0"/>
    <xf numFmtId="0" fontId="33" fillId="34" borderId="46" applyNumberFormat="0" applyAlignment="0" applyProtection="0"/>
    <xf numFmtId="0" fontId="44" fillId="34" borderId="48" applyNumberFormat="0" applyAlignment="0" applyProtection="0"/>
    <xf numFmtId="0" fontId="6" fillId="0" borderId="0"/>
    <xf numFmtId="0" fontId="44" fillId="39" borderId="48" applyNumberFormat="0" applyAlignment="0" applyProtection="0"/>
    <xf numFmtId="0" fontId="46" fillId="0" borderId="49" applyNumberFormat="0" applyFill="0" applyAlignment="0" applyProtection="0"/>
    <xf numFmtId="0" fontId="33" fillId="39"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0" fillId="0" borderId="0" applyNumberFormat="0" applyFill="0" applyBorder="0" applyAlignment="0" applyProtection="0">
      <alignment vertical="top"/>
      <protection locked="0"/>
    </xf>
    <xf numFmtId="0" fontId="44" fillId="34" borderId="48" applyNumberFormat="0" applyAlignment="0" applyProtection="0"/>
    <xf numFmtId="0" fontId="46" fillId="0" borderId="50" applyNumberFormat="0" applyFill="0" applyAlignment="0" applyProtection="0"/>
    <xf numFmtId="0" fontId="41" fillId="21" borderId="46" applyNumberFormat="0" applyAlignment="0" applyProtection="0"/>
    <xf numFmtId="0" fontId="44" fillId="34" borderId="48" applyNumberFormat="0" applyAlignment="0" applyProtection="0"/>
    <xf numFmtId="0" fontId="44" fillId="34" borderId="48" applyNumberFormat="0" applyAlignment="0" applyProtection="0"/>
    <xf numFmtId="0" fontId="46" fillId="0" borderId="49" applyNumberFormat="0" applyFill="0" applyAlignment="0" applyProtection="0"/>
    <xf numFmtId="0" fontId="30" fillId="37" borderId="47" applyNumberFormat="0" applyFont="0" applyAlignment="0" applyProtection="0"/>
    <xf numFmtId="0" fontId="33" fillId="34" borderId="46" applyNumberFormat="0" applyAlignment="0" applyProtection="0"/>
    <xf numFmtId="0" fontId="41" fillId="21" borderId="46" applyNumberFormat="0" applyAlignment="0" applyProtection="0"/>
    <xf numFmtId="0" fontId="33" fillId="34" borderId="46" applyNumberFormat="0" applyAlignment="0" applyProtection="0"/>
    <xf numFmtId="43" fontId="6" fillId="0" borderId="0" applyFont="0" applyFill="0" applyBorder="0" applyAlignment="0" applyProtection="0"/>
    <xf numFmtId="0" fontId="30" fillId="37" borderId="47" applyNumberFormat="0" applyFont="0" applyAlignment="0" applyProtection="0"/>
    <xf numFmtId="0" fontId="46" fillId="0" borderId="49" applyNumberFormat="0" applyFill="0" applyAlignment="0" applyProtection="0"/>
    <xf numFmtId="0" fontId="33" fillId="34" borderId="46" applyNumberFormat="0" applyAlignment="0" applyProtection="0"/>
    <xf numFmtId="0" fontId="41" fillId="21" borderId="46" applyNumberFormat="0" applyAlignment="0" applyProtection="0"/>
    <xf numFmtId="0" fontId="41" fillId="21" borderId="46" applyNumberFormat="0" applyAlignment="0" applyProtection="0"/>
    <xf numFmtId="0" fontId="33" fillId="34" borderId="46" applyNumberFormat="0" applyAlignment="0" applyProtection="0"/>
    <xf numFmtId="0" fontId="46" fillId="0" borderId="50" applyNumberFormat="0" applyFill="0" applyAlignment="0" applyProtection="0"/>
    <xf numFmtId="0" fontId="44" fillId="39" borderId="48" applyNumberFormat="0" applyAlignment="0" applyProtection="0"/>
    <xf numFmtId="0" fontId="30" fillId="37" borderId="47" applyNumberFormat="0" applyFont="0" applyAlignment="0" applyProtection="0"/>
    <xf numFmtId="0" fontId="33" fillId="39" borderId="46" applyNumberFormat="0" applyAlignment="0" applyProtection="0"/>
    <xf numFmtId="0" fontId="46" fillId="0" borderId="50" applyNumberFormat="0" applyFill="0" applyAlignment="0" applyProtection="0"/>
    <xf numFmtId="0" fontId="44" fillId="39" borderId="48" applyNumberFormat="0" applyAlignment="0" applyProtection="0"/>
    <xf numFmtId="0" fontId="30" fillId="37" borderId="47" applyNumberFormat="0" applyFont="0" applyAlignment="0" applyProtection="0"/>
    <xf numFmtId="0" fontId="33" fillId="39" borderId="46" applyNumberFormat="0" applyAlignment="0" applyProtection="0"/>
    <xf numFmtId="0" fontId="46" fillId="0" borderId="50" applyNumberFormat="0" applyFill="0" applyAlignment="0" applyProtection="0"/>
    <xf numFmtId="0" fontId="44" fillId="39" borderId="48" applyNumberFormat="0" applyAlignment="0" applyProtection="0"/>
    <xf numFmtId="0" fontId="30" fillId="37" borderId="47" applyNumberFormat="0" applyFont="0" applyAlignment="0" applyProtection="0"/>
    <xf numFmtId="0" fontId="33" fillId="39" borderId="46"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33" fillId="34" borderId="46" applyNumberFormat="0" applyAlignment="0" applyProtection="0"/>
    <xf numFmtId="0" fontId="44" fillId="34" borderId="48" applyNumberFormat="0" applyAlignment="0" applyProtection="0"/>
    <xf numFmtId="0" fontId="41" fillId="21" borderId="46" applyNumberFormat="0" applyAlignment="0" applyProtection="0"/>
    <xf numFmtId="0" fontId="26" fillId="37" borderId="47" applyNumberFormat="0" applyFon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44" fillId="34" borderId="48" applyNumberFormat="0" applyAlignment="0" applyProtection="0"/>
    <xf numFmtId="0" fontId="33" fillId="34" borderId="46"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6" fillId="0" borderId="0"/>
    <xf numFmtId="43" fontId="6" fillId="0" borderId="0" applyFont="0" applyFill="0" applyBorder="0" applyAlignment="0" applyProtection="0"/>
    <xf numFmtId="0" fontId="6" fillId="0" borderId="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1" fillId="21" borderId="46"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44" fillId="34" borderId="48" applyNumberFormat="0" applyAlignment="0" applyProtection="0"/>
    <xf numFmtId="0" fontId="33" fillId="34" borderId="46"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33" fillId="34" borderId="46" applyNumberFormat="0" applyAlignment="0" applyProtection="0"/>
    <xf numFmtId="0" fontId="44" fillId="34" borderId="48" applyNumberFormat="0" applyAlignment="0" applyProtection="0"/>
    <xf numFmtId="0" fontId="44" fillId="34" borderId="48" applyNumberFormat="0" applyAlignment="0" applyProtection="0"/>
    <xf numFmtId="0" fontId="46" fillId="0" borderId="49" applyNumberFormat="0" applyFill="0" applyAlignment="0" applyProtection="0"/>
    <xf numFmtId="0" fontId="33" fillId="34"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33" fillId="34" borderId="46" applyNumberFormat="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6" fillId="0" borderId="0"/>
    <xf numFmtId="43" fontId="6" fillId="0" borderId="0" applyFont="0" applyFill="0" applyBorder="0" applyAlignment="0" applyProtection="0"/>
    <xf numFmtId="0" fontId="6" fillId="0" borderId="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44" fillId="34" borderId="48" applyNumberFormat="0" applyAlignment="0" applyProtection="0"/>
    <xf numFmtId="0" fontId="33" fillId="34" borderId="46"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44" fillId="34" borderId="48" applyNumberFormat="0" applyAlignment="0" applyProtection="0"/>
    <xf numFmtId="0" fontId="33" fillId="34" borderId="46"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6" fillId="0" borderId="0"/>
    <xf numFmtId="43" fontId="6" fillId="0" borderId="0" applyFont="0" applyFill="0" applyBorder="0" applyAlignment="0" applyProtection="0"/>
    <xf numFmtId="0" fontId="6" fillId="0" borderId="0"/>
    <xf numFmtId="0" fontId="46" fillId="0" borderId="49" applyNumberFormat="0" applyFill="0" applyAlignment="0" applyProtection="0"/>
    <xf numFmtId="0" fontId="44" fillId="34"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44" fillId="34" borderId="48" applyNumberFormat="0" applyAlignment="0" applyProtection="0"/>
    <xf numFmtId="0" fontId="33" fillId="34" borderId="46"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26" fillId="37" borderId="47" applyNumberFormat="0" applyFont="0" applyAlignment="0" applyProtection="0"/>
    <xf numFmtId="0" fontId="41" fillId="21" borderId="46" applyNumberFormat="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6" fillId="0" borderId="0"/>
    <xf numFmtId="43" fontId="6" fillId="0" borderId="0" applyFont="0" applyFill="0" applyBorder="0" applyAlignment="0" applyProtection="0"/>
    <xf numFmtId="0" fontId="6" fillId="0" borderId="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49" applyNumberFormat="0" applyFill="0" applyAlignment="0" applyProtection="0"/>
    <xf numFmtId="0" fontId="26" fillId="37" borderId="47" applyNumberFormat="0" applyFont="0" applyAlignment="0" applyProtection="0"/>
    <xf numFmtId="0" fontId="41" fillId="21" borderId="46" applyNumberFormat="0" applyAlignment="0" applyProtection="0"/>
    <xf numFmtId="0" fontId="44" fillId="34" borderId="48" applyNumberFormat="0" applyAlignment="0" applyProtection="0"/>
    <xf numFmtId="0" fontId="33" fillId="34" borderId="46" applyNumberFormat="0" applyAlignment="0" applyProtection="0"/>
    <xf numFmtId="0" fontId="46" fillId="0" borderId="49" applyNumberFormat="0" applyFill="0" applyAlignment="0" applyProtection="0"/>
    <xf numFmtId="0" fontId="46" fillId="0" borderId="49" applyNumberFormat="0" applyFill="0" applyAlignment="0" applyProtection="0"/>
    <xf numFmtId="0" fontId="44" fillId="34" borderId="48" applyNumberFormat="0" applyAlignment="0" applyProtection="0"/>
    <xf numFmtId="0" fontId="46" fillId="0" borderId="49" applyNumberFormat="0" applyFill="0" applyAlignment="0" applyProtection="0"/>
    <xf numFmtId="0" fontId="44" fillId="34" borderId="48" applyNumberFormat="0" applyAlignment="0" applyProtection="0"/>
    <xf numFmtId="0" fontId="26" fillId="37" borderId="47" applyNumberFormat="0" applyFont="0" applyAlignment="0" applyProtection="0"/>
    <xf numFmtId="0" fontId="41" fillId="21" borderId="46" applyNumberFormat="0" applyAlignment="0" applyProtection="0"/>
    <xf numFmtId="0" fontId="33" fillId="34" borderId="46" applyNumberFormat="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9" borderId="46" applyNumberFormat="0" applyAlignment="0" applyProtection="0"/>
    <xf numFmtId="0" fontId="30" fillId="37" borderId="47" applyNumberFormat="0" applyFont="0" applyAlignment="0" applyProtection="0"/>
    <xf numFmtId="0" fontId="44" fillId="39" borderId="48" applyNumberFormat="0" applyAlignment="0" applyProtection="0"/>
    <xf numFmtId="0" fontId="46" fillId="0" borderId="50" applyNumberFormat="0" applyFill="0" applyAlignment="0" applyProtection="0"/>
    <xf numFmtId="0" fontId="33" fillId="34" borderId="46" applyNumberFormat="0" applyAlignment="0" applyProtection="0"/>
    <xf numFmtId="0" fontId="41" fillId="21" borderId="46" applyNumberFormat="0" applyAlignment="0" applyProtection="0"/>
    <xf numFmtId="0" fontId="26" fillId="37" borderId="47" applyNumberFormat="0" applyFont="0" applyAlignment="0" applyProtection="0"/>
    <xf numFmtId="0" fontId="44" fillId="34" borderId="48" applyNumberFormat="0" applyAlignment="0" applyProtection="0"/>
    <xf numFmtId="0" fontId="46" fillId="0" borderId="50" applyNumberFormat="0" applyFill="0" applyAlignment="0" applyProtection="0"/>
    <xf numFmtId="0" fontId="33" fillId="34" borderId="46" applyNumberFormat="0" applyAlignment="0" applyProtection="0"/>
  </cellStyleXfs>
  <cellXfs count="195">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164" fontId="0" fillId="0" borderId="0" xfId="8" applyNumberFormat="1" applyFont="1"/>
    <xf numFmtId="0" fontId="1" fillId="2" borderId="0" xfId="0" applyFont="1" applyFill="1" applyAlignment="1">
      <alignment horizontal="right"/>
    </xf>
    <xf numFmtId="0" fontId="0" fillId="3" borderId="0" xfId="0" applyFill="1"/>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1" fontId="0" fillId="0" borderId="0" xfId="0" applyNumberFormat="1"/>
    <xf numFmtId="6" fontId="0" fillId="0" borderId="0" xfId="0" applyNumberFormat="1"/>
    <xf numFmtId="8" fontId="0" fillId="0" borderId="0" xfId="0" applyNumberFormat="1"/>
    <xf numFmtId="0" fontId="0" fillId="5" borderId="0" xfId="0" applyFill="1"/>
    <xf numFmtId="6" fontId="0" fillId="5" borderId="0" xfId="0" applyNumberFormat="1" applyFill="1"/>
    <xf numFmtId="8" fontId="0" fillId="5" borderId="0" xfId="0" applyNumberFormat="1" applyFill="1"/>
    <xf numFmtId="165" fontId="0" fillId="0" borderId="0" xfId="9" applyNumberFormat="1" applyFont="1"/>
    <xf numFmtId="0" fontId="0" fillId="6" borderId="0" xfId="0" applyFill="1"/>
    <xf numFmtId="0" fontId="0" fillId="7" borderId="0" xfId="0" applyFill="1"/>
    <xf numFmtId="8" fontId="0" fillId="0" borderId="0" xfId="0" applyNumberFormat="1" applyAlignment="1">
      <alignment wrapText="1"/>
    </xf>
    <xf numFmtId="6" fontId="0" fillId="7" borderId="0" xfId="0" applyNumberFormat="1" applyFill="1"/>
    <xf numFmtId="0" fontId="0" fillId="0" borderId="0" xfId="0" applyAlignment="1">
      <alignment horizontal="right"/>
    </xf>
    <xf numFmtId="0" fontId="0" fillId="8" borderId="0" xfId="0" applyFill="1"/>
    <xf numFmtId="0" fontId="7" fillId="0" borderId="0" xfId="0" applyFont="1" applyFill="1"/>
    <xf numFmtId="0" fontId="0" fillId="10" borderId="0" xfId="0" applyFill="1"/>
    <xf numFmtId="1" fontId="7" fillId="9" borderId="0" xfId="0" applyNumberFormat="1" applyFont="1" applyFill="1"/>
    <xf numFmtId="2" fontId="0" fillId="0" borderId="0" xfId="0" applyNumberFormat="1"/>
    <xf numFmtId="0" fontId="8" fillId="0" borderId="0" xfId="10"/>
    <xf numFmtId="166" fontId="0" fillId="0" borderId="0" xfId="8" applyNumberFormat="1" applyFont="1"/>
    <xf numFmtId="0" fontId="0" fillId="0" borderId="0" xfId="0"/>
    <xf numFmtId="168" fontId="0" fillId="0" borderId="0" xfId="0" applyNumberFormat="1"/>
    <xf numFmtId="0" fontId="1" fillId="0" borderId="0" xfId="0" applyFont="1" applyFill="1"/>
    <xf numFmtId="0" fontId="0" fillId="9" borderId="0" xfId="0" applyFill="1"/>
    <xf numFmtId="0" fontId="1" fillId="10" borderId="0" xfId="0" applyFont="1" applyFill="1"/>
    <xf numFmtId="17" fontId="0" fillId="0" borderId="0" xfId="0" applyNumberFormat="1"/>
    <xf numFmtId="44" fontId="0" fillId="0" borderId="0" xfId="8" applyFont="1"/>
    <xf numFmtId="44" fontId="0" fillId="0" borderId="0" xfId="0" applyNumberFormat="1"/>
    <xf numFmtId="0" fontId="0" fillId="0" borderId="0" xfId="0" applyAlignment="1">
      <alignment horizontal="center"/>
    </xf>
    <xf numFmtId="0" fontId="0" fillId="0" borderId="0" xfId="0" applyFont="1" applyFill="1" applyAlignment="1">
      <alignment wrapText="1"/>
    </xf>
    <xf numFmtId="0" fontId="17" fillId="0" borderId="0" xfId="12"/>
    <xf numFmtId="0" fontId="9" fillId="0" borderId="0" xfId="12" applyFont="1" applyAlignment="1">
      <alignment horizontal="center" vertical="center"/>
    </xf>
    <xf numFmtId="0" fontId="9" fillId="0" borderId="0" xfId="12" applyFont="1"/>
    <xf numFmtId="0" fontId="15" fillId="0" borderId="0" xfId="12" applyFont="1"/>
    <xf numFmtId="0" fontId="9" fillId="0" borderId="0" xfId="12" applyFont="1" applyAlignment="1">
      <alignment horizontal="center"/>
    </xf>
    <xf numFmtId="167" fontId="9" fillId="0" borderId="0" xfId="12" applyNumberFormat="1" applyFont="1" applyAlignment="1">
      <alignment horizontal="center"/>
    </xf>
    <xf numFmtId="0" fontId="9" fillId="0" borderId="9" xfId="12" applyFont="1" applyBorder="1" applyAlignment="1">
      <alignment horizontal="center"/>
    </xf>
    <xf numFmtId="167" fontId="9" fillId="0" borderId="9" xfId="12" applyNumberFormat="1" applyFont="1" applyBorder="1" applyAlignment="1">
      <alignment horizontal="center"/>
    </xf>
    <xf numFmtId="3" fontId="9" fillId="0" borderId="0" xfId="13" applyNumberFormat="1" applyFont="1" applyAlignment="1">
      <alignment horizontal="center" vertical="center"/>
    </xf>
    <xf numFmtId="0" fontId="16" fillId="0" borderId="0" xfId="12" applyFont="1" applyAlignment="1">
      <alignment vertical="center"/>
    </xf>
    <xf numFmtId="0" fontId="9" fillId="0" borderId="11" xfId="12" applyFont="1" applyBorder="1" applyAlignment="1">
      <alignment horizontal="center" vertical="center"/>
    </xf>
    <xf numFmtId="0" fontId="17" fillId="0" borderId="9" xfId="12" applyBorder="1"/>
    <xf numFmtId="0" fontId="9" fillId="0" borderId="9" xfId="12" applyFont="1" applyBorder="1"/>
    <xf numFmtId="0" fontId="17" fillId="0" borderId="0" xfId="12"/>
    <xf numFmtId="0" fontId="9" fillId="0" borderId="0" xfId="12" applyFont="1" applyAlignment="1">
      <alignment horizontal="center" vertical="center"/>
    </xf>
    <xf numFmtId="0" fontId="9" fillId="0" borderId="0" xfId="12" applyFont="1"/>
    <xf numFmtId="0" fontId="15" fillId="0" borderId="0" xfId="12" applyFont="1"/>
    <xf numFmtId="0" fontId="9" fillId="0" borderId="0" xfId="12" applyFont="1" applyAlignment="1">
      <alignment horizontal="center"/>
    </xf>
    <xf numFmtId="167" fontId="9" fillId="0" borderId="0" xfId="12" applyNumberFormat="1" applyFont="1" applyAlignment="1">
      <alignment horizontal="center"/>
    </xf>
    <xf numFmtId="0" fontId="9" fillId="0" borderId="9" xfId="12" applyFont="1" applyBorder="1" applyAlignment="1">
      <alignment horizontal="center"/>
    </xf>
    <xf numFmtId="167" fontId="9" fillId="0" borderId="9" xfId="12" applyNumberFormat="1" applyFont="1" applyBorder="1" applyAlignment="1">
      <alignment horizontal="center"/>
    </xf>
    <xf numFmtId="3" fontId="9" fillId="0" borderId="0" xfId="13" applyNumberFormat="1" applyFont="1" applyAlignment="1">
      <alignment horizontal="center" vertical="center"/>
    </xf>
    <xf numFmtId="0" fontId="16" fillId="0" borderId="0" xfId="12" applyFont="1" applyAlignment="1">
      <alignment vertical="center"/>
    </xf>
    <xf numFmtId="0" fontId="9" fillId="0" borderId="11" xfId="12" applyFont="1" applyBorder="1" applyAlignment="1">
      <alignment horizontal="center" vertical="center"/>
    </xf>
    <xf numFmtId="0" fontId="17" fillId="0" borderId="9" xfId="12" applyBorder="1"/>
    <xf numFmtId="0" fontId="9" fillId="0" borderId="9" xfId="12" applyFont="1" applyBorder="1"/>
    <xf numFmtId="0" fontId="9" fillId="7" borderId="0" xfId="12" applyFont="1" applyFill="1" applyBorder="1" applyAlignment="1">
      <alignment horizontal="center" vertical="center" wrapText="1"/>
    </xf>
    <xf numFmtId="0" fontId="19" fillId="0" borderId="0" xfId="0" applyFont="1" applyAlignment="1">
      <alignment horizontal="right"/>
    </xf>
    <xf numFmtId="0" fontId="1" fillId="0" borderId="0" xfId="0" applyFont="1" applyFill="1" applyAlignment="1"/>
    <xf numFmtId="0" fontId="1" fillId="14" borderId="0" xfId="0" applyFont="1" applyFill="1"/>
    <xf numFmtId="0" fontId="0" fillId="0" borderId="0" xfId="0" applyFont="1" applyFill="1" applyAlignment="1"/>
    <xf numFmtId="0" fontId="0" fillId="12" borderId="0" xfId="0" applyFill="1"/>
    <xf numFmtId="0" fontId="1" fillId="6" borderId="0" xfId="0" applyFont="1" applyFill="1" applyAlignment="1"/>
    <xf numFmtId="0" fontId="1" fillId="8" borderId="0" xfId="0" applyFont="1" applyFill="1"/>
    <xf numFmtId="165" fontId="0" fillId="0" borderId="0" xfId="0" applyNumberFormat="1"/>
    <xf numFmtId="167" fontId="0" fillId="0" borderId="0" xfId="11" applyNumberFormat="1" applyFont="1"/>
    <xf numFmtId="9" fontId="0" fillId="0" borderId="0" xfId="11" applyFont="1"/>
    <xf numFmtId="43" fontId="0" fillId="0" borderId="0" xfId="0" applyNumberFormat="1"/>
    <xf numFmtId="167" fontId="0" fillId="0" borderId="0" xfId="0" applyNumberFormat="1"/>
    <xf numFmtId="170" fontId="0" fillId="0" borderId="0" xfId="0" applyNumberFormat="1"/>
    <xf numFmtId="171" fontId="0" fillId="0" borderId="0" xfId="0" applyNumberFormat="1"/>
    <xf numFmtId="10" fontId="0" fillId="0" borderId="0" xfId="11" applyNumberFormat="1" applyFont="1"/>
    <xf numFmtId="0" fontId="1" fillId="4" borderId="0" xfId="0" applyFont="1" applyFill="1"/>
    <xf numFmtId="0" fontId="2" fillId="0" borderId="0" xfId="6" applyFont="1"/>
    <xf numFmtId="0" fontId="3" fillId="0" borderId="4" xfId="5" applyFont="1" applyFill="1" applyBorder="1" applyAlignment="1">
      <alignment wrapText="1"/>
    </xf>
    <xf numFmtId="0" fontId="20" fillId="0" borderId="0" xfId="0" applyFont="1"/>
    <xf numFmtId="0" fontId="4" fillId="0" borderId="0" xfId="7" applyFont="1" applyFill="1" applyBorder="1" applyAlignment="1">
      <alignment horizontal="left"/>
    </xf>
    <xf numFmtId="0" fontId="0" fillId="0" borderId="0" xfId="0" applyAlignment="1" applyProtection="1">
      <alignment horizontal="left"/>
    </xf>
    <xf numFmtId="0" fontId="3" fillId="0" borderId="2" xfId="3" applyFont="1" applyFill="1" applyBorder="1" applyAlignment="1">
      <alignment wrapText="1"/>
    </xf>
    <xf numFmtId="0" fontId="0" fillId="0" borderId="3" xfId="4" applyFont="1" applyFill="1" applyBorder="1" applyAlignment="1">
      <alignment wrapText="1"/>
    </xf>
    <xf numFmtId="169" fontId="0" fillId="0" borderId="3" xfId="4" applyNumberFormat="1" applyFont="1" applyFill="1" applyAlignment="1">
      <alignment horizontal="right" wrapText="1"/>
    </xf>
    <xf numFmtId="167" fontId="0" fillId="0" borderId="3" xfId="4" applyNumberFormat="1" applyFont="1" applyFill="1" applyAlignment="1">
      <alignment horizontal="right" wrapText="1"/>
    </xf>
    <xf numFmtId="169" fontId="3" fillId="0" borderId="2" xfId="3" applyNumberFormat="1" applyFill="1" applyAlignment="1">
      <alignment horizontal="right" wrapText="1"/>
    </xf>
    <xf numFmtId="167" fontId="3" fillId="0" borderId="2" xfId="3" applyNumberFormat="1" applyFill="1" applyAlignment="1">
      <alignment horizontal="right" wrapText="1"/>
    </xf>
    <xf numFmtId="0" fontId="21" fillId="0" borderId="0" xfId="0" applyFont="1"/>
    <xf numFmtId="0" fontId="1" fillId="11" borderId="0" xfId="0" applyFont="1" applyFill="1"/>
    <xf numFmtId="166" fontId="0" fillId="0" borderId="0" xfId="0" applyNumberFormat="1"/>
    <xf numFmtId="0" fontId="1" fillId="13" borderId="0" xfId="0" applyFont="1" applyFill="1"/>
    <xf numFmtId="44" fontId="19" fillId="0" borderId="0" xfId="0" applyNumberFormat="1" applyFont="1" applyFill="1"/>
    <xf numFmtId="0" fontId="22" fillId="0" borderId="0" xfId="0" applyFont="1" applyFill="1"/>
    <xf numFmtId="44" fontId="0" fillId="0" borderId="0" xfId="8" applyNumberFormat="1" applyFont="1"/>
    <xf numFmtId="2" fontId="0" fillId="0" borderId="0" xfId="0" applyNumberFormat="1" applyFill="1"/>
    <xf numFmtId="172" fontId="0" fillId="10" borderId="0" xfId="0" applyNumberFormat="1" applyFill="1"/>
    <xf numFmtId="168" fontId="0" fillId="0" borderId="0" xfId="0" applyNumberFormat="1" applyFill="1"/>
    <xf numFmtId="172" fontId="0" fillId="0" borderId="0" xfId="0" applyNumberFormat="1" applyFill="1"/>
    <xf numFmtId="172" fontId="0" fillId="0" borderId="0" xfId="0" applyNumberFormat="1"/>
    <xf numFmtId="2" fontId="0" fillId="10" borderId="0" xfId="0" applyNumberFormat="1" applyFill="1" applyAlignment="1">
      <alignment horizontal="left" vertical="top"/>
    </xf>
    <xf numFmtId="166" fontId="0" fillId="0" borderId="0" xfId="0" applyNumberFormat="1" applyFill="1"/>
    <xf numFmtId="173" fontId="0" fillId="0" borderId="0" xfId="8" applyNumberFormat="1" applyFont="1"/>
    <xf numFmtId="173" fontId="0" fillId="0" borderId="0" xfId="0" applyNumberFormat="1"/>
    <xf numFmtId="164" fontId="0" fillId="0" borderId="0" xfId="0" applyNumberFormat="1"/>
    <xf numFmtId="164" fontId="0" fillId="0" borderId="0" xfId="11" applyNumberFormat="1" applyFont="1"/>
    <xf numFmtId="164" fontId="0" fillId="0" borderId="0" xfId="0" applyNumberFormat="1" applyFont="1"/>
    <xf numFmtId="164" fontId="0" fillId="0" borderId="0" xfId="8" applyNumberFormat="1" applyFont="1" applyFill="1"/>
    <xf numFmtId="166" fontId="0" fillId="4" borderId="0" xfId="8" applyNumberFormat="1" applyFont="1" applyFill="1"/>
    <xf numFmtId="1" fontId="0" fillId="4" borderId="0" xfId="0" applyNumberFormat="1" applyFill="1"/>
    <xf numFmtId="2" fontId="0" fillId="4" borderId="0" xfId="0" applyNumberFormat="1" applyFill="1"/>
    <xf numFmtId="0" fontId="19" fillId="10" borderId="0" xfId="0" applyFont="1" applyFill="1"/>
    <xf numFmtId="0" fontId="1" fillId="10" borderId="0" xfId="0" applyFont="1" applyFill="1" applyAlignment="1"/>
    <xf numFmtId="0" fontId="26" fillId="0" borderId="0" xfId="0" applyFont="1" applyFill="1" applyAlignment="1">
      <alignment vertical="top"/>
    </xf>
    <xf numFmtId="0" fontId="26" fillId="0" borderId="0" xfId="0" applyFont="1" applyFill="1"/>
    <xf numFmtId="0" fontId="29" fillId="0" borderId="0" xfId="0" applyFont="1"/>
    <xf numFmtId="0" fontId="0" fillId="0" borderId="0" xfId="0" applyAlignment="1"/>
    <xf numFmtId="0" fontId="26" fillId="0" borderId="15" xfId="17"/>
    <xf numFmtId="0" fontId="26" fillId="0" borderId="0" xfId="17" applyNumberFormat="1" applyFont="1" applyBorder="1" applyAlignment="1"/>
    <xf numFmtId="3" fontId="26" fillId="0" borderId="25" xfId="45" applyNumberFormat="1" applyFont="1" applyFill="1" applyBorder="1" applyAlignment="1"/>
    <xf numFmtId="3" fontId="26" fillId="4" borderId="0" xfId="45" applyNumberFormat="1" applyFont="1" applyFill="1" applyBorder="1" applyAlignment="1"/>
    <xf numFmtId="3" fontId="26" fillId="0" borderId="0" xfId="45" applyNumberFormat="1" applyFont="1" applyFill="1" applyBorder="1" applyAlignment="1"/>
    <xf numFmtId="0" fontId="25" fillId="0" borderId="0" xfId="17" applyNumberFormat="1" applyFont="1" applyBorder="1" applyAlignment="1"/>
    <xf numFmtId="0" fontId="28" fillId="0" borderId="0" xfId="17" applyNumberFormat="1" applyFont="1" applyBorder="1" applyAlignment="1">
      <alignment horizontal="right"/>
    </xf>
    <xf numFmtId="0" fontId="26" fillId="0" borderId="25" xfId="17" applyNumberFormat="1" applyFont="1" applyBorder="1" applyAlignment="1"/>
    <xf numFmtId="0" fontId="26" fillId="0" borderId="25" xfId="17" applyNumberFormat="1" applyFont="1" applyFill="1" applyBorder="1" applyAlignment="1"/>
    <xf numFmtId="0" fontId="48" fillId="0" borderId="0" xfId="17" applyNumberFormat="1" applyFont="1" applyBorder="1" applyAlignment="1"/>
    <xf numFmtId="0" fontId="28" fillId="0" borderId="29" xfId="17" applyNumberFormat="1" applyFont="1" applyBorder="1" applyAlignment="1">
      <alignment horizontal="centerContinuous"/>
    </xf>
    <xf numFmtId="0" fontId="28" fillId="0" borderId="28" xfId="17" applyNumberFormat="1" applyFont="1" applyBorder="1" applyAlignment="1">
      <alignment horizontal="centerContinuous"/>
    </xf>
    <xf numFmtId="0" fontId="28" fillId="0" borderId="26" xfId="17" applyNumberFormat="1" applyFont="1" applyFill="1" applyBorder="1" applyAlignment="1">
      <alignment horizontal="right"/>
    </xf>
    <xf numFmtId="0" fontId="28" fillId="0" borderId="25" xfId="17" applyNumberFormat="1" applyFont="1" applyBorder="1" applyAlignment="1"/>
    <xf numFmtId="0" fontId="28" fillId="0" borderId="25" xfId="17" applyNumberFormat="1" applyFont="1" applyBorder="1" applyAlignment="1">
      <alignment horizontal="right"/>
    </xf>
    <xf numFmtId="0" fontId="28" fillId="0" borderId="26" xfId="17" applyNumberFormat="1" applyFont="1" applyBorder="1" applyAlignment="1"/>
    <xf numFmtId="0" fontId="28" fillId="0" borderId="27" xfId="17" applyNumberFormat="1" applyFont="1" applyBorder="1" applyAlignment="1">
      <alignment horizontal="right"/>
    </xf>
    <xf numFmtId="0" fontId="28" fillId="0" borderId="25" xfId="17" applyNumberFormat="1" applyFont="1" applyBorder="1" applyAlignment="1">
      <alignment horizontal="right" wrapText="1"/>
    </xf>
    <xf numFmtId="0" fontId="28" fillId="0" borderId="29" xfId="17" applyNumberFormat="1" applyFont="1" applyBorder="1" applyAlignment="1">
      <alignment horizontal="left"/>
    </xf>
    <xf numFmtId="0" fontId="28" fillId="38" borderId="25" xfId="17" applyNumberFormat="1" applyFont="1" applyFill="1" applyBorder="1" applyAlignment="1"/>
    <xf numFmtId="1" fontId="0" fillId="10" borderId="0" xfId="0" applyNumberFormat="1" applyFill="1"/>
    <xf numFmtId="0" fontId="30" fillId="24" borderId="0" xfId="71"/>
    <xf numFmtId="164" fontId="0" fillId="0" borderId="0" xfId="0" applyNumberFormat="1" applyFill="1"/>
    <xf numFmtId="0" fontId="0" fillId="0" borderId="0" xfId="0" applyFill="1" applyAlignment="1">
      <alignment wrapText="1"/>
    </xf>
    <xf numFmtId="3" fontId="0" fillId="0" borderId="0" xfId="0" applyNumberFormat="1"/>
    <xf numFmtId="0" fontId="0" fillId="0" borderId="0" xfId="0" applyAlignment="1">
      <alignment horizontal="left"/>
    </xf>
    <xf numFmtId="0" fontId="0" fillId="0" borderId="0" xfId="0" applyAlignment="1">
      <alignment horizontal="left" vertical="top"/>
    </xf>
    <xf numFmtId="0" fontId="1" fillId="0" borderId="0" xfId="0" applyFont="1" applyFill="1" applyAlignment="1">
      <alignment wrapText="1"/>
    </xf>
    <xf numFmtId="11" fontId="0" fillId="0" borderId="0" xfId="0" applyNumberFormat="1" applyFill="1"/>
    <xf numFmtId="164" fontId="0" fillId="10" borderId="0" xfId="0" applyNumberFormat="1" applyFill="1"/>
    <xf numFmtId="9" fontId="0" fillId="10" borderId="0" xfId="11" applyFont="1" applyFill="1"/>
    <xf numFmtId="1" fontId="0" fillId="0" borderId="0" xfId="11" applyNumberFormat="1" applyFont="1"/>
    <xf numFmtId="44" fontId="0" fillId="0" borderId="0" xfId="0" applyNumberFormat="1" applyFill="1"/>
    <xf numFmtId="175" fontId="0" fillId="0" borderId="0" xfId="0" applyNumberFormat="1" applyFill="1"/>
    <xf numFmtId="49" fontId="0" fillId="0" borderId="0" xfId="0" applyNumberFormat="1"/>
    <xf numFmtId="9" fontId="0" fillId="0" borderId="0" xfId="11" applyNumberFormat="1" applyFont="1"/>
    <xf numFmtId="166" fontId="0" fillId="0" borderId="0" xfId="8" applyNumberFormat="1" applyFont="1" applyAlignment="1">
      <alignment wrapText="1"/>
    </xf>
    <xf numFmtId="0" fontId="0" fillId="2" borderId="0" xfId="0" applyFill="1" applyAlignment="1">
      <alignment wrapText="1"/>
    </xf>
    <xf numFmtId="0" fontId="2" fillId="0" borderId="0" xfId="1"/>
    <xf numFmtId="0" fontId="59" fillId="0" borderId="0" xfId="1" applyFont="1" applyFill="1" applyAlignment="1">
      <alignment horizontal="left" vertical="top" wrapText="1"/>
    </xf>
    <xf numFmtId="0" fontId="59" fillId="0" borderId="51" xfId="1" applyFont="1" applyFill="1" applyBorder="1" applyAlignment="1">
      <alignment horizontal="center" wrapText="1"/>
    </xf>
    <xf numFmtId="0" fontId="59" fillId="0" borderId="0" xfId="1" applyFont="1" applyFill="1" applyAlignment="1">
      <alignment horizontal="left"/>
    </xf>
    <xf numFmtId="176" fontId="20" fillId="0" borderId="0" xfId="1" applyNumberFormat="1" applyFont="1" applyFill="1" applyAlignment="1">
      <alignment horizontal="right"/>
    </xf>
    <xf numFmtId="10" fontId="0" fillId="0" borderId="0" xfId="0" applyNumberFormat="1"/>
    <xf numFmtId="2" fontId="0" fillId="0" borderId="0" xfId="8" applyNumberFormat="1" applyFont="1"/>
    <xf numFmtId="177" fontId="0" fillId="0" borderId="0" xfId="8" applyNumberFormat="1" applyFont="1"/>
    <xf numFmtId="0" fontId="13" fillId="0" borderId="0" xfId="12" applyFont="1" applyAlignment="1">
      <alignment horizontal="left" wrapText="1"/>
    </xf>
    <xf numFmtId="0" fontId="10" fillId="0" borderId="0" xfId="12" applyFont="1" applyAlignment="1">
      <alignment horizontal="left" wrapText="1"/>
    </xf>
    <xf numFmtId="0" fontId="9" fillId="0" borderId="0" xfId="12" applyFont="1" applyAlignment="1">
      <alignment horizontal="left" vertical="center" wrapText="1"/>
    </xf>
    <xf numFmtId="0" fontId="10" fillId="0" borderId="5" xfId="12" applyFont="1" applyBorder="1" applyAlignment="1">
      <alignment horizontal="left" wrapText="1"/>
    </xf>
    <xf numFmtId="0" fontId="10" fillId="0" borderId="6" xfId="12" applyFont="1" applyBorder="1" applyAlignment="1">
      <alignment horizontal="left" wrapText="1"/>
    </xf>
    <xf numFmtId="0" fontId="10" fillId="0" borderId="7" xfId="12" applyFont="1" applyBorder="1" applyAlignment="1">
      <alignment horizontal="left" wrapText="1"/>
    </xf>
    <xf numFmtId="0" fontId="10" fillId="0" borderId="12" xfId="12" applyFont="1" applyBorder="1" applyAlignment="1">
      <alignment horizontal="left" wrapText="1"/>
    </xf>
    <xf numFmtId="0" fontId="10" fillId="0" borderId="13" xfId="12" applyFont="1" applyBorder="1" applyAlignment="1">
      <alignment horizontal="left" wrapText="1"/>
    </xf>
    <xf numFmtId="0" fontId="10" fillId="0" borderId="8" xfId="12" applyFont="1" applyBorder="1" applyAlignment="1">
      <alignment horizontal="left" wrapText="1"/>
    </xf>
    <xf numFmtId="0" fontId="10" fillId="0" borderId="9" xfId="12" applyFont="1" applyBorder="1" applyAlignment="1">
      <alignment horizontal="left" wrapText="1"/>
    </xf>
    <xf numFmtId="0" fontId="10" fillId="0" borderId="10" xfId="12" applyFont="1" applyBorder="1" applyAlignment="1">
      <alignment horizontal="left" wrapText="1"/>
    </xf>
    <xf numFmtId="0" fontId="11" fillId="0" borderId="0" xfId="12" applyFont="1" applyAlignment="1">
      <alignment horizontal="center" vertical="center"/>
    </xf>
    <xf numFmtId="0" fontId="11" fillId="0" borderId="0" xfId="12" applyFont="1" applyAlignment="1">
      <alignment horizontal="center"/>
    </xf>
    <xf numFmtId="0" fontId="10" fillId="0" borderId="0" xfId="12" applyFont="1" applyAlignment="1">
      <alignment horizontal="center"/>
    </xf>
    <xf numFmtId="0" fontId="11" fillId="0" borderId="0" xfId="12" applyFont="1" applyAlignment="1">
      <alignment horizontal="center" vertical="center" wrapText="1"/>
    </xf>
    <xf numFmtId="0" fontId="2" fillId="0" borderId="1" xfId="2" applyFont="1" applyFill="1" applyBorder="1" applyAlignment="1">
      <alignment wrapText="1"/>
    </xf>
    <xf numFmtId="0" fontId="20" fillId="0" borderId="0" xfId="1" applyFont="1" applyFill="1" applyAlignment="1">
      <alignment horizontal="left" vertical="top" wrapText="1"/>
    </xf>
    <xf numFmtId="0" fontId="2" fillId="0" borderId="0" xfId="1"/>
    <xf numFmtId="0" fontId="20" fillId="0" borderId="0" xfId="1" applyFont="1" applyFill="1" applyAlignment="1">
      <alignment horizontal="left"/>
    </xf>
    <xf numFmtId="0" fontId="58" fillId="0" borderId="0" xfId="1" applyFont="1" applyFill="1" applyAlignment="1">
      <alignment horizontal="left"/>
    </xf>
    <xf numFmtId="0" fontId="59" fillId="0" borderId="0" xfId="1" applyFont="1" applyFill="1" applyAlignment="1">
      <alignment horizontal="left" vertical="top" wrapText="1"/>
    </xf>
  </cellXfs>
  <cellStyles count="45831">
    <cellStyle name="20% - Accent1 2" xfId="106"/>
    <cellStyle name="20% - Accent1 2 2" xfId="44171"/>
    <cellStyle name="20% - Accent1 3" xfId="44254"/>
    <cellStyle name="20% - Accent1 4" xfId="18"/>
    <cellStyle name="20% - Accent2 2" xfId="64"/>
    <cellStyle name="20% - Accent2 2 2" xfId="44172"/>
    <cellStyle name="20% - Accent2 3" xfId="44227"/>
    <cellStyle name="20% - Accent2 4" xfId="19"/>
    <cellStyle name="20% - Accent3 2" xfId="65"/>
    <cellStyle name="20% - Accent3 2 2" xfId="44173"/>
    <cellStyle name="20% - Accent3 3" xfId="44228"/>
    <cellStyle name="20% - Accent3 4" xfId="20"/>
    <cellStyle name="20% - Accent4 2" xfId="66"/>
    <cellStyle name="20% - Accent4 2 2" xfId="44174"/>
    <cellStyle name="20% - Accent4 3" xfId="44229"/>
    <cellStyle name="20% - Accent4 4" xfId="21"/>
    <cellStyle name="20% - Accent5 2" xfId="67"/>
    <cellStyle name="20% - Accent5 3" xfId="22"/>
    <cellStyle name="20% - Accent6 2" xfId="68"/>
    <cellStyle name="20% - Accent6 3" xfId="23"/>
    <cellStyle name="40% - Accent1 2" xfId="69"/>
    <cellStyle name="40% - Accent1 2 2" xfId="44175"/>
    <cellStyle name="40% - Accent1 3" xfId="44230"/>
    <cellStyle name="40% - Accent1 4" xfId="24"/>
    <cellStyle name="40% - Accent2 2" xfId="70"/>
    <cellStyle name="40% - Accent2 3" xfId="25"/>
    <cellStyle name="40% - Accent3 2" xfId="71"/>
    <cellStyle name="40% - Accent3 2 2" xfId="44176"/>
    <cellStyle name="40% - Accent3 3" xfId="44231"/>
    <cellStyle name="40% - Accent3 4" xfId="26"/>
    <cellStyle name="40% - Accent4 2" xfId="72"/>
    <cellStyle name="40% - Accent4 2 2" xfId="44177"/>
    <cellStyle name="40% - Accent4 3" xfId="44232"/>
    <cellStyle name="40% - Accent4 4" xfId="27"/>
    <cellStyle name="40% - Accent5 2" xfId="73"/>
    <cellStyle name="40% - Accent5 3" xfId="28"/>
    <cellStyle name="40% - Accent6 2" xfId="74"/>
    <cellStyle name="40% - Accent6 2 2" xfId="44178"/>
    <cellStyle name="40% - Accent6 3" xfId="44233"/>
    <cellStyle name="40% - Accent6 4" xfId="29"/>
    <cellStyle name="60% - Accent1 2" xfId="75"/>
    <cellStyle name="60% - Accent1 2 2" xfId="44179"/>
    <cellStyle name="60% - Accent1 3" xfId="44234"/>
    <cellStyle name="60% - Accent1 4" xfId="30"/>
    <cellStyle name="60% - Accent2 2" xfId="76"/>
    <cellStyle name="60% - Accent2 3" xfId="31"/>
    <cellStyle name="60% - Accent3 2" xfId="77"/>
    <cellStyle name="60% - Accent3 2 2" xfId="44180"/>
    <cellStyle name="60% - Accent3 3" xfId="44235"/>
    <cellStyle name="60% - Accent3 4" xfId="32"/>
    <cellStyle name="60% - Accent4 2" xfId="78"/>
    <cellStyle name="60% - Accent4 2 2" xfId="44181"/>
    <cellStyle name="60% - Accent4 3" xfId="44236"/>
    <cellStyle name="60% - Accent4 4" xfId="33"/>
    <cellStyle name="60% - Accent5 2" xfId="79"/>
    <cellStyle name="60% - Accent5 3" xfId="34"/>
    <cellStyle name="60% - Accent6 2" xfId="80"/>
    <cellStyle name="60% - Accent6 2 2" xfId="44182"/>
    <cellStyle name="60% - Accent6 3" xfId="44237"/>
    <cellStyle name="60% - Accent6 4" xfId="35"/>
    <cellStyle name="Accent1 2" xfId="81"/>
    <cellStyle name="Accent1 2 2" xfId="44183"/>
    <cellStyle name="Accent1 3" xfId="44238"/>
    <cellStyle name="Accent1 4" xfId="36"/>
    <cellStyle name="Accent2 2" xfId="82"/>
    <cellStyle name="Accent2 2 2" xfId="44184"/>
    <cellStyle name="Accent2 3" xfId="44239"/>
    <cellStyle name="Accent2 4" xfId="37"/>
    <cellStyle name="Accent3 2" xfId="83"/>
    <cellStyle name="Accent3 2 2" xfId="44185"/>
    <cellStyle name="Accent3 3" xfId="44240"/>
    <cellStyle name="Accent3 4" xfId="38"/>
    <cellStyle name="Accent4 2" xfId="84"/>
    <cellStyle name="Accent4 2 2" xfId="44186"/>
    <cellStyle name="Accent4 3" xfId="44241"/>
    <cellStyle name="Accent4 4" xfId="39"/>
    <cellStyle name="Accent5 2" xfId="85"/>
    <cellStyle name="Accent5 3" xfId="40"/>
    <cellStyle name="Accent6 2" xfId="86"/>
    <cellStyle name="Accent6 3" xfId="41"/>
    <cellStyle name="Bad 2" xfId="87"/>
    <cellStyle name="Bad 2 2" xfId="44187"/>
    <cellStyle name="Bad 3" xfId="44242"/>
    <cellStyle name="Bad 4" xfId="42"/>
    <cellStyle name="Body: normal cell" xfId="4"/>
    <cellStyle name="Calculation 10" xfId="2586"/>
    <cellStyle name="Calculation 10 2" xfId="6827"/>
    <cellStyle name="Calculation 10 2 2" xfId="12010"/>
    <cellStyle name="Calculation 10 2 2 2" xfId="20999"/>
    <cellStyle name="Calculation 10 2 2 2 2" xfId="34207"/>
    <cellStyle name="Calculation 10 2 2 3" xfId="43907"/>
    <cellStyle name="Calculation 10 2 3" xfId="15816"/>
    <cellStyle name="Calculation 10 2 3 2" xfId="42396"/>
    <cellStyle name="Calculation 10 2 4" xfId="25780"/>
    <cellStyle name="Calculation 10 3" xfId="9397"/>
    <cellStyle name="Calculation 10 3 2" xfId="18386"/>
    <cellStyle name="Calculation 10 3 2 2" xfId="41913"/>
    <cellStyle name="Calculation 10 3 3" xfId="23889"/>
    <cellStyle name="Calculation 10 4" xfId="12580"/>
    <cellStyle name="Calculation 10 4 2" xfId="21569"/>
    <cellStyle name="Calculation 10 4 2 2" xfId="37367"/>
    <cellStyle name="Calculation 10 4 3" xfId="37706"/>
    <cellStyle name="Calculation 10 5" xfId="13440"/>
    <cellStyle name="Calculation 10 5 2" xfId="33257"/>
    <cellStyle name="Calculation 10 6" xfId="42185"/>
    <cellStyle name="Calculation 10 7" xfId="44806"/>
    <cellStyle name="Calculation 11" xfId="2216"/>
    <cellStyle name="Calculation 11 2" xfId="43633"/>
    <cellStyle name="Calculation 12" xfId="43078"/>
    <cellStyle name="Calculation 13" xfId="88"/>
    <cellStyle name="Calculation 14" xfId="44141"/>
    <cellStyle name="Calculation 15" xfId="45468"/>
    <cellStyle name="Calculation 16" xfId="43"/>
    <cellStyle name="Calculation 2" xfId="113"/>
    <cellStyle name="Calculation 2 10" xfId="912"/>
    <cellStyle name="Calculation 2 10 2" xfId="5281"/>
    <cellStyle name="Calculation 2 10 2 2" xfId="7867"/>
    <cellStyle name="Calculation 2 10 2 2 2" xfId="16856"/>
    <cellStyle name="Calculation 2 10 2 2 2 2" xfId="29152"/>
    <cellStyle name="Calculation 2 10 2 2 3" xfId="28050"/>
    <cellStyle name="Calculation 2 10 2 3" xfId="10504"/>
    <cellStyle name="Calculation 2 10 2 3 2" xfId="19493"/>
    <cellStyle name="Calculation 2 10 2 3 2 2" xfId="27623"/>
    <cellStyle name="Calculation 2 10 2 3 3" xfId="26536"/>
    <cellStyle name="Calculation 2 10 2 4" xfId="14270"/>
    <cellStyle name="Calculation 2 10 2 4 2" xfId="40358"/>
    <cellStyle name="Calculation 2 10 2 5" xfId="30189"/>
    <cellStyle name="Calculation 2 10 3" xfId="3349"/>
    <cellStyle name="Calculation 2 10 3 2" xfId="22404"/>
    <cellStyle name="Calculation 2 10 4" xfId="37159"/>
    <cellStyle name="Calculation 2 10 5" xfId="44478"/>
    <cellStyle name="Calculation 2 10 6" xfId="45712"/>
    <cellStyle name="Calculation 2 11" xfId="1256"/>
    <cellStyle name="Calculation 2 11 2" xfId="5601"/>
    <cellStyle name="Calculation 2 11 2 2" xfId="8187"/>
    <cellStyle name="Calculation 2 11 2 2 2" xfId="17176"/>
    <cellStyle name="Calculation 2 11 2 2 2 2" xfId="26569"/>
    <cellStyle name="Calculation 2 11 2 2 3" xfId="23708"/>
    <cellStyle name="Calculation 2 11 2 3" xfId="10824"/>
    <cellStyle name="Calculation 2 11 2 3 2" xfId="19813"/>
    <cellStyle name="Calculation 2 11 2 3 2 2" xfId="36652"/>
    <cellStyle name="Calculation 2 11 2 3 3" xfId="35756"/>
    <cellStyle name="Calculation 2 11 2 4" xfId="14590"/>
    <cellStyle name="Calculation 2 11 2 4 2" xfId="31377"/>
    <cellStyle name="Calculation 2 11 2 5" xfId="26304"/>
    <cellStyle name="Calculation 2 11 3" xfId="3693"/>
    <cellStyle name="Calculation 2 11 3 2" xfId="34437"/>
    <cellStyle name="Calculation 2 11 4" xfId="43634"/>
    <cellStyle name="Calculation 2 11 5" xfId="44494"/>
    <cellStyle name="Calculation 2 11 6" xfId="45759"/>
    <cellStyle name="Calculation 2 12" xfId="1807"/>
    <cellStyle name="Calculation 2 12 2" xfId="6124"/>
    <cellStyle name="Calculation 2 12 2 2" xfId="8710"/>
    <cellStyle name="Calculation 2 12 2 2 2" xfId="17699"/>
    <cellStyle name="Calculation 2 12 2 2 2 2" xfId="32484"/>
    <cellStyle name="Calculation 2 12 2 2 3" xfId="26261"/>
    <cellStyle name="Calculation 2 12 2 3" xfId="11347"/>
    <cellStyle name="Calculation 2 12 2 3 2" xfId="20336"/>
    <cellStyle name="Calculation 2 12 2 3 2 2" xfId="36951"/>
    <cellStyle name="Calculation 2 12 2 3 3" xfId="40010"/>
    <cellStyle name="Calculation 2 12 2 4" xfId="15113"/>
    <cellStyle name="Calculation 2 12 2 4 2" xfId="37597"/>
    <cellStyle name="Calculation 2 12 2 5" xfId="42607"/>
    <cellStyle name="Calculation 2 12 3" xfId="4244"/>
    <cellStyle name="Calculation 2 12 3 2" xfId="39291"/>
    <cellStyle name="Calculation 2 12 4" xfId="34026"/>
    <cellStyle name="Calculation 2 12 5" xfId="44581"/>
    <cellStyle name="Calculation 2 12 6" xfId="45800"/>
    <cellStyle name="Calculation 2 13" xfId="1943"/>
    <cellStyle name="Calculation 2 13 2" xfId="6258"/>
    <cellStyle name="Calculation 2 13 2 2" xfId="8844"/>
    <cellStyle name="Calculation 2 13 2 2 2" xfId="17833"/>
    <cellStyle name="Calculation 2 13 2 2 2 2" xfId="39799"/>
    <cellStyle name="Calculation 2 13 2 2 3" xfId="38992"/>
    <cellStyle name="Calculation 2 13 2 3" xfId="11481"/>
    <cellStyle name="Calculation 2 13 2 3 2" xfId="20470"/>
    <cellStyle name="Calculation 2 13 2 3 2 2" xfId="25596"/>
    <cellStyle name="Calculation 2 13 2 3 3" xfId="40084"/>
    <cellStyle name="Calculation 2 13 2 4" xfId="15247"/>
    <cellStyle name="Calculation 2 13 2 4 2" xfId="23964"/>
    <cellStyle name="Calculation 2 13 2 5" xfId="23577"/>
    <cellStyle name="Calculation 2 13 3" xfId="4380"/>
    <cellStyle name="Calculation 2 13 3 2" xfId="28988"/>
    <cellStyle name="Calculation 2 13 4" xfId="23803"/>
    <cellStyle name="Calculation 2 13 5" xfId="44530"/>
    <cellStyle name="Calculation 2 14" xfId="2632"/>
    <cellStyle name="Calculation 2 14 2" xfId="6873"/>
    <cellStyle name="Calculation 2 14 2 2" xfId="15862"/>
    <cellStyle name="Calculation 2 14 2 2 2" xfId="29820"/>
    <cellStyle name="Calculation 2 14 2 3" xfId="37379"/>
    <cellStyle name="Calculation 2 14 3" xfId="9443"/>
    <cellStyle name="Calculation 2 14 3 2" xfId="18432"/>
    <cellStyle name="Calculation 2 14 3 2 2" xfId="31640"/>
    <cellStyle name="Calculation 2 14 3 3" xfId="25496"/>
    <cellStyle name="Calculation 2 14 4" xfId="13486"/>
    <cellStyle name="Calculation 2 14 4 2" xfId="27020"/>
    <cellStyle name="Calculation 2 14 5" xfId="31886"/>
    <cellStyle name="Calculation 2 14 6" xfId="44619"/>
    <cellStyle name="Calculation 2 15" xfId="6520"/>
    <cellStyle name="Calculation 2 15 2" xfId="11743"/>
    <cellStyle name="Calculation 2 15 2 2" xfId="20732"/>
    <cellStyle name="Calculation 2 15 2 2 2" xfId="28798"/>
    <cellStyle name="Calculation 2 15 2 3" xfId="39949"/>
    <cellStyle name="Calculation 2 15 3" xfId="15509"/>
    <cellStyle name="Calculation 2 15 3 2" xfId="32954"/>
    <cellStyle name="Calculation 2 15 4" xfId="30138"/>
    <cellStyle name="Calculation 2 15 5" xfId="44695"/>
    <cellStyle name="Calculation 2 16" xfId="9106"/>
    <cellStyle name="Calculation 2 16 2" xfId="18095"/>
    <cellStyle name="Calculation 2 16 2 2" xfId="32519"/>
    <cellStyle name="Calculation 2 16 3" xfId="23151"/>
    <cellStyle name="Calculation 2 16 4" xfId="44631"/>
    <cellStyle name="Calculation 2 17" xfId="9837"/>
    <cellStyle name="Calculation 2 17 2" xfId="18826"/>
    <cellStyle name="Calculation 2 17 2 2" xfId="34505"/>
    <cellStyle name="Calculation 2 17 3" xfId="33383"/>
    <cellStyle name="Calculation 2 17 4" xfId="44723"/>
    <cellStyle name="Calculation 2 18" xfId="2224"/>
    <cellStyle name="Calculation 2 18 2" xfId="33110"/>
    <cellStyle name="Calculation 2 18 3" xfId="44722"/>
    <cellStyle name="Calculation 2 19" xfId="13133"/>
    <cellStyle name="Calculation 2 19 2" xfId="28785"/>
    <cellStyle name="Calculation 2 19 3" xfId="44828"/>
    <cellStyle name="Calculation 2 2" xfId="162"/>
    <cellStyle name="Calculation 2 2 10" xfId="1973"/>
    <cellStyle name="Calculation 2 2 10 2" xfId="6283"/>
    <cellStyle name="Calculation 2 2 10 2 2" xfId="8869"/>
    <cellStyle name="Calculation 2 2 10 2 2 2" xfId="17858"/>
    <cellStyle name="Calculation 2 2 10 2 2 2 2" xfId="22746"/>
    <cellStyle name="Calculation 2 2 10 2 2 3" xfId="36036"/>
    <cellStyle name="Calculation 2 2 10 2 3" xfId="11506"/>
    <cellStyle name="Calculation 2 2 10 2 3 2" xfId="20495"/>
    <cellStyle name="Calculation 2 2 10 2 3 2 2" xfId="40878"/>
    <cellStyle name="Calculation 2 2 10 2 3 3" xfId="25183"/>
    <cellStyle name="Calculation 2 2 10 2 4" xfId="15272"/>
    <cellStyle name="Calculation 2 2 10 2 4 2" xfId="22205"/>
    <cellStyle name="Calculation 2 2 10 2 5" xfId="26098"/>
    <cellStyle name="Calculation 2 2 10 3" xfId="4410"/>
    <cellStyle name="Calculation 2 2 10 3 2" xfId="27325"/>
    <cellStyle name="Calculation 2 2 10 4" xfId="31908"/>
    <cellStyle name="Calculation 2 2 10 5" xfId="44587"/>
    <cellStyle name="Calculation 2 2 11" xfId="2609"/>
    <cellStyle name="Calculation 2 2 11 2" xfId="6850"/>
    <cellStyle name="Calculation 2 2 11 2 2" xfId="15839"/>
    <cellStyle name="Calculation 2 2 11 2 2 2" xfId="34585"/>
    <cellStyle name="Calculation 2 2 11 2 3" xfId="39466"/>
    <cellStyle name="Calculation 2 2 11 3" xfId="9420"/>
    <cellStyle name="Calculation 2 2 11 3 2" xfId="18409"/>
    <cellStyle name="Calculation 2 2 11 3 2 2" xfId="33746"/>
    <cellStyle name="Calculation 2 2 11 3 3" xfId="30697"/>
    <cellStyle name="Calculation 2 2 11 4" xfId="13463"/>
    <cellStyle name="Calculation 2 2 11 4 2" xfId="43651"/>
    <cellStyle name="Calculation 2 2 11 5" xfId="33991"/>
    <cellStyle name="Calculation 2 2 11 6" xfId="44602"/>
    <cellStyle name="Calculation 2 2 12" xfId="6618"/>
    <cellStyle name="Calculation 2 2 12 2" xfId="11826"/>
    <cellStyle name="Calculation 2 2 12 2 2" xfId="20815"/>
    <cellStyle name="Calculation 2 2 12 2 2 2" xfId="42342"/>
    <cellStyle name="Calculation 2 2 12 2 3" xfId="41653"/>
    <cellStyle name="Calculation 2 2 12 3" xfId="15607"/>
    <cellStyle name="Calculation 2 2 12 3 2" xfId="30029"/>
    <cellStyle name="Calculation 2 2 12 4" xfId="27746"/>
    <cellStyle name="Calculation 2 2 12 5" xfId="44641"/>
    <cellStyle name="Calculation 2 2 13" xfId="9189"/>
    <cellStyle name="Calculation 2 2 13 2" xfId="18178"/>
    <cellStyle name="Calculation 2 2 13 2 2" xfId="30496"/>
    <cellStyle name="Calculation 2 2 13 3" xfId="36067"/>
    <cellStyle name="Calculation 2 2 13 4" xfId="44639"/>
    <cellStyle name="Calculation 2 2 14" xfId="9765"/>
    <cellStyle name="Calculation 2 2 14 2" xfId="18754"/>
    <cellStyle name="Calculation 2 2 14 2 2" xfId="24106"/>
    <cellStyle name="Calculation 2 2 14 3" xfId="37859"/>
    <cellStyle name="Calculation 2 2 14 4" xfId="44754"/>
    <cellStyle name="Calculation 2 2 15" xfId="2322"/>
    <cellStyle name="Calculation 2 2 15 2" xfId="39620"/>
    <cellStyle name="Calculation 2 2 15 3" xfId="44760"/>
    <cellStyle name="Calculation 2 2 16" xfId="13231"/>
    <cellStyle name="Calculation 2 2 16 2" xfId="23838"/>
    <cellStyle name="Calculation 2 2 16 3" xfId="44816"/>
    <cellStyle name="Calculation 2 2 17" xfId="29620"/>
    <cellStyle name="Calculation 2 2 17 2" xfId="44868"/>
    <cellStyle name="Calculation 2 2 18" xfId="44900"/>
    <cellStyle name="Calculation 2 2 19" xfId="44941"/>
    <cellStyle name="Calculation 2 2 2" xfId="249"/>
    <cellStyle name="Calculation 2 2 2 10" xfId="6551"/>
    <cellStyle name="Calculation 2 2 2 10 2" xfId="11770"/>
    <cellStyle name="Calculation 2 2 2 10 2 2" xfId="20759"/>
    <cellStyle name="Calculation 2 2 2 10 2 2 2" xfId="28965"/>
    <cellStyle name="Calculation 2 2 2 10 2 3" xfId="43939"/>
    <cellStyle name="Calculation 2 2 2 10 3" xfId="15540"/>
    <cellStyle name="Calculation 2 2 2 10 3 2" xfId="37674"/>
    <cellStyle name="Calculation 2 2 2 10 4" xfId="32927"/>
    <cellStyle name="Calculation 2 2 2 11" xfId="9133"/>
    <cellStyle name="Calculation 2 2 2 11 2" xfId="18122"/>
    <cellStyle name="Calculation 2 2 2 11 2 2" xfId="39324"/>
    <cellStyle name="Calculation 2 2 2 11 3" xfId="34622"/>
    <cellStyle name="Calculation 2 2 2 12" xfId="9375"/>
    <cellStyle name="Calculation 2 2 2 12 2" xfId="18364"/>
    <cellStyle name="Calculation 2 2 2 12 2 2" xfId="27765"/>
    <cellStyle name="Calculation 2 2 2 12 3" xfId="36398"/>
    <cellStyle name="Calculation 2 2 2 13" xfId="2255"/>
    <cellStyle name="Calculation 2 2 2 13 2" xfId="23404"/>
    <cellStyle name="Calculation 2 2 2 14" xfId="13164"/>
    <cellStyle name="Calculation 2 2 2 14 2" xfId="29912"/>
    <cellStyle name="Calculation 2 2 2 15" xfId="30936"/>
    <cellStyle name="Calculation 2 2 2 16" xfId="44330"/>
    <cellStyle name="Calculation 2 2 2 17" xfId="45533"/>
    <cellStyle name="Calculation 2 2 2 2" xfId="387"/>
    <cellStyle name="Calculation 2 2 2 2 10" xfId="9258"/>
    <cellStyle name="Calculation 2 2 2 2 10 2" xfId="18247"/>
    <cellStyle name="Calculation 2 2 2 2 10 2 2" xfId="40747"/>
    <cellStyle name="Calculation 2 2 2 2 10 3" xfId="30443"/>
    <cellStyle name="Calculation 2 2 2 2 11" xfId="9712"/>
    <cellStyle name="Calculation 2 2 2 2 11 2" xfId="18701"/>
    <cellStyle name="Calculation 2 2 2 2 11 2 2" xfId="38280"/>
    <cellStyle name="Calculation 2 2 2 2 11 3" xfId="26495"/>
    <cellStyle name="Calculation 2 2 2 2 12" xfId="2393"/>
    <cellStyle name="Calculation 2 2 2 2 12 2" xfId="41464"/>
    <cellStyle name="Calculation 2 2 2 2 13" xfId="13302"/>
    <cellStyle name="Calculation 2 2 2 2 13 2" xfId="25382"/>
    <cellStyle name="Calculation 2 2 2 2 14" xfId="36662"/>
    <cellStyle name="Calculation 2 2 2 2 2" xfId="736"/>
    <cellStyle name="Calculation 2 2 2 2 2 2" xfId="5112"/>
    <cellStyle name="Calculation 2 2 2 2 2 2 2" xfId="7698"/>
    <cellStyle name="Calculation 2 2 2 2 2 2 2 2" xfId="16687"/>
    <cellStyle name="Calculation 2 2 2 2 2 2 2 2 2" xfId="38114"/>
    <cellStyle name="Calculation 2 2 2 2 2 2 2 3" xfId="31337"/>
    <cellStyle name="Calculation 2 2 2 2 2 2 3" xfId="10335"/>
    <cellStyle name="Calculation 2 2 2 2 2 2 3 2" xfId="19324"/>
    <cellStyle name="Calculation 2 2 2 2 2 2 3 2 2" xfId="35367"/>
    <cellStyle name="Calculation 2 2 2 2 2 2 3 3" xfId="38887"/>
    <cellStyle name="Calculation 2 2 2 2 2 2 4" xfId="14101"/>
    <cellStyle name="Calculation 2 2 2 2 2 2 4 2" xfId="39357"/>
    <cellStyle name="Calculation 2 2 2 2 2 2 5" xfId="37261"/>
    <cellStyle name="Calculation 2 2 2 2 2 3" xfId="3173"/>
    <cellStyle name="Calculation 2 2 2 2 2 3 2" xfId="36530"/>
    <cellStyle name="Calculation 2 2 2 2 2 4" xfId="43071"/>
    <cellStyle name="Calculation 2 2 2 2 3" xfId="1081"/>
    <cellStyle name="Calculation 2 2 2 2 3 2" xfId="5433"/>
    <cellStyle name="Calculation 2 2 2 2 3 2 2" xfId="8019"/>
    <cellStyle name="Calculation 2 2 2 2 3 2 2 2" xfId="17008"/>
    <cellStyle name="Calculation 2 2 2 2 3 2 2 2 2" xfId="23124"/>
    <cellStyle name="Calculation 2 2 2 2 3 2 2 3" xfId="42209"/>
    <cellStyle name="Calculation 2 2 2 2 3 2 3" xfId="10656"/>
    <cellStyle name="Calculation 2 2 2 2 3 2 3 2" xfId="19645"/>
    <cellStyle name="Calculation 2 2 2 2 3 2 3 2 2" xfId="30417"/>
    <cellStyle name="Calculation 2 2 2 2 3 2 3 3" xfId="41638"/>
    <cellStyle name="Calculation 2 2 2 2 3 2 4" xfId="14422"/>
    <cellStyle name="Calculation 2 2 2 2 3 2 4 2" xfId="34273"/>
    <cellStyle name="Calculation 2 2 2 2 3 2 5" xfId="23721"/>
    <cellStyle name="Calculation 2 2 2 2 3 3" xfId="3518"/>
    <cellStyle name="Calculation 2 2 2 2 3 3 2" xfId="37875"/>
    <cellStyle name="Calculation 2 2 2 2 3 4" xfId="34599"/>
    <cellStyle name="Calculation 2 2 2 2 4" xfId="1425"/>
    <cellStyle name="Calculation 2 2 2 2 4 2" xfId="5770"/>
    <cellStyle name="Calculation 2 2 2 2 4 2 2" xfId="8356"/>
    <cellStyle name="Calculation 2 2 2 2 4 2 2 2" xfId="17345"/>
    <cellStyle name="Calculation 2 2 2 2 4 2 2 2 2" xfId="26388"/>
    <cellStyle name="Calculation 2 2 2 2 4 2 2 3" xfId="31585"/>
    <cellStyle name="Calculation 2 2 2 2 4 2 3" xfId="10993"/>
    <cellStyle name="Calculation 2 2 2 2 4 2 3 2" xfId="19982"/>
    <cellStyle name="Calculation 2 2 2 2 4 2 3 2 2" xfId="29692"/>
    <cellStyle name="Calculation 2 2 2 2 4 2 3 3" xfId="41352"/>
    <cellStyle name="Calculation 2 2 2 2 4 2 4" xfId="14759"/>
    <cellStyle name="Calculation 2 2 2 2 4 2 4 2" xfId="22896"/>
    <cellStyle name="Calculation 2 2 2 2 4 2 5" xfId="41557"/>
    <cellStyle name="Calculation 2 2 2 2 4 3" xfId="3862"/>
    <cellStyle name="Calculation 2 2 2 2 4 3 2" xfId="36147"/>
    <cellStyle name="Calculation 2 2 2 2 4 4" xfId="36825"/>
    <cellStyle name="Calculation 2 2 2 2 5" xfId="1720"/>
    <cellStyle name="Calculation 2 2 2 2 5 2" xfId="6046"/>
    <cellStyle name="Calculation 2 2 2 2 5 2 2" xfId="8632"/>
    <cellStyle name="Calculation 2 2 2 2 5 2 2 2" xfId="17621"/>
    <cellStyle name="Calculation 2 2 2 2 5 2 2 2 2" xfId="25997"/>
    <cellStyle name="Calculation 2 2 2 2 5 2 2 3" xfId="36395"/>
    <cellStyle name="Calculation 2 2 2 2 5 2 3" xfId="11269"/>
    <cellStyle name="Calculation 2 2 2 2 5 2 3 2" xfId="20258"/>
    <cellStyle name="Calculation 2 2 2 2 5 2 3 2 2" xfId="30562"/>
    <cellStyle name="Calculation 2 2 2 2 5 2 3 3" xfId="37838"/>
    <cellStyle name="Calculation 2 2 2 2 5 2 4" xfId="15035"/>
    <cellStyle name="Calculation 2 2 2 2 5 2 4 2" xfId="38397"/>
    <cellStyle name="Calculation 2 2 2 2 5 2 5" xfId="29577"/>
    <cellStyle name="Calculation 2 2 2 2 5 3" xfId="4157"/>
    <cellStyle name="Calculation 2 2 2 2 5 3 2" xfId="25111"/>
    <cellStyle name="Calculation 2 2 2 2 5 4" xfId="30539"/>
    <cellStyle name="Calculation 2 2 2 2 6" xfId="2044"/>
    <cellStyle name="Calculation 2 2 2 2 6 2" xfId="6352"/>
    <cellStyle name="Calculation 2 2 2 2 6 2 2" xfId="8938"/>
    <cellStyle name="Calculation 2 2 2 2 6 2 2 2" xfId="17927"/>
    <cellStyle name="Calculation 2 2 2 2 6 2 2 2 2" xfId="31909"/>
    <cellStyle name="Calculation 2 2 2 2 6 2 2 3" xfId="43362"/>
    <cellStyle name="Calculation 2 2 2 2 6 2 3" xfId="11575"/>
    <cellStyle name="Calculation 2 2 2 2 6 2 3 2" xfId="20564"/>
    <cellStyle name="Calculation 2 2 2 2 6 2 3 2 2" xfId="39878"/>
    <cellStyle name="Calculation 2 2 2 2 6 2 3 3" xfId="41447"/>
    <cellStyle name="Calculation 2 2 2 2 6 2 4" xfId="15341"/>
    <cellStyle name="Calculation 2 2 2 2 6 2 4 2" xfId="37189"/>
    <cellStyle name="Calculation 2 2 2 2 6 2 5" xfId="41909"/>
    <cellStyle name="Calculation 2 2 2 2 6 3" xfId="4481"/>
    <cellStyle name="Calculation 2 2 2 2 6 3 2" xfId="42829"/>
    <cellStyle name="Calculation 2 2 2 2 6 4" xfId="25680"/>
    <cellStyle name="Calculation 2 2 2 2 7" xfId="2855"/>
    <cellStyle name="Calculation 2 2 2 2 7 2" xfId="7005"/>
    <cellStyle name="Calculation 2 2 2 2 7 2 2" xfId="12134"/>
    <cellStyle name="Calculation 2 2 2 2 7 2 2 2" xfId="21123"/>
    <cellStyle name="Calculation 2 2 2 2 7 2 2 2 2" xfId="24963"/>
    <cellStyle name="Calculation 2 2 2 2 7 2 2 3" xfId="42097"/>
    <cellStyle name="Calculation 2 2 2 2 7 2 3" xfId="12949"/>
    <cellStyle name="Calculation 2 2 2 2 7 2 3 2" xfId="21938"/>
    <cellStyle name="Calculation 2 2 2 2 7 2 3 2 2" xfId="38771"/>
    <cellStyle name="Calculation 2 2 2 2 7 2 3 3" xfId="35289"/>
    <cellStyle name="Calculation 2 2 2 2 7 2 4" xfId="15994"/>
    <cellStyle name="Calculation 2 2 2 2 7 2 4 2" xfId="24086"/>
    <cellStyle name="Calculation 2 2 2 2 7 2 5" xfId="29303"/>
    <cellStyle name="Calculation 2 2 2 2 7 3" xfId="9568"/>
    <cellStyle name="Calculation 2 2 2 2 7 3 2" xfId="18557"/>
    <cellStyle name="Calculation 2 2 2 2 7 3 2 2" xfId="40950"/>
    <cellStyle name="Calculation 2 2 2 2 7 3 3" xfId="39083"/>
    <cellStyle name="Calculation 2 2 2 2 7 4" xfId="36212"/>
    <cellStyle name="Calculation 2 2 2 2 8" xfId="4788"/>
    <cellStyle name="Calculation 2 2 2 2 8 2" xfId="7374"/>
    <cellStyle name="Calculation 2 2 2 2 8 2 2" xfId="16363"/>
    <cellStyle name="Calculation 2 2 2 2 8 2 2 2" xfId="38851"/>
    <cellStyle name="Calculation 2 2 2 2 8 2 3" xfId="33560"/>
    <cellStyle name="Calculation 2 2 2 2 8 3" xfId="10011"/>
    <cellStyle name="Calculation 2 2 2 2 8 3 2" xfId="19000"/>
    <cellStyle name="Calculation 2 2 2 2 8 3 2 2" xfId="42003"/>
    <cellStyle name="Calculation 2 2 2 2 8 3 3" xfId="40038"/>
    <cellStyle name="Calculation 2 2 2 2 8 4" xfId="13777"/>
    <cellStyle name="Calculation 2 2 2 2 8 4 2" xfId="23365"/>
    <cellStyle name="Calculation 2 2 2 2 8 5" xfId="42982"/>
    <cellStyle name="Calculation 2 2 2 2 9" xfId="6689"/>
    <cellStyle name="Calculation 2 2 2 2 9 2" xfId="11895"/>
    <cellStyle name="Calculation 2 2 2 2 9 2 2" xfId="20884"/>
    <cellStyle name="Calculation 2 2 2 2 9 2 2 2" xfId="35913"/>
    <cellStyle name="Calculation 2 2 2 2 9 2 3" xfId="26668"/>
    <cellStyle name="Calculation 2 2 2 2 9 3" xfId="15678"/>
    <cellStyle name="Calculation 2 2 2 2 9 3 2" xfId="30643"/>
    <cellStyle name="Calculation 2 2 2 2 9 4" xfId="43382"/>
    <cellStyle name="Calculation 2 2 2 3" xfId="598"/>
    <cellStyle name="Calculation 2 2 2 3 2" xfId="4987"/>
    <cellStyle name="Calculation 2 2 2 3 2 2" xfId="7573"/>
    <cellStyle name="Calculation 2 2 2 3 2 2 2" xfId="16562"/>
    <cellStyle name="Calculation 2 2 2 3 2 2 2 2" xfId="29065"/>
    <cellStyle name="Calculation 2 2 2 3 2 2 3" xfId="30118"/>
    <cellStyle name="Calculation 2 2 2 3 2 3" xfId="10210"/>
    <cellStyle name="Calculation 2 2 2 3 2 3 2" xfId="19199"/>
    <cellStyle name="Calculation 2 2 2 3 2 3 2 2" xfId="36538"/>
    <cellStyle name="Calculation 2 2 2 3 2 3 3" xfId="26971"/>
    <cellStyle name="Calculation 2 2 2 3 2 4" xfId="13976"/>
    <cellStyle name="Calculation 2 2 2 3 2 4 2" xfId="23032"/>
    <cellStyle name="Calculation 2 2 2 3 2 5" xfId="41283"/>
    <cellStyle name="Calculation 2 2 2 3 3" xfId="3035"/>
    <cellStyle name="Calculation 2 2 2 3 3 2" xfId="26360"/>
    <cellStyle name="Calculation 2 2 2 3 4" xfId="27936"/>
    <cellStyle name="Calculation 2 2 2 4" xfId="943"/>
    <cellStyle name="Calculation 2 2 2 4 2" xfId="5308"/>
    <cellStyle name="Calculation 2 2 2 4 2 2" xfId="7894"/>
    <cellStyle name="Calculation 2 2 2 4 2 2 2" xfId="16883"/>
    <cellStyle name="Calculation 2 2 2 4 2 2 2 2" xfId="41131"/>
    <cellStyle name="Calculation 2 2 2 4 2 2 3" xfId="32881"/>
    <cellStyle name="Calculation 2 2 2 4 2 3" xfId="10531"/>
    <cellStyle name="Calculation 2 2 2 4 2 3 2" xfId="19520"/>
    <cellStyle name="Calculation 2 2 2 4 2 3 2 2" xfId="37540"/>
    <cellStyle name="Calculation 2 2 2 4 2 3 3" xfId="35671"/>
    <cellStyle name="Calculation 2 2 2 4 2 4" xfId="14297"/>
    <cellStyle name="Calculation 2 2 2 4 2 4 2" xfId="43043"/>
    <cellStyle name="Calculation 2 2 2 4 2 5" xfId="35593"/>
    <cellStyle name="Calculation 2 2 2 4 3" xfId="3380"/>
    <cellStyle name="Calculation 2 2 2 4 3 2" xfId="29832"/>
    <cellStyle name="Calculation 2 2 2 4 4" xfId="31955"/>
    <cellStyle name="Calculation 2 2 2 5" xfId="1287"/>
    <cellStyle name="Calculation 2 2 2 5 2" xfId="5632"/>
    <cellStyle name="Calculation 2 2 2 5 2 2" xfId="8218"/>
    <cellStyle name="Calculation 2 2 2 5 2 2 2" xfId="17207"/>
    <cellStyle name="Calculation 2 2 2 5 2 2 2 2" xfId="24016"/>
    <cellStyle name="Calculation 2 2 2 5 2 2 3" xfId="26993"/>
    <cellStyle name="Calculation 2 2 2 5 2 3" xfId="10855"/>
    <cellStyle name="Calculation 2 2 2 5 2 3 2" xfId="19844"/>
    <cellStyle name="Calculation 2 2 2 5 2 3 2 2" xfId="33458"/>
    <cellStyle name="Calculation 2 2 2 5 2 3 3" xfId="34478"/>
    <cellStyle name="Calculation 2 2 2 5 2 4" xfId="14621"/>
    <cellStyle name="Calculation 2 2 2 5 2 4 2" xfId="29197"/>
    <cellStyle name="Calculation 2 2 2 5 2 5" xfId="31018"/>
    <cellStyle name="Calculation 2 2 2 5 3" xfId="3724"/>
    <cellStyle name="Calculation 2 2 2 5 3 2" xfId="32610"/>
    <cellStyle name="Calculation 2 2 2 5 4" xfId="30765"/>
    <cellStyle name="Calculation 2 2 2 6" xfId="1609"/>
    <cellStyle name="Calculation 2 2 2 6 2" xfId="5953"/>
    <cellStyle name="Calculation 2 2 2 6 2 2" xfId="8539"/>
    <cellStyle name="Calculation 2 2 2 6 2 2 2" xfId="17528"/>
    <cellStyle name="Calculation 2 2 2 6 2 2 2 2" xfId="26521"/>
    <cellStyle name="Calculation 2 2 2 6 2 2 3" xfId="37671"/>
    <cellStyle name="Calculation 2 2 2 6 2 3" xfId="11176"/>
    <cellStyle name="Calculation 2 2 2 6 2 3 2" xfId="20165"/>
    <cellStyle name="Calculation 2 2 2 6 2 3 2 2" xfId="32586"/>
    <cellStyle name="Calculation 2 2 2 6 2 3 3" xfId="43940"/>
    <cellStyle name="Calculation 2 2 2 6 2 4" xfId="14942"/>
    <cellStyle name="Calculation 2 2 2 6 2 4 2" xfId="33090"/>
    <cellStyle name="Calculation 2 2 2 6 2 5" xfId="27002"/>
    <cellStyle name="Calculation 2 2 2 6 3" xfId="4046"/>
    <cellStyle name="Calculation 2 2 2 6 3 2" xfId="39503"/>
    <cellStyle name="Calculation 2 2 2 6 4" xfId="38125"/>
    <cellStyle name="Calculation 2 2 2 7" xfId="1810"/>
    <cellStyle name="Calculation 2 2 2 7 2" xfId="6127"/>
    <cellStyle name="Calculation 2 2 2 7 2 2" xfId="8713"/>
    <cellStyle name="Calculation 2 2 2 7 2 2 2" xfId="17702"/>
    <cellStyle name="Calculation 2 2 2 7 2 2 2 2" xfId="38047"/>
    <cellStyle name="Calculation 2 2 2 7 2 2 3" xfId="30605"/>
    <cellStyle name="Calculation 2 2 2 7 2 3" xfId="11350"/>
    <cellStyle name="Calculation 2 2 2 7 2 3 2" xfId="20339"/>
    <cellStyle name="Calculation 2 2 2 7 2 3 2 2" xfId="35056"/>
    <cellStyle name="Calculation 2 2 2 7 2 3 3" xfId="31153"/>
    <cellStyle name="Calculation 2 2 2 7 2 4" xfId="15116"/>
    <cellStyle name="Calculation 2 2 2 7 2 4 2" xfId="24467"/>
    <cellStyle name="Calculation 2 2 2 7 2 5" xfId="31040"/>
    <cellStyle name="Calculation 2 2 2 7 3" xfId="4247"/>
    <cellStyle name="Calculation 2 2 2 7 3 2" xfId="28041"/>
    <cellStyle name="Calculation 2 2 2 7 4" xfId="39589"/>
    <cellStyle name="Calculation 2 2 2 8" xfId="2717"/>
    <cellStyle name="Calculation 2 2 2 8 2" xfId="6907"/>
    <cellStyle name="Calculation 2 2 2 8 2 2" xfId="12048"/>
    <cellStyle name="Calculation 2 2 2 8 2 2 2" xfId="21037"/>
    <cellStyle name="Calculation 2 2 2 8 2 2 2 2" xfId="38678"/>
    <cellStyle name="Calculation 2 2 2 8 2 2 3" xfId="27460"/>
    <cellStyle name="Calculation 2 2 2 8 2 3" xfId="12869"/>
    <cellStyle name="Calculation 2 2 2 8 2 3 2" xfId="21858"/>
    <cellStyle name="Calculation 2 2 2 8 2 3 2 2" xfId="42380"/>
    <cellStyle name="Calculation 2 2 2 8 2 3 3" xfId="27846"/>
    <cellStyle name="Calculation 2 2 2 8 2 4" xfId="15896"/>
    <cellStyle name="Calculation 2 2 2 8 2 4 2" xfId="36149"/>
    <cellStyle name="Calculation 2 2 2 8 2 5" xfId="40193"/>
    <cellStyle name="Calculation 2 2 2 8 3" xfId="9478"/>
    <cellStyle name="Calculation 2 2 2 8 3 2" xfId="18467"/>
    <cellStyle name="Calculation 2 2 2 8 3 2 2" xfId="43534"/>
    <cellStyle name="Calculation 2 2 2 8 3 3" xfId="36968"/>
    <cellStyle name="Calculation 2 2 2 8 4" xfId="39352"/>
    <cellStyle name="Calculation 2 2 2 9" xfId="4663"/>
    <cellStyle name="Calculation 2 2 2 9 2" xfId="7249"/>
    <cellStyle name="Calculation 2 2 2 9 2 2" xfId="16238"/>
    <cellStyle name="Calculation 2 2 2 9 2 2 2" xfId="25347"/>
    <cellStyle name="Calculation 2 2 2 9 2 3" xfId="36967"/>
    <cellStyle name="Calculation 2 2 2 9 3" xfId="9886"/>
    <cellStyle name="Calculation 2 2 2 9 3 2" xfId="18875"/>
    <cellStyle name="Calculation 2 2 2 9 3 2 2" xfId="24794"/>
    <cellStyle name="Calculation 2 2 2 9 3 3" xfId="41506"/>
    <cellStyle name="Calculation 2 2 2 9 4" xfId="13652"/>
    <cellStyle name="Calculation 2 2 2 9 4 2" xfId="36995"/>
    <cellStyle name="Calculation 2 2 2 9 5" xfId="27149"/>
    <cellStyle name="Calculation 2 2 20" xfId="44922"/>
    <cellStyle name="Calculation 2 2 21" xfId="45061"/>
    <cellStyle name="Calculation 2 2 22" xfId="45110"/>
    <cellStyle name="Calculation 2 2 23" xfId="45122"/>
    <cellStyle name="Calculation 2 2 24" xfId="45152"/>
    <cellStyle name="Calculation 2 2 25" xfId="45203"/>
    <cellStyle name="Calculation 2 2 26" xfId="45280"/>
    <cellStyle name="Calculation 2 2 27" xfId="45260"/>
    <cellStyle name="Calculation 2 2 28" xfId="45368"/>
    <cellStyle name="Calculation 2 2 29" xfId="45394"/>
    <cellStyle name="Calculation 2 2 3" xfId="449"/>
    <cellStyle name="Calculation 2 2 3 10" xfId="9314"/>
    <cellStyle name="Calculation 2 2 3 10 2" xfId="18303"/>
    <cellStyle name="Calculation 2 2 3 10 2 2" xfId="31711"/>
    <cellStyle name="Calculation 2 2 3 10 3" xfId="40069"/>
    <cellStyle name="Calculation 2 2 3 11" xfId="12031"/>
    <cellStyle name="Calculation 2 2 3 11 2" xfId="21020"/>
    <cellStyle name="Calculation 2 2 3 11 2 2" xfId="40341"/>
    <cellStyle name="Calculation 2 2 3 11 3" xfId="36187"/>
    <cellStyle name="Calculation 2 2 3 12" xfId="2455"/>
    <cellStyle name="Calculation 2 2 3 12 2" xfId="24883"/>
    <cellStyle name="Calculation 2 2 3 13" xfId="13364"/>
    <cellStyle name="Calculation 2 2 3 13 2" xfId="36244"/>
    <cellStyle name="Calculation 2 2 3 14" xfId="40713"/>
    <cellStyle name="Calculation 2 2 3 15" xfId="44348"/>
    <cellStyle name="Calculation 2 2 3 16" xfId="45574"/>
    <cellStyle name="Calculation 2 2 3 2" xfId="798"/>
    <cellStyle name="Calculation 2 2 3 2 2" xfId="5168"/>
    <cellStyle name="Calculation 2 2 3 2 2 2" xfId="7754"/>
    <cellStyle name="Calculation 2 2 3 2 2 2 2" xfId="16743"/>
    <cellStyle name="Calculation 2 2 3 2 2 2 2 2" xfId="29363"/>
    <cellStyle name="Calculation 2 2 3 2 2 2 3" xfId="39566"/>
    <cellStyle name="Calculation 2 2 3 2 2 3" xfId="10391"/>
    <cellStyle name="Calculation 2 2 3 2 2 3 2" xfId="19380"/>
    <cellStyle name="Calculation 2 2 3 2 2 3 2 2" xfId="34922"/>
    <cellStyle name="Calculation 2 2 3 2 2 3 3" xfId="36545"/>
    <cellStyle name="Calculation 2 2 3 2 2 4" xfId="14157"/>
    <cellStyle name="Calculation 2 2 3 2 2 4 2" xfId="38754"/>
    <cellStyle name="Calculation 2 2 3 2 2 5" xfId="31187"/>
    <cellStyle name="Calculation 2 2 3 2 3" xfId="3235"/>
    <cellStyle name="Calculation 2 2 3 2 3 2" xfId="30905"/>
    <cellStyle name="Calculation 2 2 3 2 4" xfId="28364"/>
    <cellStyle name="Calculation 2 2 3 3" xfId="1143"/>
    <cellStyle name="Calculation 2 2 3 3 2" xfId="5489"/>
    <cellStyle name="Calculation 2 2 3 3 2 2" xfId="8075"/>
    <cellStyle name="Calculation 2 2 3 3 2 2 2" xfId="17064"/>
    <cellStyle name="Calculation 2 2 3 3 2 2 2 2" xfId="24035"/>
    <cellStyle name="Calculation 2 2 3 3 2 2 3" xfId="41813"/>
    <cellStyle name="Calculation 2 2 3 3 2 3" xfId="10712"/>
    <cellStyle name="Calculation 2 2 3 3 2 3 2" xfId="19701"/>
    <cellStyle name="Calculation 2 2 3 3 2 3 2 2" xfId="25522"/>
    <cellStyle name="Calculation 2 2 3 3 2 3 3" xfId="26447"/>
    <cellStyle name="Calculation 2 2 3 3 2 4" xfId="14478"/>
    <cellStyle name="Calculation 2 2 3 3 2 4 2" xfId="30207"/>
    <cellStyle name="Calculation 2 2 3 3 2 5" xfId="25082"/>
    <cellStyle name="Calculation 2 2 3 3 3" xfId="3580"/>
    <cellStyle name="Calculation 2 2 3 3 3 2" xfId="36170"/>
    <cellStyle name="Calculation 2 2 3 3 4" xfId="41982"/>
    <cellStyle name="Calculation 2 2 3 4" xfId="1487"/>
    <cellStyle name="Calculation 2 2 3 4 2" xfId="5832"/>
    <cellStyle name="Calculation 2 2 3 4 2 2" xfId="8418"/>
    <cellStyle name="Calculation 2 2 3 4 2 2 2" xfId="17407"/>
    <cellStyle name="Calculation 2 2 3 4 2 2 2 2" xfId="36079"/>
    <cellStyle name="Calculation 2 2 3 4 2 2 3" xfId="36789"/>
    <cellStyle name="Calculation 2 2 3 4 2 3" xfId="11055"/>
    <cellStyle name="Calculation 2 2 3 4 2 3 2" xfId="20044"/>
    <cellStyle name="Calculation 2 2 3 4 2 3 2 2" xfId="28099"/>
    <cellStyle name="Calculation 2 2 3 4 2 3 3" xfId="40516"/>
    <cellStyle name="Calculation 2 2 3 4 2 4" xfId="14821"/>
    <cellStyle name="Calculation 2 2 3 4 2 4 2" xfId="37980"/>
    <cellStyle name="Calculation 2 2 3 4 2 5" xfId="33777"/>
    <cellStyle name="Calculation 2 2 3 4 3" xfId="3924"/>
    <cellStyle name="Calculation 2 2 3 4 3 2" xfId="33046"/>
    <cellStyle name="Calculation 2 2 3 4 4" xfId="41018"/>
    <cellStyle name="Calculation 2 2 3 5" xfId="1801"/>
    <cellStyle name="Calculation 2 2 3 5 2" xfId="6119"/>
    <cellStyle name="Calculation 2 2 3 5 2 2" xfId="8705"/>
    <cellStyle name="Calculation 2 2 3 5 2 2 2" xfId="17694"/>
    <cellStyle name="Calculation 2 2 3 5 2 2 2 2" xfId="40372"/>
    <cellStyle name="Calculation 2 2 3 5 2 2 3" xfId="31236"/>
    <cellStyle name="Calculation 2 2 3 5 2 3" xfId="11342"/>
    <cellStyle name="Calculation 2 2 3 5 2 3 2" xfId="20331"/>
    <cellStyle name="Calculation 2 2 3 5 2 3 2 2" xfId="29990"/>
    <cellStyle name="Calculation 2 2 3 5 2 3 3" xfId="41693"/>
    <cellStyle name="Calculation 2 2 3 5 2 4" xfId="15108"/>
    <cellStyle name="Calculation 2 2 3 5 2 4 2" xfId="30612"/>
    <cellStyle name="Calculation 2 2 3 5 2 5" xfId="41495"/>
    <cellStyle name="Calculation 2 2 3 5 3" xfId="4238"/>
    <cellStyle name="Calculation 2 2 3 5 3 2" xfId="29038"/>
    <cellStyle name="Calculation 2 2 3 5 4" xfId="24927"/>
    <cellStyle name="Calculation 2 2 3 6" xfId="2106"/>
    <cellStyle name="Calculation 2 2 3 6 2" xfId="6408"/>
    <cellStyle name="Calculation 2 2 3 6 2 2" xfId="8994"/>
    <cellStyle name="Calculation 2 2 3 6 2 2 2" xfId="17983"/>
    <cellStyle name="Calculation 2 2 3 6 2 2 2 2" xfId="31297"/>
    <cellStyle name="Calculation 2 2 3 6 2 2 3" xfId="39780"/>
    <cellStyle name="Calculation 2 2 3 6 2 3" xfId="11631"/>
    <cellStyle name="Calculation 2 2 3 6 2 3 2" xfId="20620"/>
    <cellStyle name="Calculation 2 2 3 6 2 3 2 2" xfId="43027"/>
    <cellStyle name="Calculation 2 2 3 6 2 3 3" xfId="34436"/>
    <cellStyle name="Calculation 2 2 3 6 2 4" xfId="15397"/>
    <cellStyle name="Calculation 2 2 3 6 2 4 2" xfId="28672"/>
    <cellStyle name="Calculation 2 2 3 6 2 5" xfId="32915"/>
    <cellStyle name="Calculation 2 2 3 6 3" xfId="4543"/>
    <cellStyle name="Calculation 2 2 3 6 3 2" xfId="23659"/>
    <cellStyle name="Calculation 2 2 3 6 4" xfId="31822"/>
    <cellStyle name="Calculation 2 2 3 7" xfId="2916"/>
    <cellStyle name="Calculation 2 2 3 7 2" xfId="7066"/>
    <cellStyle name="Calculation 2 2 3 7 2 2" xfId="12192"/>
    <cellStyle name="Calculation 2 2 3 7 2 2 2" xfId="21181"/>
    <cellStyle name="Calculation 2 2 3 7 2 2 2 2" xfId="23280"/>
    <cellStyle name="Calculation 2 2 3 7 2 2 3" xfId="37770"/>
    <cellStyle name="Calculation 2 2 3 7 2 3" xfId="12996"/>
    <cellStyle name="Calculation 2 2 3 7 2 3 2" xfId="21985"/>
    <cellStyle name="Calculation 2 2 3 7 2 3 2 2" xfId="23541"/>
    <cellStyle name="Calculation 2 2 3 7 2 3 3" xfId="22207"/>
    <cellStyle name="Calculation 2 2 3 7 2 4" xfId="16055"/>
    <cellStyle name="Calculation 2 2 3 7 2 4 2" xfId="29111"/>
    <cellStyle name="Calculation 2 2 3 7 2 5" xfId="25471"/>
    <cellStyle name="Calculation 2 2 3 7 3" xfId="9629"/>
    <cellStyle name="Calculation 2 2 3 7 3 2" xfId="18618"/>
    <cellStyle name="Calculation 2 2 3 7 3 2 2" xfId="36726"/>
    <cellStyle name="Calculation 2 2 3 7 3 3" xfId="37011"/>
    <cellStyle name="Calculation 2 2 3 7 4" xfId="40024"/>
    <cellStyle name="Calculation 2 2 3 8" xfId="4844"/>
    <cellStyle name="Calculation 2 2 3 8 2" xfId="7430"/>
    <cellStyle name="Calculation 2 2 3 8 2 2" xfId="16419"/>
    <cellStyle name="Calculation 2 2 3 8 2 2 2" xfId="30067"/>
    <cellStyle name="Calculation 2 2 3 8 2 3" xfId="26023"/>
    <cellStyle name="Calculation 2 2 3 8 3" xfId="10067"/>
    <cellStyle name="Calculation 2 2 3 8 3 2" xfId="19056"/>
    <cellStyle name="Calculation 2 2 3 8 3 2 2" xfId="32971"/>
    <cellStyle name="Calculation 2 2 3 8 3 3" xfId="36552"/>
    <cellStyle name="Calculation 2 2 3 8 4" xfId="13833"/>
    <cellStyle name="Calculation 2 2 3 8 4 2" xfId="22965"/>
    <cellStyle name="Calculation 2 2 3 8 5" xfId="33999"/>
    <cellStyle name="Calculation 2 2 3 9" xfId="6751"/>
    <cellStyle name="Calculation 2 2 3 9 2" xfId="11951"/>
    <cellStyle name="Calculation 2 2 3 9 2 2" xfId="20940"/>
    <cellStyle name="Calculation 2 2 3 9 2 2 2" xfId="27347"/>
    <cellStyle name="Calculation 2 2 3 9 2 3" xfId="44132"/>
    <cellStyle name="Calculation 2 2 3 9 3" xfId="15740"/>
    <cellStyle name="Calculation 2 2 3 9 3 2" xfId="41888"/>
    <cellStyle name="Calculation 2 2 3 9 4" xfId="42821"/>
    <cellStyle name="Calculation 2 2 30" xfId="45418"/>
    <cellStyle name="Calculation 2 2 31" xfId="45339"/>
    <cellStyle name="Calculation 2 2 32" xfId="44268"/>
    <cellStyle name="Calculation 2 2 33" xfId="44188"/>
    <cellStyle name="Calculation 2 2 34" xfId="45474"/>
    <cellStyle name="Calculation 2 2 4" xfId="547"/>
    <cellStyle name="Calculation 2 2 4 10" xfId="44291"/>
    <cellStyle name="Calculation 2 2 4 11" xfId="45633"/>
    <cellStyle name="Calculation 2 2 4 2" xfId="896"/>
    <cellStyle name="Calculation 2 2 4 2 2" xfId="5265"/>
    <cellStyle name="Calculation 2 2 4 2 2 2" xfId="7851"/>
    <cellStyle name="Calculation 2 2 4 2 2 2 2" xfId="16840"/>
    <cellStyle name="Calculation 2 2 4 2 2 2 2 2" xfId="33705"/>
    <cellStyle name="Calculation 2 2 4 2 2 2 3" xfId="36098"/>
    <cellStyle name="Calculation 2 2 4 2 2 3" xfId="10488"/>
    <cellStyle name="Calculation 2 2 4 2 2 3 2" xfId="19477"/>
    <cellStyle name="Calculation 2 2 4 2 2 3 2 2" xfId="23080"/>
    <cellStyle name="Calculation 2 2 4 2 2 3 3" xfId="34716"/>
    <cellStyle name="Calculation 2 2 4 2 2 4" xfId="14254"/>
    <cellStyle name="Calculation 2 2 4 2 2 4 2" xfId="41405"/>
    <cellStyle name="Calculation 2 2 4 2 2 5" xfId="41033"/>
    <cellStyle name="Calculation 2 2 4 2 3" xfId="3333"/>
    <cellStyle name="Calculation 2 2 4 2 3 2" xfId="32998"/>
    <cellStyle name="Calculation 2 2 4 2 4" xfId="35142"/>
    <cellStyle name="Calculation 2 2 4 3" xfId="1241"/>
    <cellStyle name="Calculation 2 2 4 3 2" xfId="5586"/>
    <cellStyle name="Calculation 2 2 4 3 2 2" xfId="8172"/>
    <cellStyle name="Calculation 2 2 4 3 2 2 2" xfId="17161"/>
    <cellStyle name="Calculation 2 2 4 3 2 2 2 2" xfId="39546"/>
    <cellStyle name="Calculation 2 2 4 3 2 2 3" xfId="38389"/>
    <cellStyle name="Calculation 2 2 4 3 2 3" xfId="10809"/>
    <cellStyle name="Calculation 2 2 4 3 2 3 2" xfId="19798"/>
    <cellStyle name="Calculation 2 2 4 3 2 3 2 2" xfId="24996"/>
    <cellStyle name="Calculation 2 2 4 3 2 3 3" xfId="40576"/>
    <cellStyle name="Calculation 2 2 4 3 2 4" xfId="14575"/>
    <cellStyle name="Calculation 2 2 4 3 2 4 2" xfId="30993"/>
    <cellStyle name="Calculation 2 2 4 3 2 5" xfId="38467"/>
    <cellStyle name="Calculation 2 2 4 3 3" xfId="3678"/>
    <cellStyle name="Calculation 2 2 4 3 3 2" xfId="34180"/>
    <cellStyle name="Calculation 2 2 4 3 4" xfId="28736"/>
    <cellStyle name="Calculation 2 2 4 4" xfId="1585"/>
    <cellStyle name="Calculation 2 2 4 4 2" xfId="5930"/>
    <cellStyle name="Calculation 2 2 4 4 2 2" xfId="8516"/>
    <cellStyle name="Calculation 2 2 4 4 2 2 2" xfId="17505"/>
    <cellStyle name="Calculation 2 2 4 4 2 2 2 2" xfId="38809"/>
    <cellStyle name="Calculation 2 2 4 4 2 2 3" xfId="39579"/>
    <cellStyle name="Calculation 2 2 4 4 2 3" xfId="11153"/>
    <cellStyle name="Calculation 2 2 4 4 2 3 2" xfId="20142"/>
    <cellStyle name="Calculation 2 2 4 4 2 3 2 2" xfId="34827"/>
    <cellStyle name="Calculation 2 2 4 4 2 3 3" xfId="40561"/>
    <cellStyle name="Calculation 2 2 4 4 2 4" xfId="14919"/>
    <cellStyle name="Calculation 2 2 4 4 2 4 2" xfId="43429"/>
    <cellStyle name="Calculation 2 2 4 4 2 5" xfId="31024"/>
    <cellStyle name="Calculation 2 2 4 4 3" xfId="4022"/>
    <cellStyle name="Calculation 2 2 4 4 3 2" xfId="38247"/>
    <cellStyle name="Calculation 2 2 4 4 4" xfId="23314"/>
    <cellStyle name="Calculation 2 2 4 5" xfId="1897"/>
    <cellStyle name="Calculation 2 2 4 5 2" xfId="6213"/>
    <cellStyle name="Calculation 2 2 4 5 2 2" xfId="8799"/>
    <cellStyle name="Calculation 2 2 4 5 2 2 2" xfId="17788"/>
    <cellStyle name="Calculation 2 2 4 5 2 2 2 2" xfId="27655"/>
    <cellStyle name="Calculation 2 2 4 5 2 2 3" xfId="33041"/>
    <cellStyle name="Calculation 2 2 4 5 2 3" xfId="11436"/>
    <cellStyle name="Calculation 2 2 4 5 2 3 2" xfId="20425"/>
    <cellStyle name="Calculation 2 2 4 5 2 3 2 2" xfId="44036"/>
    <cellStyle name="Calculation 2 2 4 5 2 3 3" xfId="27196"/>
    <cellStyle name="Calculation 2 2 4 5 2 4" xfId="15202"/>
    <cellStyle name="Calculation 2 2 4 5 2 4 2" xfId="31777"/>
    <cellStyle name="Calculation 2 2 4 5 2 5" xfId="40743"/>
    <cellStyle name="Calculation 2 2 4 5 3" xfId="4334"/>
    <cellStyle name="Calculation 2 2 4 5 3 2" xfId="41766"/>
    <cellStyle name="Calculation 2 2 4 5 4" xfId="31400"/>
    <cellStyle name="Calculation 2 2 4 6" xfId="2204"/>
    <cellStyle name="Calculation 2 2 4 6 2" xfId="6505"/>
    <cellStyle name="Calculation 2 2 4 6 2 2" xfId="9091"/>
    <cellStyle name="Calculation 2 2 4 6 2 2 2" xfId="18080"/>
    <cellStyle name="Calculation 2 2 4 6 2 2 2 2" xfId="29581"/>
    <cellStyle name="Calculation 2 2 4 6 2 2 3" xfId="41492"/>
    <cellStyle name="Calculation 2 2 4 6 2 3" xfId="11728"/>
    <cellStyle name="Calculation 2 2 4 6 2 3 2" xfId="20717"/>
    <cellStyle name="Calculation 2 2 4 6 2 3 2 2" xfId="40174"/>
    <cellStyle name="Calculation 2 2 4 6 2 3 3" xfId="31125"/>
    <cellStyle name="Calculation 2 2 4 6 2 4" xfId="15494"/>
    <cellStyle name="Calculation 2 2 4 6 2 4 2" xfId="25944"/>
    <cellStyle name="Calculation 2 2 4 6 2 5" xfId="27963"/>
    <cellStyle name="Calculation 2 2 4 6 3" xfId="4641"/>
    <cellStyle name="Calculation 2 2 4 6 3 2" xfId="39825"/>
    <cellStyle name="Calculation 2 2 4 6 4" xfId="42777"/>
    <cellStyle name="Calculation 2 2 4 7" xfId="4941"/>
    <cellStyle name="Calculation 2 2 4 7 2" xfId="7527"/>
    <cellStyle name="Calculation 2 2 4 7 2 2" xfId="16516"/>
    <cellStyle name="Calculation 2 2 4 7 2 2 2" xfId="29808"/>
    <cellStyle name="Calculation 2 2 4 7 2 3" xfId="34842"/>
    <cellStyle name="Calculation 2 2 4 7 3" xfId="10164"/>
    <cellStyle name="Calculation 2 2 4 7 3 2" xfId="19153"/>
    <cellStyle name="Calculation 2 2 4 7 3 2 2" xfId="43155"/>
    <cellStyle name="Calculation 2 2 4 7 3 3" xfId="34712"/>
    <cellStyle name="Calculation 2 2 4 7 4" xfId="13930"/>
    <cellStyle name="Calculation 2 2 4 7 4 2" xfId="39205"/>
    <cellStyle name="Calculation 2 2 4 7 5" xfId="29186"/>
    <cellStyle name="Calculation 2 2 4 8" xfId="2553"/>
    <cellStyle name="Calculation 2 2 4 8 2" xfId="43031"/>
    <cellStyle name="Calculation 2 2 4 9" xfId="25230"/>
    <cellStyle name="Calculation 2 2 5" xfId="316"/>
    <cellStyle name="Calculation 2 2 5 2" xfId="4719"/>
    <cellStyle name="Calculation 2 2 5 2 2" xfId="7305"/>
    <cellStyle name="Calculation 2 2 5 2 2 2" xfId="16294"/>
    <cellStyle name="Calculation 2 2 5 2 2 2 2" xfId="33896"/>
    <cellStyle name="Calculation 2 2 5 2 2 3" xfId="28351"/>
    <cellStyle name="Calculation 2 2 5 2 3" xfId="9942"/>
    <cellStyle name="Calculation 2 2 5 2 3 2" xfId="18931"/>
    <cellStyle name="Calculation 2 2 5 2 3 2 2" xfId="24198"/>
    <cellStyle name="Calculation 2 2 5 2 3 3" xfId="26515"/>
    <cellStyle name="Calculation 2 2 5 2 4" xfId="13708"/>
    <cellStyle name="Calculation 2 2 5 2 4 2" xfId="28286"/>
    <cellStyle name="Calculation 2 2 5 2 5" xfId="37370"/>
    <cellStyle name="Calculation 2 2 5 3" xfId="2784"/>
    <cellStyle name="Calculation 2 2 5 3 2" xfId="32418"/>
    <cellStyle name="Calculation 2 2 5 4" xfId="32615"/>
    <cellStyle name="Calculation 2 2 5 5" xfId="44424"/>
    <cellStyle name="Calculation 2 2 5 6" xfId="45652"/>
    <cellStyle name="Calculation 2 2 6" xfId="665"/>
    <cellStyle name="Calculation 2 2 6 2" xfId="5043"/>
    <cellStyle name="Calculation 2 2 6 2 2" xfId="7629"/>
    <cellStyle name="Calculation 2 2 6 2 2 2" xfId="16618"/>
    <cellStyle name="Calculation 2 2 6 2 2 2 2" xfId="42430"/>
    <cellStyle name="Calculation 2 2 6 2 2 3" xfId="43548"/>
    <cellStyle name="Calculation 2 2 6 2 3" xfId="10266"/>
    <cellStyle name="Calculation 2 2 6 2 3 2" xfId="19255"/>
    <cellStyle name="Calculation 2 2 6 2 3 2 2" xfId="27798"/>
    <cellStyle name="Calculation 2 2 6 2 3 3" xfId="31140"/>
    <cellStyle name="Calculation 2 2 6 2 4" xfId="14032"/>
    <cellStyle name="Calculation 2 2 6 2 4 2" xfId="22327"/>
    <cellStyle name="Calculation 2 2 6 2 5" xfId="32447"/>
    <cellStyle name="Calculation 2 2 6 3" xfId="3102"/>
    <cellStyle name="Calculation 2 2 6 3 2" xfId="32581"/>
    <cellStyle name="Calculation 2 2 6 4" xfId="29441"/>
    <cellStyle name="Calculation 2 2 6 5" xfId="44413"/>
    <cellStyle name="Calculation 2 2 6 6" xfId="45688"/>
    <cellStyle name="Calculation 2 2 7" xfId="1010"/>
    <cellStyle name="Calculation 2 2 7 2" xfId="5364"/>
    <cellStyle name="Calculation 2 2 7 2 2" xfId="7950"/>
    <cellStyle name="Calculation 2 2 7 2 2 2" xfId="16939"/>
    <cellStyle name="Calculation 2 2 7 2 2 2 2" xfId="25620"/>
    <cellStyle name="Calculation 2 2 7 2 2 3" xfId="35957"/>
    <cellStyle name="Calculation 2 2 7 2 3" xfId="10587"/>
    <cellStyle name="Calculation 2 2 7 2 3 2" xfId="19576"/>
    <cellStyle name="Calculation 2 2 7 2 3 2 2" xfId="40420"/>
    <cellStyle name="Calculation 2 2 7 2 3 3" xfId="37851"/>
    <cellStyle name="Calculation 2 2 7 2 4" xfId="14353"/>
    <cellStyle name="Calculation 2 2 7 2 4 2" xfId="34056"/>
    <cellStyle name="Calculation 2 2 7 2 5" xfId="33550"/>
    <cellStyle name="Calculation 2 2 7 3" xfId="3447"/>
    <cellStyle name="Calculation 2 2 7 3 2" xfId="40982"/>
    <cellStyle name="Calculation 2 2 7 4" xfId="40901"/>
    <cellStyle name="Calculation 2 2 7 5" xfId="44493"/>
    <cellStyle name="Calculation 2 2 7 6" xfId="45724"/>
    <cellStyle name="Calculation 2 2 8" xfId="1354"/>
    <cellStyle name="Calculation 2 2 8 2" xfId="5699"/>
    <cellStyle name="Calculation 2 2 8 2 2" xfId="8285"/>
    <cellStyle name="Calculation 2 2 8 2 2 2" xfId="17274"/>
    <cellStyle name="Calculation 2 2 8 2 2 2 2" xfId="25784"/>
    <cellStyle name="Calculation 2 2 8 2 2 3" xfId="40375"/>
    <cellStyle name="Calculation 2 2 8 2 3" xfId="10922"/>
    <cellStyle name="Calculation 2 2 8 2 3 2" xfId="19911"/>
    <cellStyle name="Calculation 2 2 8 2 3 2 2" xfId="29195"/>
    <cellStyle name="Calculation 2 2 8 2 3 3" xfId="41625"/>
    <cellStyle name="Calculation 2 2 8 2 4" xfId="14688"/>
    <cellStyle name="Calculation 2 2 8 2 4 2" xfId="37741"/>
    <cellStyle name="Calculation 2 2 8 2 5" xfId="35164"/>
    <cellStyle name="Calculation 2 2 8 3" xfId="3791"/>
    <cellStyle name="Calculation 2 2 8 3 2" xfId="41266"/>
    <cellStyle name="Calculation 2 2 8 4" xfId="32945"/>
    <cellStyle name="Calculation 2 2 8 5" xfId="44410"/>
    <cellStyle name="Calculation 2 2 8 6" xfId="45773"/>
    <cellStyle name="Calculation 2 2 9" xfId="1646"/>
    <cellStyle name="Calculation 2 2 9 2" xfId="5982"/>
    <cellStyle name="Calculation 2 2 9 2 2" xfId="8568"/>
    <cellStyle name="Calculation 2 2 9 2 2 2" xfId="17557"/>
    <cellStyle name="Calculation 2 2 9 2 2 2 2" xfId="22628"/>
    <cellStyle name="Calculation 2 2 9 2 2 3" xfId="34382"/>
    <cellStyle name="Calculation 2 2 9 2 3" xfId="11205"/>
    <cellStyle name="Calculation 2 2 9 2 3 2" xfId="20194"/>
    <cellStyle name="Calculation 2 2 9 2 3 2 2" xfId="41000"/>
    <cellStyle name="Calculation 2 2 9 2 3 3" xfId="40468"/>
    <cellStyle name="Calculation 2 2 9 2 4" xfId="14971"/>
    <cellStyle name="Calculation 2 2 9 2 4 2" xfId="34883"/>
    <cellStyle name="Calculation 2 2 9 2 5" xfId="25218"/>
    <cellStyle name="Calculation 2 2 9 3" xfId="4083"/>
    <cellStyle name="Calculation 2 2 9 3 2" xfId="38761"/>
    <cellStyle name="Calculation 2 2 9 4" xfId="29340"/>
    <cellStyle name="Calculation 2 2 9 5" xfId="44561"/>
    <cellStyle name="Calculation 2 2 9 6" xfId="45813"/>
    <cellStyle name="Calculation 2 20" xfId="36317"/>
    <cellStyle name="Calculation 2 20 2" xfId="44856"/>
    <cellStyle name="Calculation 2 21" xfId="44888"/>
    <cellStyle name="Calculation 2 22" xfId="44943"/>
    <cellStyle name="Calculation 2 23" xfId="44940"/>
    <cellStyle name="Calculation 2 24" xfId="45044"/>
    <cellStyle name="Calculation 2 25" xfId="45097"/>
    <cellStyle name="Calculation 2 26" xfId="45086"/>
    <cellStyle name="Calculation 2 27" xfId="45174"/>
    <cellStyle name="Calculation 2 28" xfId="45271"/>
    <cellStyle name="Calculation 2 29" xfId="45232"/>
    <cellStyle name="Calculation 2 3" xfId="267"/>
    <cellStyle name="Calculation 2 3 10" xfId="6569"/>
    <cellStyle name="Calculation 2 3 10 2" xfId="11787"/>
    <cellStyle name="Calculation 2 3 10 2 2" xfId="20776"/>
    <cellStyle name="Calculation 2 3 10 2 2 2" xfId="32673"/>
    <cellStyle name="Calculation 2 3 10 2 3" xfId="43969"/>
    <cellStyle name="Calculation 2 3 10 3" xfId="15558"/>
    <cellStyle name="Calculation 2 3 10 3 2" xfId="31180"/>
    <cellStyle name="Calculation 2 3 10 4" xfId="25059"/>
    <cellStyle name="Calculation 2 3 10 5" xfId="44553"/>
    <cellStyle name="Calculation 2 3 11" xfId="9150"/>
    <cellStyle name="Calculation 2 3 11 2" xfId="18139"/>
    <cellStyle name="Calculation 2 3 11 2 2" xfId="43308"/>
    <cellStyle name="Calculation 2 3 11 3" xfId="41796"/>
    <cellStyle name="Calculation 2 3 11 4" xfId="44613"/>
    <cellStyle name="Calculation 2 3 12" xfId="9787"/>
    <cellStyle name="Calculation 2 3 12 2" xfId="18776"/>
    <cellStyle name="Calculation 2 3 12 2 2" xfId="28515"/>
    <cellStyle name="Calculation 2 3 12 3" xfId="26799"/>
    <cellStyle name="Calculation 2 3 12 4" xfId="44658"/>
    <cellStyle name="Calculation 2 3 13" xfId="2273"/>
    <cellStyle name="Calculation 2 3 13 2" xfId="22736"/>
    <cellStyle name="Calculation 2 3 13 3" xfId="44680"/>
    <cellStyle name="Calculation 2 3 14" xfId="13182"/>
    <cellStyle name="Calculation 2 3 14 2" xfId="43095"/>
    <cellStyle name="Calculation 2 3 14 3" xfId="44763"/>
    <cellStyle name="Calculation 2 3 15" xfId="38635"/>
    <cellStyle name="Calculation 2 3 15 2" xfId="44756"/>
    <cellStyle name="Calculation 2 3 16" xfId="44837"/>
    <cellStyle name="Calculation 2 3 17" xfId="44872"/>
    <cellStyle name="Calculation 2 3 18" xfId="44903"/>
    <cellStyle name="Calculation 2 3 19" xfId="44975"/>
    <cellStyle name="Calculation 2 3 2" xfId="405"/>
    <cellStyle name="Calculation 2 3 2 10" xfId="9275"/>
    <cellStyle name="Calculation 2 3 2 10 2" xfId="18264"/>
    <cellStyle name="Calculation 2 3 2 10 2 2" xfId="39274"/>
    <cellStyle name="Calculation 2 3 2 10 3" xfId="34572"/>
    <cellStyle name="Calculation 2 3 2 11" xfId="9783"/>
    <cellStyle name="Calculation 2 3 2 11 2" xfId="18772"/>
    <cellStyle name="Calculation 2 3 2 11 2 2" xfId="30559"/>
    <cellStyle name="Calculation 2 3 2 11 3" xfId="26428"/>
    <cellStyle name="Calculation 2 3 2 12" xfId="2411"/>
    <cellStyle name="Calculation 2 3 2 12 2" xfId="36903"/>
    <cellStyle name="Calculation 2 3 2 13" xfId="13320"/>
    <cellStyle name="Calculation 2 3 2 13 2" xfId="42774"/>
    <cellStyle name="Calculation 2 3 2 14" xfId="25267"/>
    <cellStyle name="Calculation 2 3 2 15" xfId="44336"/>
    <cellStyle name="Calculation 2 3 2 16" xfId="45529"/>
    <cellStyle name="Calculation 2 3 2 2" xfId="754"/>
    <cellStyle name="Calculation 2 3 2 2 2" xfId="5129"/>
    <cellStyle name="Calculation 2 3 2 2 2 2" xfId="7715"/>
    <cellStyle name="Calculation 2 3 2 2 2 2 2" xfId="16704"/>
    <cellStyle name="Calculation 2 3 2 2 2 2 2 2" xfId="42090"/>
    <cellStyle name="Calculation 2 3 2 2 2 2 3" xfId="30068"/>
    <cellStyle name="Calculation 2 3 2 2 2 3" xfId="10352"/>
    <cellStyle name="Calculation 2 3 2 2 2 3 2" xfId="19341"/>
    <cellStyle name="Calculation 2 3 2 2 2 3 2 2" xfId="27585"/>
    <cellStyle name="Calculation 2 3 2 2 2 3 3" xfId="43873"/>
    <cellStyle name="Calculation 2 3 2 2 2 4" xfId="14118"/>
    <cellStyle name="Calculation 2 3 2 2 2 4 2" xfId="43347"/>
    <cellStyle name="Calculation 2 3 2 2 2 5" xfId="41151"/>
    <cellStyle name="Calculation 2 3 2 2 3" xfId="3191"/>
    <cellStyle name="Calculation 2 3 2 2 3 2" xfId="25241"/>
    <cellStyle name="Calculation 2 3 2 2 4" xfId="33791"/>
    <cellStyle name="Calculation 2 3 2 3" xfId="1099"/>
    <cellStyle name="Calculation 2 3 2 3 2" xfId="5450"/>
    <cellStyle name="Calculation 2 3 2 3 2 2" xfId="8036"/>
    <cellStyle name="Calculation 2 3 2 3 2 2 2" xfId="17025"/>
    <cellStyle name="Calculation 2 3 2 3 2 2 2 2" xfId="36673"/>
    <cellStyle name="Calculation 2 3 2 3 2 2 3" xfId="24936"/>
    <cellStyle name="Calculation 2 3 2 3 2 3" xfId="10673"/>
    <cellStyle name="Calculation 2 3 2 3 2 3 2" xfId="19662"/>
    <cellStyle name="Calculation 2 3 2 3 2 3 2 2" xfId="34145"/>
    <cellStyle name="Calculation 2 3 2 3 2 3 3" xfId="32253"/>
    <cellStyle name="Calculation 2 3 2 3 2 4" xfId="14439"/>
    <cellStyle name="Calculation 2 3 2 3 2 4 2" xfId="42993"/>
    <cellStyle name="Calculation 2 3 2 3 2 5" xfId="35410"/>
    <cellStyle name="Calculation 2 3 2 3 3" xfId="3536"/>
    <cellStyle name="Calculation 2 3 2 3 3 2" xfId="42748"/>
    <cellStyle name="Calculation 2 3 2 3 4" xfId="28786"/>
    <cellStyle name="Calculation 2 3 2 4" xfId="1443"/>
    <cellStyle name="Calculation 2 3 2 4 2" xfId="5788"/>
    <cellStyle name="Calculation 2 3 2 4 2 2" xfId="8374"/>
    <cellStyle name="Calculation 2 3 2 4 2 2 2" xfId="17363"/>
    <cellStyle name="Calculation 2 3 2 4 2 2 2 2" xfId="38862"/>
    <cellStyle name="Calculation 2 3 2 4 2 2 3" xfId="39670"/>
    <cellStyle name="Calculation 2 3 2 4 2 3" xfId="11011"/>
    <cellStyle name="Calculation 2 3 2 4 2 3 2" xfId="20000"/>
    <cellStyle name="Calculation 2 3 2 4 2 3 2 2" xfId="24050"/>
    <cellStyle name="Calculation 2 3 2 4 2 3 3" xfId="37661"/>
    <cellStyle name="Calculation 2 3 2 4 2 4" xfId="14777"/>
    <cellStyle name="Calculation 2 3 2 4 2 4 2" xfId="35373"/>
    <cellStyle name="Calculation 2 3 2 4 2 5" xfId="29822"/>
    <cellStyle name="Calculation 2 3 2 4 3" xfId="3880"/>
    <cellStyle name="Calculation 2 3 2 4 3 2" xfId="27295"/>
    <cellStyle name="Calculation 2 3 2 4 4" xfId="25599"/>
    <cellStyle name="Calculation 2 3 2 5" xfId="1764"/>
    <cellStyle name="Calculation 2 3 2 5 2" xfId="6088"/>
    <cellStyle name="Calculation 2 3 2 5 2 2" xfId="8674"/>
    <cellStyle name="Calculation 2 3 2 5 2 2 2" xfId="17663"/>
    <cellStyle name="Calculation 2 3 2 5 2 2 2 2" xfId="42827"/>
    <cellStyle name="Calculation 2 3 2 5 2 2 3" xfId="26355"/>
    <cellStyle name="Calculation 2 3 2 5 2 3" xfId="11311"/>
    <cellStyle name="Calculation 2 3 2 5 2 3 2" xfId="20300"/>
    <cellStyle name="Calculation 2 3 2 5 2 3 2 2" xfId="26810"/>
    <cellStyle name="Calculation 2 3 2 5 2 3 3" xfId="38769"/>
    <cellStyle name="Calculation 2 3 2 5 2 4" xfId="15077"/>
    <cellStyle name="Calculation 2 3 2 5 2 4 2" xfId="30856"/>
    <cellStyle name="Calculation 2 3 2 5 2 5" xfId="39320"/>
    <cellStyle name="Calculation 2 3 2 5 3" xfId="4201"/>
    <cellStyle name="Calculation 2 3 2 5 3 2" xfId="42535"/>
    <cellStyle name="Calculation 2 3 2 5 4" xfId="32612"/>
    <cellStyle name="Calculation 2 3 2 6" xfId="2062"/>
    <cellStyle name="Calculation 2 3 2 6 2" xfId="6369"/>
    <cellStyle name="Calculation 2 3 2 6 2 2" xfId="8955"/>
    <cellStyle name="Calculation 2 3 2 6 2 2 2" xfId="17944"/>
    <cellStyle name="Calculation 2 3 2 6 2 2 2 2" xfId="39078"/>
    <cellStyle name="Calculation 2 3 2 6 2 2 3" xfId="33312"/>
    <cellStyle name="Calculation 2 3 2 6 2 3" xfId="11592"/>
    <cellStyle name="Calculation 2 3 2 6 2 3 2" xfId="20581"/>
    <cellStyle name="Calculation 2 3 2 6 2 3 2 2" xfId="24355"/>
    <cellStyle name="Calculation 2 3 2 6 2 3 3" xfId="41537"/>
    <cellStyle name="Calculation 2 3 2 6 2 4" xfId="15358"/>
    <cellStyle name="Calculation 2 3 2 6 2 4 2" xfId="40965"/>
    <cellStyle name="Calculation 2 3 2 6 2 5" xfId="24644"/>
    <cellStyle name="Calculation 2 3 2 6 3" xfId="4499"/>
    <cellStyle name="Calculation 2 3 2 6 3 2" xfId="26857"/>
    <cellStyle name="Calculation 2 3 2 6 4" xfId="38246"/>
    <cellStyle name="Calculation 2 3 2 7" xfId="2873"/>
    <cellStyle name="Calculation 2 3 2 7 2" xfId="7023"/>
    <cellStyle name="Calculation 2 3 2 7 2 2" xfId="12152"/>
    <cellStyle name="Calculation 2 3 2 7 2 2 2" xfId="21141"/>
    <cellStyle name="Calculation 2 3 2 7 2 2 2 2" xfId="23917"/>
    <cellStyle name="Calculation 2 3 2 7 2 2 3" xfId="32851"/>
    <cellStyle name="Calculation 2 3 2 7 2 3" xfId="12964"/>
    <cellStyle name="Calculation 2 3 2 7 2 3 2" xfId="21953"/>
    <cellStyle name="Calculation 2 3 2 7 2 3 2 2" xfId="29764"/>
    <cellStyle name="Calculation 2 3 2 7 2 3 3" xfId="28289"/>
    <cellStyle name="Calculation 2 3 2 7 2 4" xfId="16012"/>
    <cellStyle name="Calculation 2 3 2 7 2 4 2" xfId="23305"/>
    <cellStyle name="Calculation 2 3 2 7 2 5" xfId="42391"/>
    <cellStyle name="Calculation 2 3 2 7 3" xfId="9586"/>
    <cellStyle name="Calculation 2 3 2 7 3 2" xfId="18575"/>
    <cellStyle name="Calculation 2 3 2 7 3 2 2" xfId="31678"/>
    <cellStyle name="Calculation 2 3 2 7 3 3" xfId="29790"/>
    <cellStyle name="Calculation 2 3 2 7 4" xfId="27351"/>
    <cellStyle name="Calculation 2 3 2 8" xfId="4805"/>
    <cellStyle name="Calculation 2 3 2 8 2" xfId="7391"/>
    <cellStyle name="Calculation 2 3 2 8 2 2" xfId="16380"/>
    <cellStyle name="Calculation 2 3 2 8 2 2 2" xfId="24063"/>
    <cellStyle name="Calculation 2 3 2 8 2 3" xfId="38141"/>
    <cellStyle name="Calculation 2 3 2 8 3" xfId="10028"/>
    <cellStyle name="Calculation 2 3 2 8 3 2" xfId="19017"/>
    <cellStyle name="Calculation 2 3 2 8 3 2 2" xfId="24744"/>
    <cellStyle name="Calculation 2 3 2 8 3 3" xfId="43829"/>
    <cellStyle name="Calculation 2 3 2 8 4" xfId="13794"/>
    <cellStyle name="Calculation 2 3 2 8 4 2" xfId="35012"/>
    <cellStyle name="Calculation 2 3 2 8 5" xfId="25716"/>
    <cellStyle name="Calculation 2 3 2 9" xfId="6707"/>
    <cellStyle name="Calculation 2 3 2 9 2" xfId="11912"/>
    <cellStyle name="Calculation 2 3 2 9 2 2" xfId="20901"/>
    <cellStyle name="Calculation 2 3 2 9 2 2 2" xfId="36886"/>
    <cellStyle name="Calculation 2 3 2 9 2 3" xfId="24269"/>
    <cellStyle name="Calculation 2 3 2 9 3" xfId="15696"/>
    <cellStyle name="Calculation 2 3 2 9 3 2" xfId="24080"/>
    <cellStyle name="Calculation 2 3 2 9 4" xfId="26015"/>
    <cellStyle name="Calculation 2 3 20" xfId="44926"/>
    <cellStyle name="Calculation 2 3 21" xfId="45068"/>
    <cellStyle name="Calculation 2 3 22" xfId="45114"/>
    <cellStyle name="Calculation 2 3 23" xfId="45090"/>
    <cellStyle name="Calculation 2 3 24" xfId="45141"/>
    <cellStyle name="Calculation 2 3 25" xfId="45198"/>
    <cellStyle name="Calculation 2 3 26" xfId="45284"/>
    <cellStyle name="Calculation 2 3 27" xfId="45250"/>
    <cellStyle name="Calculation 2 3 28" xfId="45379"/>
    <cellStyle name="Calculation 2 3 29" xfId="45403"/>
    <cellStyle name="Calculation 2 3 3" xfId="616"/>
    <cellStyle name="Calculation 2 3 3 2" xfId="5004"/>
    <cellStyle name="Calculation 2 3 3 2 2" xfId="7590"/>
    <cellStyle name="Calculation 2 3 3 2 2 2" xfId="16579"/>
    <cellStyle name="Calculation 2 3 3 2 2 2 2" xfId="32779"/>
    <cellStyle name="Calculation 2 3 3 2 2 3" xfId="33897"/>
    <cellStyle name="Calculation 2 3 3 2 3" xfId="10227"/>
    <cellStyle name="Calculation 2 3 3 2 3 2" xfId="19216"/>
    <cellStyle name="Calculation 2 3 3 2 3 2 2" xfId="37442"/>
    <cellStyle name="Calculation 2 3 3 2 3 3" xfId="40028"/>
    <cellStyle name="Calculation 2 3 3 2 4" xfId="13993"/>
    <cellStyle name="Calculation 2 3 3 2 4 2" xfId="36581"/>
    <cellStyle name="Calculation 2 3 3 2 5" xfId="40166"/>
    <cellStyle name="Calculation 2 3 3 3" xfId="3053"/>
    <cellStyle name="Calculation 2 3 3 3 2" xfId="38833"/>
    <cellStyle name="Calculation 2 3 3 4" xfId="40919"/>
    <cellStyle name="Calculation 2 3 3 5" xfId="44354"/>
    <cellStyle name="Calculation 2 3 3 6" xfId="45578"/>
    <cellStyle name="Calculation 2 3 30" xfId="45427"/>
    <cellStyle name="Calculation 2 3 31" xfId="45423"/>
    <cellStyle name="Calculation 2 3 32" xfId="44270"/>
    <cellStyle name="Calculation 2 3 33" xfId="44205"/>
    <cellStyle name="Calculation 2 3 34" xfId="45492"/>
    <cellStyle name="Calculation 2 3 4" xfId="961"/>
    <cellStyle name="Calculation 2 3 4 2" xfId="5325"/>
    <cellStyle name="Calculation 2 3 4 2 2" xfId="7911"/>
    <cellStyle name="Calculation 2 3 4 2 2 2" xfId="16900"/>
    <cellStyle name="Calculation 2 3 4 2 2 2 2" xfId="37520"/>
    <cellStyle name="Calculation 2 3 4 2 2 3" xfId="23885"/>
    <cellStyle name="Calculation 2 3 4 2 3" xfId="10548"/>
    <cellStyle name="Calculation 2 3 4 2 3 2" xfId="19537"/>
    <cellStyle name="Calculation 2 3 4 2 3 2 2" xfId="24013"/>
    <cellStyle name="Calculation 2 3 4 2 3 3" xfId="40222"/>
    <cellStyle name="Calculation 2 3 4 2 4" xfId="14314"/>
    <cellStyle name="Calculation 2 3 4 2 4 2" xfId="25777"/>
    <cellStyle name="Calculation 2 3 4 2 5" xfId="25270"/>
    <cellStyle name="Calculation 2 3 4 3" xfId="3398"/>
    <cellStyle name="Calculation 2 3 4 3 2" xfId="24455"/>
    <cellStyle name="Calculation 2 3 4 4" xfId="34805"/>
    <cellStyle name="Calculation 2 3 4 5" xfId="44367"/>
    <cellStyle name="Calculation 2 3 4 6" xfId="45637"/>
    <cellStyle name="Calculation 2 3 5" xfId="1305"/>
    <cellStyle name="Calculation 2 3 5 2" xfId="5650"/>
    <cellStyle name="Calculation 2 3 5 2 2" xfId="8236"/>
    <cellStyle name="Calculation 2 3 5 2 2 2" xfId="17225"/>
    <cellStyle name="Calculation 2 3 5 2 2 2 2" xfId="30641"/>
    <cellStyle name="Calculation 2 3 5 2 2 3" xfId="34396"/>
    <cellStyle name="Calculation 2 3 5 2 3" xfId="10873"/>
    <cellStyle name="Calculation 2 3 5 2 3 2" xfId="19862"/>
    <cellStyle name="Calculation 2 3 5 2 3 2 2" xfId="38885"/>
    <cellStyle name="Calculation 2 3 5 2 3 3" xfId="34452"/>
    <cellStyle name="Calculation 2 3 5 2 4" xfId="14639"/>
    <cellStyle name="Calculation 2 3 5 2 4 2" xfId="42274"/>
    <cellStyle name="Calculation 2 3 5 2 5" xfId="29543"/>
    <cellStyle name="Calculation 2 3 5 3" xfId="3742"/>
    <cellStyle name="Calculation 2 3 5 3 2" xfId="24760"/>
    <cellStyle name="Calculation 2 3 5 4" xfId="39198"/>
    <cellStyle name="Calculation 2 3 5 5" xfId="44383"/>
    <cellStyle name="Calculation 2 3 5 6" xfId="45656"/>
    <cellStyle name="Calculation 2 3 6" xfId="205"/>
    <cellStyle name="Calculation 2 3 6 2" xfId="2612"/>
    <cellStyle name="Calculation 2 3 6 2 2" xfId="6853"/>
    <cellStyle name="Calculation 2 3 6 2 2 2" xfId="15842"/>
    <cellStyle name="Calculation 2 3 6 2 2 2 2" xfId="40148"/>
    <cellStyle name="Calculation 2 3 6 2 2 3" xfId="28216"/>
    <cellStyle name="Calculation 2 3 6 2 3" xfId="9423"/>
    <cellStyle name="Calculation 2 3 6 2 3 2" xfId="18412"/>
    <cellStyle name="Calculation 2 3 6 2 3 2 2" xfId="39309"/>
    <cellStyle name="Calculation 2 3 6 2 3 3" xfId="34605"/>
    <cellStyle name="Calculation 2 3 6 2 4" xfId="13466"/>
    <cellStyle name="Calculation 2 3 6 2 4 2" xfId="32015"/>
    <cellStyle name="Calculation 2 3 6 2 5" xfId="39554"/>
    <cellStyle name="Calculation 2 3 6 3" xfId="2673"/>
    <cellStyle name="Calculation 2 3 6 3 2" xfId="40658"/>
    <cellStyle name="Calculation 2 3 6 4" xfId="31837"/>
    <cellStyle name="Calculation 2 3 6 5" xfId="44411"/>
    <cellStyle name="Calculation 2 3 6 6" xfId="45692"/>
    <cellStyle name="Calculation 2 3 7" xfId="1948"/>
    <cellStyle name="Calculation 2 3 7 2" xfId="6261"/>
    <cellStyle name="Calculation 2 3 7 2 2" xfId="8847"/>
    <cellStyle name="Calculation 2 3 7 2 2 2" xfId="17836"/>
    <cellStyle name="Calculation 2 3 7 2 2 2 2" xfId="28549"/>
    <cellStyle name="Calculation 2 3 7 2 2 3" xfId="27742"/>
    <cellStyle name="Calculation 2 3 7 2 3" xfId="11484"/>
    <cellStyle name="Calculation 2 3 7 2 3 2" xfId="20473"/>
    <cellStyle name="Calculation 2 3 7 2 3 2 2" xfId="29940"/>
    <cellStyle name="Calculation 2 3 7 2 3 3" xfId="37534"/>
    <cellStyle name="Calculation 2 3 7 2 4" xfId="15250"/>
    <cellStyle name="Calculation 2 3 7 2 4 2" xfId="43600"/>
    <cellStyle name="Calculation 2 3 7 2 5" xfId="42104"/>
    <cellStyle name="Calculation 2 3 7 3" xfId="4385"/>
    <cellStyle name="Calculation 2 3 7 3 2" xfId="30036"/>
    <cellStyle name="Calculation 2 3 7 4" xfId="38483"/>
    <cellStyle name="Calculation 2 3 7 5" xfId="44502"/>
    <cellStyle name="Calculation 2 3 7 6" xfId="45728"/>
    <cellStyle name="Calculation 2 3 8" xfId="2735"/>
    <cellStyle name="Calculation 2 3 8 2" xfId="6925"/>
    <cellStyle name="Calculation 2 3 8 2 2" xfId="12066"/>
    <cellStyle name="Calculation 2 3 8 2 2 2" xfId="21055"/>
    <cellStyle name="Calculation 2 3 8 2 2 2 2" xfId="34491"/>
    <cellStyle name="Calculation 2 3 8 2 2 3" xfId="27448"/>
    <cellStyle name="Calculation 2 3 8 2 3" xfId="12884"/>
    <cellStyle name="Calculation 2 3 8 2 3 2" xfId="21873"/>
    <cellStyle name="Calculation 2 3 8 2 3 2 2" xfId="22417"/>
    <cellStyle name="Calculation 2 3 8 2 3 3" xfId="29803"/>
    <cellStyle name="Calculation 2 3 8 2 4" xfId="15914"/>
    <cellStyle name="Calculation 2 3 8 2 4 2" xfId="27297"/>
    <cellStyle name="Calculation 2 3 8 2 5" xfId="33507"/>
    <cellStyle name="Calculation 2 3 8 3" xfId="9496"/>
    <cellStyle name="Calculation 2 3 8 3 2" xfId="18485"/>
    <cellStyle name="Calculation 2 3 8 3 2 2" xfId="34610"/>
    <cellStyle name="Calculation 2 3 8 3 3" xfId="28092"/>
    <cellStyle name="Calculation 2 3 8 4" xfId="30283"/>
    <cellStyle name="Calculation 2 3 8 5" xfId="44498"/>
    <cellStyle name="Calculation 2 3 8 6" xfId="45777"/>
    <cellStyle name="Calculation 2 3 9" xfId="4680"/>
    <cellStyle name="Calculation 2 3 9 2" xfId="7266"/>
    <cellStyle name="Calculation 2 3 9 2 2" xfId="16255"/>
    <cellStyle name="Calculation 2 3 9 2 2 2" xfId="25643"/>
    <cellStyle name="Calculation 2 3 9 2 3" xfId="40944"/>
    <cellStyle name="Calculation 2 3 9 3" xfId="9903"/>
    <cellStyle name="Calculation 2 3 9 3 2" xfId="18892"/>
    <cellStyle name="Calculation 2 3 9 3 2 2" xfId="22308"/>
    <cellStyle name="Calculation 2 3 9 3 3" xfId="32213"/>
    <cellStyle name="Calculation 2 3 9 4" xfId="13669"/>
    <cellStyle name="Calculation 2 3 9 4 2" xfId="40974"/>
    <cellStyle name="Calculation 2 3 9 5" xfId="28103"/>
    <cellStyle name="Calculation 2 3 9 6" xfId="44525"/>
    <cellStyle name="Calculation 2 3 9 7" xfId="45817"/>
    <cellStyle name="Calculation 2 30" xfId="45207"/>
    <cellStyle name="Calculation 2 31" xfId="45338"/>
    <cellStyle name="Calculation 2 32" xfId="45364"/>
    <cellStyle name="Calculation 2 33" xfId="45329"/>
    <cellStyle name="Calculation 2 34" xfId="45419"/>
    <cellStyle name="Calculation 2 35" xfId="44258"/>
    <cellStyle name="Calculation 2 36" xfId="44154"/>
    <cellStyle name="Calculation 2 37" xfId="45514"/>
    <cellStyle name="Calculation 2 4" xfId="360"/>
    <cellStyle name="Calculation 2 4 10" xfId="6662"/>
    <cellStyle name="Calculation 2 4 10 2" xfId="11868"/>
    <cellStyle name="Calculation 2 4 10 2 2" xfId="20857"/>
    <cellStyle name="Calculation 2 4 10 2 2 2" xfId="42936"/>
    <cellStyle name="Calculation 2 4 10 2 3" xfId="27484"/>
    <cellStyle name="Calculation 2 4 10 3" xfId="15651"/>
    <cellStyle name="Calculation 2 4 10 3 2" xfId="27498"/>
    <cellStyle name="Calculation 2 4 10 4" xfId="23595"/>
    <cellStyle name="Calculation 2 4 10 5" xfId="44562"/>
    <cellStyle name="Calculation 2 4 11" xfId="9231"/>
    <cellStyle name="Calculation 2 4 11 2" xfId="18220"/>
    <cellStyle name="Calculation 2 4 11 2 2" xfId="31259"/>
    <cellStyle name="Calculation 2 4 11 3" xfId="24907"/>
    <cellStyle name="Calculation 2 4 11 4" xfId="44623"/>
    <cellStyle name="Calculation 2 4 12" xfId="9806"/>
    <cellStyle name="Calculation 2 4 12 2" xfId="18795"/>
    <cellStyle name="Calculation 2 4 12 2 2" xfId="26228"/>
    <cellStyle name="Calculation 2 4 12 3" xfId="31084"/>
    <cellStyle name="Calculation 2 4 12 4" xfId="44686"/>
    <cellStyle name="Calculation 2 4 13" xfId="2366"/>
    <cellStyle name="Calculation 2 4 13 2" xfId="33293"/>
    <cellStyle name="Calculation 2 4 13 3" xfId="44654"/>
    <cellStyle name="Calculation 2 4 14" xfId="13275"/>
    <cellStyle name="Calculation 2 4 14 2" xfId="28735"/>
    <cellStyle name="Calculation 2 4 14 3" xfId="44749"/>
    <cellStyle name="Calculation 2 4 15" xfId="43389"/>
    <cellStyle name="Calculation 2 4 15 2" xfId="44746"/>
    <cellStyle name="Calculation 2 4 16" xfId="44841"/>
    <cellStyle name="Calculation 2 4 17" xfId="44876"/>
    <cellStyle name="Calculation 2 4 18" xfId="44906"/>
    <cellStyle name="Calculation 2 4 19" xfId="44950"/>
    <cellStyle name="Calculation 2 4 2" xfId="492"/>
    <cellStyle name="Calculation 2 4 2 10" xfId="9356"/>
    <cellStyle name="Calculation 2 4 2 10 2" xfId="18345"/>
    <cellStyle name="Calculation 2 4 2 10 2 2" xfId="25251"/>
    <cellStyle name="Calculation 2 4 2 10 3" xfId="36256"/>
    <cellStyle name="Calculation 2 4 2 11" xfId="12554"/>
    <cellStyle name="Calculation 2 4 2 11 2" xfId="21543"/>
    <cellStyle name="Calculation 2 4 2 11 2 2" xfId="33924"/>
    <cellStyle name="Calculation 2 4 2 11 3" xfId="34096"/>
    <cellStyle name="Calculation 2 4 2 12" xfId="2498"/>
    <cellStyle name="Calculation 2 4 2 12 2" xfId="26592"/>
    <cellStyle name="Calculation 2 4 2 13" xfId="13407"/>
    <cellStyle name="Calculation 2 4 2 13 2" xfId="32996"/>
    <cellStyle name="Calculation 2 4 2 14" xfId="35258"/>
    <cellStyle name="Calculation 2 4 2 15" xfId="44340"/>
    <cellStyle name="Calculation 2 4 2 16" xfId="45525"/>
    <cellStyle name="Calculation 2 4 2 2" xfId="841"/>
    <cellStyle name="Calculation 2 4 2 2 2" xfId="5210"/>
    <cellStyle name="Calculation 2 4 2 2 2 2" xfId="7796"/>
    <cellStyle name="Calculation 2 4 2 2 2 2 2" xfId="16785"/>
    <cellStyle name="Calculation 2 4 2 2 2 2 2 2" xfId="29892"/>
    <cellStyle name="Calculation 2 4 2 2 2 2 3" xfId="37698"/>
    <cellStyle name="Calculation 2 4 2 2 2 3" xfId="10433"/>
    <cellStyle name="Calculation 2 4 2 2 2 3 2" xfId="19422"/>
    <cellStyle name="Calculation 2 4 2 2 2 3 2 2" xfId="32582"/>
    <cellStyle name="Calculation 2 4 2 2 2 3 3" xfId="26662"/>
    <cellStyle name="Calculation 2 4 2 2 2 4" xfId="14199"/>
    <cellStyle name="Calculation 2 4 2 2 2 4 2" xfId="31834"/>
    <cellStyle name="Calculation 2 4 2 2 2 5" xfId="35751"/>
    <cellStyle name="Calculation 2 4 2 2 3" xfId="3278"/>
    <cellStyle name="Calculation 2 4 2 2 3 2" xfId="29043"/>
    <cellStyle name="Calculation 2 4 2 2 4" xfId="23214"/>
    <cellStyle name="Calculation 2 4 2 3" xfId="1186"/>
    <cellStyle name="Calculation 2 4 2 3 2" xfId="5531"/>
    <cellStyle name="Calculation 2 4 2 3 2 2" xfId="8117"/>
    <cellStyle name="Calculation 2 4 2 3 2 2 2" xfId="17106"/>
    <cellStyle name="Calculation 2 4 2 3 2 2 2 2" xfId="40852"/>
    <cellStyle name="Calculation 2 4 2 3 2 2 3" xfId="33557"/>
    <cellStyle name="Calculation 2 4 2 3 2 3" xfId="10754"/>
    <cellStyle name="Calculation 2 4 2 3 2 3 2" xfId="19743"/>
    <cellStyle name="Calculation 2 4 2 3 2 3 2 2" xfId="42014"/>
    <cellStyle name="Calculation 2 4 2 3 2 3 3" xfId="31099"/>
    <cellStyle name="Calculation 2 4 2 3 2 4" xfId="14520"/>
    <cellStyle name="Calculation 2 4 2 3 2 4 2" xfId="28404"/>
    <cellStyle name="Calculation 2 4 2 3 2 5" xfId="33673"/>
    <cellStyle name="Calculation 2 4 2 3 3" xfId="3623"/>
    <cellStyle name="Calculation 2 4 2 3 3 2" xfId="32891"/>
    <cellStyle name="Calculation 2 4 2 3 4" xfId="42603"/>
    <cellStyle name="Calculation 2 4 2 4" xfId="1530"/>
    <cellStyle name="Calculation 2 4 2 4 2" xfId="5875"/>
    <cellStyle name="Calculation 2 4 2 4 2 2" xfId="8461"/>
    <cellStyle name="Calculation 2 4 2 4 2 2 2" xfId="17450"/>
    <cellStyle name="Calculation 2 4 2 4 2 2 2 2" xfId="32090"/>
    <cellStyle name="Calculation 2 4 2 4 2 2 3" xfId="40845"/>
    <cellStyle name="Calculation 2 4 2 4 2 3" xfId="11098"/>
    <cellStyle name="Calculation 2 4 2 4 2 3 2" xfId="20087"/>
    <cellStyle name="Calculation 2 4 2 4 2 3 2 2" xfId="23179"/>
    <cellStyle name="Calculation 2 4 2 4 2 3 3" xfId="34746"/>
    <cellStyle name="Calculation 2 4 2 4 2 4" xfId="14864"/>
    <cellStyle name="Calculation 2 4 2 4 2 4 2" xfId="39133"/>
    <cellStyle name="Calculation 2 4 2 4 2 5" xfId="41203"/>
    <cellStyle name="Calculation 2 4 2 4 3" xfId="3967"/>
    <cellStyle name="Calculation 2 4 2 4 3 2" xfId="42592"/>
    <cellStyle name="Calculation 2 4 2 4 4" xfId="35578"/>
    <cellStyle name="Calculation 2 4 2 5" xfId="1921"/>
    <cellStyle name="Calculation 2 4 2 5 2" xfId="6237"/>
    <cellStyle name="Calculation 2 4 2 5 2 2" xfId="8823"/>
    <cellStyle name="Calculation 2 4 2 5 2 2 2" xfId="17812"/>
    <cellStyle name="Calculation 2 4 2 5 2 2 2 2" xfId="35945"/>
    <cellStyle name="Calculation 2 4 2 5 2 2 3" xfId="42927"/>
    <cellStyle name="Calculation 2 4 2 5 2 3" xfId="11460"/>
    <cellStyle name="Calculation 2 4 2 5 2 3 2" xfId="20449"/>
    <cellStyle name="Calculation 2 4 2 5 2 3 2 2" xfId="31260"/>
    <cellStyle name="Calculation 2 4 2 5 2 3 3" xfId="24293"/>
    <cellStyle name="Calculation 2 4 2 5 2 4" xfId="15226"/>
    <cellStyle name="Calculation 2 4 2 5 2 4 2" xfId="33228"/>
    <cellStyle name="Calculation 2 4 2 5 2 5" xfId="35148"/>
    <cellStyle name="Calculation 2 4 2 5 3" xfId="4358"/>
    <cellStyle name="Calculation 2 4 2 5 3 2" xfId="24450"/>
    <cellStyle name="Calculation 2 4 2 5 4" xfId="36293"/>
    <cellStyle name="Calculation 2 4 2 6" xfId="2149"/>
    <cellStyle name="Calculation 2 4 2 6 2" xfId="6450"/>
    <cellStyle name="Calculation 2 4 2 6 2 2" xfId="9036"/>
    <cellStyle name="Calculation 2 4 2 6 2 2 2" xfId="18025"/>
    <cellStyle name="Calculation 2 4 2 6 2 2 2 2" xfId="23986"/>
    <cellStyle name="Calculation 2 4 2 6 2 2 3" xfId="38079"/>
    <cellStyle name="Calculation 2 4 2 6 2 3" xfId="11673"/>
    <cellStyle name="Calculation 2 4 2 6 2 3 2" xfId="20662"/>
    <cellStyle name="Calculation 2 4 2 6 2 3 2 2" xfId="41050"/>
    <cellStyle name="Calculation 2 4 2 6 2 3 3" xfId="40573"/>
    <cellStyle name="Calculation 2 4 2 6 2 4" xfId="15439"/>
    <cellStyle name="Calculation 2 4 2 6 2 4 2" xfId="42962"/>
    <cellStyle name="Calculation 2 4 2 6 2 5" xfId="26620"/>
    <cellStyle name="Calculation 2 4 2 6 3" xfId="4586"/>
    <cellStyle name="Calculation 2 4 2 6 3 2" xfId="38580"/>
    <cellStyle name="Calculation 2 4 2 6 4" xfId="35667"/>
    <cellStyle name="Calculation 2 4 2 7" xfId="2959"/>
    <cellStyle name="Calculation 2 4 2 7 2" xfId="7109"/>
    <cellStyle name="Calculation 2 4 2 7 2 2" xfId="12235"/>
    <cellStyle name="Calculation 2 4 2 7 2 2 2" xfId="21224"/>
    <cellStyle name="Calculation 2 4 2 7 2 2 2 2" xfId="35006"/>
    <cellStyle name="Calculation 2 4 2 7 2 2 3" xfId="34081"/>
    <cellStyle name="Calculation 2 4 2 7 2 3" xfId="13027"/>
    <cellStyle name="Calculation 2 4 2 7 2 3 2" xfId="22016"/>
    <cellStyle name="Calculation 2 4 2 7 2 3 2 2" xfId="32795"/>
    <cellStyle name="Calculation 2 4 2 7 2 3 3" xfId="36923"/>
    <cellStyle name="Calculation 2 4 2 7 2 4" xfId="16098"/>
    <cellStyle name="Calculation 2 4 2 7 2 4 2" xfId="30382"/>
    <cellStyle name="Calculation 2 4 2 7 2 5" xfId="35029"/>
    <cellStyle name="Calculation 2 4 2 7 3" xfId="9672"/>
    <cellStyle name="Calculation 2 4 2 7 3 2" xfId="18661"/>
    <cellStyle name="Calculation 2 4 2 7 3 2 2" xfId="41863"/>
    <cellStyle name="Calculation 2 4 2 7 3 3" xfId="26476"/>
    <cellStyle name="Calculation 2 4 2 7 4" xfId="24645"/>
    <cellStyle name="Calculation 2 4 2 8" xfId="4886"/>
    <cellStyle name="Calculation 2 4 2 8 2" xfId="7472"/>
    <cellStyle name="Calculation 2 4 2 8 2 2" xfId="16461"/>
    <cellStyle name="Calculation 2 4 2 8 2 2 2" xfId="28337"/>
    <cellStyle name="Calculation 2 4 2 8 2 3" xfId="38758"/>
    <cellStyle name="Calculation 2 4 2 8 3" xfId="10109"/>
    <cellStyle name="Calculation 2 4 2 8 3 2" xfId="19098"/>
    <cellStyle name="Calculation 2 4 2 8 3 2 2" xfId="28757"/>
    <cellStyle name="Calculation 2 4 2 8 3 3" xfId="26658"/>
    <cellStyle name="Calculation 2 4 2 8 4" xfId="13875"/>
    <cellStyle name="Calculation 2 4 2 8 4 2" xfId="43738"/>
    <cellStyle name="Calculation 2 4 2 8 5" xfId="29559"/>
    <cellStyle name="Calculation 2 4 2 9" xfId="6794"/>
    <cellStyle name="Calculation 2 4 2 9 2" xfId="11993"/>
    <cellStyle name="Calculation 2 4 2 9 2 2" xfId="20982"/>
    <cellStyle name="Calculation 2 4 2 9 2 2 2" xfId="22455"/>
    <cellStyle name="Calculation 2 4 2 9 2 3" xfId="39998"/>
    <cellStyle name="Calculation 2 4 2 9 3" xfId="15783"/>
    <cellStyle name="Calculation 2 4 2 9 3 2" xfId="43268"/>
    <cellStyle name="Calculation 2 4 2 9 4" xfId="29747"/>
    <cellStyle name="Calculation 2 4 20" xfId="44947"/>
    <cellStyle name="Calculation 2 4 21" xfId="45072"/>
    <cellStyle name="Calculation 2 4 22" xfId="45117"/>
    <cellStyle name="Calculation 2 4 23" xfId="45098"/>
    <cellStyle name="Calculation 2 4 24" xfId="45136"/>
    <cellStyle name="Calculation 2 4 25" xfId="45196"/>
    <cellStyle name="Calculation 2 4 26" xfId="45204"/>
    <cellStyle name="Calculation 2 4 27" xfId="45291"/>
    <cellStyle name="Calculation 2 4 28" xfId="45383"/>
    <cellStyle name="Calculation 2 4 29" xfId="45407"/>
    <cellStyle name="Calculation 2 4 3" xfId="709"/>
    <cellStyle name="Calculation 2 4 3 2" xfId="5085"/>
    <cellStyle name="Calculation 2 4 3 2 2" xfId="7671"/>
    <cellStyle name="Calculation 2 4 3 2 2 2" xfId="16660"/>
    <cellStyle name="Calculation 2 4 3 2 2 2 2" xfId="37947"/>
    <cellStyle name="Calculation 2 4 3 2 2 3" xfId="39064"/>
    <cellStyle name="Calculation 2 4 3 2 3" xfId="10308"/>
    <cellStyle name="Calculation 2 4 3 2 3 2" xfId="19297"/>
    <cellStyle name="Calculation 2 4 3 2 3 2 2" xfId="30140"/>
    <cellStyle name="Calculation 2 4 3 2 3 3" xfId="34558"/>
    <cellStyle name="Calculation 2 4 3 2 4" xfId="14074"/>
    <cellStyle name="Calculation 2 4 3 2 4 2" xfId="32553"/>
    <cellStyle name="Calculation 2 4 3 2 5" xfId="25835"/>
    <cellStyle name="Calculation 2 4 3 3" xfId="3146"/>
    <cellStyle name="Calculation 2 4 3 3 2" xfId="43373"/>
    <cellStyle name="Calculation 2 4 3 4" xfId="42904"/>
    <cellStyle name="Calculation 2 4 3 5" xfId="44358"/>
    <cellStyle name="Calculation 2 4 3 6" xfId="45582"/>
    <cellStyle name="Calculation 2 4 30" xfId="45431"/>
    <cellStyle name="Calculation 2 4 31" xfId="45430"/>
    <cellStyle name="Calculation 2 4 32" xfId="44272"/>
    <cellStyle name="Calculation 2 4 33" xfId="44209"/>
    <cellStyle name="Calculation 2 4 34" xfId="45501"/>
    <cellStyle name="Calculation 2 4 4" xfId="1054"/>
    <cellStyle name="Calculation 2 4 4 2" xfId="5406"/>
    <cellStyle name="Calculation 2 4 4 2 2" xfId="7992"/>
    <cellStyle name="Calculation 2 4 4 2 2 2" xfId="16981"/>
    <cellStyle name="Calculation 2 4 4 2 2 2 2" xfId="39436"/>
    <cellStyle name="Calculation 2 4 4 2 2 3" xfId="36964"/>
    <cellStyle name="Calculation 2 4 4 2 3" xfId="10629"/>
    <cellStyle name="Calculation 2 4 4 2 3 2" xfId="19618"/>
    <cellStyle name="Calculation 2 4 4 2 3 2 2" xfId="24805"/>
    <cellStyle name="Calculation 2 4 4 2 3 3" xfId="30997"/>
    <cellStyle name="Calculation 2 4 4 2 4" xfId="14395"/>
    <cellStyle name="Calculation 2 4 4 2 4 2" xfId="32191"/>
    <cellStyle name="Calculation 2 4 4 2 5" xfId="31570"/>
    <cellStyle name="Calculation 2 4 4 3" xfId="3491"/>
    <cellStyle name="Calculation 2 4 4 3 2" xfId="22342"/>
    <cellStyle name="Calculation 2 4 4 4" xfId="23122"/>
    <cellStyle name="Calculation 2 4 4 5" xfId="44295"/>
    <cellStyle name="Calculation 2 4 4 6" xfId="45641"/>
    <cellStyle name="Calculation 2 4 5" xfId="1398"/>
    <cellStyle name="Calculation 2 4 5 2" xfId="5743"/>
    <cellStyle name="Calculation 2 4 5 2 2" xfId="8329"/>
    <cellStyle name="Calculation 2 4 5 2 2 2" xfId="17318"/>
    <cellStyle name="Calculation 2 4 5 2 2 2 2" xfId="41229"/>
    <cellStyle name="Calculation 2 4 5 2 2 3" xfId="42163"/>
    <cellStyle name="Calculation 2 4 5 2 3" xfId="10966"/>
    <cellStyle name="Calculation 2 4 5 2 3 2" xfId="19955"/>
    <cellStyle name="Calculation 2 4 5 2 3 2 2" xfId="39689"/>
    <cellStyle name="Calculation 2 4 5 2 3 3" xfId="31081"/>
    <cellStyle name="Calculation 2 4 5 2 4" xfId="14732"/>
    <cellStyle name="Calculation 2 4 5 2 4 2" xfId="39221"/>
    <cellStyle name="Calculation 2 4 5 2 5" xfId="29411"/>
    <cellStyle name="Calculation 2 4 5 3" xfId="3835"/>
    <cellStyle name="Calculation 2 4 5 3 2" xfId="26245"/>
    <cellStyle name="Calculation 2 4 5 4" xfId="44039"/>
    <cellStyle name="Calculation 2 4 5 5" xfId="44419"/>
    <cellStyle name="Calculation 2 4 5 6" xfId="45660"/>
    <cellStyle name="Calculation 2 4 6" xfId="1723"/>
    <cellStyle name="Calculation 2 4 6 2" xfId="6049"/>
    <cellStyle name="Calculation 2 4 6 2 2" xfId="8635"/>
    <cellStyle name="Calculation 2 4 6 2 2 2" xfId="17624"/>
    <cellStyle name="Calculation 2 4 6 2 2 2 2" xfId="30341"/>
    <cellStyle name="Calculation 2 4 6 2 2 3" xfId="23791"/>
    <cellStyle name="Calculation 2 4 6 2 3" xfId="11272"/>
    <cellStyle name="Calculation 2 4 6 2 3 2" xfId="20261"/>
    <cellStyle name="Calculation 2 4 6 2 3 2 2" xfId="41385"/>
    <cellStyle name="Calculation 2 4 6 2 3 3" xfId="43807"/>
    <cellStyle name="Calculation 2 4 6 2 4" xfId="15038"/>
    <cellStyle name="Calculation 2 4 6 2 4 2" xfId="43357"/>
    <cellStyle name="Calculation 2 4 6 2 5" xfId="33393"/>
    <cellStyle name="Calculation 2 4 6 3" xfId="4160"/>
    <cellStyle name="Calculation 2 4 6 3 2" xfId="29520"/>
    <cellStyle name="Calculation 2 4 6 4" xfId="41350"/>
    <cellStyle name="Calculation 2 4 6 5" xfId="44457"/>
    <cellStyle name="Calculation 2 4 6 6" xfId="45696"/>
    <cellStyle name="Calculation 2 4 7" xfId="2017"/>
    <cellStyle name="Calculation 2 4 7 2" xfId="6325"/>
    <cellStyle name="Calculation 2 4 7 2 2" xfId="8911"/>
    <cellStyle name="Calculation 2 4 7 2 2 2" xfId="17900"/>
    <cellStyle name="Calculation 2 4 7 2 2 2 2" xfId="42331"/>
    <cellStyle name="Calculation 2 4 7 2 2 3" xfId="24890"/>
    <cellStyle name="Calculation 2 4 7 2 3" xfId="11548"/>
    <cellStyle name="Calculation 2 4 7 2 3 2" xfId="20537"/>
    <cellStyle name="Calculation 2 4 7 2 3 2 2" xfId="36563"/>
    <cellStyle name="Calculation 2 4 7 2 3 3" xfId="31155"/>
    <cellStyle name="Calculation 2 4 7 2 4" xfId="15314"/>
    <cellStyle name="Calculation 2 4 7 2 4 2" xfId="25746"/>
    <cellStyle name="Calculation 2 4 7 2 5" xfId="42858"/>
    <cellStyle name="Calculation 2 4 7 3" xfId="4454"/>
    <cellStyle name="Calculation 2 4 7 3 2" xfId="34296"/>
    <cellStyle name="Calculation 2 4 7 4" xfId="22462"/>
    <cellStyle name="Calculation 2 4 7 5" xfId="44506"/>
    <cellStyle name="Calculation 2 4 7 6" xfId="45732"/>
    <cellStyle name="Calculation 2 4 8" xfId="2828"/>
    <cellStyle name="Calculation 2 4 8 2" xfId="6978"/>
    <cellStyle name="Calculation 2 4 8 2 2" xfId="12107"/>
    <cellStyle name="Calculation 2 4 8 2 2 2" xfId="21096"/>
    <cellStyle name="Calculation 2 4 8 2 2 2 2" xfId="40935"/>
    <cellStyle name="Calculation 2 4 8 2 2 3" xfId="35837"/>
    <cellStyle name="Calculation 2 4 8 2 3" xfId="12927"/>
    <cellStyle name="Calculation 2 4 8 2 3 2" xfId="21916"/>
    <cellStyle name="Calculation 2 4 8 2 3 2 2" xfId="40350"/>
    <cellStyle name="Calculation 2 4 8 2 3 3" xfId="37024"/>
    <cellStyle name="Calculation 2 4 8 2 4" xfId="15967"/>
    <cellStyle name="Calculation 2 4 8 2 4 2" xfId="31918"/>
    <cellStyle name="Calculation 2 4 8 2 5" xfId="27223"/>
    <cellStyle name="Calculation 2 4 8 3" xfId="9541"/>
    <cellStyle name="Calculation 2 4 8 3 2" xfId="18530"/>
    <cellStyle name="Calculation 2 4 8 3 2 2" xfId="28964"/>
    <cellStyle name="Calculation 2 4 8 3 3" xfId="25058"/>
    <cellStyle name="Calculation 2 4 8 4" xfId="42981"/>
    <cellStyle name="Calculation 2 4 8 5" xfId="44505"/>
    <cellStyle name="Calculation 2 4 8 6" xfId="45781"/>
    <cellStyle name="Calculation 2 4 9" xfId="4761"/>
    <cellStyle name="Calculation 2 4 9 2" xfId="7347"/>
    <cellStyle name="Calculation 2 4 9 2 2" xfId="16336"/>
    <cellStyle name="Calculation 2 4 9 2 2 2" xfId="31894"/>
    <cellStyle name="Calculation 2 4 9 2 3" xfId="22350"/>
    <cellStyle name="Calculation 2 4 9 3" xfId="9984"/>
    <cellStyle name="Calculation 2 4 9 3 2" xfId="18973"/>
    <cellStyle name="Calculation 2 4 9 3 2 2" xfId="32047"/>
    <cellStyle name="Calculation 2 4 9 3 3" xfId="34561"/>
    <cellStyle name="Calculation 2 4 9 4" xfId="13750"/>
    <cellStyle name="Calculation 2 4 9 4 2" xfId="23957"/>
    <cellStyle name="Calculation 2 4 9 5" xfId="23213"/>
    <cellStyle name="Calculation 2 4 9 6" xfId="44558"/>
    <cellStyle name="Calculation 2 4 9 7" xfId="45821"/>
    <cellStyle name="Calculation 2 5" xfId="235"/>
    <cellStyle name="Calculation 2 5 10" xfId="9121"/>
    <cellStyle name="Calculation 2 5 10 2" xfId="18110"/>
    <cellStyle name="Calculation 2 5 10 2 2" xfId="35055"/>
    <cellStyle name="Calculation 2 5 10 3" xfId="37456"/>
    <cellStyle name="Calculation 2 5 11" xfId="9718"/>
    <cellStyle name="Calculation 2 5 11 2" xfId="18707"/>
    <cellStyle name="Calculation 2 5 11 2 2" xfId="31587"/>
    <cellStyle name="Calculation 2 5 11 3" xfId="31097"/>
    <cellStyle name="Calculation 2 5 12" xfId="2241"/>
    <cellStyle name="Calculation 2 5 12 2" xfId="42571"/>
    <cellStyle name="Calculation 2 5 13" xfId="13150"/>
    <cellStyle name="Calculation 2 5 13 2" xfId="32018"/>
    <cellStyle name="Calculation 2 5 14" xfId="28524"/>
    <cellStyle name="Calculation 2 5 15" xfId="44306"/>
    <cellStyle name="Calculation 2 5 16" xfId="45545"/>
    <cellStyle name="Calculation 2 5 2" xfId="584"/>
    <cellStyle name="Calculation 2 5 2 2" xfId="4975"/>
    <cellStyle name="Calculation 2 5 2 2 2" xfId="7561"/>
    <cellStyle name="Calculation 2 5 2 2 2 2" xfId="16550"/>
    <cellStyle name="Calculation 2 5 2 2 2 2 2" xfId="31382"/>
    <cellStyle name="Calculation 2 5 2 2 2 3" xfId="36126"/>
    <cellStyle name="Calculation 2 5 2 2 3" xfId="10198"/>
    <cellStyle name="Calculation 2 5 2 2 3 2" xfId="19187"/>
    <cellStyle name="Calculation 2 5 2 2 3 2 2" xfId="29307"/>
    <cellStyle name="Calculation 2 5 2 2 3 3" xfId="24141"/>
    <cellStyle name="Calculation 2 5 2 2 4" xfId="13964"/>
    <cellStyle name="Calculation 2 5 2 2 4 2" xfId="25922"/>
    <cellStyle name="Calculation 2 5 2 2 5" xfId="23887"/>
    <cellStyle name="Calculation 2 5 2 3" xfId="3021"/>
    <cellStyle name="Calculation 2 5 2 3 2" xfId="26134"/>
    <cellStyle name="Calculation 2 5 2 4" xfId="22570"/>
    <cellStyle name="Calculation 2 5 3" xfId="929"/>
    <cellStyle name="Calculation 2 5 3 2" xfId="5296"/>
    <cellStyle name="Calculation 2 5 3 2 2" xfId="7882"/>
    <cellStyle name="Calculation 2 5 3 2 2 2" xfId="16871"/>
    <cellStyle name="Calculation 2 5 3 2 2 2 2" xfId="23735"/>
    <cellStyle name="Calculation 2 5 3 2 2 3" xfId="30231"/>
    <cellStyle name="Calculation 2 5 3 2 3" xfId="10519"/>
    <cellStyle name="Calculation 2 5 3 2 3 2" xfId="19508"/>
    <cellStyle name="Calculation 2 5 3 2 3 2 2" xfId="40488"/>
    <cellStyle name="Calculation 2 5 3 2 3 3" xfId="26525"/>
    <cellStyle name="Calculation 2 5 3 2 4" xfId="14285"/>
    <cellStyle name="Calculation 2 5 3 2 4 2" xfId="31007"/>
    <cellStyle name="Calculation 2 5 3 2 5" xfId="38558"/>
    <cellStyle name="Calculation 2 5 3 3" xfId="3366"/>
    <cellStyle name="Calculation 2 5 3 3 2" xfId="33259"/>
    <cellStyle name="Calculation 2 5 3 4" xfId="41116"/>
    <cellStyle name="Calculation 2 5 4" xfId="1273"/>
    <cellStyle name="Calculation 2 5 4 2" xfId="5618"/>
    <cellStyle name="Calculation 2 5 4 2 2" xfId="8204"/>
    <cellStyle name="Calculation 2 5 4 2 2 2" xfId="17193"/>
    <cellStyle name="Calculation 2 5 4 2 2 2 2" xfId="32315"/>
    <cellStyle name="Calculation 2 5 4 2 2 3" xfId="35387"/>
    <cellStyle name="Calculation 2 5 4 2 3" xfId="10841"/>
    <cellStyle name="Calculation 2 5 4 2 3 2" xfId="19830"/>
    <cellStyle name="Calculation 2 5 4 2 3 2 2" xfId="37705"/>
    <cellStyle name="Calculation 2 5 4 2 3 3" xfId="36031"/>
    <cellStyle name="Calculation 2 5 4 2 4" xfId="14607"/>
    <cellStyle name="Calculation 2 5 4 2 4 2" xfId="30108"/>
    <cellStyle name="Calculation 2 5 4 2 5" xfId="29629"/>
    <cellStyle name="Calculation 2 5 4 3" xfId="3710"/>
    <cellStyle name="Calculation 2 5 4 3 2" xfId="33592"/>
    <cellStyle name="Calculation 2 5 4 4" xfId="26813"/>
    <cellStyle name="Calculation 2 5 5" xfId="1847"/>
    <cellStyle name="Calculation 2 5 5 2" xfId="6164"/>
    <cellStyle name="Calculation 2 5 5 2 2" xfId="8750"/>
    <cellStyle name="Calculation 2 5 5 2 2 2" xfId="17739"/>
    <cellStyle name="Calculation 2 5 5 2 2 2 2" xfId="29173"/>
    <cellStyle name="Calculation 2 5 5 2 2 3" xfId="39339"/>
    <cellStyle name="Calculation 2 5 5 2 3" xfId="11387"/>
    <cellStyle name="Calculation 2 5 5 2 3 2" xfId="20376"/>
    <cellStyle name="Calculation 2 5 5 2 3 2 2" xfId="36419"/>
    <cellStyle name="Calculation 2 5 5 2 3 3" xfId="22360"/>
    <cellStyle name="Calculation 2 5 5 2 4" xfId="15153"/>
    <cellStyle name="Calculation 2 5 5 2 4 2" xfId="23599"/>
    <cellStyle name="Calculation 2 5 5 2 5" xfId="40184"/>
    <cellStyle name="Calculation 2 5 5 3" xfId="4284"/>
    <cellStyle name="Calculation 2 5 5 3 2" xfId="41127"/>
    <cellStyle name="Calculation 2 5 5 4" xfId="30835"/>
    <cellStyle name="Calculation 2 5 6" xfId="1668"/>
    <cellStyle name="Calculation 2 5 6 2" xfId="5998"/>
    <cellStyle name="Calculation 2 5 6 2 2" xfId="8584"/>
    <cellStyle name="Calculation 2 5 6 2 2 2" xfId="17573"/>
    <cellStyle name="Calculation 2 5 6 2 2 2 2" xfId="27170"/>
    <cellStyle name="Calculation 2 5 6 2 2 3" xfId="25622"/>
    <cellStyle name="Calculation 2 5 6 2 3" xfId="11221"/>
    <cellStyle name="Calculation 2 5 6 2 3 2" xfId="20210"/>
    <cellStyle name="Calculation 2 5 6 2 3 2 2" xfId="30290"/>
    <cellStyle name="Calculation 2 5 6 2 3 3" xfId="36047"/>
    <cellStyle name="Calculation 2 5 6 2 4" xfId="14987"/>
    <cellStyle name="Calculation 2 5 6 2 4 2" xfId="36934"/>
    <cellStyle name="Calculation 2 5 6 2 5" xfId="41372"/>
    <cellStyle name="Calculation 2 5 6 3" xfId="4105"/>
    <cellStyle name="Calculation 2 5 6 3 2" xfId="43894"/>
    <cellStyle name="Calculation 2 5 6 4" xfId="33957"/>
    <cellStyle name="Calculation 2 5 7" xfId="2703"/>
    <cellStyle name="Calculation 2 5 7 2" xfId="6893"/>
    <cellStyle name="Calculation 2 5 7 2 2" xfId="12035"/>
    <cellStyle name="Calculation 2 5 7 2 2 2" xfId="21024"/>
    <cellStyle name="Calculation 2 5 7 2 2 2 2" xfId="26241"/>
    <cellStyle name="Calculation 2 5 7 2 2 3" xfId="22917"/>
    <cellStyle name="Calculation 2 5 7 2 3" xfId="12860"/>
    <cellStyle name="Calculation 2 5 7 2 3 2" xfId="21849"/>
    <cellStyle name="Calculation 2 5 7 2 3 2 2" xfId="23091"/>
    <cellStyle name="Calculation 2 5 7 2 3 3" xfId="28843"/>
    <cellStyle name="Calculation 2 5 7 2 4" xfId="15882"/>
    <cellStyle name="Calculation 2 5 7 2 4 2" xfId="32541"/>
    <cellStyle name="Calculation 2 5 7 2 5" xfId="27702"/>
    <cellStyle name="Calculation 2 5 7 3" xfId="9464"/>
    <cellStyle name="Calculation 2 5 7 3 2" xfId="18453"/>
    <cellStyle name="Calculation 2 5 7 3 2 2" xfId="26987"/>
    <cellStyle name="Calculation 2 5 7 3 3" xfId="23419"/>
    <cellStyle name="Calculation 2 5 7 4" xfId="27148"/>
    <cellStyle name="Calculation 2 5 8" xfId="2566"/>
    <cellStyle name="Calculation 2 5 8 2" xfId="6807"/>
    <cellStyle name="Calculation 2 5 8 2 2" xfId="15796"/>
    <cellStyle name="Calculation 2 5 8 2 2 2" xfId="32885"/>
    <cellStyle name="Calculation 2 5 8 2 3" xfId="38087"/>
    <cellStyle name="Calculation 2 5 8 3" xfId="9377"/>
    <cellStyle name="Calculation 2 5 8 3 2" xfId="18366"/>
    <cellStyle name="Calculation 2 5 8 3 2 2" xfId="22224"/>
    <cellStyle name="Calculation 2 5 8 3 3" xfId="22988"/>
    <cellStyle name="Calculation 2 5 8 4" xfId="13420"/>
    <cellStyle name="Calculation 2 5 8 4 2" xfId="27660"/>
    <cellStyle name="Calculation 2 5 8 5" xfId="32639"/>
    <cellStyle name="Calculation 2 5 9" xfId="6537"/>
    <cellStyle name="Calculation 2 5 9 2" xfId="11758"/>
    <cellStyle name="Calculation 2 5 9 2 2" xfId="20747"/>
    <cellStyle name="Calculation 2 5 9 2 2 2" xfId="30614"/>
    <cellStyle name="Calculation 2 5 9 2 3" xfId="26406"/>
    <cellStyle name="Calculation 2 5 9 3" xfId="15526"/>
    <cellStyle name="Calculation 2 5 9 3 2" xfId="24125"/>
    <cellStyle name="Calculation 2 5 9 4" xfId="33917"/>
    <cellStyle name="Calculation 2 6" xfId="375"/>
    <cellStyle name="Calculation 2 6 10" xfId="9246"/>
    <cellStyle name="Calculation 2 6 10 2" xfId="18235"/>
    <cellStyle name="Calculation 2 6 10 2 2" xfId="23351"/>
    <cellStyle name="Calculation 2 6 10 3" xfId="36553"/>
    <cellStyle name="Calculation 2 6 11" xfId="12402"/>
    <cellStyle name="Calculation 2 6 11 2" xfId="21391"/>
    <cellStyle name="Calculation 2 6 11 2 2" xfId="35196"/>
    <cellStyle name="Calculation 2 6 11 3" xfId="36610"/>
    <cellStyle name="Calculation 2 6 12" xfId="2381"/>
    <cellStyle name="Calculation 2 6 12 2" xfId="39068"/>
    <cellStyle name="Calculation 2 6 13" xfId="13290"/>
    <cellStyle name="Calculation 2 6 13 2" xfId="43599"/>
    <cellStyle name="Calculation 2 6 14" xfId="29415"/>
    <cellStyle name="Calculation 2 6 15" xfId="44328"/>
    <cellStyle name="Calculation 2 6 16" xfId="45562"/>
    <cellStyle name="Calculation 2 6 2" xfId="724"/>
    <cellStyle name="Calculation 2 6 2 2" xfId="5100"/>
    <cellStyle name="Calculation 2 6 2 2 2" xfId="7686"/>
    <cellStyle name="Calculation 2 6 2 2 2 2" xfId="16675"/>
    <cellStyle name="Calculation 2 6 2 2 2 2 2" xfId="39828"/>
    <cellStyle name="Calculation 2 6 2 2 2 3" xfId="22521"/>
    <cellStyle name="Calculation 2 6 2 2 3" xfId="10323"/>
    <cellStyle name="Calculation 2 6 2 2 3 2" xfId="19312"/>
    <cellStyle name="Calculation 2 6 2 2 3 2 2" xfId="38369"/>
    <cellStyle name="Calculation 2 6 2 2 3 3" xfId="22494"/>
    <cellStyle name="Calculation 2 6 2 2 4" xfId="14089"/>
    <cellStyle name="Calculation 2 6 2 2 4 2" xfId="35089"/>
    <cellStyle name="Calculation 2 6 2 2 5" xfId="32828"/>
    <cellStyle name="Calculation 2 6 2 3" xfId="3161"/>
    <cellStyle name="Calculation 2 6 2 3 2" xfId="29300"/>
    <cellStyle name="Calculation 2 6 2 4" xfId="28576"/>
    <cellStyle name="Calculation 2 6 3" xfId="1069"/>
    <cellStyle name="Calculation 2 6 3 2" xfId="5421"/>
    <cellStyle name="Calculation 2 6 3 2 2" xfId="8007"/>
    <cellStyle name="Calculation 2 6 3 2 2 2" xfId="16996"/>
    <cellStyle name="Calculation 2 6 3 2 2 2 2" xfId="25959"/>
    <cellStyle name="Calculation 2 6 3 2 2 3" xfId="39338"/>
    <cellStyle name="Calculation 2 6 3 2 3" xfId="10644"/>
    <cellStyle name="Calculation 2 6 3 2 3 2" xfId="19633"/>
    <cellStyle name="Calculation 2 6 3 2 3 2 2" xfId="36424"/>
    <cellStyle name="Calculation 2 6 3 2 3 3" xfId="26981"/>
    <cellStyle name="Calculation 2 6 3 2 4" xfId="14410"/>
    <cellStyle name="Calculation 2 6 3 2 4 2" xfId="37955"/>
    <cellStyle name="Calculation 2 6 3 2 5" xfId="33974"/>
    <cellStyle name="Calculation 2 6 3 3" xfId="3506"/>
    <cellStyle name="Calculation 2 6 3 3 2" xfId="37675"/>
    <cellStyle name="Calculation 2 6 3 4" xfId="37433"/>
    <cellStyle name="Calculation 2 6 4" xfId="1413"/>
    <cellStyle name="Calculation 2 6 4 2" xfId="5758"/>
    <cellStyle name="Calculation 2 6 4 2 2" xfId="8344"/>
    <cellStyle name="Calculation 2 6 4 2 2 2" xfId="17333"/>
    <cellStyle name="Calculation 2 6 4 2 2 2 2" xfId="43558"/>
    <cellStyle name="Calculation 2 6 4 2 2 3" xfId="22799"/>
    <cellStyle name="Calculation 2 6 4 2 3" xfId="10981"/>
    <cellStyle name="Calculation 2 6 4 2 3 2" xfId="19970"/>
    <cellStyle name="Calculation 2 6 4 2 3 2 2" xfId="26626"/>
    <cellStyle name="Calculation 2 6 4 2 3 3" xfId="38958"/>
    <cellStyle name="Calculation 2 6 4 2 4" xfId="14747"/>
    <cellStyle name="Calculation 2 6 4 2 4 2" xfId="25802"/>
    <cellStyle name="Calculation 2 6 4 2 5" xfId="24162"/>
    <cellStyle name="Calculation 2 6 4 3" xfId="3850"/>
    <cellStyle name="Calculation 2 6 4 3 2" xfId="28961"/>
    <cellStyle name="Calculation 2 6 4 4" xfId="32394"/>
    <cellStyle name="Calculation 2 6 5" xfId="1835"/>
    <cellStyle name="Calculation 2 6 5 2" xfId="6152"/>
    <cellStyle name="Calculation 2 6 5 2 2" xfId="8738"/>
    <cellStyle name="Calculation 2 6 5 2 2 2" xfId="17727"/>
    <cellStyle name="Calculation 2 6 5 2 2 2 2" xfId="31483"/>
    <cellStyle name="Calculation 2 6 5 2 2 3" xfId="35070"/>
    <cellStyle name="Calculation 2 6 5 2 3" xfId="11375"/>
    <cellStyle name="Calculation 2 6 5 2 3 2" xfId="20364"/>
    <cellStyle name="Calculation 2 6 5 2 3 2 2" xfId="29209"/>
    <cellStyle name="Calculation 2 6 5 2 3 3" xfId="40094"/>
    <cellStyle name="Calculation 2 6 5 2 4" xfId="15141"/>
    <cellStyle name="Calculation 2 6 5 2 4 2" xfId="33695"/>
    <cellStyle name="Calculation 2 6 5 2 5" xfId="35627"/>
    <cellStyle name="Calculation 2 6 5 3" xfId="4272"/>
    <cellStyle name="Calculation 2 6 5 3 2" xfId="23731"/>
    <cellStyle name="Calculation 2 6 5 4" xfId="36659"/>
    <cellStyle name="Calculation 2 6 6" xfId="2032"/>
    <cellStyle name="Calculation 2 6 6 2" xfId="6340"/>
    <cellStyle name="Calculation 2 6 6 2 2" xfId="8926"/>
    <cellStyle name="Calculation 2 6 6 2 2 2" xfId="17915"/>
    <cellStyle name="Calculation 2 6 6 2 2 2 2" xfId="23167"/>
    <cellStyle name="Calculation 2 6 6 2 2 3" xfId="36528"/>
    <cellStyle name="Calculation 2 6 6 2 3" xfId="11563"/>
    <cellStyle name="Calculation 2 6 6 2 3 2" xfId="20552"/>
    <cellStyle name="Calculation 2 6 6 2 3 2 2" xfId="41256"/>
    <cellStyle name="Calculation 2 6 6 2 3 3" xfId="39948"/>
    <cellStyle name="Calculation 2 6 6 2 4" xfId="15329"/>
    <cellStyle name="Calculation 2 6 6 2 4 2" xfId="32756"/>
    <cellStyle name="Calculation 2 6 6 2 5" xfId="42825"/>
    <cellStyle name="Calculation 2 6 6 3" xfId="4469"/>
    <cellStyle name="Calculation 2 6 6 3 2" xfId="42627"/>
    <cellStyle name="Calculation 2 6 6 4" xfId="36857"/>
    <cellStyle name="Calculation 2 6 7" xfId="2843"/>
    <cellStyle name="Calculation 2 6 7 2" xfId="6993"/>
    <cellStyle name="Calculation 2 6 7 2 2" xfId="12122"/>
    <cellStyle name="Calculation 2 6 7 2 2 2" xfId="21111"/>
    <cellStyle name="Calculation 2 6 7 2 2 2 2" xfId="43316"/>
    <cellStyle name="Calculation 2 6 7 2 2 3" xfId="39231"/>
    <cellStyle name="Calculation 2 6 7 2 3" xfId="12940"/>
    <cellStyle name="Calculation 2 6 7 2 3 2" xfId="21929"/>
    <cellStyle name="Calculation 2 6 7 2 3 2 2" xfId="25131"/>
    <cellStyle name="Calculation 2 6 7 2 3 3" xfId="43251"/>
    <cellStyle name="Calculation 2 6 7 2 4" xfId="15982"/>
    <cellStyle name="Calculation 2 6 7 2 4 2" xfId="42934"/>
    <cellStyle name="Calculation 2 6 7 2 5" xfId="31610"/>
    <cellStyle name="Calculation 2 6 7 3" xfId="9556"/>
    <cellStyle name="Calculation 2 6 7 3 2" xfId="18545"/>
    <cellStyle name="Calculation 2 6 7 3 2 2" xfId="23554"/>
    <cellStyle name="Calculation 2 6 7 3 3" xfId="36721"/>
    <cellStyle name="Calculation 2 6 7 4" xfId="29011"/>
    <cellStyle name="Calculation 2 6 8" xfId="4776"/>
    <cellStyle name="Calculation 2 6 8 2" xfId="7362"/>
    <cellStyle name="Calculation 2 6 8 2 2" xfId="16351"/>
    <cellStyle name="Calculation 2 6 8 2 2 2" xfId="34623"/>
    <cellStyle name="Calculation 2 6 8 2 3" xfId="36750"/>
    <cellStyle name="Calculation 2 6 8 3" xfId="9999"/>
    <cellStyle name="Calculation 2 6 8 3 2" xfId="18988"/>
    <cellStyle name="Calculation 2 6 8 3 2 2" xfId="39139"/>
    <cellStyle name="Calculation 2 6 8 3 3" xfId="22498"/>
    <cellStyle name="Calculation 2 6 8 4" xfId="13765"/>
    <cellStyle name="Calculation 2 6 8 4 2" xfId="38685"/>
    <cellStyle name="Calculation 2 6 8 5" xfId="26978"/>
    <cellStyle name="Calculation 2 6 9" xfId="6677"/>
    <cellStyle name="Calculation 2 6 9 2" xfId="11883"/>
    <cellStyle name="Calculation 2 6 9 2 2" xfId="20872"/>
    <cellStyle name="Calculation 2 6 9 2 2 2" xfId="28748"/>
    <cellStyle name="Calculation 2 6 9 2 3" xfId="43850"/>
    <cellStyle name="Calculation 2 6 9 3" xfId="15666"/>
    <cellStyle name="Calculation 2 6 9 3 2" xfId="31725"/>
    <cellStyle name="Calculation 2 6 9 4" xfId="27339"/>
    <cellStyle name="Calculation 2 7" xfId="508"/>
    <cellStyle name="Calculation 2 7 10" xfId="44293"/>
    <cellStyle name="Calculation 2 7 11" xfId="45613"/>
    <cellStyle name="Calculation 2 7 2" xfId="857"/>
    <cellStyle name="Calculation 2 7 2 2" xfId="5226"/>
    <cellStyle name="Calculation 2 7 2 2 2" xfId="7812"/>
    <cellStyle name="Calculation 2 7 2 2 2 2" xfId="16801"/>
    <cellStyle name="Calculation 2 7 2 2 2 2 2" xfId="25460"/>
    <cellStyle name="Calculation 2 7 2 2 2 3" xfId="29809"/>
    <cellStyle name="Calculation 2 7 2 2 3" xfId="10449"/>
    <cellStyle name="Calculation 2 7 2 2 3 2" xfId="19438"/>
    <cellStyle name="Calculation 2 7 2 2 3 2 2" xfId="22798"/>
    <cellStyle name="Calculation 2 7 2 2 3 3" xfId="22657"/>
    <cellStyle name="Calculation 2 7 2 2 4" xfId="14215"/>
    <cellStyle name="Calculation 2 7 2 2 4 2" xfId="29607"/>
    <cellStyle name="Calculation 2 7 2 2 5" xfId="31357"/>
    <cellStyle name="Calculation 2 7 2 3" xfId="3294"/>
    <cellStyle name="Calculation 2 7 2 3 2" xfId="24771"/>
    <cellStyle name="Calculation 2 7 2 4" xfId="35920"/>
    <cellStyle name="Calculation 2 7 3" xfId="1202"/>
    <cellStyle name="Calculation 2 7 3 2" xfId="5547"/>
    <cellStyle name="Calculation 2 7 3 2 2" xfId="8133"/>
    <cellStyle name="Calculation 2 7 3 2 2 2" xfId="17122"/>
    <cellStyle name="Calculation 2 7 3 2 2 2 2" xfId="30176"/>
    <cellStyle name="Calculation 2 7 3 2 2 3" xfId="28997"/>
    <cellStyle name="Calculation 2 7 3 2 3" xfId="10770"/>
    <cellStyle name="Calculation 2 7 3 2 3 2" xfId="19759"/>
    <cellStyle name="Calculation 2 7 3 2 3 2 2" xfId="23624"/>
    <cellStyle name="Calculation 2 7 3 2 3 3" xfId="27242"/>
    <cellStyle name="Calculation 2 7 3 2 4" xfId="14536"/>
    <cellStyle name="Calculation 2 7 3 2 4 2" xfId="40140"/>
    <cellStyle name="Calculation 2 7 3 2 5" xfId="29115"/>
    <cellStyle name="Calculation 2 7 3 3" xfId="3639"/>
    <cellStyle name="Calculation 2 7 3 3 2" xfId="22330"/>
    <cellStyle name="Calculation 2 7 3 4" xfId="38521"/>
    <cellStyle name="Calculation 2 7 4" xfId="1546"/>
    <cellStyle name="Calculation 2 7 4 2" xfId="5891"/>
    <cellStyle name="Calculation 2 7 4 2 2" xfId="8477"/>
    <cellStyle name="Calculation 2 7 4 2 2 2" xfId="17466"/>
    <cellStyle name="Calculation 2 7 4 2 2 2 2" xfId="23106"/>
    <cellStyle name="Calculation 2 7 4 2 2 3" xfId="30169"/>
    <cellStyle name="Calculation 2 7 4 2 3" xfId="11114"/>
    <cellStyle name="Calculation 2 7 4 2 3 2" xfId="20103"/>
    <cellStyle name="Calculation 2 7 4 2 3 2 2" xfId="27722"/>
    <cellStyle name="Calculation 2 7 4 2 3 3" xfId="27100"/>
    <cellStyle name="Calculation 2 7 4 2 4" xfId="14880"/>
    <cellStyle name="Calculation 2 7 4 2 4 2" xfId="33700"/>
    <cellStyle name="Calculation 2 7 4 2 5" xfId="30512"/>
    <cellStyle name="Calculation 2 7 4 3" xfId="3983"/>
    <cellStyle name="Calculation 2 7 4 3 2" xfId="37987"/>
    <cellStyle name="Calculation 2 7 4 4" xfId="37703"/>
    <cellStyle name="Calculation 2 7 5" xfId="1858"/>
    <cellStyle name="Calculation 2 7 5 2" xfId="6174"/>
    <cellStyle name="Calculation 2 7 5 2 2" xfId="8760"/>
    <cellStyle name="Calculation 2 7 5 2 2 2" xfId="17749"/>
    <cellStyle name="Calculation 2 7 5 2 2 2 2" xfId="37183"/>
    <cellStyle name="Calculation 2 7 5 2 2 3" xfId="24814"/>
    <cellStyle name="Calculation 2 7 5 2 3" xfId="11397"/>
    <cellStyle name="Calculation 2 7 5 2 3 2" xfId="20386"/>
    <cellStyle name="Calculation 2 7 5 2 3 2 2" xfId="34055"/>
    <cellStyle name="Calculation 2 7 5 2 3 3" xfId="34303"/>
    <cellStyle name="Calculation 2 7 5 2 4" xfId="15163"/>
    <cellStyle name="Calculation 2 7 5 2 4 2" xfId="39392"/>
    <cellStyle name="Calculation 2 7 5 2 5" xfId="35979"/>
    <cellStyle name="Calculation 2 7 5 3" xfId="4295"/>
    <cellStyle name="Calculation 2 7 5 3 2" xfId="29416"/>
    <cellStyle name="Calculation 2 7 5 4" xfId="35943"/>
    <cellStyle name="Calculation 2 7 6" xfId="2165"/>
    <cellStyle name="Calculation 2 7 6 2" xfId="6466"/>
    <cellStyle name="Calculation 2 7 6 2 2" xfId="9052"/>
    <cellStyle name="Calculation 2 7 6 2 2 2" xfId="18041"/>
    <cellStyle name="Calculation 2 7 6 2 2 2 2" xfId="33389"/>
    <cellStyle name="Calculation 2 7 6 2 2 3" xfId="32646"/>
    <cellStyle name="Calculation 2 7 6 2 3" xfId="11689"/>
    <cellStyle name="Calculation 2 7 6 2 3 2" xfId="20678"/>
    <cellStyle name="Calculation 2 7 6 2 3 2 2" xfId="30292"/>
    <cellStyle name="Calculation 2 7 6 2 3 3" xfId="35703"/>
    <cellStyle name="Calculation 2 7 6 2 4" xfId="15455"/>
    <cellStyle name="Calculation 2 7 6 2 4 2" xfId="38133"/>
    <cellStyle name="Calculation 2 7 6 2 5" xfId="24385"/>
    <cellStyle name="Calculation 2 7 6 3" xfId="4602"/>
    <cellStyle name="Calculation 2 7 6 3 2" xfId="34356"/>
    <cellStyle name="Calculation 2 7 6 4" xfId="31835"/>
    <cellStyle name="Calculation 2 7 7" xfId="4902"/>
    <cellStyle name="Calculation 2 7 7 2" xfId="7488"/>
    <cellStyle name="Calculation 2 7 7 2 2" xfId="16477"/>
    <cellStyle name="Calculation 2 7 7 2 2 2" xfId="39650"/>
    <cellStyle name="Calculation 2 7 7 2 3" xfId="33082"/>
    <cellStyle name="Calculation 2 7 7 3" xfId="10125"/>
    <cellStyle name="Calculation 2 7 7 3 2" xfId="19114"/>
    <cellStyle name="Calculation 2 7 7 3 2 2" xfId="38704"/>
    <cellStyle name="Calculation 2 7 7 3 3" xfId="22651"/>
    <cellStyle name="Calculation 2 7 7 4" xfId="13891"/>
    <cellStyle name="Calculation 2 7 7 4 2" xfId="38814"/>
    <cellStyle name="Calculation 2 7 7 5" xfId="41906"/>
    <cellStyle name="Calculation 2 7 8" xfId="2514"/>
    <cellStyle name="Calculation 2 7 8 2" xfId="24357"/>
    <cellStyle name="Calculation 2 7 9" xfId="37256"/>
    <cellStyle name="Calculation 2 8" xfId="218"/>
    <cellStyle name="Calculation 2 8 2" xfId="2581"/>
    <cellStyle name="Calculation 2 8 2 2" xfId="6822"/>
    <cellStyle name="Calculation 2 8 2 2 2" xfId="15811"/>
    <cellStyle name="Calculation 2 8 2 2 2 2" xfId="35470"/>
    <cellStyle name="Calculation 2 8 2 2 3" xfId="24668"/>
    <cellStyle name="Calculation 2 8 2 3" xfId="9392"/>
    <cellStyle name="Calculation 2 8 2 3 2" xfId="18381"/>
    <cellStyle name="Calculation 2 8 2 3 2 2" xfId="34884"/>
    <cellStyle name="Calculation 2 8 2 3 3" xfId="37316"/>
    <cellStyle name="Calculation 2 8 2 4" xfId="13435"/>
    <cellStyle name="Calculation 2 8 2 4 2" xfId="32156"/>
    <cellStyle name="Calculation 2 8 2 5" xfId="35198"/>
    <cellStyle name="Calculation 2 8 3" xfId="2686"/>
    <cellStyle name="Calculation 2 8 3 2" xfId="22269"/>
    <cellStyle name="Calculation 2 8 4" xfId="25206"/>
    <cellStyle name="Calculation 2 8 5" xfId="44440"/>
    <cellStyle name="Calculation 2 8 6" xfId="45629"/>
    <cellStyle name="Calculation 2 9" xfId="567"/>
    <cellStyle name="Calculation 2 9 2" xfId="4960"/>
    <cellStyle name="Calculation 2 9 2 2" xfId="7546"/>
    <cellStyle name="Calculation 2 9 2 2 2" xfId="16535"/>
    <cellStyle name="Calculation 2 9 2 2 2 2" xfId="30999"/>
    <cellStyle name="Calculation 2 9 2 2 3" xfId="24532"/>
    <cellStyle name="Calculation 2 9 2 3" xfId="10183"/>
    <cellStyle name="Calculation 2 9 2 3 2" xfId="19172"/>
    <cellStyle name="Calculation 2 9 2 3 2 2" xfId="43291"/>
    <cellStyle name="Calculation 2 9 2 3 3" xfId="40081"/>
    <cellStyle name="Calculation 2 9 2 4" xfId="13949"/>
    <cellStyle name="Calculation 2 9 2 4 2" xfId="39335"/>
    <cellStyle name="Calculation 2 9 2 5" xfId="29281"/>
    <cellStyle name="Calculation 2 9 3" xfId="3004"/>
    <cellStyle name="Calculation 2 9 3 2" xfId="43388"/>
    <cellStyle name="Calculation 2 9 4" xfId="36737"/>
    <cellStyle name="Calculation 2 9 5" xfId="44379"/>
    <cellStyle name="Calculation 2 9 6" xfId="45676"/>
    <cellStyle name="Calculation 3" xfId="123"/>
    <cellStyle name="Calculation 3 10" xfId="910"/>
    <cellStyle name="Calculation 3 10 2" xfId="5279"/>
    <cellStyle name="Calculation 3 10 2 2" xfId="7865"/>
    <cellStyle name="Calculation 3 10 2 2 2" xfId="16854"/>
    <cellStyle name="Calculation 3 10 2 2 2 2" xfId="32729"/>
    <cellStyle name="Calculation 3 10 2 2 3" xfId="31494"/>
    <cellStyle name="Calculation 3 10 2 3" xfId="10502"/>
    <cellStyle name="Calculation 3 10 2 3 2" xfId="19491"/>
    <cellStyle name="Calculation 3 10 2 3 2 2" xfId="28388"/>
    <cellStyle name="Calculation 3 10 2 3 3" xfId="35554"/>
    <cellStyle name="Calculation 3 10 2 4" xfId="14268"/>
    <cellStyle name="Calculation 3 10 2 4 2" xfId="35733"/>
    <cellStyle name="Calculation 3 10 2 5" xfId="33832"/>
    <cellStyle name="Calculation 3 10 3" xfId="3347"/>
    <cellStyle name="Calculation 3 10 3 2" xfId="36668"/>
    <cellStyle name="Calculation 3 10 4" xfId="41005"/>
    <cellStyle name="Calculation 3 10 5" xfId="44576"/>
    <cellStyle name="Calculation 3 11" xfId="1254"/>
    <cellStyle name="Calculation 3 11 2" xfId="5599"/>
    <cellStyle name="Calculation 3 11 2 2" xfId="8185"/>
    <cellStyle name="Calculation 3 11 2 2 2" xfId="17174"/>
    <cellStyle name="Calculation 3 11 2 2 2 2" xfId="30658"/>
    <cellStyle name="Calculation 3 11 2 2 3" xfId="22148"/>
    <cellStyle name="Calculation 3 11 2 3" xfId="10822"/>
    <cellStyle name="Calculation 3 11 2 3 2" xfId="19811"/>
    <cellStyle name="Calculation 3 11 2 3 2 2" xfId="37415"/>
    <cellStyle name="Calculation 3 11 2 3 3" xfId="38949"/>
    <cellStyle name="Calculation 3 11 2 4" xfId="14588"/>
    <cellStyle name="Calculation 3 11 2 4 2" xfId="29978"/>
    <cellStyle name="Calculation 3 11 2 5" xfId="22331"/>
    <cellStyle name="Calculation 3 11 3" xfId="3691"/>
    <cellStyle name="Calculation 3 11 3 2" xfId="38682"/>
    <cellStyle name="Calculation 3 11 4" xfId="26237"/>
    <cellStyle name="Calculation 3 11 5" xfId="44625"/>
    <cellStyle name="Calculation 3 12" xfId="1753"/>
    <cellStyle name="Calculation 3 12 2" xfId="6079"/>
    <cellStyle name="Calculation 3 12 2 2" xfId="8665"/>
    <cellStyle name="Calculation 3 12 2 2 2" xfId="17654"/>
    <cellStyle name="Calculation 3 12 2 2 2 2" xfId="35883"/>
    <cellStyle name="Calculation 3 12 2 2 3" xfId="31873"/>
    <cellStyle name="Calculation 3 12 2 3" xfId="11302"/>
    <cellStyle name="Calculation 3 12 2 3 2" xfId="20291"/>
    <cellStyle name="Calculation 3 12 2 3 2 2" xfId="33108"/>
    <cellStyle name="Calculation 3 12 2 3 3" xfId="34657"/>
    <cellStyle name="Calculation 3 12 2 4" xfId="15068"/>
    <cellStyle name="Calculation 3 12 2 4 2" xfId="24186"/>
    <cellStyle name="Calculation 3 12 2 5" xfId="24659"/>
    <cellStyle name="Calculation 3 12 3" xfId="4190"/>
    <cellStyle name="Calculation 3 12 3 2" xfId="43805"/>
    <cellStyle name="Calculation 3 12 4" xfId="39157"/>
    <cellStyle name="Calculation 3 12 5" xfId="44651"/>
    <cellStyle name="Calculation 3 13" xfId="1935"/>
    <cellStyle name="Calculation 3 13 2" xfId="6250"/>
    <cellStyle name="Calculation 3 13 2 2" xfId="8836"/>
    <cellStyle name="Calculation 3 13 2 2 2" xfId="17825"/>
    <cellStyle name="Calculation 3 13 2 2 2 2" xfId="40633"/>
    <cellStyle name="Calculation 3 13 2 2 3" xfId="32317"/>
    <cellStyle name="Calculation 3 13 2 3" xfId="11473"/>
    <cellStyle name="Calculation 3 13 2 3 2" xfId="20462"/>
    <cellStyle name="Calculation 3 13 2 3 2 2" xfId="37616"/>
    <cellStyle name="Calculation 3 13 2 3 3" xfId="36509"/>
    <cellStyle name="Calculation 3 13 2 4" xfId="15239"/>
    <cellStyle name="Calculation 3 13 2 4 2" xfId="42846"/>
    <cellStyle name="Calculation 3 13 2 5" xfId="31601"/>
    <cellStyle name="Calculation 3 13 3" xfId="4372"/>
    <cellStyle name="Calculation 3 13 3 2" xfId="27017"/>
    <cellStyle name="Calculation 3 13 4" xfId="31667"/>
    <cellStyle name="Calculation 3 13 5" xfId="44707"/>
    <cellStyle name="Calculation 3 14" xfId="2626"/>
    <cellStyle name="Calculation 3 14 2" xfId="6867"/>
    <cellStyle name="Calculation 3 14 2 2" xfId="15856"/>
    <cellStyle name="Calculation 3 14 2 2 2" xfId="41759"/>
    <cellStyle name="Calculation 3 14 2 3" xfId="43469"/>
    <cellStyle name="Calculation 3 14 3" xfId="9437"/>
    <cellStyle name="Calculation 3 14 3 2" xfId="18426"/>
    <cellStyle name="Calculation 3 14 3 2 2" xfId="38333"/>
    <cellStyle name="Calculation 3 14 3 3" xfId="23252"/>
    <cellStyle name="Calculation 3 14 4" xfId="13480"/>
    <cellStyle name="Calculation 3 14 4 2" xfId="29909"/>
    <cellStyle name="Calculation 3 14 5" xfId="38579"/>
    <cellStyle name="Calculation 3 14 6" xfId="44784"/>
    <cellStyle name="Calculation 3 15" xfId="6518"/>
    <cellStyle name="Calculation 3 15 2" xfId="11741"/>
    <cellStyle name="Calculation 3 15 2 2" xfId="20730"/>
    <cellStyle name="Calculation 3 15 2 2 2" xfId="32376"/>
    <cellStyle name="Calculation 3 15 2 3" xfId="34386"/>
    <cellStyle name="Calculation 3 15 3" xfId="15507"/>
    <cellStyle name="Calculation 3 15 3 2" xfId="23837"/>
    <cellStyle name="Calculation 3 15 4" xfId="33780"/>
    <cellStyle name="Calculation 3 15 5" xfId="44792"/>
    <cellStyle name="Calculation 3 16" xfId="9104"/>
    <cellStyle name="Calculation 3 16 2" xfId="18093"/>
    <cellStyle name="Calculation 3 16 2 2" xfId="23401"/>
    <cellStyle name="Calculation 3 16 3" xfId="35854"/>
    <cellStyle name="Calculation 3 16 4" xfId="44817"/>
    <cellStyle name="Calculation 3 17" xfId="9867"/>
    <cellStyle name="Calculation 3 17 2" xfId="18856"/>
    <cellStyle name="Calculation 3 17 2 2" xfId="24658"/>
    <cellStyle name="Calculation 3 17 3" xfId="40075"/>
    <cellStyle name="Calculation 3 17 4" xfId="44864"/>
    <cellStyle name="Calculation 3 18" xfId="2222"/>
    <cellStyle name="Calculation 3 18 2" xfId="37560"/>
    <cellStyle name="Calculation 3 18 3" xfId="44896"/>
    <cellStyle name="Calculation 3 19" xfId="13131"/>
    <cellStyle name="Calculation 3 19 2" xfId="32363"/>
    <cellStyle name="Calculation 3 19 3" xfId="44921"/>
    <cellStyle name="Calculation 3 2" xfId="160"/>
    <cellStyle name="Calculation 3 2 10" xfId="1971"/>
    <cellStyle name="Calculation 3 2 10 2" xfId="6281"/>
    <cellStyle name="Calculation 3 2 10 2 2" xfId="8867"/>
    <cellStyle name="Calculation 3 2 10 2 2 2" xfId="17856"/>
    <cellStyle name="Calculation 3 2 10 2 2 2 2" xfId="36140"/>
    <cellStyle name="Calculation 3 2 10 2 2 3" xfId="36877"/>
    <cellStyle name="Calculation 3 2 10 2 3" xfId="11504"/>
    <cellStyle name="Calculation 3 2 10 2 3 2" xfId="20493"/>
    <cellStyle name="Calculation 3 2 10 2 3 2 2" xfId="39275"/>
    <cellStyle name="Calculation 3 2 10 2 3 3" xfId="41644"/>
    <cellStyle name="Calculation 3 2 10 2 4" xfId="15270"/>
    <cellStyle name="Calculation 3 2 10 2 4 2" xfId="40313"/>
    <cellStyle name="Calculation 3 2 10 2 5" xfId="29395"/>
    <cellStyle name="Calculation 3 2 10 3" xfId="4408"/>
    <cellStyle name="Calculation 3 2 10 3 2" xfId="28124"/>
    <cellStyle name="Calculation 3 2 10 4" xfId="30508"/>
    <cellStyle name="Calculation 3 2 11" xfId="2594"/>
    <cellStyle name="Calculation 3 2 11 2" xfId="6835"/>
    <cellStyle name="Calculation 3 2 11 2 2" xfId="15824"/>
    <cellStyle name="Calculation 3 2 11 2 2 2" xfId="31856"/>
    <cellStyle name="Calculation 3 2 11 2 3" xfId="37086"/>
    <cellStyle name="Calculation 3 2 11 3" xfId="9405"/>
    <cellStyle name="Calculation 3 2 11 3 2" xfId="18394"/>
    <cellStyle name="Calculation 3 2 11 3 2 2" xfId="31373"/>
    <cellStyle name="Calculation 3 2 11 3 3" xfId="43529"/>
    <cellStyle name="Calculation 3 2 11 4" xfId="13448"/>
    <cellStyle name="Calculation 3 2 11 4 2" xfId="41769"/>
    <cellStyle name="Calculation 3 2 11 5" xfId="31645"/>
    <cellStyle name="Calculation 3 2 12" xfId="6616"/>
    <cellStyle name="Calculation 3 2 12 2" xfId="11824"/>
    <cellStyle name="Calculation 3 2 12 2 2" xfId="20813"/>
    <cellStyle name="Calculation 3 2 12 2 2 2" xfId="24946"/>
    <cellStyle name="Calculation 3 2 12 2 3" xfId="40230"/>
    <cellStyle name="Calculation 3 2 12 3" xfId="15605"/>
    <cellStyle name="Calculation 3 2 12 3 2" xfId="33671"/>
    <cellStyle name="Calculation 3 2 12 4" xfId="31190"/>
    <cellStyle name="Calculation 3 2 13" xfId="9187"/>
    <cellStyle name="Calculation 3 2 13 2" xfId="18176"/>
    <cellStyle name="Calculation 3 2 13 2 2" xfId="34139"/>
    <cellStyle name="Calculation 3 2 13 3" xfId="36897"/>
    <cellStyle name="Calculation 3 2 14" xfId="9797"/>
    <cellStyle name="Calculation 3 2 14 2" xfId="18786"/>
    <cellStyle name="Calculation 3 2 14 2 2" xfId="29743"/>
    <cellStyle name="Calculation 3 2 14 3" xfId="32215"/>
    <cellStyle name="Calculation 3 2 15" xfId="2320"/>
    <cellStyle name="Calculation 3 2 15 2" xfId="43467"/>
    <cellStyle name="Calculation 3 2 16" xfId="13229"/>
    <cellStyle name="Calculation 3 2 16 2" xfId="35499"/>
    <cellStyle name="Calculation 3 2 17" xfId="33200"/>
    <cellStyle name="Calculation 3 2 18" xfId="44314"/>
    <cellStyle name="Calculation 3 2 19" xfId="45537"/>
    <cellStyle name="Calculation 3 2 2" xfId="357"/>
    <cellStyle name="Calculation 3 2 2 10" xfId="6659"/>
    <cellStyle name="Calculation 3 2 2 10 2" xfId="11865"/>
    <cellStyle name="Calculation 3 2 2 10 2 2" xfId="20854"/>
    <cellStyle name="Calculation 3 2 2 10 2 2 2" xfId="37977"/>
    <cellStyle name="Calculation 3 2 2 10 2 3" xfId="33319"/>
    <cellStyle name="Calculation 3 2 2 10 3" xfId="15648"/>
    <cellStyle name="Calculation 3 2 2 10 3 2" xfId="41133"/>
    <cellStyle name="Calculation 3 2 2 10 4" xfId="36194"/>
    <cellStyle name="Calculation 3 2 2 11" xfId="9228"/>
    <cellStyle name="Calculation 3 2 2 11 2" xfId="18217"/>
    <cellStyle name="Calculation 3 2 2 11 2 2" xfId="42912"/>
    <cellStyle name="Calculation 3 2 2 11 3" xfId="35293"/>
    <cellStyle name="Calculation 3 2 2 12" xfId="12724"/>
    <cellStyle name="Calculation 3 2 2 12 2" xfId="21713"/>
    <cellStyle name="Calculation 3 2 2 12 2 2" xfId="43835"/>
    <cellStyle name="Calculation 3 2 2 12 3" xfId="40181"/>
    <cellStyle name="Calculation 3 2 2 13" xfId="2363"/>
    <cellStyle name="Calculation 3 2 2 13 2" xfId="28707"/>
    <cellStyle name="Calculation 3 2 2 14" xfId="13272"/>
    <cellStyle name="Calculation 3 2 2 14 2" xfId="24327"/>
    <cellStyle name="Calculation 3 2 2 15" xfId="38429"/>
    <cellStyle name="Calculation 3 2 2 2" xfId="489"/>
    <cellStyle name="Calculation 3 2 2 2 10" xfId="9353"/>
    <cellStyle name="Calculation 3 2 2 2 10 2" xfId="18342"/>
    <cellStyle name="Calculation 3 2 2 2 10 2 2" xfId="41545"/>
    <cellStyle name="Calculation 3 2 2 2 10 3" xfId="28054"/>
    <cellStyle name="Calculation 3 2 2 2 11" xfId="9820"/>
    <cellStyle name="Calculation 3 2 2 2 11 2" xfId="18809"/>
    <cellStyle name="Calculation 3 2 2 2 11 2 2" xfId="26499"/>
    <cellStyle name="Calculation 3 2 2 2 11 3" xfId="42762"/>
    <cellStyle name="Calculation 3 2 2 2 12" xfId="2495"/>
    <cellStyle name="Calculation 3 2 2 2 12 2" xfId="43727"/>
    <cellStyle name="Calculation 3 2 2 2 13" xfId="13404"/>
    <cellStyle name="Calculation 3 2 2 2 13 2" xfId="23117"/>
    <cellStyle name="Calculation 3 2 2 2 14" xfId="37130"/>
    <cellStyle name="Calculation 3 2 2 2 2" xfId="838"/>
    <cellStyle name="Calculation 3 2 2 2 2 2" xfId="5207"/>
    <cellStyle name="Calculation 3 2 2 2 2 2 2" xfId="7793"/>
    <cellStyle name="Calculation 3 2 2 2 2 2 2 2" xfId="16782"/>
    <cellStyle name="Calculation 3 2 2 2 2 2 2 2 2" xfId="25548"/>
    <cellStyle name="Calculation 3 2 2 2 2 2 2 3" xfId="32135"/>
    <cellStyle name="Calculation 3 2 2 2 2 2 3" xfId="10430"/>
    <cellStyle name="Calculation 3 2 2 2 2 2 3 2" xfId="19419"/>
    <cellStyle name="Calculation 3 2 2 2 2 2 3 2 2" xfId="22650"/>
    <cellStyle name="Calculation 3 2 2 2 2 2 3 3" xfId="34824"/>
    <cellStyle name="Calculation 3 2 2 2 2 2 4" xfId="14196"/>
    <cellStyle name="Calculation 3 2 2 2 2 2 4 2" xfId="43487"/>
    <cellStyle name="Calculation 3 2 2 2 2 2 5" xfId="29758"/>
    <cellStyle name="Calculation 3 2 2 2 2 3" xfId="3275"/>
    <cellStyle name="Calculation 3 2 2 2 2 3 2" xfId="24635"/>
    <cellStyle name="Calculation 3 2 2 2 2 4" xfId="35819"/>
    <cellStyle name="Calculation 3 2 2 2 3" xfId="1183"/>
    <cellStyle name="Calculation 3 2 2 2 3 2" xfId="5528"/>
    <cellStyle name="Calculation 3 2 2 2 3 2 2" xfId="8114"/>
    <cellStyle name="Calculation 3 2 2 2 3 2 2 2" xfId="17103"/>
    <cellStyle name="Calculation 3 2 2 2 3 2 2 2 2" xfId="30044"/>
    <cellStyle name="Calculation 3 2 2 2 3 2 2 3" xfId="28867"/>
    <cellStyle name="Calculation 3 2 2 2 3 2 3" xfId="10751"/>
    <cellStyle name="Calculation 3 2 2 2 3 2 3 2" xfId="19740"/>
    <cellStyle name="Calculation 3 2 2 2 3 2 3 2 2" xfId="23487"/>
    <cellStyle name="Calculation 3 2 2 2 3 2 3 3" xfId="38904"/>
    <cellStyle name="Calculation 3 2 2 2 3 2 4" xfId="14517"/>
    <cellStyle name="Calculation 3 2 2 2 3 2 4 2" xfId="39654"/>
    <cellStyle name="Calculation 3 2 2 2 3 2 5" xfId="28983"/>
    <cellStyle name="Calculation 3 2 2 2 3 3" xfId="3620"/>
    <cellStyle name="Calculation 3 2 2 2 3 3 2" xfId="23001"/>
    <cellStyle name="Calculation 3 2 2 2 3 4" xfId="37645"/>
    <cellStyle name="Calculation 3 2 2 2 4" xfId="1527"/>
    <cellStyle name="Calculation 3 2 2 2 4 2" xfId="5872"/>
    <cellStyle name="Calculation 3 2 2 2 4 2 2" xfId="8458"/>
    <cellStyle name="Calculation 3 2 2 2 4 2 2 2" xfId="17447"/>
    <cellStyle name="Calculation 3 2 2 2 4 2 2 2 2" xfId="22317"/>
    <cellStyle name="Calculation 3 2 2 2 4 2 2 3" xfId="30037"/>
    <cellStyle name="Calculation 3 2 2 2 4 2 3" xfId="11095"/>
    <cellStyle name="Calculation 3 2 2 2 4 2 3 2" xfId="20084"/>
    <cellStyle name="Calculation 3 2 2 2 4 2 3 2 2" xfId="27589"/>
    <cellStyle name="Calculation 3 2 2 2 4 2 3 3" xfId="35707"/>
    <cellStyle name="Calculation 3 2 2 2 4 2 4" xfId="14861"/>
    <cellStyle name="Calculation 3 2 2 2 4 2 4 2" xfId="33570"/>
    <cellStyle name="Calculation 3 2 2 2 4 2 5" xfId="30394"/>
    <cellStyle name="Calculation 3 2 2 2 4 3" xfId="3964"/>
    <cellStyle name="Calculation 3 2 2 2 4 3 2" xfId="37634"/>
    <cellStyle name="Calculation 3 2 2 2 4 4" xfId="37413"/>
    <cellStyle name="Calculation 3 2 2 2 5" xfId="1918"/>
    <cellStyle name="Calculation 3 2 2 2 5 2" xfId="6234"/>
    <cellStyle name="Calculation 3 2 2 2 5 2 2" xfId="8820"/>
    <cellStyle name="Calculation 3 2 2 2 5 2 2 2" xfId="17809"/>
    <cellStyle name="Calculation 3 2 2 2 5 2 2 2 2" xfId="42662"/>
    <cellStyle name="Calculation 3 2 2 2 5 2 2 3" xfId="37968"/>
    <cellStyle name="Calculation 3 2 2 2 5 2 3" xfId="11457"/>
    <cellStyle name="Calculation 3 2 2 2 5 2 3 2" xfId="20446"/>
    <cellStyle name="Calculation 3 2 2 2 5 2 3 2 2" xfId="42913"/>
    <cellStyle name="Calculation 3 2 2 2 5 2 3 3" xfId="40547"/>
    <cellStyle name="Calculation 3 2 2 2 5 2 4" xfId="15223"/>
    <cellStyle name="Calculation 3 2 2 2 5 2 4 2" xfId="28645"/>
    <cellStyle name="Calculation 3 2 2 2 5 2 5" xfId="37027"/>
    <cellStyle name="Calculation 3 2 2 2 5 3" xfId="4355"/>
    <cellStyle name="Calculation 3 2 2 2 5 3 2" xfId="37575"/>
    <cellStyle name="Calculation 3 2 2 2 5 4" xfId="28086"/>
    <cellStyle name="Calculation 3 2 2 2 6" xfId="2146"/>
    <cellStyle name="Calculation 3 2 2 2 6 2" xfId="6447"/>
    <cellStyle name="Calculation 3 2 2 2 6 2 2" xfId="9033"/>
    <cellStyle name="Calculation 3 2 2 2 6 2 2 2" xfId="18022"/>
    <cellStyle name="Calculation 3 2 2 2 6 2 2 2 2" xfId="40425"/>
    <cellStyle name="Calculation 3 2 2 2 6 2 2 3" xfId="32516"/>
    <cellStyle name="Calculation 3 2 2 2 6 2 3" xfId="11670"/>
    <cellStyle name="Calculation 3 2 2 2 6 2 3 2" xfId="20659"/>
    <cellStyle name="Calculation 3 2 2 2 6 2 3 2 2" xfId="30241"/>
    <cellStyle name="Calculation 3 2 2 2 6 2 3 3" xfId="27624"/>
    <cellStyle name="Calculation 3 2 2 2 6 2 4" xfId="15436"/>
    <cellStyle name="Calculation 3 2 2 2 6 2 4 2" xfId="38003"/>
    <cellStyle name="Calculation 3 2 2 2 6 2 5" xfId="43755"/>
    <cellStyle name="Calculation 3 2 2 2 6 3" xfId="4583"/>
    <cellStyle name="Calculation 3 2 2 2 6 3 2" xfId="33017"/>
    <cellStyle name="Calculation 3 2 2 2 6 4" xfId="29773"/>
    <cellStyle name="Calculation 3 2 2 2 7" xfId="2956"/>
    <cellStyle name="Calculation 3 2 2 2 7 2" xfId="7106"/>
    <cellStyle name="Calculation 3 2 2 2 7 2 2" xfId="12232"/>
    <cellStyle name="Calculation 3 2 2 2 7 2 2 2" xfId="21221"/>
    <cellStyle name="Calculation 3 2 2 2 7 2 2 2 2" xfId="36908"/>
    <cellStyle name="Calculation 3 2 2 2 7 2 2 3" xfId="29391"/>
    <cellStyle name="Calculation 3 2 2 2 7 2 3" xfId="13025"/>
    <cellStyle name="Calculation 3 2 2 2 7 2 3 2" xfId="22014"/>
    <cellStyle name="Calculation 3 2 2 2 7 2 3 2 2" xfId="30771"/>
    <cellStyle name="Calculation 3 2 2 2 7 2 3 3" xfId="40770"/>
    <cellStyle name="Calculation 3 2 2 2 7 2 4" xfId="16095"/>
    <cellStyle name="Calculation 3 2 2 2 7 2 4 2" xfId="26038"/>
    <cellStyle name="Calculation 3 2 2 2 7 2 5" xfId="36929"/>
    <cellStyle name="Calculation 3 2 2 2 7 3" xfId="9669"/>
    <cellStyle name="Calculation 3 2 2 2 7 3 2" xfId="18658"/>
    <cellStyle name="Calculation 3 2 2 2 7 3 2 2" xfId="23336"/>
    <cellStyle name="Calculation 3 2 2 2 7 3 3" xfId="36570"/>
    <cellStyle name="Calculation 3 2 2 2 7 4" xfId="35032"/>
    <cellStyle name="Calculation 3 2 2 2 8" xfId="4883"/>
    <cellStyle name="Calculation 3 2 2 2 8 2" xfId="7469"/>
    <cellStyle name="Calculation 3 2 2 2 8 2 2" xfId="16458"/>
    <cellStyle name="Calculation 3 2 2 2 8 2 2 2" xfId="39587"/>
    <cellStyle name="Calculation 3 2 2 2 8 2 3" xfId="33195"/>
    <cellStyle name="Calculation 3 2 2 2 8 3" xfId="10106"/>
    <cellStyle name="Calculation 3 2 2 2 8 3 2" xfId="19095"/>
    <cellStyle name="Calculation 3 2 2 2 8 3 2 2" xfId="24349"/>
    <cellStyle name="Calculation 3 2 2 2 8 3 3" xfId="34818"/>
    <cellStyle name="Calculation 3 2 2 2 8 4" xfId="13872"/>
    <cellStyle name="Calculation 3 2 2 2 8 4 2" xfId="24164"/>
    <cellStyle name="Calculation 3 2 2 2 8 5" xfId="25150"/>
    <cellStyle name="Calculation 3 2 2 2 9" xfId="6791"/>
    <cellStyle name="Calculation 3 2 2 2 9 2" xfId="11990"/>
    <cellStyle name="Calculation 3 2 2 2 9 2 2" xfId="20979"/>
    <cellStyle name="Calculation 3 2 2 2 9 2 2 2" xfId="27625"/>
    <cellStyle name="Calculation 3 2 2 2 9 2 3" xfId="26449"/>
    <cellStyle name="Calculation 3 2 2 2 9 3" xfId="15780"/>
    <cellStyle name="Calculation 3 2 2 2 9 3 2" xfId="38308"/>
    <cellStyle name="Calculation 3 2 2 2 9 4" xfId="25370"/>
    <cellStyle name="Calculation 3 2 2 3" xfId="706"/>
    <cellStyle name="Calculation 3 2 2 3 2" xfId="5082"/>
    <cellStyle name="Calculation 3 2 2 3 2 2" xfId="7668"/>
    <cellStyle name="Calculation 3 2 2 3 2 2 2" xfId="16657"/>
    <cellStyle name="Calculation 3 2 2 3 2 2 2 2" xfId="32384"/>
    <cellStyle name="Calculation 3 2 2 3 2 2 3" xfId="33501"/>
    <cellStyle name="Calculation 3 2 2 3 2 3" xfId="10305"/>
    <cellStyle name="Calculation 3 2 2 3 2 3 2" xfId="19294"/>
    <cellStyle name="Calculation 3 2 2 3 2 3 2 2" xfId="25796"/>
    <cellStyle name="Calculation 3 2 2 3 2 3 3" xfId="22354"/>
    <cellStyle name="Calculation 3 2 2 3 2 4" xfId="14071"/>
    <cellStyle name="Calculation 3 2 2 3 2 4 2" xfId="22613"/>
    <cellStyle name="Calculation 3 2 2 3 2 5" xfId="42119"/>
    <cellStyle name="Calculation 3 2 2 3 3" xfId="3143"/>
    <cellStyle name="Calculation 3 2 2 3 3 2" xfId="38413"/>
    <cellStyle name="Calculation 3 2 2 3 4" xfId="37945"/>
    <cellStyle name="Calculation 3 2 2 4" xfId="1051"/>
    <cellStyle name="Calculation 3 2 2 4 2" xfId="5403"/>
    <cellStyle name="Calculation 3 2 2 4 2 2" xfId="7989"/>
    <cellStyle name="Calculation 3 2 2 4 2 2 2" xfId="16978"/>
    <cellStyle name="Calculation 3 2 2 4 2 2 2 2" xfId="33873"/>
    <cellStyle name="Calculation 3 2 2 4 2 2 3" xfId="31402"/>
    <cellStyle name="Calculation 3 2 2 4 2 3" xfId="10626"/>
    <cellStyle name="Calculation 3 2 2 4 2 3 2" xfId="19615"/>
    <cellStyle name="Calculation 3 2 2 4 2 3 2 2" xfId="35215"/>
    <cellStyle name="Calculation 3 2 2 4 2 3 3" xfId="38768"/>
    <cellStyle name="Calculation 3 2 2 4 2 4" xfId="14392"/>
    <cellStyle name="Calculation 3 2 2 4 2 4 2" xfId="44037"/>
    <cellStyle name="Calculation 3 2 2 4 2 5" xfId="43223"/>
    <cellStyle name="Calculation 3 2 2 4 3" xfId="3488"/>
    <cellStyle name="Calculation 3 2 2 4 3 2" xfId="27610"/>
    <cellStyle name="Calculation 3 2 2 4 4" xfId="27530"/>
    <cellStyle name="Calculation 3 2 2 5" xfId="1395"/>
    <cellStyle name="Calculation 3 2 2 5 2" xfId="5740"/>
    <cellStyle name="Calculation 3 2 2 5 2 2" xfId="8326"/>
    <cellStyle name="Calculation 3 2 2 5 2 2 2" xfId="17315"/>
    <cellStyle name="Calculation 3 2 2 5 2 2 2 2" xfId="30420"/>
    <cellStyle name="Calculation 3 2 2 5 2 2 3" xfId="23636"/>
    <cellStyle name="Calculation 3 2 2 5 2 3" xfId="10963"/>
    <cellStyle name="Calculation 3 2 2 5 2 3 2" xfId="19952"/>
    <cellStyle name="Calculation 3 2 2 5 2 3 2 2" xfId="34126"/>
    <cellStyle name="Calculation 3 2 2 5 2 3 3" xfId="38971"/>
    <cellStyle name="Calculation 3 2 2 5 2 4" xfId="14729"/>
    <cellStyle name="Calculation 3 2 2 5 2 4 2" xfId="33658"/>
    <cellStyle name="Calculation 3 2 2 5 2 5" xfId="25002"/>
    <cellStyle name="Calculation 3 2 2 5 3" xfId="3832"/>
    <cellStyle name="Calculation 3 2 2 5 3 2" xfId="27776"/>
    <cellStyle name="Calculation 3 2 2 5 4" xfId="39932"/>
    <cellStyle name="Calculation 3 2 2 6" xfId="1731"/>
    <cellStyle name="Calculation 3 2 2 6 2" xfId="6057"/>
    <cellStyle name="Calculation 3 2 2 6 2 2" xfId="8643"/>
    <cellStyle name="Calculation 3 2 2 6 2 2 2" xfId="17632"/>
    <cellStyle name="Calculation 3 2 2 6 2 2 2 2" xfId="35451"/>
    <cellStyle name="Calculation 3 2 2 6 2 2 3" xfId="43431"/>
    <cellStyle name="Calculation 3 2 2 6 2 3" xfId="11280"/>
    <cellStyle name="Calculation 3 2 2 6 2 3 2" xfId="20269"/>
    <cellStyle name="Calculation 3 2 2 6 2 3 2 2" xfId="26414"/>
    <cellStyle name="Calculation 3 2 2 6 2 3 3" xfId="26534"/>
    <cellStyle name="Calculation 3 2 2 6 2 4" xfId="15046"/>
    <cellStyle name="Calculation 3 2 2 6 2 4 2" xfId="36470"/>
    <cellStyle name="Calculation 3 2 2 6 2 5" xfId="34897"/>
    <cellStyle name="Calculation 3 2 2 6 3" xfId="4168"/>
    <cellStyle name="Calculation 3 2 2 6 3 2" xfId="35719"/>
    <cellStyle name="Calculation 3 2 2 6 4" xfId="38684"/>
    <cellStyle name="Calculation 3 2 2 7" xfId="2014"/>
    <cellStyle name="Calculation 3 2 2 7 2" xfId="6322"/>
    <cellStyle name="Calculation 3 2 2 7 2 2" xfId="8908"/>
    <cellStyle name="Calculation 3 2 2 7 2 2 2" xfId="17897"/>
    <cellStyle name="Calculation 3 2 2 7 2 2 2 2" xfId="23804"/>
    <cellStyle name="Calculation 3 2 2 7 2 2 3" xfId="35269"/>
    <cellStyle name="Calculation 3 2 2 7 2 3" xfId="11545"/>
    <cellStyle name="Calculation 3 2 2 7 2 3 2" xfId="20534"/>
    <cellStyle name="Calculation 3 2 2 7 2 3 2 2" xfId="28328"/>
    <cellStyle name="Calculation 3 2 2 7 2 3 3" xfId="40002"/>
    <cellStyle name="Calculation 3 2 2 7 2 4" xfId="15311"/>
    <cellStyle name="Calculation 3 2 2 7 2 4 2" xfId="42029"/>
    <cellStyle name="Calculation 3 2 2 7 2 5" xfId="37899"/>
    <cellStyle name="Calculation 3 2 2 7 3" xfId="4451"/>
    <cellStyle name="Calculation 3 2 2 7 3 2" xfId="22337"/>
    <cellStyle name="Calculation 3 2 2 7 4" xfId="26950"/>
    <cellStyle name="Calculation 3 2 2 8" xfId="2825"/>
    <cellStyle name="Calculation 3 2 2 8 2" xfId="6975"/>
    <cellStyle name="Calculation 3 2 2 8 2 2" xfId="12104"/>
    <cellStyle name="Calculation 3 2 2 8 2 2 2" xfId="21093"/>
    <cellStyle name="Calculation 3 2 2 8 2 2 2 2" xfId="30127"/>
    <cellStyle name="Calculation 3 2 2 8 2 2 3" xfId="31031"/>
    <cellStyle name="Calculation 3 2 2 8 2 3" xfId="12925"/>
    <cellStyle name="Calculation 3 2 2 8 2 3 2" xfId="21914"/>
    <cellStyle name="Calculation 3 2 2 8 2 3 2 2" xfId="35725"/>
    <cellStyle name="Calculation 3 2 2 8 2 3 3" xfId="40870"/>
    <cellStyle name="Calculation 3 2 2 8 2 4" xfId="15964"/>
    <cellStyle name="Calculation 3 2 2 8 2 4 2" xfId="43571"/>
    <cellStyle name="Calculation 3 2 2 8 2 5" xfId="40882"/>
    <cellStyle name="Calculation 3 2 2 8 3" xfId="9538"/>
    <cellStyle name="Calculation 3 2 2 8 3 2" xfId="18527"/>
    <cellStyle name="Calculation 3 2 2 8 3 2 2" xfId="24556"/>
    <cellStyle name="Calculation 3 2 2 8 3 3" xfId="35516"/>
    <cellStyle name="Calculation 3 2 2 8 4" xfId="38022"/>
    <cellStyle name="Calculation 3 2 2 9" xfId="4758"/>
    <cellStyle name="Calculation 3 2 2 9 2" xfId="7344"/>
    <cellStyle name="Calculation 3 2 2 9 2 2" xfId="16333"/>
    <cellStyle name="Calculation 3 2 2 9 2 2 2" xfId="43547"/>
    <cellStyle name="Calculation 3 2 2 9 2 3" xfId="26884"/>
    <cellStyle name="Calculation 3 2 2 9 3" xfId="9981"/>
    <cellStyle name="Calculation 3 2 2 9 3 2" xfId="18970"/>
    <cellStyle name="Calculation 3 2 2 9 3 2 2" xfId="43676"/>
    <cellStyle name="Calculation 3 2 2 9 3 3" xfId="22358"/>
    <cellStyle name="Calculation 3 2 2 9 4" xfId="13747"/>
    <cellStyle name="Calculation 3 2 2 9 4 2" xfId="40442"/>
    <cellStyle name="Calculation 3 2 2 9 5" xfId="35818"/>
    <cellStyle name="Calculation 3 2 3" xfId="447"/>
    <cellStyle name="Calculation 3 2 3 10" xfId="9312"/>
    <cellStyle name="Calculation 3 2 3 10 2" xfId="18301"/>
    <cellStyle name="Calculation 3 2 3 10 2 2" xfId="30311"/>
    <cellStyle name="Calculation 3 2 3 10 3" xfId="43916"/>
    <cellStyle name="Calculation 3 2 3 11" xfId="12775"/>
    <cellStyle name="Calculation 3 2 3 11 2" xfId="21764"/>
    <cellStyle name="Calculation 3 2 3 11 2 2" xfId="32074"/>
    <cellStyle name="Calculation 3 2 3 11 3" xfId="27975"/>
    <cellStyle name="Calculation 3 2 3 12" xfId="2453"/>
    <cellStyle name="Calculation 3 2 3 12 2" xfId="22972"/>
    <cellStyle name="Calculation 3 2 3 13" xfId="13362"/>
    <cellStyle name="Calculation 3 2 3 13 2" xfId="37051"/>
    <cellStyle name="Calculation 3 2 3 14" xfId="39110"/>
    <cellStyle name="Calculation 3 2 3 2" xfId="796"/>
    <cellStyle name="Calculation 3 2 3 2 2" xfId="5166"/>
    <cellStyle name="Calculation 3 2 3 2 2 2" xfId="7752"/>
    <cellStyle name="Calculation 3 2 3 2 2 2 2" xfId="16741"/>
    <cellStyle name="Calculation 3 2 3 2 2 2 2 2" xfId="32940"/>
    <cellStyle name="Calculation 3 2 3 2 2 2 3" xfId="43413"/>
    <cellStyle name="Calculation 3 2 3 2 2 3" xfId="10389"/>
    <cellStyle name="Calculation 3 2 3 2 2 3 2" xfId="19378"/>
    <cellStyle name="Calculation 3 2 3 2 2 3 2 2" xfId="26888"/>
    <cellStyle name="Calculation 3 2 3 2 2 3 3" xfId="39855"/>
    <cellStyle name="Calculation 3 2 3 2 2 4" xfId="14155"/>
    <cellStyle name="Calculation 3 2 3 2 2 4 2" xfId="42601"/>
    <cellStyle name="Calculation 3 2 3 2 2 5" xfId="29788"/>
    <cellStyle name="Calculation 3 2 3 2 3" xfId="3233"/>
    <cellStyle name="Calculation 3 2 3 2 3 2" xfId="26767"/>
    <cellStyle name="Calculation 3 2 3 2 4" xfId="31808"/>
    <cellStyle name="Calculation 3 2 3 3" xfId="1141"/>
    <cellStyle name="Calculation 3 2 3 3 2" xfId="5487"/>
    <cellStyle name="Calculation 3 2 3 3 2 2" xfId="8073"/>
    <cellStyle name="Calculation 3 2 3 3 2 2 2" xfId="17062"/>
    <cellStyle name="Calculation 3 2 3 3 2 2 2 2" xfId="27790"/>
    <cellStyle name="Calculation 3 2 3 3 2 2 3" xfId="24418"/>
    <cellStyle name="Calculation 3 2 3 3 2 3" xfId="10710"/>
    <cellStyle name="Calculation 3 2 3 3 2 3 2" xfId="19699"/>
    <cellStyle name="Calculation 3 2 3 3 2 3 2 2" xfId="28818"/>
    <cellStyle name="Calculation 3 2 3 3 2 3 3" xfId="41706"/>
    <cellStyle name="Calculation 3 2 3 3 2 4" xfId="14476"/>
    <cellStyle name="Calculation 3 2 3 3 2 4 2" xfId="33850"/>
    <cellStyle name="Calculation 3 2 3 3 2 5" xfId="36740"/>
    <cellStyle name="Calculation 3 2 3 3 3" xfId="3578"/>
    <cellStyle name="Calculation 3 2 3 3 3 2" xfId="36992"/>
    <cellStyle name="Calculation 3 2 3 3 4" xfId="24587"/>
    <cellStyle name="Calculation 3 2 3 4" xfId="1485"/>
    <cellStyle name="Calculation 3 2 3 4 2" xfId="5830"/>
    <cellStyle name="Calculation 3 2 3 4 2 2" xfId="8416"/>
    <cellStyle name="Calculation 3 2 3 4 2 2 2" xfId="17405"/>
    <cellStyle name="Calculation 3 2 3 4 2 2 2 2" xfId="36909"/>
    <cellStyle name="Calculation 3 2 3 4 2 2 3" xfId="40636"/>
    <cellStyle name="Calculation 3 2 3 4 2 3" xfId="11053"/>
    <cellStyle name="Calculation 3 2 3 4 2 3 2" xfId="20042"/>
    <cellStyle name="Calculation 3 2 3 4 2 3 2 2" xfId="31543"/>
    <cellStyle name="Calculation 3 2 3 4 2 3 3" xfId="36165"/>
    <cellStyle name="Calculation 3 2 3 4 2 4" xfId="14819"/>
    <cellStyle name="Calculation 3 2 3 4 2 4 2" xfId="41826"/>
    <cellStyle name="Calculation 3 2 3 4 2 5" xfId="38228"/>
    <cellStyle name="Calculation 3 2 3 4 3" xfId="3922"/>
    <cellStyle name="Calculation 3 2 3 4 3 2" xfId="23929"/>
    <cellStyle name="Calculation 3 2 3 4 4" xfId="39415"/>
    <cellStyle name="Calculation 3 2 3 5" xfId="1759"/>
    <cellStyle name="Calculation 3 2 3 5 2" xfId="6084"/>
    <cellStyle name="Calculation 3 2 3 5 2 2" xfId="8670"/>
    <cellStyle name="Calculation 3 2 3 5 2 2 2" xfId="17659"/>
    <cellStyle name="Calculation 3 2 3 5 2 2 2 2" xfId="28727"/>
    <cellStyle name="Calculation 3 2 3 5 2 2 3" xfId="36675"/>
    <cellStyle name="Calculation 3 2 3 5 2 3" xfId="11307"/>
    <cellStyle name="Calculation 3 2 3 5 2 3 2" xfId="20296"/>
    <cellStyle name="Calculation 3 2 3 5 2 3 2 2" xfId="34404"/>
    <cellStyle name="Calculation 3 2 3 5 2 3 3" xfId="37797"/>
    <cellStyle name="Calculation 3 2 3 5 2 4" xfId="15073"/>
    <cellStyle name="Calculation 3 2 3 5 2 4 2" xfId="39912"/>
    <cellStyle name="Calculation 3 2 3 5 2 5" xfId="25771"/>
    <cellStyle name="Calculation 3 2 3 5 3" xfId="4196"/>
    <cellStyle name="Calculation 3 2 3 5 3 2" xfId="40309"/>
    <cellStyle name="Calculation 3 2 3 5 4" xfId="36083"/>
    <cellStyle name="Calculation 3 2 3 6" xfId="2104"/>
    <cellStyle name="Calculation 3 2 3 6 2" xfId="6406"/>
    <cellStyle name="Calculation 3 2 3 6 2 2" xfId="8992"/>
    <cellStyle name="Calculation 3 2 3 6 2 2 2" xfId="17981"/>
    <cellStyle name="Calculation 3 2 3 6 2 2 2 2" xfId="29898"/>
    <cellStyle name="Calculation 3 2 3 6 2 2 3" xfId="43627"/>
    <cellStyle name="Calculation 3 2 3 6 2 3" xfId="11629"/>
    <cellStyle name="Calculation 3 2 3 6 2 3 2" xfId="20618"/>
    <cellStyle name="Calculation 3 2 3 6 2 3 2 2" xfId="25631"/>
    <cellStyle name="Calculation 3 2 3 6 2 3 3" xfId="37814"/>
    <cellStyle name="Calculation 3 2 3 6 2 4" xfId="15395"/>
    <cellStyle name="Calculation 3 2 3 6 2 4 2" xfId="32157"/>
    <cellStyle name="Calculation 3 2 3 6 2 5" xfId="23798"/>
    <cellStyle name="Calculation 3 2 3 6 3" xfId="4541"/>
    <cellStyle name="Calculation 3 2 3 6 3 2" xfId="35199"/>
    <cellStyle name="Calculation 3 2 3 6 4" xfId="30422"/>
    <cellStyle name="Calculation 3 2 3 7" xfId="2914"/>
    <cellStyle name="Calculation 3 2 3 7 2" xfId="7064"/>
    <cellStyle name="Calculation 3 2 3 7 2 2" xfId="12190"/>
    <cellStyle name="Calculation 3 2 3 7 2 2 2" xfId="21179"/>
    <cellStyle name="Calculation 3 2 3 7 2 2 2 2" xfId="38861"/>
    <cellStyle name="Calculation 3 2 3 7 2 2 3" xfId="41616"/>
    <cellStyle name="Calculation 3 2 3 7 2 3" xfId="12994"/>
    <cellStyle name="Calculation 3 2 3 7 2 3 2" xfId="21983"/>
    <cellStyle name="Calculation 3 2 3 7 2 3 2 2" xfId="35065"/>
    <cellStyle name="Calculation 3 2 3 7 2 3 3" xfId="40315"/>
    <cellStyle name="Calculation 3 2 3 7 2 4" xfId="16053"/>
    <cellStyle name="Calculation 3 2 3 7 2 4 2" xfId="32688"/>
    <cellStyle name="Calculation 3 2 3 7 2 5" xfId="28767"/>
    <cellStyle name="Calculation 3 2 3 7 3" xfId="9627"/>
    <cellStyle name="Calculation 3 2 3 7 3 2" xfId="18616"/>
    <cellStyle name="Calculation 3 2 3 7 3 2 2" xfId="37482"/>
    <cellStyle name="Calculation 3 2 3 7 3 3" xfId="40857"/>
    <cellStyle name="Calculation 3 2 3 7 4" xfId="43871"/>
    <cellStyle name="Calculation 3 2 3 8" xfId="4842"/>
    <cellStyle name="Calculation 3 2 3 8 2" xfId="7428"/>
    <cellStyle name="Calculation 3 2 3 8 2 2" xfId="16417"/>
    <cellStyle name="Calculation 3 2 3 8 2 2 2" xfId="33709"/>
    <cellStyle name="Calculation 3 2 3 8 2 3" xfId="29320"/>
    <cellStyle name="Calculation 3 2 3 8 3" xfId="10065"/>
    <cellStyle name="Calculation 3 2 3 8 3 2" xfId="19054"/>
    <cellStyle name="Calculation 3 2 3 8 3 2 2" xfId="23854"/>
    <cellStyle name="Calculation 3 2 3 8 3 3" xfId="40039"/>
    <cellStyle name="Calculation 3 2 3 8 4" xfId="13831"/>
    <cellStyle name="Calculation 3 2 3 8 4 2" xfId="36382"/>
    <cellStyle name="Calculation 3 2 3 8 5" xfId="38449"/>
    <cellStyle name="Calculation 3 2 3 9" xfId="6749"/>
    <cellStyle name="Calculation 3 2 3 9 2" xfId="11949"/>
    <cellStyle name="Calculation 3 2 3 9 2 2" xfId="20938"/>
    <cellStyle name="Calculation 3 2 3 9 2 2 2" xfId="28146"/>
    <cellStyle name="Calculation 3 2 3 9 2 3" xfId="26736"/>
    <cellStyle name="Calculation 3 2 3 9 3" xfId="15738"/>
    <cellStyle name="Calculation 3 2 3 9 3 2" xfId="24493"/>
    <cellStyle name="Calculation 3 2 3 9 4" xfId="25425"/>
    <cellStyle name="Calculation 3 2 4" xfId="545"/>
    <cellStyle name="Calculation 3 2 4 2" xfId="894"/>
    <cellStyle name="Calculation 3 2 4 2 2" xfId="5263"/>
    <cellStyle name="Calculation 3 2 4 2 2 2" xfId="7849"/>
    <cellStyle name="Calculation 3 2 4 2 2 2 2" xfId="16838"/>
    <cellStyle name="Calculation 3 2 4 2 2 2 2 2" xfId="38156"/>
    <cellStyle name="Calculation 3 2 4 2 2 2 3" xfId="36926"/>
    <cellStyle name="Calculation 3 2 4 2 2 3" xfId="10486"/>
    <cellStyle name="Calculation 3 2 4 2 2 3 2" xfId="19475"/>
    <cellStyle name="Calculation 3 2 4 2 2 3 2 2" xfId="35482"/>
    <cellStyle name="Calculation 3 2 4 2 2 3 3" xfId="24307"/>
    <cellStyle name="Calculation 3 2 4 2 2 4" xfId="14252"/>
    <cellStyle name="Calculation 3 2 4 2 2 4 2" xfId="39785"/>
    <cellStyle name="Calculation 3 2 4 2 2 5" xfId="39430"/>
    <cellStyle name="Calculation 3 2 4 2 3" xfId="3331"/>
    <cellStyle name="Calculation 3 2 4 2 3 2" xfId="23881"/>
    <cellStyle name="Calculation 3 2 4 2 4" xfId="27208"/>
    <cellStyle name="Calculation 3 2 4 3" xfId="1239"/>
    <cellStyle name="Calculation 3 2 4 3 2" xfId="5584"/>
    <cellStyle name="Calculation 3 2 4 3 2 2" xfId="8170"/>
    <cellStyle name="Calculation 3 2 4 3 2 2 2" xfId="17159"/>
    <cellStyle name="Calculation 3 2 4 3 2 2 2 2" xfId="43393"/>
    <cellStyle name="Calculation 3 2 4 3 2 2 3" xfId="42236"/>
    <cellStyle name="Calculation 3 2 4 3 2 3" xfId="10807"/>
    <cellStyle name="Calculation 3 2 4 3 2 3 2" xfId="19796"/>
    <cellStyle name="Calculation 3 2 4 3 2 3 2 2" xfId="23103"/>
    <cellStyle name="Calculation 3 2 4 3 2 3 3" xfId="36670"/>
    <cellStyle name="Calculation 3 2 4 3 2 4" xfId="14573"/>
    <cellStyle name="Calculation 3 2 4 3 2 4 2" xfId="26855"/>
    <cellStyle name="Calculation 3 2 4 3 2 5" xfId="42314"/>
    <cellStyle name="Calculation 3 2 4 3 3" xfId="3676"/>
    <cellStyle name="Calculation 3 2 4 3 3 2" xfId="23952"/>
    <cellStyle name="Calculation 3 2 4 3 4" xfId="32314"/>
    <cellStyle name="Calculation 3 2 4 4" xfId="1583"/>
    <cellStyle name="Calculation 3 2 4 4 2" xfId="5928"/>
    <cellStyle name="Calculation 3 2 4 4 2 2" xfId="8514"/>
    <cellStyle name="Calculation 3 2 4 4 2 2 2" xfId="17503"/>
    <cellStyle name="Calculation 3 2 4 4 2 2 2 2" xfId="42656"/>
    <cellStyle name="Calculation 3 2 4 4 2 2 3" xfId="43426"/>
    <cellStyle name="Calculation 3 2 4 4 2 3" xfId="11151"/>
    <cellStyle name="Calculation 3 2 4 4 2 3 2" xfId="20140"/>
    <cellStyle name="Calculation 3 2 4 4 2 3 2 2" xfId="26973"/>
    <cellStyle name="Calculation 3 2 4 4 2 3 3" xfId="36540"/>
    <cellStyle name="Calculation 3 2 4 4 2 4" xfId="14917"/>
    <cellStyle name="Calculation 3 2 4 4 2 4 2" xfId="26032"/>
    <cellStyle name="Calculation 3 2 4 4 2 5" xfId="29601"/>
    <cellStyle name="Calculation 3 2 4 4 3" xfId="4020"/>
    <cellStyle name="Calculation 3 2 4 4 3 2" xfId="42093"/>
    <cellStyle name="Calculation 3 2 4 4 4" xfId="34791"/>
    <cellStyle name="Calculation 3 2 4 5" xfId="1895"/>
    <cellStyle name="Calculation 3 2 4 5 2" xfId="6211"/>
    <cellStyle name="Calculation 3 2 4 5 2 2" xfId="8797"/>
    <cellStyle name="Calculation 3 2 4 5 2 2 2" xfId="17786"/>
    <cellStyle name="Calculation 3 2 4 5 2 2 2 2" xfId="28417"/>
    <cellStyle name="Calculation 3 2 4 5 2 2 3" xfId="23924"/>
    <cellStyle name="Calculation 3 2 4 5 2 3" xfId="11434"/>
    <cellStyle name="Calculation 3 2 4 5 2 3 2" xfId="20423"/>
    <cellStyle name="Calculation 3 2 4 5 2 3 2 2" xfId="26640"/>
    <cellStyle name="Calculation 3 2 4 5 2 3 3" xfId="43790"/>
    <cellStyle name="Calculation 3 2 4 5 2 4" xfId="15200"/>
    <cellStyle name="Calculation 3 2 4 5 2 4 2" xfId="30377"/>
    <cellStyle name="Calculation 3 2 4 5 2 5" xfId="39140"/>
    <cellStyle name="Calculation 3 2 4 5 3" xfId="4332"/>
    <cellStyle name="Calculation 3 2 4 5 3 2" xfId="24371"/>
    <cellStyle name="Calculation 3 2 4 5 4" xfId="30001"/>
    <cellStyle name="Calculation 3 2 4 6" xfId="2202"/>
    <cellStyle name="Calculation 3 2 4 6 2" xfId="6503"/>
    <cellStyle name="Calculation 3 2 4 6 2 2" xfId="9089"/>
    <cellStyle name="Calculation 3 2 4 6 2 2 2" xfId="18078"/>
    <cellStyle name="Calculation 3 2 4 6 2 2 2 2" xfId="33158"/>
    <cellStyle name="Calculation 3 2 4 6 2 2 3" xfId="24097"/>
    <cellStyle name="Calculation 3 2 4 6 2 3" xfId="11726"/>
    <cellStyle name="Calculation 3 2 4 6 2 3 2" xfId="20715"/>
    <cellStyle name="Calculation 3 2 4 6 2 3 2 2" xfId="44021"/>
    <cellStyle name="Calculation 3 2 4 6 2 3 3" xfId="27253"/>
    <cellStyle name="Calculation 3 2 4 6 2 4" xfId="15492"/>
    <cellStyle name="Calculation 3 2 4 6 2 4 2" xfId="29241"/>
    <cellStyle name="Calculation 3 2 4 6 2 5" xfId="31407"/>
    <cellStyle name="Calculation 3 2 4 6 3" xfId="4639"/>
    <cellStyle name="Calculation 3 2 4 6 3 2" xfId="43672"/>
    <cellStyle name="Calculation 3 2 4 6 4" xfId="25381"/>
    <cellStyle name="Calculation 3 2 4 7" xfId="4939"/>
    <cellStyle name="Calculation 3 2 4 7 2" xfId="7525"/>
    <cellStyle name="Calculation 3 2 4 7 2 2" xfId="16514"/>
    <cellStyle name="Calculation 3 2 4 7 2 2 2" xfId="33450"/>
    <cellStyle name="Calculation 3 2 4 7 2 3" xfId="30946"/>
    <cellStyle name="Calculation 3 2 4 7 3" xfId="10162"/>
    <cellStyle name="Calculation 3 2 4 7 3 2" xfId="19151"/>
    <cellStyle name="Calculation 3 2 4 7 3 2 2" xfId="25758"/>
    <cellStyle name="Calculation 3 2 4 7 3 3" xfId="24303"/>
    <cellStyle name="Calculation 3 2 4 7 4" xfId="13928"/>
    <cellStyle name="Calculation 3 2 4 7 4 2" xfId="43052"/>
    <cellStyle name="Calculation 3 2 4 7 5" xfId="32763"/>
    <cellStyle name="Calculation 3 2 4 8" xfId="2551"/>
    <cellStyle name="Calculation 3 2 4 8 2" xfId="25635"/>
    <cellStyle name="Calculation 3 2 4 9" xfId="28633"/>
    <cellStyle name="Calculation 3 2 5" xfId="314"/>
    <cellStyle name="Calculation 3 2 5 2" xfId="4717"/>
    <cellStyle name="Calculation 3 2 5 2 2" xfId="7303"/>
    <cellStyle name="Calculation 3 2 5 2 2 2" xfId="16292"/>
    <cellStyle name="Calculation 3 2 5 2 2 2 2" xfId="38346"/>
    <cellStyle name="Calculation 3 2 5 2 2 3" xfId="31795"/>
    <cellStyle name="Calculation 3 2 5 2 3" xfId="9940"/>
    <cellStyle name="Calculation 3 2 5 2 3 2" xfId="18929"/>
    <cellStyle name="Calculation 3 2 5 2 3 2 2" xfId="35626"/>
    <cellStyle name="Calculation 3 2 5 2 3 3" xfId="41503"/>
    <cellStyle name="Calculation 3 2 5 2 4" xfId="13706"/>
    <cellStyle name="Calculation 3 2 5 2 4 2" xfId="31730"/>
    <cellStyle name="Calculation 3 2 5 2 5" xfId="41216"/>
    <cellStyle name="Calculation 3 2 5 3" xfId="2782"/>
    <cellStyle name="Calculation 3 2 5 3 2" xfId="23300"/>
    <cellStyle name="Calculation 3 2 5 4" xfId="23497"/>
    <cellStyle name="Calculation 3 2 6" xfId="663"/>
    <cellStyle name="Calculation 3 2 6 2" xfId="5041"/>
    <cellStyle name="Calculation 3 2 6 2 2" xfId="7627"/>
    <cellStyle name="Calculation 3 2 6 2 2 2" xfId="16616"/>
    <cellStyle name="Calculation 3 2 6 2 2 2 2" xfId="25034"/>
    <cellStyle name="Calculation 3 2 6 2 2 3" xfId="26151"/>
    <cellStyle name="Calculation 3 2 6 2 3" xfId="10264"/>
    <cellStyle name="Calculation 3 2 6 2 3 2" xfId="19253"/>
    <cellStyle name="Calculation 3 2 6 2 3 2 2" xfId="31242"/>
    <cellStyle name="Calculation 3 2 6 2 3 3" xfId="27475"/>
    <cellStyle name="Calculation 3 2 6 2 4" xfId="14030"/>
    <cellStyle name="Calculation 3 2 6 2 4 2" xfId="35800"/>
    <cellStyle name="Calculation 3 2 6 2 5" xfId="23329"/>
    <cellStyle name="Calculation 3 2 6 3" xfId="3100"/>
    <cellStyle name="Calculation 3 2 6 3 2" xfId="23463"/>
    <cellStyle name="Calculation 3 2 6 4" xfId="33018"/>
    <cellStyle name="Calculation 3 2 7" xfId="1008"/>
    <cellStyle name="Calculation 3 2 7 2" xfId="5362"/>
    <cellStyle name="Calculation 3 2 7 2 2" xfId="7948"/>
    <cellStyle name="Calculation 3 2 7 2 2 2" xfId="16937"/>
    <cellStyle name="Calculation 3 2 7 2 2 2 2" xfId="28916"/>
    <cellStyle name="Calculation 3 2 7 2 2 3" xfId="29680"/>
    <cellStyle name="Calculation 3 2 7 2 3" xfId="10585"/>
    <cellStyle name="Calculation 3 2 7 2 3 2" xfId="19574"/>
    <cellStyle name="Calculation 3 2 7 2 3 2 2" xfId="35795"/>
    <cellStyle name="Calculation 3 2 7 2 3 3" xfId="32288"/>
    <cellStyle name="Calculation 3 2 7 2 4" xfId="14351"/>
    <cellStyle name="Calculation 3 2 7 2 4 2" xfId="38506"/>
    <cellStyle name="Calculation 3 2 7 2 5" xfId="38001"/>
    <cellStyle name="Calculation 3 2 7 3" xfId="3445"/>
    <cellStyle name="Calculation 3 2 7 3 2" xfId="39379"/>
    <cellStyle name="Calculation 3 2 7 4" xfId="39298"/>
    <cellStyle name="Calculation 3 2 8" xfId="1352"/>
    <cellStyle name="Calculation 3 2 8 2" xfId="5697"/>
    <cellStyle name="Calculation 3 2 8 2 2" xfId="8283"/>
    <cellStyle name="Calculation 3 2 8 2 2 2" xfId="17272"/>
    <cellStyle name="Calculation 3 2 8 2 2 2 2" xfId="29080"/>
    <cellStyle name="Calculation 3 2 8 2 2 3" xfId="35750"/>
    <cellStyle name="Calculation 3 2 8 2 3" xfId="10920"/>
    <cellStyle name="Calculation 3 2 8 2 3 2" xfId="19909"/>
    <cellStyle name="Calculation 3 2 8 2 3 2 2" xfId="32772"/>
    <cellStyle name="Calculation 3 2 8 2 3 3" xfId="40202"/>
    <cellStyle name="Calculation 3 2 8 2 4" xfId="14686"/>
    <cellStyle name="Calculation 3 2 8 2 4 2" xfId="41587"/>
    <cellStyle name="Calculation 3 2 8 2 5" xfId="27230"/>
    <cellStyle name="Calculation 3 2 8 3" xfId="3789"/>
    <cellStyle name="Calculation 3 2 8 3 2" xfId="39663"/>
    <cellStyle name="Calculation 3 2 8 4" xfId="23828"/>
    <cellStyle name="Calculation 3 2 9" xfId="1696"/>
    <cellStyle name="Calculation 3 2 9 2" xfId="6023"/>
    <cellStyle name="Calculation 3 2 9 2 2" xfId="8609"/>
    <cellStyle name="Calculation 3 2 9 2 2 2" xfId="17598"/>
    <cellStyle name="Calculation 3 2 9 2 2 2 2" xfId="32916"/>
    <cellStyle name="Calculation 3 2 9 2 2 3" xfId="40904"/>
    <cellStyle name="Calculation 3 2 9 2 3" xfId="11246"/>
    <cellStyle name="Calculation 3 2 9 2 3 2" xfId="20235"/>
    <cellStyle name="Calculation 3 2 9 2 3 2 2" xfId="37394"/>
    <cellStyle name="Calculation 3 2 9 2 3 3" xfId="34691"/>
    <cellStyle name="Calculation 3 2 9 2 4" xfId="15012"/>
    <cellStyle name="Calculation 3 2 9 2 4 2" xfId="24783"/>
    <cellStyle name="Calculation 3 2 9 2 5" xfId="31990"/>
    <cellStyle name="Calculation 3 2 9 3" xfId="4133"/>
    <cellStyle name="Calculation 3 2 9 3 2" xfId="24175"/>
    <cellStyle name="Calculation 3 2 9 4" xfId="33212"/>
    <cellStyle name="Calculation 3 20" xfId="34011"/>
    <cellStyle name="Calculation 3 20 2" xfId="44998"/>
    <cellStyle name="Calculation 3 21" xfId="45052"/>
    <cellStyle name="Calculation 3 22" xfId="45103"/>
    <cellStyle name="Calculation 3 23" xfId="45085"/>
    <cellStyle name="Calculation 3 24" xfId="45147"/>
    <cellStyle name="Calculation 3 25" xfId="45214"/>
    <cellStyle name="Calculation 3 26" xfId="45240"/>
    <cellStyle name="Calculation 3 27" xfId="45300"/>
    <cellStyle name="Calculation 3 28" xfId="45348"/>
    <cellStyle name="Calculation 3 29" xfId="45316"/>
    <cellStyle name="Calculation 3 3" xfId="277"/>
    <cellStyle name="Calculation 3 3 10" xfId="6579"/>
    <cellStyle name="Calculation 3 3 10 2" xfId="11796"/>
    <cellStyle name="Calculation 3 3 10 2 2" xfId="20785"/>
    <cellStyle name="Calculation 3 3 10 2 2 2" xfId="31542"/>
    <cellStyle name="Calculation 3 3 10 2 3" xfId="26963"/>
    <cellStyle name="Calculation 3 3 10 3" xfId="15568"/>
    <cellStyle name="Calculation 3 3 10 3 2" xfId="26446"/>
    <cellStyle name="Calculation 3 3 10 4" xfId="31915"/>
    <cellStyle name="Calculation 3 3 11" xfId="9159"/>
    <cellStyle name="Calculation 3 3 11 2" xfId="18148"/>
    <cellStyle name="Calculation 3 3 11 2 2" xfId="35346"/>
    <cellStyle name="Calculation 3 3 11 3" xfId="40665"/>
    <cellStyle name="Calculation 3 3 12" xfId="12627"/>
    <cellStyle name="Calculation 3 3 12 2" xfId="21616"/>
    <cellStyle name="Calculation 3 3 12 2 2" xfId="37891"/>
    <cellStyle name="Calculation 3 3 12 3" xfId="43034"/>
    <cellStyle name="Calculation 3 3 13" xfId="2283"/>
    <cellStyle name="Calculation 3 3 13 2" xfId="30122"/>
    <cellStyle name="Calculation 3 3 14" xfId="13192"/>
    <cellStyle name="Calculation 3 3 14 2" xfId="22788"/>
    <cellStyle name="Calculation 3 3 15" xfId="34796"/>
    <cellStyle name="Calculation 3 3 16" xfId="44285"/>
    <cellStyle name="Calculation 3 3 17" xfId="45570"/>
    <cellStyle name="Calculation 3 3 2" xfId="415"/>
    <cellStyle name="Calculation 3 3 2 10" xfId="9284"/>
    <cellStyle name="Calculation 3 3 2 10 2" xfId="18273"/>
    <cellStyle name="Calculation 3 3 2 10 2 2" xfId="23618"/>
    <cellStyle name="Calculation 3 3 2 10 3" xfId="33234"/>
    <cellStyle name="Calculation 3 3 2 11" xfId="12726"/>
    <cellStyle name="Calculation 3 3 2 11 2" xfId="21715"/>
    <cellStyle name="Calculation 3 3 2 11 2 2" xfId="39988"/>
    <cellStyle name="Calculation 3 3 2 11 3" xfId="41591"/>
    <cellStyle name="Calculation 3 3 2 12" xfId="2421"/>
    <cellStyle name="Calculation 3 3 2 12 2" xfId="38165"/>
    <cellStyle name="Calculation 3 3 2 13" xfId="13330"/>
    <cellStyle name="Calculation 3 3 2 13 2" xfId="24503"/>
    <cellStyle name="Calculation 3 3 2 14" xfId="28778"/>
    <cellStyle name="Calculation 3 3 2 2" xfId="764"/>
    <cellStyle name="Calculation 3 3 2 2 2" xfId="5138"/>
    <cellStyle name="Calculation 3 3 2 2 2 2" xfId="7724"/>
    <cellStyle name="Calculation 3 3 2 2 2 2 2" xfId="16713"/>
    <cellStyle name="Calculation 3 3 2 2 2 2 2 2" xfId="40959"/>
    <cellStyle name="Calculation 3 3 2 2 2 2 3" xfId="22818"/>
    <cellStyle name="Calculation 3 3 2 2 2 3" xfId="10361"/>
    <cellStyle name="Calculation 3 3 2 2 2 3 2" xfId="19350"/>
    <cellStyle name="Calculation 3 3 2 2 2 3 2 2" xfId="38610"/>
    <cellStyle name="Calculation 3 3 2 2 2 3 3" xfId="26701"/>
    <cellStyle name="Calculation 3 3 2 2 2 4" xfId="14127"/>
    <cellStyle name="Calculation 3 3 2 2 2 4 2" xfId="35386"/>
    <cellStyle name="Calculation 3 3 2 2 2 5" xfId="34306"/>
    <cellStyle name="Calculation 3 3 2 2 3" xfId="3201"/>
    <cellStyle name="Calculation 3 3 2 2 3 2" xfId="28744"/>
    <cellStyle name="Calculation 3 3 2 2 4" xfId="35239"/>
    <cellStyle name="Calculation 3 3 2 3" xfId="1109"/>
    <cellStyle name="Calculation 3 3 2 3 2" xfId="5459"/>
    <cellStyle name="Calculation 3 3 2 3 2 2" xfId="8045"/>
    <cellStyle name="Calculation 3 3 2 3 2 2 2" xfId="17034"/>
    <cellStyle name="Calculation 3 3 2 3 2 2 2 2" xfId="26614"/>
    <cellStyle name="Calculation 3 3 2 3 2 2 3" xfId="39598"/>
    <cellStyle name="Calculation 3 3 2 3 2 3" xfId="10682"/>
    <cellStyle name="Calculation 3 3 2 3 2 3 2" xfId="19671"/>
    <cellStyle name="Calculation 3 3 2 3 2 3 2 2" xfId="36709"/>
    <cellStyle name="Calculation 3 3 2 3 2 3 3" xfId="31122"/>
    <cellStyle name="Calculation 3 3 2 3 2 4" xfId="14448"/>
    <cellStyle name="Calculation 3 3 2 3 2 4 2" xfId="35000"/>
    <cellStyle name="Calculation 3 3 2 3 2 5" xfId="34548"/>
    <cellStyle name="Calculation 3 3 2 3 3" xfId="3546"/>
    <cellStyle name="Calculation 3 3 2 3 3 2" xfId="24444"/>
    <cellStyle name="Calculation 3 3 2 3 4" xfId="36795"/>
    <cellStyle name="Calculation 3 3 2 4" xfId="1453"/>
    <cellStyle name="Calculation 3 3 2 4 2" xfId="5798"/>
    <cellStyle name="Calculation 3 3 2 4 2 2" xfId="8384"/>
    <cellStyle name="Calculation 3 3 2 4 2 2 2" xfId="17373"/>
    <cellStyle name="Calculation 3 3 2 4 2 2 2 2" xfId="42921"/>
    <cellStyle name="Calculation 3 3 2 4 2 2 3" xfId="26346"/>
    <cellStyle name="Calculation 3 3 2 4 2 3" xfId="11021"/>
    <cellStyle name="Calculation 3 3 2 4 2 3 2" xfId="20010"/>
    <cellStyle name="Calculation 3 3 2 4 2 3 2 2" xfId="22266"/>
    <cellStyle name="Calculation 3 3 2 4 2 3 3" xfId="22464"/>
    <cellStyle name="Calculation 3 3 2 4 2 4" xfId="14787"/>
    <cellStyle name="Calculation 3 3 2 4 2 4 2" xfId="43458"/>
    <cellStyle name="Calculation 3 3 2 4 2 5" xfId="30590"/>
    <cellStyle name="Calculation 3 3 2 4 3" xfId="3890"/>
    <cellStyle name="Calculation 3 3 2 4 3 2" xfId="25931"/>
    <cellStyle name="Calculation 3 3 2 4 4" xfId="36074"/>
    <cellStyle name="Calculation 3 3 2 5" xfId="1715"/>
    <cellStyle name="Calculation 3 3 2 5 2" xfId="6041"/>
    <cellStyle name="Calculation 3 3 2 5 2 2" xfId="8627"/>
    <cellStyle name="Calculation 3 3 2 5 2 2 2" xfId="17616"/>
    <cellStyle name="Calculation 3 3 2 5 2 2 2 2" xfId="24885"/>
    <cellStyle name="Calculation 3 3 2 5 2 2 3" xfId="31632"/>
    <cellStyle name="Calculation 3 3 2 5 2 3" xfId="11264"/>
    <cellStyle name="Calculation 3 3 2 5 2 3 2" xfId="20253"/>
    <cellStyle name="Calculation 3 3 2 5 2 3 2 2" xfId="35997"/>
    <cellStyle name="Calculation 3 3 2 5 2 3 3" xfId="34698"/>
    <cellStyle name="Calculation 3 3 2 5 2 4" xfId="15030"/>
    <cellStyle name="Calculation 3 3 2 5 2 4 2" xfId="23717"/>
    <cellStyle name="Calculation 3 3 2 5 2 5" xfId="34839"/>
    <cellStyle name="Calculation 3 3 2 5 3" xfId="4152"/>
    <cellStyle name="Calculation 3 3 2 5 3 2" xfId="39773"/>
    <cellStyle name="Calculation 3 3 2 5 4" xfId="35823"/>
    <cellStyle name="Calculation 3 3 2 6" xfId="2072"/>
    <cellStyle name="Calculation 3 3 2 6 2" xfId="6378"/>
    <cellStyle name="Calculation 3 3 2 6 2 2" xfId="8964"/>
    <cellStyle name="Calculation 3 3 2 6 2 2 2" xfId="17953"/>
    <cellStyle name="Calculation 3 3 2 6 2 2 2 2" xfId="22279"/>
    <cellStyle name="Calculation 3 3 2 6 2 2 3" xfId="26212"/>
    <cellStyle name="Calculation 3 3 2 6 2 3" xfId="11601"/>
    <cellStyle name="Calculation 3 3 2 6 2 3 2" xfId="20590"/>
    <cellStyle name="Calculation 3 3 2 6 2 3 2 2" xfId="39016"/>
    <cellStyle name="Calculation 3 3 2 6 2 3 3" xfId="40472"/>
    <cellStyle name="Calculation 3 3 2 6 2 4" xfId="15367"/>
    <cellStyle name="Calculation 3 3 2 6 2 4 2" xfId="32997"/>
    <cellStyle name="Calculation 3 3 2 6 2 5" xfId="39305"/>
    <cellStyle name="Calculation 3 3 2 6 3" xfId="4509"/>
    <cellStyle name="Calculation 3 3 2 6 3 2" xfId="28932"/>
    <cellStyle name="Calculation 3 3 2 6 4" xfId="27309"/>
    <cellStyle name="Calculation 3 3 2 7" xfId="2883"/>
    <cellStyle name="Calculation 3 3 2 7 2" xfId="7033"/>
    <cellStyle name="Calculation 3 3 2 7 2 2" xfId="12161"/>
    <cellStyle name="Calculation 3 3 2 7 2 2 2" xfId="21150"/>
    <cellStyle name="Calculation 3 3 2 7 2 2 2 2" xfId="30504"/>
    <cellStyle name="Calculation 3 3 2 7 2 2 3" xfId="31721"/>
    <cellStyle name="Calculation 3 3 2 7 2 3" xfId="12973"/>
    <cellStyle name="Calculation 3 3 2 7 2 3 2" xfId="21962"/>
    <cellStyle name="Calculation 3 3 2 7 2 3 2 2" xfId="24543"/>
    <cellStyle name="Calculation 3 3 2 7 2 3 3" xfId="34192"/>
    <cellStyle name="Calculation 3 3 2 7 2 4" xfId="16022"/>
    <cellStyle name="Calculation 3 3 2 7 2 4 2" xfId="39098"/>
    <cellStyle name="Calculation 3 3 2 7 2 5" xfId="28407"/>
    <cellStyle name="Calculation 3 3 2 7 3" xfId="9596"/>
    <cellStyle name="Calculation 3 3 2 7 3 2" xfId="18585"/>
    <cellStyle name="Calculation 3 3 2 7 3 2 2" xfId="32931"/>
    <cellStyle name="Calculation 3 3 2 7 3 3" xfId="23331"/>
    <cellStyle name="Calculation 3 3 2 7 4" xfId="25983"/>
    <cellStyle name="Calculation 3 3 2 8" xfId="4814"/>
    <cellStyle name="Calculation 3 3 2 8 2" xfId="7400"/>
    <cellStyle name="Calculation 3 3 2 8 2 2" xfId="16389"/>
    <cellStyle name="Calculation 3 3 2 8 2 2 2" xfId="37613"/>
    <cellStyle name="Calculation 3 3 2 8 2 3" xfId="37010"/>
    <cellStyle name="Calculation 3 3 2 8 3" xfId="10037"/>
    <cellStyle name="Calculation 3 3 2 8 3 2" xfId="19026"/>
    <cellStyle name="Calculation 3 3 2 8 3 2 2" xfId="39406"/>
    <cellStyle name="Calculation 3 3 2 8 3 3" xfId="26704"/>
    <cellStyle name="Calculation 3 3 2 8 4" xfId="13803"/>
    <cellStyle name="Calculation 3 3 2 8 4 2" xfId="33725"/>
    <cellStyle name="Calculation 3 3 2 8 5" xfId="27207"/>
    <cellStyle name="Calculation 3 3 2 9" xfId="6717"/>
    <cellStyle name="Calculation 3 3 2 9 2" xfId="11921"/>
    <cellStyle name="Calculation 3 3 2 9 2 2" xfId="20910"/>
    <cellStyle name="Calculation 3 3 2 9 2 2 2" xfId="29007"/>
    <cellStyle name="Calculation 3 3 2 9 2 3" xfId="34427"/>
    <cellStyle name="Calculation 3 3 2 9 3" xfId="15706"/>
    <cellStyle name="Calculation 3 3 2 9 3 2" xfId="31020"/>
    <cellStyle name="Calculation 3 3 2 9 4" xfId="36547"/>
    <cellStyle name="Calculation 3 3 3" xfId="626"/>
    <cellStyle name="Calculation 3 3 3 2" xfId="5013"/>
    <cellStyle name="Calculation 3 3 3 2 2" xfId="7599"/>
    <cellStyle name="Calculation 3 3 3 2 2 2" xfId="16588"/>
    <cellStyle name="Calculation 3 3 3 2 2 2 2" xfId="31649"/>
    <cellStyle name="Calculation 3 3 3 2 2 3" xfId="36417"/>
    <cellStyle name="Calculation 3 3 3 2 3" xfId="10236"/>
    <cellStyle name="Calculation 3 3 3 2 3 2" xfId="19225"/>
    <cellStyle name="Calculation 3 3 3 2 3 2 2" xfId="30700"/>
    <cellStyle name="Calculation 3 3 3 2 3 3" xfId="34673"/>
    <cellStyle name="Calculation 3 3 3 2 4" xfId="14002"/>
    <cellStyle name="Calculation 3 3 3 2 4 2" xfId="26163"/>
    <cellStyle name="Calculation 3 3 3 2 5" xfId="38829"/>
    <cellStyle name="Calculation 3 3 3 3" xfId="3063"/>
    <cellStyle name="Calculation 3 3 3 3 2" xfId="42894"/>
    <cellStyle name="Calculation 3 3 3 4" xfId="42187"/>
    <cellStyle name="Calculation 3 3 4" xfId="971"/>
    <cellStyle name="Calculation 3 3 4 2" xfId="5334"/>
    <cellStyle name="Calculation 3 3 4 2 2" xfId="7920"/>
    <cellStyle name="Calculation 3 3 4 2 2 2" xfId="16909"/>
    <cellStyle name="Calculation 3 3 4 2 2 2 2" xfId="30747"/>
    <cellStyle name="Calculation 3 3 4 2 2 3" xfId="30472"/>
    <cellStyle name="Calculation 3 3 4 2 3" xfId="10557"/>
    <cellStyle name="Calculation 3 3 4 2 3 2" xfId="19546"/>
    <cellStyle name="Calculation 3 3 4 2 3 2 2" xfId="37563"/>
    <cellStyle name="Calculation 3 3 4 2 3 3" xfId="36119"/>
    <cellStyle name="Calculation 3 3 4 2 4" xfId="14323"/>
    <cellStyle name="Calculation 3 3 4 2 4 2" xfId="27277"/>
    <cellStyle name="Calculation 3 3 4 2 5" xfId="41768"/>
    <cellStyle name="Calculation 3 3 4 3" xfId="3408"/>
    <cellStyle name="Calculation 3 3 4 3 2" xfId="31310"/>
    <cellStyle name="Calculation 3 3 4 4" xfId="29748"/>
    <cellStyle name="Calculation 3 3 5" xfId="1315"/>
    <cellStyle name="Calculation 3 3 5 2" xfId="5660"/>
    <cellStyle name="Calculation 3 3 5 2 2" xfId="8246"/>
    <cellStyle name="Calculation 3 3 5 2 2 2" xfId="17235"/>
    <cellStyle name="Calculation 3 3 5 2 2 2 2" xfId="42577"/>
    <cellStyle name="Calculation 3 3 5 2 2 3" xfId="23961"/>
    <cellStyle name="Calculation 3 3 5 2 3" xfId="10883"/>
    <cellStyle name="Calculation 3 3 5 2 3 2" xfId="19872"/>
    <cellStyle name="Calculation 3 3 5 2 3 2 2" xfId="41915"/>
    <cellStyle name="Calculation 3 3 5 2 3 3" xfId="26729"/>
    <cellStyle name="Calculation 3 3 5 2 4" xfId="14649"/>
    <cellStyle name="Calculation 3 3 5 2 4 2" xfId="28290"/>
    <cellStyle name="Calculation 3 3 5 2 5" xfId="40369"/>
    <cellStyle name="Calculation 3 3 5 3" xfId="3752"/>
    <cellStyle name="Calculation 3 3 5 3 2" xfId="31616"/>
    <cellStyle name="Calculation 3 3 5 4" xfId="24667"/>
    <cellStyle name="Calculation 3 3 6" xfId="1679"/>
    <cellStyle name="Calculation 3 3 6 2" xfId="6007"/>
    <cellStyle name="Calculation 3 3 6 2 2" xfId="8593"/>
    <cellStyle name="Calculation 3 3 6 2 2 2" xfId="17582"/>
    <cellStyle name="Calculation 3 3 6 2 2 2 2" xfId="38259"/>
    <cellStyle name="Calculation 3 3 6 2 2 3" xfId="27092"/>
    <cellStyle name="Calculation 3 3 6 2 3" xfId="11230"/>
    <cellStyle name="Calculation 3 3 6 2 3 2" xfId="20219"/>
    <cellStyle name="Calculation 3 3 6 2 3 2 2" xfId="22165"/>
    <cellStyle name="Calculation 3 3 6 2 3 3" xfId="40233"/>
    <cellStyle name="Calculation 3 3 6 2 4" xfId="14996"/>
    <cellStyle name="Calculation 3 3 6 2 4 2" xfId="29055"/>
    <cellStyle name="Calculation 3 3 6 2 5" xfId="33207"/>
    <cellStyle name="Calculation 3 3 6 3" xfId="4116"/>
    <cellStyle name="Calculation 3 3 6 3 2" xfId="32966"/>
    <cellStyle name="Calculation 3 3 6 4" xfId="22332"/>
    <cellStyle name="Calculation 3 3 7" xfId="1758"/>
    <cellStyle name="Calculation 3 3 7 2" xfId="6083"/>
    <cellStyle name="Calculation 3 3 7 2 2" xfId="8669"/>
    <cellStyle name="Calculation 3 3 7 2 2 2" xfId="17658"/>
    <cellStyle name="Calculation 3 3 7 2 2 2 2" xfId="41714"/>
    <cellStyle name="Calculation 3 3 7 2 2 3" xfId="27669"/>
    <cellStyle name="Calculation 3 3 7 2 3" xfId="11306"/>
    <cellStyle name="Calculation 3 3 7 2 3 2" xfId="20295"/>
    <cellStyle name="Calculation 3 3 7 2 3 2 2" xfId="26418"/>
    <cellStyle name="Calculation 3 3 7 2 3 3" xfId="41643"/>
    <cellStyle name="Calculation 3 3 7 2 4" xfId="15072"/>
    <cellStyle name="Calculation 3 3 7 2 4 2" xfId="30702"/>
    <cellStyle name="Calculation 3 3 7 2 5" xfId="38208"/>
    <cellStyle name="Calculation 3 3 7 3" xfId="4195"/>
    <cellStyle name="Calculation 3 3 7 3 2" xfId="30900"/>
    <cellStyle name="Calculation 3 3 7 4" xfId="27076"/>
    <cellStyle name="Calculation 3 3 8" xfId="2745"/>
    <cellStyle name="Calculation 3 3 8 2" xfId="6929"/>
    <cellStyle name="Calculation 3 3 8 2 2" xfId="12069"/>
    <cellStyle name="Calculation 3 3 8 2 2 2" xfId="21058"/>
    <cellStyle name="Calculation 3 3 8 2 2 2 2" xfId="40054"/>
    <cellStyle name="Calculation 3 3 8 2 2 3" xfId="40539"/>
    <cellStyle name="Calculation 3 3 8 2 3" xfId="12888"/>
    <cellStyle name="Calculation 3 3 8 2 3 2" xfId="21877"/>
    <cellStyle name="Calculation 3 3 8 2 3 2 2" xfId="43758"/>
    <cellStyle name="Calculation 3 3 8 2 3 3" xfId="27758"/>
    <cellStyle name="Calculation 3 3 8 2 4" xfId="15918"/>
    <cellStyle name="Calculation 3 3 8 2 4 2" xfId="23690"/>
    <cellStyle name="Calculation 3 3 8 2 5" xfId="31264"/>
    <cellStyle name="Calculation 3 3 8 3" xfId="9499"/>
    <cellStyle name="Calculation 3 3 8 3 2" xfId="18488"/>
    <cellStyle name="Calculation 3 3 8 3 2 2" xfId="40173"/>
    <cellStyle name="Calculation 3 3 8 3 3" xfId="36299"/>
    <cellStyle name="Calculation 3 3 8 4" xfId="23819"/>
    <cellStyle name="Calculation 3 3 9" xfId="4689"/>
    <cellStyle name="Calculation 3 3 9 2" xfId="7275"/>
    <cellStyle name="Calculation 3 3 9 2 2" xfId="16264"/>
    <cellStyle name="Calculation 3 3 9 2 2 2" xfId="27118"/>
    <cellStyle name="Calculation 3 3 9 2 3" xfId="32802"/>
    <cellStyle name="Calculation 3 3 9 3" xfId="9912"/>
    <cellStyle name="Calculation 3 3 9 3 2" xfId="18901"/>
    <cellStyle name="Calculation 3 3 9 3 2 2" xfId="42623"/>
    <cellStyle name="Calculation 3 3 9 3 3" xfId="31082"/>
    <cellStyle name="Calculation 3 3 9 4" xfId="13678"/>
    <cellStyle name="Calculation 3 3 9 4 2" xfId="32879"/>
    <cellStyle name="Calculation 3 3 9 5" xfId="42224"/>
    <cellStyle name="Calculation 3 30" xfId="45372"/>
    <cellStyle name="Calculation 3 31" xfId="45441"/>
    <cellStyle name="Calculation 3 32" xfId="44265"/>
    <cellStyle name="Calculation 3 33" xfId="44162"/>
    <cellStyle name="Calculation 3 34" xfId="45512"/>
    <cellStyle name="Calculation 3 4" xfId="259"/>
    <cellStyle name="Calculation 3 4 10" xfId="6561"/>
    <cellStyle name="Calculation 3 4 10 2" xfId="11780"/>
    <cellStyle name="Calculation 3 4 10 2 2" xfId="20769"/>
    <cellStyle name="Calculation 3 4 10 2 2 2" xfId="36974"/>
    <cellStyle name="Calculation 3 4 10 2 3" xfId="35767"/>
    <cellStyle name="Calculation 3 4 10 3" xfId="15550"/>
    <cellStyle name="Calculation 3 4 10 3 2" xfId="41720"/>
    <cellStyle name="Calculation 3 4 10 4" xfId="41206"/>
    <cellStyle name="Calculation 3 4 11" xfId="9143"/>
    <cellStyle name="Calculation 3 4 11 2" xfId="18132"/>
    <cellStyle name="Calculation 3 4 11 2 2" xfId="24799"/>
    <cellStyle name="Calculation 3 4 11 3" xfId="42697"/>
    <cellStyle name="Calculation 3 4 12" xfId="12409"/>
    <cellStyle name="Calculation 3 4 12 2" xfId="21398"/>
    <cellStyle name="Calculation 3 4 12 2 2" xfId="38336"/>
    <cellStyle name="Calculation 3 4 12 3" xfId="29456"/>
    <cellStyle name="Calculation 3 4 13" xfId="2265"/>
    <cellStyle name="Calculation 3 4 13 2" xfId="39197"/>
    <cellStyle name="Calculation 3 4 14" xfId="13174"/>
    <cellStyle name="Calculation 3 4 14 2" xfId="23454"/>
    <cellStyle name="Calculation 3 4 15" xfId="31946"/>
    <cellStyle name="Calculation 3 4 16" xfId="44292"/>
    <cellStyle name="Calculation 3 4 17" xfId="45621"/>
    <cellStyle name="Calculation 3 4 2" xfId="397"/>
    <cellStyle name="Calculation 3 4 2 10" xfId="9268"/>
    <cellStyle name="Calculation 3 4 2 10 2" xfId="18257"/>
    <cellStyle name="Calculation 3 4 2 10 2 2" xfId="42008"/>
    <cellStyle name="Calculation 3 4 2 10 3" xfId="24147"/>
    <cellStyle name="Calculation 3 4 2 11" xfId="12396"/>
    <cellStyle name="Calculation 3 4 2 11 2" xfId="21385"/>
    <cellStyle name="Calculation 3 4 2 11 2 2" xfId="31506"/>
    <cellStyle name="Calculation 3 4 2 11 3" xfId="39624"/>
    <cellStyle name="Calculation 3 4 2 12" xfId="2403"/>
    <cellStyle name="Calculation 3 4 2 12 2" xfId="25598"/>
    <cellStyle name="Calculation 3 4 2 13" xfId="13312"/>
    <cellStyle name="Calculation 3 4 2 13 2" xfId="22204"/>
    <cellStyle name="Calculation 3 4 2 14" xfId="34591"/>
    <cellStyle name="Calculation 3 4 2 2" xfId="746"/>
    <cellStyle name="Calculation 3 4 2 2 2" xfId="5122"/>
    <cellStyle name="Calculation 3 4 2 2 2 2" xfId="7708"/>
    <cellStyle name="Calculation 3 4 2 2 2 2 2" xfId="16697"/>
    <cellStyle name="Calculation 3 4 2 2 2 2 2 2" xfId="27152"/>
    <cellStyle name="Calculation 3 4 2 2 2 2 3" xfId="32598"/>
    <cellStyle name="Calculation 3 4 2 2 2 3" xfId="10345"/>
    <cellStyle name="Calculation 3 4 2 2 2 3 2" xfId="19334"/>
    <cellStyle name="Calculation 3 4 2 2 2 3 2 2" xfId="43452"/>
    <cellStyle name="Calculation 3 4 2 2 2 3 3" xfId="44076"/>
    <cellStyle name="Calculation 3 4 2 2 2 4" xfId="14111"/>
    <cellStyle name="Calculation 3 4 2 2 2 4 2" xfId="24838"/>
    <cellStyle name="Calculation 3 4 2 2 2 5" xfId="38435"/>
    <cellStyle name="Calculation 3 4 2 2 3" xfId="3183"/>
    <cellStyle name="Calculation 3 4 2 2 3 2" xfId="34557"/>
    <cellStyle name="Calculation 3 4 2 2 4" xfId="22763"/>
    <cellStyle name="Calculation 3 4 2 3" xfId="1091"/>
    <cellStyle name="Calculation 3 4 2 3 2" xfId="5443"/>
    <cellStyle name="Calculation 3 4 2 3 2 2" xfId="8029"/>
    <cellStyle name="Calculation 3 4 2 3 2 2 2" xfId="17018"/>
    <cellStyle name="Calculation 3 4 2 3 2 2 2 2" xfId="30471"/>
    <cellStyle name="Calculation 3 4 2 3 2 2 3" xfId="28225"/>
    <cellStyle name="Calculation 3 4 2 3 2 3" xfId="10666"/>
    <cellStyle name="Calculation 3 4 2 3 2 3 2" xfId="19655"/>
    <cellStyle name="Calculation 3 4 2 3 2 3 2 2" xfId="23915"/>
    <cellStyle name="Calculation 3 4 2 3 2 3 3" xfId="34990"/>
    <cellStyle name="Calculation 3 4 2 3 2 4" xfId="14432"/>
    <cellStyle name="Calculation 3 4 2 3 2 4 2" xfId="24485"/>
    <cellStyle name="Calculation 3 4 2 3 2 5" xfId="39514"/>
    <cellStyle name="Calculation 3 4 2 3 3" xfId="3528"/>
    <cellStyle name="Calculation 3 4 2 3 3 2" xfId="22128"/>
    <cellStyle name="Calculation 3 4 2 3 4" xfId="42671"/>
    <cellStyle name="Calculation 3 4 2 4" xfId="1435"/>
    <cellStyle name="Calculation 3 4 2 4 2" xfId="5780"/>
    <cellStyle name="Calculation 3 4 2 4 2 2" xfId="8366"/>
    <cellStyle name="Calculation 3 4 2 4 2 2 2" xfId="17355"/>
    <cellStyle name="Calculation 3 4 2 4 2 2 2 2" xfId="32198"/>
    <cellStyle name="Calculation 3 4 2 4 2 2 3" xfId="32994"/>
    <cellStyle name="Calculation 3 4 2 4 2 3" xfId="11003"/>
    <cellStyle name="Calculation 3 4 2 4 2 3 2" xfId="19992"/>
    <cellStyle name="Calculation 3 4 2 4 2 3 2 2" xfId="33489"/>
    <cellStyle name="Calculation 3 4 2 4 2 3 3" xfId="22326"/>
    <cellStyle name="Calculation 3 4 2 4 2 4" xfId="14769"/>
    <cellStyle name="Calculation 3 4 2 4 2 4 2" xfId="30282"/>
    <cellStyle name="Calculation 3 4 2 4 2 5" xfId="24366"/>
    <cellStyle name="Calculation 3 4 2 4 3" xfId="3872"/>
    <cellStyle name="Calculation 3 4 2 4 3 2" xfId="33781"/>
    <cellStyle name="Calculation 3 4 2 4 4" xfId="37619"/>
    <cellStyle name="Calculation 3 4 2 5" xfId="1356"/>
    <cellStyle name="Calculation 3 4 2 5 2" xfId="5701"/>
    <cellStyle name="Calculation 3 4 2 5 2 2" xfId="8287"/>
    <cellStyle name="Calculation 3 4 2 5 2 2 2" xfId="17276"/>
    <cellStyle name="Calculation 3 4 2 5 2 2 2 2" xfId="43181"/>
    <cellStyle name="Calculation 3 4 2 5 2 2 3" xfId="22540"/>
    <cellStyle name="Calculation 3 4 2 5 2 3" xfId="10924"/>
    <cellStyle name="Calculation 3 4 2 5 2 3 2" xfId="19913"/>
    <cellStyle name="Calculation 3 4 2 5 2 3 2 2" xfId="25898"/>
    <cellStyle name="Calculation 3 4 2 5 2 3 3" xfId="26473"/>
    <cellStyle name="Calculation 3 4 2 5 2 4" xfId="14690"/>
    <cellStyle name="Calculation 3 4 2 5 2 4 2" xfId="33279"/>
    <cellStyle name="Calculation 3 4 2 5 2 5" xfId="23630"/>
    <cellStyle name="Calculation 3 4 2 5 3" xfId="3793"/>
    <cellStyle name="Calculation 3 4 2 5 3 2" xfId="37420"/>
    <cellStyle name="Calculation 3 4 2 5 4" xfId="29368"/>
    <cellStyle name="Calculation 3 4 2 6" xfId="2054"/>
    <cellStyle name="Calculation 3 4 2 6 2" xfId="6362"/>
    <cellStyle name="Calculation 3 4 2 6 2 2" xfId="8948"/>
    <cellStyle name="Calculation 3 4 2 6 2 2 2" xfId="17937"/>
    <cellStyle name="Calculation 3 4 2 6 2 2 2 2" xfId="41812"/>
    <cellStyle name="Calculation 3 4 2 6 2 2 3" xfId="22457"/>
    <cellStyle name="Calculation 3 4 2 6 2 3" xfId="11585"/>
    <cellStyle name="Calculation 3 4 2 6 2 3 2" xfId="20574"/>
    <cellStyle name="Calculation 3 4 2 6 2 3 2 2" xfId="25252"/>
    <cellStyle name="Calculation 3 4 2 6 2 3 3" xfId="22367"/>
    <cellStyle name="Calculation 3 4 2 6 2 4" xfId="15351"/>
    <cellStyle name="Calculation 3 4 2 6 2 4 2" xfId="38249"/>
    <cellStyle name="Calculation 3 4 2 6 2 5" xfId="27925"/>
    <cellStyle name="Calculation 3 4 2 6 3" xfId="4491"/>
    <cellStyle name="Calculation 3 4 2 6 3 2" xfId="42559"/>
    <cellStyle name="Calculation 3 4 2 6 4" xfId="36162"/>
    <cellStyle name="Calculation 3 4 2 7" xfId="2865"/>
    <cellStyle name="Calculation 3 4 2 7 2" xfId="7015"/>
    <cellStyle name="Calculation 3 4 2 7 2 2" xfId="12144"/>
    <cellStyle name="Calculation 3 4 2 7 2 2 2" xfId="21133"/>
    <cellStyle name="Calculation 3 4 2 7 2 2 2 2" xfId="31819"/>
    <cellStyle name="Calculation 3 4 2 7 2 2 3" xfId="28113"/>
    <cellStyle name="Calculation 3 4 2 7 2 3" xfId="12958"/>
    <cellStyle name="Calculation 3 4 2 7 2 3 2" xfId="21947"/>
    <cellStyle name="Calculation 3 4 2 7 2 3 2 2" xfId="42578"/>
    <cellStyle name="Calculation 3 4 2 7 2 3 3" xfId="33976"/>
    <cellStyle name="Calculation 3 4 2 7 2 4" xfId="16004"/>
    <cellStyle name="Calculation 3 4 2 7 2 4 2" xfId="31026"/>
    <cellStyle name="Calculation 3 4 2 7 2 5" xfId="37313"/>
    <cellStyle name="Calculation 3 4 2 7 3" xfId="9578"/>
    <cellStyle name="Calculation 3 4 2 7 3 2" xfId="18567"/>
    <cellStyle name="Calculation 3 4 2 7 3 2 2" xfId="42218"/>
    <cellStyle name="Calculation 3 4 2 7 3 3" xfId="24334"/>
    <cellStyle name="Calculation 3 4 2 7 4" xfId="33837"/>
    <cellStyle name="Calculation 3 4 2 8" xfId="4798"/>
    <cellStyle name="Calculation 3 4 2 8 2" xfId="7384"/>
    <cellStyle name="Calculation 3 4 2 8 2 2" xfId="16373"/>
    <cellStyle name="Calculation 3 4 2 8 2 2 2" xfId="42910"/>
    <cellStyle name="Calculation 3 4 2 8 2 3" xfId="34966"/>
    <cellStyle name="Calculation 3 4 2 8 3" xfId="10021"/>
    <cellStyle name="Calculation 3 4 2 8 3 2" xfId="19010"/>
    <cellStyle name="Calculation 3 4 2 8 3 2 2" xfId="28019"/>
    <cellStyle name="Calculation 3 4 2 8 3 3" xfId="44079"/>
    <cellStyle name="Calculation 3 4 2 8 4" xfId="13787"/>
    <cellStyle name="Calculation 3 4 2 8 4 2" xfId="39158"/>
    <cellStyle name="Calculation 3 4 2 8 5" xfId="22665"/>
    <cellStyle name="Calculation 3 4 2 9" xfId="6699"/>
    <cellStyle name="Calculation 3 4 2 9 2" xfId="11905"/>
    <cellStyle name="Calculation 3 4 2 9 2 2" xfId="20894"/>
    <cellStyle name="Calculation 3 4 2 9 2 2 2" xfId="33567"/>
    <cellStyle name="Calculation 3 4 2 9 2 3" xfId="40066"/>
    <cellStyle name="Calculation 3 4 2 9 3" xfId="15688"/>
    <cellStyle name="Calculation 3 4 2 9 3 2" xfId="37662"/>
    <cellStyle name="Calculation 3 4 2 9 4" xfId="22150"/>
    <cellStyle name="Calculation 3 4 3" xfId="608"/>
    <cellStyle name="Calculation 3 4 3 2" xfId="4997"/>
    <cellStyle name="Calculation 3 4 3 2 2" xfId="7583"/>
    <cellStyle name="Calculation 3 4 3 2 2 2" xfId="16572"/>
    <cellStyle name="Calculation 3 4 3 2 2 2 2" xfId="37075"/>
    <cellStyle name="Calculation 3 4 3 2 2 3" xfId="23667"/>
    <cellStyle name="Calculation 3 4 3 2 3" xfId="10220"/>
    <cellStyle name="Calculation 3 4 3 2 3 2" xfId="19209"/>
    <cellStyle name="Calculation 3 4 3 2 3 2 2" xfId="34122"/>
    <cellStyle name="Calculation 3 4 3 2 3 3" xfId="40212"/>
    <cellStyle name="Calculation 3 4 3 2 4" xfId="13986"/>
    <cellStyle name="Calculation 3 4 3 2 4 2" xfId="30389"/>
    <cellStyle name="Calculation 3 4 3 2 5" xfId="43752"/>
    <cellStyle name="Calculation 3 4 3 3" xfId="3045"/>
    <cellStyle name="Calculation 3 4 3 3 2" xfId="32169"/>
    <cellStyle name="Calculation 3 4 3 4" xfId="29063"/>
    <cellStyle name="Calculation 3 4 4" xfId="953"/>
    <cellStyle name="Calculation 3 4 4 2" xfId="5318"/>
    <cellStyle name="Calculation 3 4 4 2 2" xfId="7904"/>
    <cellStyle name="Calculation 3 4 4 2 2 2" xfId="16893"/>
    <cellStyle name="Calculation 3 4 4 2 2 2 2" xfId="34194"/>
    <cellStyle name="Calculation 3 4 4 2 2 3" xfId="41160"/>
    <cellStyle name="Calculation 3 4 4 2 3" xfId="10541"/>
    <cellStyle name="Calculation 3 4 4 2 3 2" xfId="19530"/>
    <cellStyle name="Calculation 3 4 4 2 3 2 2" xfId="40033"/>
    <cellStyle name="Calculation 3 4 4 2 3 3" xfId="22233"/>
    <cellStyle name="Calculation 3 4 4 2 4" xfId="14307"/>
    <cellStyle name="Calculation 3 4 4 2 4 2" xfId="22735"/>
    <cellStyle name="Calculation 3 4 4 2 5" xfId="44004"/>
    <cellStyle name="Calculation 3 4 4 3" xfId="3390"/>
    <cellStyle name="Calculation 3 4 4 3 2" xfId="30600"/>
    <cellStyle name="Calculation 3 4 4 4" xfId="33359"/>
    <cellStyle name="Calculation 3 4 5" xfId="1297"/>
    <cellStyle name="Calculation 3 4 5 2" xfId="5642"/>
    <cellStyle name="Calculation 3 4 5 2 2" xfId="8228"/>
    <cellStyle name="Calculation 3 4 5 2 2 2" xfId="17217"/>
    <cellStyle name="Calculation 3 4 5 2 2 2 2" xfId="25130"/>
    <cellStyle name="Calculation 3 4 5 2 2 3" xfId="28509"/>
    <cellStyle name="Calculation 3 4 5 2 3" xfId="10865"/>
    <cellStyle name="Calculation 3 4 5 2 3 2" xfId="19854"/>
    <cellStyle name="Calculation 3 4 5 2 3 2 2" xfId="33145"/>
    <cellStyle name="Calculation 3 4 5 2 3 3" xfId="26699"/>
    <cellStyle name="Calculation 3 4 5 2 4" xfId="14631"/>
    <cellStyle name="Calculation 3 4 5 2 4 2" xfId="37207"/>
    <cellStyle name="Calculation 3 4 5 2 5" xfId="31940"/>
    <cellStyle name="Calculation 3 4 5 3" xfId="3734"/>
    <cellStyle name="Calculation 3 4 5 3 2" xfId="40888"/>
    <cellStyle name="Calculation 3 4 5 4" xfId="32523"/>
    <cellStyle name="Calculation 3 4 6" xfId="1837"/>
    <cellStyle name="Calculation 3 4 6 2" xfId="6154"/>
    <cellStyle name="Calculation 3 4 6 2 2" xfId="8740"/>
    <cellStyle name="Calculation 3 4 6 2 2 2" xfId="17729"/>
    <cellStyle name="Calculation 3 4 6 2 2 2 2" xfId="28039"/>
    <cellStyle name="Calculation 3 4 6 2 2 3" xfId="23546"/>
    <cellStyle name="Calculation 3 4 6 2 3" xfId="11377"/>
    <cellStyle name="Calculation 3 4 6 2 3 2" xfId="20366"/>
    <cellStyle name="Calculation 3 4 6 2 3 2 2" xfId="25912"/>
    <cellStyle name="Calculation 3 4 6 2 3 3" xfId="41442"/>
    <cellStyle name="Calculation 3 4 6 2 4" xfId="15143"/>
    <cellStyle name="Calculation 3 4 6 2 4 2" xfId="30053"/>
    <cellStyle name="Calculation 3 4 6 2 5" xfId="24199"/>
    <cellStyle name="Calculation 3 4 6 3" xfId="4274"/>
    <cellStyle name="Calculation 3 4 6 3 2" xfId="32848"/>
    <cellStyle name="Calculation 3 4 6 4" xfId="22395"/>
    <cellStyle name="Calculation 3 4 7" xfId="1936"/>
    <cellStyle name="Calculation 3 4 7 2" xfId="6251"/>
    <cellStyle name="Calculation 3 4 7 2 2" xfId="8837"/>
    <cellStyle name="Calculation 3 4 7 2 2 2" xfId="17826"/>
    <cellStyle name="Calculation 3 4 7 2 2 2 2" xfId="27780"/>
    <cellStyle name="Calculation 3 4 7 2 2 3" xfId="41726"/>
    <cellStyle name="Calculation 3 4 7 2 3" xfId="11474"/>
    <cellStyle name="Calculation 3 4 7 2 3 2" xfId="20463"/>
    <cellStyle name="Calculation 3 4 7 2 3 2 2" xfId="22523"/>
    <cellStyle name="Calculation 3 4 7 2 3 3" xfId="31148"/>
    <cellStyle name="Calculation 3 4 7 2 4" xfId="15240"/>
    <cellStyle name="Calculation 3 4 7 2 4 2" xfId="29794"/>
    <cellStyle name="Calculation 3 4 7 2 5" xfId="41010"/>
    <cellStyle name="Calculation 3 4 7 3" xfId="4373"/>
    <cellStyle name="Calculation 3 4 7 3 2" xfId="36024"/>
    <cellStyle name="Calculation 3 4 7 4" xfId="41076"/>
    <cellStyle name="Calculation 3 4 8" xfId="2727"/>
    <cellStyle name="Calculation 3 4 8 2" xfId="6917"/>
    <cellStyle name="Calculation 3 4 8 2 2" xfId="12058"/>
    <cellStyle name="Calculation 3 4 8 2 2 2" xfId="21047"/>
    <cellStyle name="Calculation 3 4 8 2 2 2 2" xfId="34851"/>
    <cellStyle name="Calculation 3 4 8 2 2 3" xfId="40247"/>
    <cellStyle name="Calculation 3 4 8 2 3" xfId="12878"/>
    <cellStyle name="Calculation 3 4 8 2 3 2" xfId="21867"/>
    <cellStyle name="Calculation 3 4 8 2 3 2 2" xfId="41249"/>
    <cellStyle name="Calculation 3 4 8 2 3 3" xfId="41742"/>
    <cellStyle name="Calculation 3 4 8 2 4" xfId="15906"/>
    <cellStyle name="Calculation 3 4 8 2 4 2" xfId="33783"/>
    <cellStyle name="Calculation 3 4 8 2 5" xfId="35988"/>
    <cellStyle name="Calculation 3 4 8 3" xfId="9488"/>
    <cellStyle name="Calculation 3 4 8 3 2" xfId="18477"/>
    <cellStyle name="Calculation 3 4 8 3 2 2" xfId="22419"/>
    <cellStyle name="Calculation 3 4 8 3 3" xfId="38230"/>
    <cellStyle name="Calculation 3 4 8 4" xfId="24827"/>
    <cellStyle name="Calculation 3 4 9" xfId="4673"/>
    <cellStyle name="Calculation 3 4 9 2" xfId="7259"/>
    <cellStyle name="Calculation 3 4 9 2 2" xfId="16248"/>
    <cellStyle name="Calculation 3 4 9 2 2 2" xfId="22577"/>
    <cellStyle name="Calculation 3 4 9 2 3" xfId="38229"/>
    <cellStyle name="Calculation 3 4 9 3" xfId="9896"/>
    <cellStyle name="Calculation 3 4 9 3 2" xfId="18885"/>
    <cellStyle name="Calculation 3 4 9 3 2 2" xfId="31650"/>
    <cellStyle name="Calculation 3 4 9 3 3" xfId="34784"/>
    <cellStyle name="Calculation 3 4 9 4" xfId="13662"/>
    <cellStyle name="Calculation 3 4 9 4 2" xfId="38258"/>
    <cellStyle name="Calculation 3 4 9 5" xfId="25804"/>
    <cellStyle name="Calculation 3 5" xfId="233"/>
    <cellStyle name="Calculation 3 5 10" xfId="9119"/>
    <cellStyle name="Calculation 3 5 10 2" xfId="18108"/>
    <cellStyle name="Calculation 3 5 10 2 2" xfId="27120"/>
    <cellStyle name="Calculation 3 5 10 3" xfId="41302"/>
    <cellStyle name="Calculation 3 5 11" xfId="9754"/>
    <cellStyle name="Calculation 3 5 11 2" xfId="18743"/>
    <cellStyle name="Calculation 3 5 11 2 2" xfId="43390"/>
    <cellStyle name="Calculation 3 5 11 3" xfId="31145"/>
    <cellStyle name="Calculation 3 5 12" xfId="2239"/>
    <cellStyle name="Calculation 3 5 12 2" xfId="25175"/>
    <cellStyle name="Calculation 3 5 13" xfId="13148"/>
    <cellStyle name="Calculation 3 5 13 2" xfId="30601"/>
    <cellStyle name="Calculation 3 5 14" xfId="31983"/>
    <cellStyle name="Calculation 3 5 15" xfId="44416"/>
    <cellStyle name="Calculation 3 5 16" xfId="45625"/>
    <cellStyle name="Calculation 3 5 2" xfId="582"/>
    <cellStyle name="Calculation 3 5 2 2" xfId="4973"/>
    <cellStyle name="Calculation 3 5 2 2 2" xfId="7559"/>
    <cellStyle name="Calculation 3 5 2 2 2 2" xfId="16548"/>
    <cellStyle name="Calculation 3 5 2 2 2 2 2" xfId="29983"/>
    <cellStyle name="Calculation 3 5 2 2 2 3" xfId="36949"/>
    <cellStyle name="Calculation 3 5 2 2 3" xfId="10196"/>
    <cellStyle name="Calculation 3 5 2 2 3 2" xfId="19185"/>
    <cellStyle name="Calculation 3 5 2 2 3 2 2" xfId="32884"/>
    <cellStyle name="Calculation 3 5 2 2 3 3" xfId="34751"/>
    <cellStyle name="Calculation 3 5 2 2 4" xfId="13962"/>
    <cellStyle name="Calculation 3 5 2 2 4 2" xfId="29219"/>
    <cellStyle name="Calculation 3 5 2 2 5" xfId="35438"/>
    <cellStyle name="Calculation 3 5 2 3" xfId="3019"/>
    <cellStyle name="Calculation 3 5 2 3 2" xfId="29431"/>
    <cellStyle name="Calculation 3 5 2 4" xfId="40405"/>
    <cellStyle name="Calculation 3 5 3" xfId="927"/>
    <cellStyle name="Calculation 3 5 3 2" xfId="5294"/>
    <cellStyle name="Calculation 3 5 3 2 2" xfId="7880"/>
    <cellStyle name="Calculation 3 5 3 2 2 2" xfId="16869"/>
    <cellStyle name="Calculation 3 5 3 2 2 2 2" xfId="35290"/>
    <cellStyle name="Calculation 3 5 3 2 2 3" xfId="33874"/>
    <cellStyle name="Calculation 3 5 3 2 3" xfId="10517"/>
    <cellStyle name="Calculation 3 5 3 2 3 2" xfId="19506"/>
    <cellStyle name="Calculation 3 5 3 2 3 2 2" xfId="38874"/>
    <cellStyle name="Calculation 3 5 3 2 3 3" xfId="22123"/>
    <cellStyle name="Calculation 3 5 3 2 4" xfId="14283"/>
    <cellStyle name="Calculation 3 5 3 2 4 2" xfId="26869"/>
    <cellStyle name="Calculation 3 5 3 2 5" xfId="42405"/>
    <cellStyle name="Calculation 3 5 3 3" xfId="3364"/>
    <cellStyle name="Calculation 3 5 3 3 2" xfId="37721"/>
    <cellStyle name="Calculation 3 5 3 4" xfId="39513"/>
    <cellStyle name="Calculation 3 5 4" xfId="1271"/>
    <cellStyle name="Calculation 3 5 4 2" xfId="5616"/>
    <cellStyle name="Calculation 3 5 4 2 2" xfId="8202"/>
    <cellStyle name="Calculation 3 5 4 2 2 2" xfId="17191"/>
    <cellStyle name="Calculation 3 5 4 2 2 2 2" xfId="23197"/>
    <cellStyle name="Calculation 3 5 4 2 2 3" xfId="27453"/>
    <cellStyle name="Calculation 3 5 4 2 3" xfId="10839"/>
    <cellStyle name="Calculation 3 5 4 2 3 2" xfId="19828"/>
    <cellStyle name="Calculation 3 5 4 2 3 2 2" xfId="41551"/>
    <cellStyle name="Calculation 3 5 4 2 3 3" xfId="39987"/>
    <cellStyle name="Calculation 3 5 4 2 4" xfId="14605"/>
    <cellStyle name="Calculation 3 5 4 2 4 2" xfId="33750"/>
    <cellStyle name="Calculation 3 5 4 2 5" xfId="33211"/>
    <cellStyle name="Calculation 3 5 4 3" xfId="3708"/>
    <cellStyle name="Calculation 3 5 4 3 2" xfId="38043"/>
    <cellStyle name="Calculation 3 5 4 4" xfId="29757"/>
    <cellStyle name="Calculation 3 5 5" xfId="1661"/>
    <cellStyle name="Calculation 3 5 5 2" xfId="5994"/>
    <cellStyle name="Calculation 3 5 5 2 2" xfId="8580"/>
    <cellStyle name="Calculation 3 5 5 2 2 2" xfId="17569"/>
    <cellStyle name="Calculation 3 5 5 2 2 2 2" xfId="31433"/>
    <cellStyle name="Calculation 3 5 5 2 2 3" xfId="32496"/>
    <cellStyle name="Calculation 3 5 5 2 3" xfId="11217"/>
    <cellStyle name="Calculation 3 5 5 2 3 2" xfId="20206"/>
    <cellStyle name="Calculation 3 5 5 2 3 2 2" xfId="38383"/>
    <cellStyle name="Calculation 3 5 5 2 3 3" xfId="33384"/>
    <cellStyle name="Calculation 3 5 5 2 4" xfId="14983"/>
    <cellStyle name="Calculation 3 5 5 2 4 2" xfId="39178"/>
    <cellStyle name="Calculation 3 5 5 2 5" xfId="43610"/>
    <cellStyle name="Calculation 3 5 5 3" xfId="4098"/>
    <cellStyle name="Calculation 3 5 5 3 2" xfId="25075"/>
    <cellStyle name="Calculation 3 5 5 4" xfId="23727"/>
    <cellStyle name="Calculation 3 5 6" xfId="1789"/>
    <cellStyle name="Calculation 3 5 6 2" xfId="6108"/>
    <cellStyle name="Calculation 3 5 6 2 2" xfId="8694"/>
    <cellStyle name="Calculation 3 5 6 2 2 2" xfId="17683"/>
    <cellStyle name="Calculation 3 5 6 2 2 2 2" xfId="42533"/>
    <cellStyle name="Calculation 3 5 6 2 2 3" xfId="23249"/>
    <cellStyle name="Calculation 3 5 6 2 3" xfId="11331"/>
    <cellStyle name="Calculation 3 5 6 2 3 2" xfId="20320"/>
    <cellStyle name="Calculation 3 5 6 2 3 2 2" xfId="34902"/>
    <cellStyle name="Calculation 3 5 6 2 3 3" xfId="36262"/>
    <cellStyle name="Calculation 3 5 6 2 4" xfId="15097"/>
    <cellStyle name="Calculation 3 5 6 2 4 2" xfId="42896"/>
    <cellStyle name="Calculation 3 5 6 2 5" xfId="31651"/>
    <cellStyle name="Calculation 3 5 6 3" xfId="4226"/>
    <cellStyle name="Calculation 3 5 6 3 2" xfId="31355"/>
    <cellStyle name="Calculation 3 5 6 4" xfId="43271"/>
    <cellStyle name="Calculation 3 5 7" xfId="2701"/>
    <cellStyle name="Calculation 3 5 7 2" xfId="6891"/>
    <cellStyle name="Calculation 3 5 7 2 2" xfId="12033"/>
    <cellStyle name="Calculation 3 5 7 2 2 2" xfId="21022"/>
    <cellStyle name="Calculation 3 5 7 2 2 2 2" xfId="22191"/>
    <cellStyle name="Calculation 3 5 7 2 2 3" xfId="40520"/>
    <cellStyle name="Calculation 3 5 7 2 3" xfId="12858"/>
    <cellStyle name="Calculation 3 5 7 2 3 2" xfId="21847"/>
    <cellStyle name="Calculation 3 5 7 2 3 2 2" xfId="40299"/>
    <cellStyle name="Calculation 3 5 7 2 3 3" xfId="32421"/>
    <cellStyle name="Calculation 3 5 7 2 4" xfId="15880"/>
    <cellStyle name="Calculation 3 5 7 2 4 2" xfId="23423"/>
    <cellStyle name="Calculation 3 5 7 2 5" xfId="28457"/>
    <cellStyle name="Calculation 3 5 7 3" xfId="9462"/>
    <cellStyle name="Calculation 3 5 7 3 2" xfId="18451"/>
    <cellStyle name="Calculation 3 5 7 3 2 2" xfId="31069"/>
    <cellStyle name="Calculation 3 5 7 3 3" xfId="22259"/>
    <cellStyle name="Calculation 3 5 7 4" xfId="27972"/>
    <cellStyle name="Calculation 3 5 8" xfId="2568"/>
    <cellStyle name="Calculation 3 5 8 2" xfId="6809"/>
    <cellStyle name="Calculation 3 5 8 2 2" xfId="15798"/>
    <cellStyle name="Calculation 3 5 8 2 2 2" xfId="29308"/>
    <cellStyle name="Calculation 3 5 8 2 3" xfId="33636"/>
    <cellStyle name="Calculation 3 5 8 3" xfId="9379"/>
    <cellStyle name="Calculation 3 5 8 3 2" xfId="18368"/>
    <cellStyle name="Calculation 3 5 8 3 2 2" xfId="33143"/>
    <cellStyle name="Calculation 3 5 8 3 3" xfId="24897"/>
    <cellStyle name="Calculation 3 5 8 4" xfId="13422"/>
    <cellStyle name="Calculation 3 5 8 4 2" xfId="35594"/>
    <cellStyle name="Calculation 3 5 8 5" xfId="29061"/>
    <cellStyle name="Calculation 3 5 9" xfId="6535"/>
    <cellStyle name="Calculation 3 5 9 2" xfId="11756"/>
    <cellStyle name="Calculation 3 5 9 2 2" xfId="20745"/>
    <cellStyle name="Calculation 3 5 9 2 2 2" xfId="34257"/>
    <cellStyle name="Calculation 3 5 9 2 3" xfId="41709"/>
    <cellStyle name="Calculation 3 5 9 3" xfId="15524"/>
    <cellStyle name="Calculation 3 5 9 3 2" xfId="35545"/>
    <cellStyle name="Calculation 3 5 9 4" xfId="38367"/>
    <cellStyle name="Calculation 3 6" xfId="373"/>
    <cellStyle name="Calculation 3 6 10" xfId="9244"/>
    <cellStyle name="Calculation 3 6 10 2" xfId="18233"/>
    <cellStyle name="Calculation 3 6 10 2 2" xfId="37615"/>
    <cellStyle name="Calculation 3 6 10 3" xfId="37326"/>
    <cellStyle name="Calculation 3 6 11" xfId="12504"/>
    <cellStyle name="Calculation 3 6 11 2" xfId="21493"/>
    <cellStyle name="Calculation 3 6 11 2 2" xfId="41448"/>
    <cellStyle name="Calculation 3 6 11 3" xfId="37038"/>
    <cellStyle name="Calculation 3 6 12" xfId="2379"/>
    <cellStyle name="Calculation 3 6 12 2" xfId="42915"/>
    <cellStyle name="Calculation 3 6 13" xfId="13288"/>
    <cellStyle name="Calculation 3 6 13 2" xfId="26202"/>
    <cellStyle name="Calculation 3 6 14" xfId="32992"/>
    <cellStyle name="Calculation 3 6 15" xfId="44451"/>
    <cellStyle name="Calculation 3 6 16" xfId="45684"/>
    <cellStyle name="Calculation 3 6 2" xfId="722"/>
    <cellStyle name="Calculation 3 6 2 2" xfId="5098"/>
    <cellStyle name="Calculation 3 6 2 2 2" xfId="7684"/>
    <cellStyle name="Calculation 3 6 2 2 2 2" xfId="16673"/>
    <cellStyle name="Calculation 3 6 2 2 2 2 2" xfId="43675"/>
    <cellStyle name="Calculation 3 6 2 2 2 3" xfId="28583"/>
    <cellStyle name="Calculation 3 6 2 2 3" xfId="10321"/>
    <cellStyle name="Calculation 3 6 2 2 3 2" xfId="19310"/>
    <cellStyle name="Calculation 3 6 2 2 3 2 2" xfId="42216"/>
    <cellStyle name="Calculation 3 6 2 2 3 3" xfId="40464"/>
    <cellStyle name="Calculation 3 6 2 2 4" xfId="14087"/>
    <cellStyle name="Calculation 3 6 2 2 4 2" xfId="27154"/>
    <cellStyle name="Calculation 3 6 2 2 5" xfId="23711"/>
    <cellStyle name="Calculation 3 6 2 3" xfId="3159"/>
    <cellStyle name="Calculation 3 6 2 3 2" xfId="32877"/>
    <cellStyle name="Calculation 3 6 2 4" xfId="32043"/>
    <cellStyle name="Calculation 3 6 3" xfId="1067"/>
    <cellStyle name="Calculation 3 6 3 2" xfId="5419"/>
    <cellStyle name="Calculation 3 6 3 2 2" xfId="8005"/>
    <cellStyle name="Calculation 3 6 3 2 2 2" xfId="16994"/>
    <cellStyle name="Calculation 3 6 3 2 2 2 2" xfId="29256"/>
    <cellStyle name="Calculation 3 6 3 2 2 3" xfId="43186"/>
    <cellStyle name="Calculation 3 6 3 2 3" xfId="10642"/>
    <cellStyle name="Calculation 3 6 3 2 3 2" xfId="19631"/>
    <cellStyle name="Calculation 3 6 3 2 3 2 2" xfId="37224"/>
    <cellStyle name="Calculation 3 6 3 2 3 3" xfId="42770"/>
    <cellStyle name="Calculation 3 6 3 2 4" xfId="14408"/>
    <cellStyle name="Calculation 3 6 3 2 4 2" xfId="41801"/>
    <cellStyle name="Calculation 3 6 3 2 5" xfId="38424"/>
    <cellStyle name="Calculation 3 6 3 3" xfId="3504"/>
    <cellStyle name="Calculation 3 6 3 3 2" xfId="41521"/>
    <cellStyle name="Calculation 3 6 3 4" xfId="41279"/>
    <cellStyle name="Calculation 3 6 4" xfId="1411"/>
    <cellStyle name="Calculation 3 6 4 2" xfId="5756"/>
    <cellStyle name="Calculation 3 6 4 2 2" xfId="8342"/>
    <cellStyle name="Calculation 3 6 4 2 2 2" xfId="17331"/>
    <cellStyle name="Calculation 3 6 4 2 2 2 2" xfId="26161"/>
    <cellStyle name="Calculation 3 6 4 2 2 3" xfId="36386"/>
    <cellStyle name="Calculation 3 6 4 2 3" xfId="10979"/>
    <cellStyle name="Calculation 3 6 4 2 3 2" xfId="19968"/>
    <cellStyle name="Calculation 3 6 4 2 3 2 2" xfId="30705"/>
    <cellStyle name="Calculation 3 6 4 2 3 3" xfId="33395"/>
    <cellStyle name="Calculation 3 6 4 2 4" xfId="14745"/>
    <cellStyle name="Calculation 3 6 4 2 4 2" xfId="29098"/>
    <cellStyle name="Calculation 3 6 4 2 5" xfId="35586"/>
    <cellStyle name="Calculation 3 6 4 3" xfId="3848"/>
    <cellStyle name="Calculation 3 6 4 3 2" xfId="32539"/>
    <cellStyle name="Calculation 3 6 4 4" xfId="23276"/>
    <cellStyle name="Calculation 3 6 5" xfId="1643"/>
    <cellStyle name="Calculation 3 6 5 2" xfId="5979"/>
    <cellStyle name="Calculation 3 6 5 2 2" xfId="8565"/>
    <cellStyle name="Calculation 3 6 5 2 2 2" xfId="17554"/>
    <cellStyle name="Calculation 3 6 5 2 2 2 2" xfId="27015"/>
    <cellStyle name="Calculation 3 6 5 2 2 3" xfId="29558"/>
    <cellStyle name="Calculation 3 6 5 2 3" xfId="11202"/>
    <cellStyle name="Calculation 3 6 5 2 3 2" xfId="20191"/>
    <cellStyle name="Calculation 3 6 5 2 3 2 2" xfId="30191"/>
    <cellStyle name="Calculation 3 6 5 2 3 3" xfId="26967"/>
    <cellStyle name="Calculation 3 6 5 2 4" xfId="14968"/>
    <cellStyle name="Calculation 3 6 5 2 4 2" xfId="35771"/>
    <cellStyle name="Calculation 3 6 5 2 5" xfId="41502"/>
    <cellStyle name="Calculation 3 6 5 3" xfId="4080"/>
    <cellStyle name="Calculation 3 6 5 3 2" xfId="33198"/>
    <cellStyle name="Calculation 3 6 5 4" xfId="24931"/>
    <cellStyle name="Calculation 3 6 6" xfId="2030"/>
    <cellStyle name="Calculation 3 6 6 2" xfId="6338"/>
    <cellStyle name="Calculation 3 6 6 2 2" xfId="8924"/>
    <cellStyle name="Calculation 3 6 6 2 2 2" xfId="17913"/>
    <cellStyle name="Calculation 3 6 6 2 2 2 2" xfId="36583"/>
    <cellStyle name="Calculation 3 6 6 2 2 3" xfId="37309"/>
    <cellStyle name="Calculation 3 6 6 2 3" xfId="11561"/>
    <cellStyle name="Calculation 3 6 6 2 3 2" xfId="20550"/>
    <cellStyle name="Calculation 3 6 6 2 3 2 2" xfId="39653"/>
    <cellStyle name="Calculation 3 6 6 2 3 3" xfId="34385"/>
    <cellStyle name="Calculation 3 6 6 2 4" xfId="15327"/>
    <cellStyle name="Calculation 3 6 6 2 4 2" xfId="23639"/>
    <cellStyle name="Calculation 3 6 6 2 5" xfId="25429"/>
    <cellStyle name="Calculation 3 6 6 3" xfId="4467"/>
    <cellStyle name="Calculation 3 6 6 3 2" xfId="25231"/>
    <cellStyle name="Calculation 3 6 6 4" xfId="40704"/>
    <cellStyle name="Calculation 3 6 7" xfId="2841"/>
    <cellStyle name="Calculation 3 6 7 2" xfId="6991"/>
    <cellStyle name="Calculation 3 6 7 2 2" xfId="12120"/>
    <cellStyle name="Calculation 3 6 7 2 2 2" xfId="21109"/>
    <cellStyle name="Calculation 3 6 7 2 2 2 2" xfId="25919"/>
    <cellStyle name="Calculation 3 6 7 2 2 3" xfId="43079"/>
    <cellStyle name="Calculation 3 6 7 2 3" xfId="12938"/>
    <cellStyle name="Calculation 3 6 7 2 3 2" xfId="21927"/>
    <cellStyle name="Calculation 3 6 7 2 3 2 2" xfId="28543"/>
    <cellStyle name="Calculation 3 6 7 2 3 3" xfId="25854"/>
    <cellStyle name="Calculation 3 6 7 2 4" xfId="15980"/>
    <cellStyle name="Calculation 3 6 7 2 4 2" xfId="25538"/>
    <cellStyle name="Calculation 3 6 7 2 5" xfId="30210"/>
    <cellStyle name="Calculation 3 6 7 3" xfId="9554"/>
    <cellStyle name="Calculation 3 6 7 3 2" xfId="18543"/>
    <cellStyle name="Calculation 3 6 7 3 2 2" xfId="35078"/>
    <cellStyle name="Calculation 3 6 7 3 3" xfId="37477"/>
    <cellStyle name="Calculation 3 6 7 4" xfId="32589"/>
    <cellStyle name="Calculation 3 6 8" xfId="4774"/>
    <cellStyle name="Calculation 3 6 8 2" xfId="7360"/>
    <cellStyle name="Calculation 3 6 8 2 2" xfId="16349"/>
    <cellStyle name="Calculation 3 6 8 2 2 2" xfId="39926"/>
    <cellStyle name="Calculation 3 6 8 2 3" xfId="40597"/>
    <cellStyle name="Calculation 3 6 8 3" xfId="9997"/>
    <cellStyle name="Calculation 3 6 8 3 2" xfId="18986"/>
    <cellStyle name="Calculation 3 6 8 3 2 2" xfId="42986"/>
    <cellStyle name="Calculation 3 6 8 3 3" xfId="40467"/>
    <cellStyle name="Calculation 3 6 8 4" xfId="13763"/>
    <cellStyle name="Calculation 3 6 8 4 2" xfId="42532"/>
    <cellStyle name="Calculation 3 6 8 5" xfId="27756"/>
    <cellStyle name="Calculation 3 6 9" xfId="6675"/>
    <cellStyle name="Calculation 3 6 9 2" xfId="11881"/>
    <cellStyle name="Calculation 3 6 9 2 2" xfId="20870"/>
    <cellStyle name="Calculation 3 6 9 2 2 2" xfId="32326"/>
    <cellStyle name="Calculation 3 6 9 2 3" xfId="26454"/>
    <cellStyle name="Calculation 3 6 9 3" xfId="15664"/>
    <cellStyle name="Calculation 3 6 9 3 2" xfId="30325"/>
    <cellStyle name="Calculation 3 6 9 4" xfId="28138"/>
    <cellStyle name="Calculation 3 7" xfId="517"/>
    <cellStyle name="Calculation 3 7 10" xfId="44486"/>
    <cellStyle name="Calculation 3 7 11" xfId="45720"/>
    <cellStyle name="Calculation 3 7 2" xfId="866"/>
    <cellStyle name="Calculation 3 7 2 2" xfId="5235"/>
    <cellStyle name="Calculation 3 7 2 2 2" xfId="7821"/>
    <cellStyle name="Calculation 3 7 2 2 2 2" xfId="16810"/>
    <cellStyle name="Calculation 3 7 2 2 2 2 2" xfId="26983"/>
    <cellStyle name="Calculation 3 7 2 2 2 3" xfId="42544"/>
    <cellStyle name="Calculation 3 7 2 2 3" xfId="10458"/>
    <cellStyle name="Calculation 3 7 2 2 3 2" xfId="19447"/>
    <cellStyle name="Calculation 3 7 2 2 3 2 2" xfId="43237"/>
    <cellStyle name="Calculation 3 7 2 2 3 3" xfId="25329"/>
    <cellStyle name="Calculation 3 7 2 2 4" xfId="14224"/>
    <cellStyle name="Calculation 3 7 2 2 4 2" xfId="43618"/>
    <cellStyle name="Calculation 3 7 2 2 5" xfId="24632"/>
    <cellStyle name="Calculation 3 7 2 3" xfId="3303"/>
    <cellStyle name="Calculation 3 7 2 3 2" xfId="39433"/>
    <cellStyle name="Calculation 3 7 2 4" xfId="25587"/>
    <cellStyle name="Calculation 3 7 3" xfId="1211"/>
    <cellStyle name="Calculation 3 7 3 2" xfId="5556"/>
    <cellStyle name="Calculation 3 7 3 2 2" xfId="8142"/>
    <cellStyle name="Calculation 3 7 3 2 2 2" xfId="17131"/>
    <cellStyle name="Calculation 3 7 3 2 2 2 2" xfId="22977"/>
    <cellStyle name="Calculation 3 7 3 2 2 3" xfId="28000"/>
    <cellStyle name="Calculation 3 7 3 2 3" xfId="10779"/>
    <cellStyle name="Calculation 3 7 3 2 3 2" xfId="19768"/>
    <cellStyle name="Calculation 3 7 3 2 3 2 2" xfId="30211"/>
    <cellStyle name="Calculation 3 7 3 2 3 3" xfId="44113"/>
    <cellStyle name="Calculation 3 7 3 2 4" xfId="14545"/>
    <cellStyle name="Calculation 3 7 3 2 4 2" xfId="38802"/>
    <cellStyle name="Calculation 3 7 3 2 5" xfId="28118"/>
    <cellStyle name="Calculation 3 7 3 3" xfId="3648"/>
    <cellStyle name="Calculation 3 7 3 3 2" xfId="43950"/>
    <cellStyle name="Calculation 3 7 3 4" xfId="37391"/>
    <cellStyle name="Calculation 3 7 4" xfId="1555"/>
    <cellStyle name="Calculation 3 7 4 2" xfId="5900"/>
    <cellStyle name="Calculation 3 7 4 2 2" xfId="8486"/>
    <cellStyle name="Calculation 3 7 4 2 2 2" xfId="17475"/>
    <cellStyle name="Calculation 3 7 4 2 2 2 2" xfId="43508"/>
    <cellStyle name="Calculation 3 7 4 2 2 3" xfId="23011"/>
    <cellStyle name="Calculation 3 7 4 2 3" xfId="11123"/>
    <cellStyle name="Calculation 3 7 4 2 3 2" xfId="20112"/>
    <cellStyle name="Calculation 3 7 4 2 3 2 2" xfId="25541"/>
    <cellStyle name="Calculation 3 7 4 2 3 3" xfId="44090"/>
    <cellStyle name="Calculation 3 7 4 2 4" xfId="14889"/>
    <cellStyle name="Calculation 3 7 4 2 4 2" xfId="36211"/>
    <cellStyle name="Calculation 3 7 4 2 5" xfId="23288"/>
    <cellStyle name="Calculation 3 7 4 3" xfId="3992"/>
    <cellStyle name="Calculation 3 7 4 3 2" xfId="36855"/>
    <cellStyle name="Calculation 3 7 4 4" xfId="32344"/>
    <cellStyle name="Calculation 3 7 5" xfId="1867"/>
    <cellStyle name="Calculation 3 7 5 2" xfId="6183"/>
    <cellStyle name="Calculation 3 7 5 2 2" xfId="8769"/>
    <cellStyle name="Calculation 3 7 5 2 2 2" xfId="17758"/>
    <cellStyle name="Calculation 3 7 5 2 2 2 2" xfId="29269"/>
    <cellStyle name="Calculation 3 7 5 2 2 3" xfId="39476"/>
    <cellStyle name="Calculation 3 7 5 2 3" xfId="11406"/>
    <cellStyle name="Calculation 3 7 5 2 3 2" xfId="20395"/>
    <cellStyle name="Calculation 3 7 5 2 3 2 2" xfId="36604"/>
    <cellStyle name="Calculation 3 7 5 2 3 3" xfId="24238"/>
    <cellStyle name="Calculation 3 7 5 2 4" xfId="15172"/>
    <cellStyle name="Calculation 3 7 5 2 4 2" xfId="23784"/>
    <cellStyle name="Calculation 3 7 5 2 5" xfId="42908"/>
    <cellStyle name="Calculation 3 7 5 3" xfId="4304"/>
    <cellStyle name="Calculation 3 7 5 3 2" xfId="28419"/>
    <cellStyle name="Calculation 3 7 5 4" xfId="42875"/>
    <cellStyle name="Calculation 3 7 6" xfId="2174"/>
    <cellStyle name="Calculation 3 7 6 2" xfId="6475"/>
    <cellStyle name="Calculation 3 7 6 2 2" xfId="9061"/>
    <cellStyle name="Calculation 3 7 6 2 2 2" xfId="18050"/>
    <cellStyle name="Calculation 3 7 6 2 2 2 2" xfId="22183"/>
    <cellStyle name="Calculation 3 7 6 2 2 3" xfId="31515"/>
    <cellStyle name="Calculation 3 7 6 2 3" xfId="11698"/>
    <cellStyle name="Calculation 3 7 6 2 3 2" xfId="20687"/>
    <cellStyle name="Calculation 3 7 6 2 3 2 2" xfId="23138"/>
    <cellStyle name="Calculation 3 7 6 2 3 3" xfId="34655"/>
    <cellStyle name="Calculation 3 7 6 2 4" xfId="15464"/>
    <cellStyle name="Calculation 3 7 6 2 4 2" xfId="37002"/>
    <cellStyle name="Calculation 3 7 6 2 5" xfId="39046"/>
    <cellStyle name="Calculation 3 7 6 3" xfId="4611"/>
    <cellStyle name="Calculation 3 7 6 3 2" xfId="32180"/>
    <cellStyle name="Calculation 3 7 6 4" xfId="32075"/>
    <cellStyle name="Calculation 3 7 7" xfId="4911"/>
    <cellStyle name="Calculation 3 7 7 2" xfId="7497"/>
    <cellStyle name="Calculation 3 7 7 2 2" xfId="16486"/>
    <cellStyle name="Calculation 3 7 7 2 2 2" xfId="24148"/>
    <cellStyle name="Calculation 3 7 7 2 3" xfId="26773"/>
    <cellStyle name="Calculation 3 7 7 3" xfId="10134"/>
    <cellStyle name="Calculation 3 7 7 3 2" xfId="19123"/>
    <cellStyle name="Calculation 3 7 7 3 2 2" xfId="40393"/>
    <cellStyle name="Calculation 3 7 7 3 3" xfId="25364"/>
    <cellStyle name="Calculation 3 7 7 4" xfId="13900"/>
    <cellStyle name="Calculation 3 7 7 4 2" xfId="33466"/>
    <cellStyle name="Calculation 3 7 7 5" xfId="40775"/>
    <cellStyle name="Calculation 3 7 8" xfId="2523"/>
    <cellStyle name="Calculation 3 7 8 2" xfId="39018"/>
    <cellStyle name="Calculation 3 7 9" xfId="29323"/>
    <cellStyle name="Calculation 3 8" xfId="216"/>
    <cellStyle name="Calculation 3 8 2" xfId="2583"/>
    <cellStyle name="Calculation 3 8 2 2" xfId="6824"/>
    <cellStyle name="Calculation 3 8 2 2 2" xfId="15813"/>
    <cellStyle name="Calculation 3 8 2 2 2 2" xfId="23869"/>
    <cellStyle name="Calculation 3 8 2 2 3" xfId="42063"/>
    <cellStyle name="Calculation 3 8 2 3" xfId="9394"/>
    <cellStyle name="Calculation 3 8 2 3 2" xfId="18383"/>
    <cellStyle name="Calculation 3 8 2 3 2 2" xfId="23386"/>
    <cellStyle name="Calculation 3 8 2 3 3" xfId="36537"/>
    <cellStyle name="Calculation 3 8 2 4" xfId="13437"/>
    <cellStyle name="Calculation 3 8 2 4 2" xfId="28671"/>
    <cellStyle name="Calculation 3 8 2 5" xfId="23658"/>
    <cellStyle name="Calculation 3 8 3" xfId="2684"/>
    <cellStyle name="Calculation 3 8 3 2" xfId="28574"/>
    <cellStyle name="Calculation 3 8 4" xfId="28613"/>
    <cellStyle name="Calculation 3 8 5" xfId="44516"/>
    <cellStyle name="Calculation 3 8 6" xfId="45767"/>
    <cellStyle name="Calculation 3 9" xfId="565"/>
    <cellStyle name="Calculation 3 9 2" xfId="4958"/>
    <cellStyle name="Calculation 3 9 2 2" xfId="7544"/>
    <cellStyle name="Calculation 3 9 2 2 2" xfId="16533"/>
    <cellStyle name="Calculation 3 9 2 2 2 2" xfId="26861"/>
    <cellStyle name="Calculation 3 9 2 2 3" xfId="22578"/>
    <cellStyle name="Calculation 3 9 2 3" xfId="10181"/>
    <cellStyle name="Calculation 3 9 2 3 2" xfId="19170"/>
    <cellStyle name="Calculation 3 9 2 3 2 2" xfId="25894"/>
    <cellStyle name="Calculation 3 9 2 3 3" xfId="34518"/>
    <cellStyle name="Calculation 3 9 2 4" xfId="13947"/>
    <cellStyle name="Calculation 3 9 2 4 2" xfId="43183"/>
    <cellStyle name="Calculation 3 9 2 5" xfId="32858"/>
    <cellStyle name="Calculation 3 9 3" xfId="3002"/>
    <cellStyle name="Calculation 3 9 3 2" xfId="25991"/>
    <cellStyle name="Calculation 3 9 4" xfId="40584"/>
    <cellStyle name="Calculation 3 9 5" xfId="44555"/>
    <cellStyle name="Calculation 3 9 6" xfId="45808"/>
    <cellStyle name="Calculation 4" xfId="119"/>
    <cellStyle name="Calculation 4 10" xfId="911"/>
    <cellStyle name="Calculation 4 10 2" xfId="5280"/>
    <cellStyle name="Calculation 4 10 2 2" xfId="7866"/>
    <cellStyle name="Calculation 4 10 2 2 2" xfId="16855"/>
    <cellStyle name="Calculation 4 10 2 2 2 2" xfId="42139"/>
    <cellStyle name="Calculation 4 10 2 2 3" xfId="40903"/>
    <cellStyle name="Calculation 4 10 2 3" xfId="10503"/>
    <cellStyle name="Calculation 4 10 2 3 2" xfId="19492"/>
    <cellStyle name="Calculation 4 10 2 3 2 2" xfId="37395"/>
    <cellStyle name="Calculation 4 10 2 3 3" xfId="23987"/>
    <cellStyle name="Calculation 4 10 2 4" xfId="14269"/>
    <cellStyle name="Calculation 4 10 2 4 2" xfId="30949"/>
    <cellStyle name="Calculation 4 10 2 5" xfId="43242"/>
    <cellStyle name="Calculation 4 10 3" xfId="3348"/>
    <cellStyle name="Calculation 4 10 3 2" xfId="35596"/>
    <cellStyle name="Calculation 4 10 4" xfId="28152"/>
    <cellStyle name="Calculation 4 10 5" xfId="44550"/>
    <cellStyle name="Calculation 4 11" xfId="1255"/>
    <cellStyle name="Calculation 4 11 2" xfId="5600"/>
    <cellStyle name="Calculation 4 11 2 2" xfId="8186"/>
    <cellStyle name="Calculation 4 11 2 2 2" xfId="17175"/>
    <cellStyle name="Calculation 4 11 2 2 2 2" xfId="39868"/>
    <cellStyle name="Calculation 4 11 2 2 3" xfId="22910"/>
    <cellStyle name="Calculation 4 11 2 3" xfId="10823"/>
    <cellStyle name="Calculation 4 11 2 3 2" xfId="19812"/>
    <cellStyle name="Calculation 4 11 2 3 2 2" xfId="27646"/>
    <cellStyle name="Calculation 4 11 2 3 3" xfId="26834"/>
    <cellStyle name="Calculation 4 11 2 4" xfId="14589"/>
    <cellStyle name="Calculation 4 11 2 4 2" xfId="39183"/>
    <cellStyle name="Calculation 4 11 2 5" xfId="24115"/>
    <cellStyle name="Calculation 4 11 3" xfId="3692"/>
    <cellStyle name="Calculation 4 11 3 2" xfId="26451"/>
    <cellStyle name="Calculation 4 11 4" xfId="34224"/>
    <cellStyle name="Calculation 4 11 5" xfId="44606"/>
    <cellStyle name="Calculation 4 12" xfId="1619"/>
    <cellStyle name="Calculation 4 12 2" xfId="5963"/>
    <cellStyle name="Calculation 4 12 2 2" xfId="8549"/>
    <cellStyle name="Calculation 4 12 2 2 2" xfId="17538"/>
    <cellStyle name="Calculation 4 12 2 2 2 2" xfId="22474"/>
    <cellStyle name="Calculation 4 12 2 2 3" xfId="41717"/>
    <cellStyle name="Calculation 4 12 2 3" xfId="11186"/>
    <cellStyle name="Calculation 4 12 2 3 2" xfId="20175"/>
    <cellStyle name="Calculation 4 12 2 3 2 2" xfId="40864"/>
    <cellStyle name="Calculation 4 12 2 3 3" xfId="35769"/>
    <cellStyle name="Calculation 4 12 2 4" xfId="14952"/>
    <cellStyle name="Calculation 4 12 2 4 2" xfId="35709"/>
    <cellStyle name="Calculation 4 12 2 5" xfId="38392"/>
    <cellStyle name="Calculation 4 12 3" xfId="4056"/>
    <cellStyle name="Calculation 4 12 3 2" xfId="24974"/>
    <cellStyle name="Calculation 4 12 4" xfId="27166"/>
    <cellStyle name="Calculation 4 12 5" xfId="44633"/>
    <cellStyle name="Calculation 4 13" xfId="1950"/>
    <cellStyle name="Calculation 4 13 2" xfId="6263"/>
    <cellStyle name="Calculation 4 13 2 2" xfId="8849"/>
    <cellStyle name="Calculation 4 13 2 2 2" xfId="17838"/>
    <cellStyle name="Calculation 4 13 2 2 2 2" xfId="22254"/>
    <cellStyle name="Calculation 4 13 2 2 3" xfId="26958"/>
    <cellStyle name="Calculation 4 13 2 3" xfId="11486"/>
    <cellStyle name="Calculation 4 13 2 3 2" xfId="20475"/>
    <cellStyle name="Calculation 4 13 2 3 2 2" xfId="31339"/>
    <cellStyle name="Calculation 4 13 2 3 3" xfId="34489"/>
    <cellStyle name="Calculation 4 13 2 4" xfId="15252"/>
    <cellStyle name="Calculation 4 13 2 4 2" xfId="39753"/>
    <cellStyle name="Calculation 4 13 2 5" xfId="38257"/>
    <cellStyle name="Calculation 4 13 3" xfId="4387"/>
    <cellStyle name="Calculation 4 13 3 2" xfId="31435"/>
    <cellStyle name="Calculation 4 13 4" xfId="34033"/>
    <cellStyle name="Calculation 4 13 5" xfId="44655"/>
    <cellStyle name="Calculation 4 14" xfId="2630"/>
    <cellStyle name="Calculation 4 14 2" xfId="6871"/>
    <cellStyle name="Calculation 4 14 2 2" xfId="15860"/>
    <cellStyle name="Calculation 4 14 2 2 2" xfId="33462"/>
    <cellStyle name="Calculation 4 14 2 3" xfId="41225"/>
    <cellStyle name="Calculation 4 14 3" xfId="9441"/>
    <cellStyle name="Calculation 4 14 3 2" xfId="18430"/>
    <cellStyle name="Calculation 4 14 3 2 2" xfId="30240"/>
    <cellStyle name="Calculation 4 14 3 3" xfId="28792"/>
    <cellStyle name="Calculation 4 14 4" xfId="13484"/>
    <cellStyle name="Calculation 4 14 4 2" xfId="27864"/>
    <cellStyle name="Calculation 4 14 5" xfId="30486"/>
    <cellStyle name="Calculation 4 14 6" xfId="44730"/>
    <cellStyle name="Calculation 4 15" xfId="6519"/>
    <cellStyle name="Calculation 4 15 2" xfId="11742"/>
    <cellStyle name="Calculation 4 15 2 2" xfId="20731"/>
    <cellStyle name="Calculation 4 15 2 2 2" xfId="41785"/>
    <cellStyle name="Calculation 4 15 2 3" xfId="43796"/>
    <cellStyle name="Calculation 4 15 3" xfId="15508"/>
    <cellStyle name="Calculation 4 15 3 2" xfId="24968"/>
    <cellStyle name="Calculation 4 15 4" xfId="43191"/>
    <cellStyle name="Calculation 4 15 5" xfId="44785"/>
    <cellStyle name="Calculation 4 16" xfId="9105"/>
    <cellStyle name="Calculation 4 16 2" xfId="18094"/>
    <cellStyle name="Calculation 4 16 2 2" xfId="24533"/>
    <cellStyle name="Calculation 4 16 3" xfId="34765"/>
    <cellStyle name="Calculation 4 16 4" xfId="44807"/>
    <cellStyle name="Calculation 4 17" xfId="12735"/>
    <cellStyle name="Calculation 4 17 2" xfId="21724"/>
    <cellStyle name="Calculation 4 17 2 2" xfId="39233"/>
    <cellStyle name="Calculation 4 17 3" xfId="23265"/>
    <cellStyle name="Calculation 4 17 4" xfId="44865"/>
    <cellStyle name="Calculation 4 18" xfId="2223"/>
    <cellStyle name="Calculation 4 18 2" xfId="25124"/>
    <cellStyle name="Calculation 4 18 3" xfId="44897"/>
    <cellStyle name="Calculation 4 19" xfId="13132"/>
    <cellStyle name="Calculation 4 19 2" xfId="41772"/>
    <cellStyle name="Calculation 4 19 3" xfId="44928"/>
    <cellStyle name="Calculation 4 2" xfId="161"/>
    <cellStyle name="Calculation 4 2 10" xfId="1972"/>
    <cellStyle name="Calculation 4 2 10 2" xfId="6282"/>
    <cellStyle name="Calculation 4 2 10 2 2" xfId="8868"/>
    <cellStyle name="Calculation 4 2 10 2 2 2" xfId="17857"/>
    <cellStyle name="Calculation 4 2 10 2 2 2 2" xfId="35068"/>
    <cellStyle name="Calculation 4 2 10 2 2 3" xfId="27029"/>
    <cellStyle name="Calculation 4 2 10 2 3" xfId="11505"/>
    <cellStyle name="Calculation 4 2 10 2 3 2" xfId="20494"/>
    <cellStyle name="Calculation 4 2 10 2 3 2 2" xfId="31469"/>
    <cellStyle name="Calculation 4 2 10 2 3 3" xfId="37798"/>
    <cellStyle name="Calculation 4 2 10 2 4" xfId="15271"/>
    <cellStyle name="Calculation 4 2 10 2 4 2" xfId="34801"/>
    <cellStyle name="Calculation 4 2 10 2 5" xfId="38535"/>
    <cellStyle name="Calculation 4 2 10 3" xfId="4409"/>
    <cellStyle name="Calculation 4 2 10 3 2" xfId="37131"/>
    <cellStyle name="Calculation 4 2 10 4" xfId="39714"/>
    <cellStyle name="Calculation 4 2 11" xfId="2875"/>
    <cellStyle name="Calculation 4 2 11 2" xfId="7025"/>
    <cellStyle name="Calculation 4 2 11 2 2" xfId="16014"/>
    <cellStyle name="Calculation 4 2 11 2 2 2" xfId="32423"/>
    <cellStyle name="Calculation 4 2 11 2 3" xfId="38544"/>
    <cellStyle name="Calculation 4 2 11 3" xfId="9588"/>
    <cellStyle name="Calculation 4 2 11 3 2" xfId="18577"/>
    <cellStyle name="Calculation 4 2 11 3 2 2" xfId="28234"/>
    <cellStyle name="Calculation 4 2 11 3 3" xfId="31189"/>
    <cellStyle name="Calculation 4 2 11 4" xfId="13519"/>
    <cellStyle name="Calculation 4 2 11 4 2" xfId="39377"/>
    <cellStyle name="Calculation 4 2 11 5" xfId="35285"/>
    <cellStyle name="Calculation 4 2 12" xfId="6617"/>
    <cellStyle name="Calculation 4 2 12 2" xfId="11825"/>
    <cellStyle name="Calculation 4 2 12 2 2" xfId="20814"/>
    <cellStyle name="Calculation 4 2 12 2 2 2" xfId="32932"/>
    <cellStyle name="Calculation 4 2 12 2 3" xfId="32244"/>
    <cellStyle name="Calculation 4 2 12 3" xfId="15606"/>
    <cellStyle name="Calculation 4 2 12 3 2" xfId="43082"/>
    <cellStyle name="Calculation 4 2 12 4" xfId="40599"/>
    <cellStyle name="Calculation 4 2 13" xfId="9188"/>
    <cellStyle name="Calculation 4 2 13 2" xfId="18177"/>
    <cellStyle name="Calculation 4 2 13 2 2" xfId="43549"/>
    <cellStyle name="Calculation 4 2 13 3" xfId="27060"/>
    <cellStyle name="Calculation 4 2 14" xfId="12509"/>
    <cellStyle name="Calculation 4 2 14 2" xfId="21498"/>
    <cellStyle name="Calculation 4 2 14 2 2" xfId="23427"/>
    <cellStyle name="Calculation 4 2 14 3" xfId="23625"/>
    <cellStyle name="Calculation 4 2 15" xfId="2321"/>
    <cellStyle name="Calculation 4 2 15 2" xfId="30414"/>
    <cellStyle name="Calculation 4 2 16" xfId="13230"/>
    <cellStyle name="Calculation 4 2 16 2" xfId="23069"/>
    <cellStyle name="Calculation 4 2 17" xfId="42610"/>
    <cellStyle name="Calculation 4 2 18" xfId="44315"/>
    <cellStyle name="Calculation 4 2 19" xfId="45536"/>
    <cellStyle name="Calculation 4 2 2" xfId="250"/>
    <cellStyle name="Calculation 4 2 2 10" xfId="6552"/>
    <cellStyle name="Calculation 4 2 2 10 2" xfId="11771"/>
    <cellStyle name="Calculation 4 2 2 10 2 2" xfId="20760"/>
    <cellStyle name="Calculation 4 2 2 10 2 2 2" xfId="38106"/>
    <cellStyle name="Calculation 4 2 2 10 2 3" xfId="40092"/>
    <cellStyle name="Calculation 4 2 2 10 3" xfId="15541"/>
    <cellStyle name="Calculation 4 2 2 10 3 2" xfId="25235"/>
    <cellStyle name="Calculation 4 2 2 10 4" xfId="42337"/>
    <cellStyle name="Calculation 4 2 2 11" xfId="9134"/>
    <cellStyle name="Calculation 4 2 2 11 2" xfId="18123"/>
    <cellStyle name="Calculation 4 2 2 11 2 2" xfId="31518"/>
    <cellStyle name="Calculation 4 2 2 11 3" xfId="44032"/>
    <cellStyle name="Calculation 4 2 2 12" xfId="12311"/>
    <cellStyle name="Calculation 4 2 2 12 2" xfId="21300"/>
    <cellStyle name="Calculation 4 2 2 12 2 2" xfId="35582"/>
    <cellStyle name="Calculation 4 2 2 12 3" xfId="34850"/>
    <cellStyle name="Calculation 4 2 2 13" xfId="2256"/>
    <cellStyle name="Calculation 4 2 2 13 2" xfId="24536"/>
    <cellStyle name="Calculation 4 2 2 14" xfId="13165"/>
    <cellStyle name="Calculation 4 2 2 14 2" xfId="39117"/>
    <cellStyle name="Calculation 4 2 2 15" xfId="40345"/>
    <cellStyle name="Calculation 4 2 2 2" xfId="388"/>
    <cellStyle name="Calculation 4 2 2 2 10" xfId="9259"/>
    <cellStyle name="Calculation 4 2 2 2 10 2" xfId="18248"/>
    <cellStyle name="Calculation 4 2 2 2 10 2 2" xfId="27894"/>
    <cellStyle name="Calculation 4 2 2 2 10 3" xfId="39649"/>
    <cellStyle name="Calculation 4 2 2 2 11" xfId="12299"/>
    <cellStyle name="Calculation 4 2 2 2 11 2" xfId="21288"/>
    <cellStyle name="Calculation 4 2 2 2 11 2 2" xfId="38547"/>
    <cellStyle name="Calculation 4 2 2 2 11 3" xfId="42524"/>
    <cellStyle name="Calculation 4 2 2 2 12" xfId="2394"/>
    <cellStyle name="Calculation 4 2 2 2 12 2" xfId="28587"/>
    <cellStyle name="Calculation 4 2 2 2 13" xfId="13303"/>
    <cellStyle name="Calculation 4 2 2 2 13 2" xfId="33368"/>
    <cellStyle name="Calculation 4 2 2 2 14" xfId="35590"/>
    <cellStyle name="Calculation 4 2 2 2 2" xfId="737"/>
    <cellStyle name="Calculation 4 2 2 2 2 2" xfId="5113"/>
    <cellStyle name="Calculation 4 2 2 2 2 2 2" xfId="7699"/>
    <cellStyle name="Calculation 4 2 2 2 2 2 2 2" xfId="16688"/>
    <cellStyle name="Calculation 4 2 2 2 2 2 2 2 2" xfId="25677"/>
    <cellStyle name="Calculation 4 2 2 2 2 2 2 3" xfId="40746"/>
    <cellStyle name="Calculation 4 2 2 2 2 2 3" xfId="10336"/>
    <cellStyle name="Calculation 4 2 2 2 2 2 3 2" xfId="19325"/>
    <cellStyle name="Calculation 4 2 2 2 2 2 3 2 2" xfId="23042"/>
    <cellStyle name="Calculation 4 2 2 2 2 2 3 3" xfId="27035"/>
    <cellStyle name="Calculation 4 2 2 2 2 2 4" xfId="14102"/>
    <cellStyle name="Calculation 4 2 2 2 2 2 4 2" xfId="31551"/>
    <cellStyle name="Calculation 4 2 2 2 2 2 5" xfId="27456"/>
    <cellStyle name="Calculation 4 2 2 2 2 3" xfId="3174"/>
    <cellStyle name="Calculation 4 2 2 2 2 3 2" xfId="35458"/>
    <cellStyle name="Calculation 4 2 2 2 2 4" xfId="30019"/>
    <cellStyle name="Calculation 4 2 2 2 3" xfId="1082"/>
    <cellStyle name="Calculation 4 2 2 2 3 2" xfId="5434"/>
    <cellStyle name="Calculation 4 2 2 2 3 2 2" xfId="8020"/>
    <cellStyle name="Calculation 4 2 2 2 3 2 2 2" xfId="17009"/>
    <cellStyle name="Calculation 4 2 2 2 3 2 2 2 2" xfId="23884"/>
    <cellStyle name="Calculation 4 2 2 2 3 2 2 3" xfId="29222"/>
    <cellStyle name="Calculation 4 2 2 2 3 2 3" xfId="10657"/>
    <cellStyle name="Calculation 4 2 2 2 3 2 3 2" xfId="19646"/>
    <cellStyle name="Calculation 4 2 2 2 3 2 3 2 2" xfId="39623"/>
    <cellStyle name="Calculation 4 2 2 2 3 2 3 3" xfId="37792"/>
    <cellStyle name="Calculation 4 2 2 2 3 2 4" xfId="14423"/>
    <cellStyle name="Calculation 4 2 2 2 3 2 4 2" xfId="43683"/>
    <cellStyle name="Calculation 4 2 2 2 3 2 5" xfId="24852"/>
    <cellStyle name="Calculation 4 2 2 2 3 3" xfId="3519"/>
    <cellStyle name="Calculation 4 2 2 2 3 3 2" xfId="25438"/>
    <cellStyle name="Calculation 4 2 2 2 3 4" xfId="44009"/>
    <cellStyle name="Calculation 4 2 2 2 4" xfId="1426"/>
    <cellStyle name="Calculation 4 2 2 2 4 2" xfId="5771"/>
    <cellStyle name="Calculation 4 2 2 2 4 2 2" xfId="8357"/>
    <cellStyle name="Calculation 4 2 2 2 4 2 2 2" xfId="17346"/>
    <cellStyle name="Calculation 4 2 2 2 4 2 2 2 2" xfId="34374"/>
    <cellStyle name="Calculation 4 2 2 2 4 2 2 3" xfId="40994"/>
    <cellStyle name="Calculation 4 2 2 2 4 2 3" xfId="10994"/>
    <cellStyle name="Calculation 4 2 2 2 4 2 3 2" xfId="19983"/>
    <cellStyle name="Calculation 4 2 2 2 4 2 3 2 2" xfId="38839"/>
    <cellStyle name="Calculation 4 2 2 2 4 2 3 3" xfId="37506"/>
    <cellStyle name="Calculation 4 2 2 2 4 2 4" xfId="14760"/>
    <cellStyle name="Calculation 4 2 2 2 4 2 4 2" xfId="23695"/>
    <cellStyle name="Calculation 4 2 2 2 4 2 5" xfId="28663"/>
    <cellStyle name="Calculation 4 2 2 2 4 3" xfId="3863"/>
    <cellStyle name="Calculation 4 2 2 2 4 3 2" xfId="35075"/>
    <cellStyle name="Calculation 4 2 2 2 4 4" xfId="24069"/>
    <cellStyle name="Calculation 4 2 2 2 5" xfId="1676"/>
    <cellStyle name="Calculation 4 2 2 2 5 2" xfId="6004"/>
    <cellStyle name="Calculation 4 2 2 2 5 2 2" xfId="8590"/>
    <cellStyle name="Calculation 4 2 2 2 5 2 2 2" xfId="17579"/>
    <cellStyle name="Calculation 4 2 2 2 5 2 2 2 2" xfId="32696"/>
    <cellStyle name="Calculation 4 2 2 2 5 2 2 3" xfId="40774"/>
    <cellStyle name="Calculation 4 2 2 2 5 2 3" xfId="11227"/>
    <cellStyle name="Calculation 4 2 2 2 5 2 3 2" xfId="20216"/>
    <cellStyle name="Calculation 4 2 2 2 5 2 3 2 2" xfId="27447"/>
    <cellStyle name="Calculation 4 2 2 2 5 2 3 3" xfId="26684"/>
    <cellStyle name="Calculation 4 2 2 2 5 2 4" xfId="14993"/>
    <cellStyle name="Calculation 4 2 2 2 5 2 4 2" xfId="24647"/>
    <cellStyle name="Calculation 4 2 2 2 5 2 5" xfId="29510"/>
    <cellStyle name="Calculation 4 2 2 2 5 3" xfId="4113"/>
    <cellStyle name="Calculation 4 2 2 2 5 3 2" xfId="23085"/>
    <cellStyle name="Calculation 4 2 2 2 5 4" xfId="27486"/>
    <cellStyle name="Calculation 4 2 2 2 6" xfId="2045"/>
    <cellStyle name="Calculation 4 2 2 2 6 2" xfId="6353"/>
    <cellStyle name="Calculation 4 2 2 2 6 2 2" xfId="8939"/>
    <cellStyle name="Calculation 4 2 2 2 6 2 2 2" xfId="17928"/>
    <cellStyle name="Calculation 4 2 2 2 6 2 2 2 2" xfId="41318"/>
    <cellStyle name="Calculation 4 2 2 2 6 2 2 3" xfId="30309"/>
    <cellStyle name="Calculation 4 2 2 2 6 2 3" xfId="11576"/>
    <cellStyle name="Calculation 4 2 2 2 6 2 3 2" xfId="20565"/>
    <cellStyle name="Calculation 4 2 2 2 6 2 3 2 2" xfId="26590"/>
    <cellStyle name="Calculation 4 2 2 2 6 2 3 3" xfId="37601"/>
    <cellStyle name="Calculation 4 2 2 2 6 2 4" xfId="15342"/>
    <cellStyle name="Calculation 4 2 2 2 6 2 4 2" xfId="27383"/>
    <cellStyle name="Calculation 4 2 2 2 6 2 5" xfId="28922"/>
    <cellStyle name="Calculation 4 2 2 2 6 3" xfId="4482"/>
    <cellStyle name="Calculation 4 2 2 2 6 3 2" xfId="29777"/>
    <cellStyle name="Calculation 4 2 2 2 6 4" xfId="33666"/>
    <cellStyle name="Calculation 4 2 2 2 7" xfId="2856"/>
    <cellStyle name="Calculation 4 2 2 2 7 2" xfId="7006"/>
    <cellStyle name="Calculation 4 2 2 2 7 2 2" xfId="12135"/>
    <cellStyle name="Calculation 4 2 2 2 7 2 2 2" xfId="21124"/>
    <cellStyle name="Calculation 4 2 2 2 7 2 2 2 2" xfId="32949"/>
    <cellStyle name="Calculation 4 2 2 2 7 2 2 3" xfId="29110"/>
    <cellStyle name="Calculation 4 2 2 2 7 2 3" xfId="12950"/>
    <cellStyle name="Calculation 4 2 2 2 7 2 3 2" xfId="21939"/>
    <cellStyle name="Calculation 4 2 2 2 7 2 3 2 2" xfId="26819"/>
    <cellStyle name="Calculation 4 2 2 2 7 2 3 3" xfId="22966"/>
    <cellStyle name="Calculation 4 2 2 2 7 2 4" xfId="15995"/>
    <cellStyle name="Calculation 4 2 2 2 7 2 4 2" xfId="32072"/>
    <cellStyle name="Calculation 4 2 2 2 7 2 5" xfId="38443"/>
    <cellStyle name="Calculation 4 2 2 2 7 3" xfId="9569"/>
    <cellStyle name="Calculation 4 2 2 2 7 3 2" xfId="18558"/>
    <cellStyle name="Calculation 4 2 2 2 7 3 2 2" xfId="28097"/>
    <cellStyle name="Calculation 4 2 2 2 7 3 3" xfId="31277"/>
    <cellStyle name="Calculation 4 2 2 2 7 4" xfId="35140"/>
    <cellStyle name="Calculation 4 2 2 2 8" xfId="4789"/>
    <cellStyle name="Calculation 4 2 2 2 8 2" xfId="7375"/>
    <cellStyle name="Calculation 4 2 2 2 8 2 2" xfId="16364"/>
    <cellStyle name="Calculation 4 2 2 2 8 2 2 2" xfId="35981"/>
    <cellStyle name="Calculation 4 2 2 2 8 2 3" xfId="42970"/>
    <cellStyle name="Calculation 4 2 2 2 8 3" xfId="10012"/>
    <cellStyle name="Calculation 4 2 2 2 8 3 2" xfId="19001"/>
    <cellStyle name="Calculation 4 2 2 2 8 3 2 2" xfId="29016"/>
    <cellStyle name="Calculation 4 2 2 2 8 3 3" xfId="27039"/>
    <cellStyle name="Calculation 4 2 2 2 8 4" xfId="13778"/>
    <cellStyle name="Calculation 4 2 2 2 8 4 2" xfId="24497"/>
    <cellStyle name="Calculation 4 2 2 2 8 5" xfId="29930"/>
    <cellStyle name="Calculation 4 2 2 2 9" xfId="6690"/>
    <cellStyle name="Calculation 4 2 2 2 9 2" xfId="11896"/>
    <cellStyle name="Calculation 4 2 2 2 9 2 2" xfId="20885"/>
    <cellStyle name="Calculation 4 2 2 2 9 2 2 2" xfId="34826"/>
    <cellStyle name="Calculation 4 2 2 2 9 2 3" xfId="34654"/>
    <cellStyle name="Calculation 4 2 2 2 9 3" xfId="15679"/>
    <cellStyle name="Calculation 4 2 2 2 9 3 2" xfId="39851"/>
    <cellStyle name="Calculation 4 2 2 2 9 4" xfId="30329"/>
    <cellStyle name="Calculation 4 2 2 3" xfId="599"/>
    <cellStyle name="Calculation 4 2 2 3 2" xfId="4988"/>
    <cellStyle name="Calculation 4 2 2 3 2 2" xfId="7574"/>
    <cellStyle name="Calculation 4 2 2 3 2 2 2" xfId="16563"/>
    <cellStyle name="Calculation 4 2 2 3 2 2 2 2" xfId="38206"/>
    <cellStyle name="Calculation 4 2 2 3 2 2 3" xfId="39323"/>
    <cellStyle name="Calculation 4 2 2 3 2 3" xfId="10211"/>
    <cellStyle name="Calculation 4 2 2 3 2 3 2" xfId="19200"/>
    <cellStyle name="Calculation 4 2 2 3 2 3 2 2" xfId="35466"/>
    <cellStyle name="Calculation 4 2 2 3 2 3 3" xfId="35912"/>
    <cellStyle name="Calculation 4 2 2 3 2 4" xfId="13977"/>
    <cellStyle name="Calculation 4 2 2 3 2 4 2" xfId="23802"/>
    <cellStyle name="Calculation 4 2 2 3 2 5" xfId="28430"/>
    <cellStyle name="Calculation 4 2 2 3 3" xfId="3036"/>
    <cellStyle name="Calculation 4 2 2 3 3 2" xfId="34346"/>
    <cellStyle name="Calculation 4 2 2 3 4" xfId="36942"/>
    <cellStyle name="Calculation 4 2 2 4" xfId="944"/>
    <cellStyle name="Calculation 4 2 2 4 2" xfId="5309"/>
    <cellStyle name="Calculation 4 2 2 4 2 2" xfId="7895"/>
    <cellStyle name="Calculation 4 2 2 4 2 2 2" xfId="16884"/>
    <cellStyle name="Calculation 4 2 2 4 2 2 2 2" xfId="28278"/>
    <cellStyle name="Calculation 4 2 2 4 2 2 3" xfId="42291"/>
    <cellStyle name="Calculation 4 2 2 4 2 3" xfId="10532"/>
    <cellStyle name="Calculation 4 2 2 4 2 3 2" xfId="19521"/>
    <cellStyle name="Calculation 4 2 2 4 2 3 2 2" xfId="25107"/>
    <cellStyle name="Calculation 4 2 2 4 2 3 3" xfId="30887"/>
    <cellStyle name="Calculation 4 2 2 4 2 4" xfId="14298"/>
    <cellStyle name="Calculation 4 2 2 4 2 4 2" xfId="29991"/>
    <cellStyle name="Calculation 4 2 2 4 2 5" xfId="22401"/>
    <cellStyle name="Calculation 4 2 2 4 3" xfId="3381"/>
    <cellStyle name="Calculation 4 2 2 4 3 2" xfId="39037"/>
    <cellStyle name="Calculation 4 2 2 4 4" xfId="41364"/>
    <cellStyle name="Calculation 4 2 2 5" xfId="1288"/>
    <cellStyle name="Calculation 4 2 2 5 2" xfId="5633"/>
    <cellStyle name="Calculation 4 2 2 5 2 2" xfId="8219"/>
    <cellStyle name="Calculation 4 2 2 5 2 2 2" xfId="17208"/>
    <cellStyle name="Calculation 4 2 2 5 2 2 2 2" xfId="26242"/>
    <cellStyle name="Calculation 4 2 2 5 2 2 3" xfId="36000"/>
    <cellStyle name="Calculation 4 2 2 5 2 3" xfId="10856"/>
    <cellStyle name="Calculation 4 2 2 5 2 3 2" xfId="19845"/>
    <cellStyle name="Calculation 4 2 2 5 2 3 2 2" xfId="42868"/>
    <cellStyle name="Calculation 4 2 2 5 2 3 3" xfId="43888"/>
    <cellStyle name="Calculation 4 2 2 5 2 4" xfId="14622"/>
    <cellStyle name="Calculation 4 2 2 5 2 4 2" xfId="38337"/>
    <cellStyle name="Calculation 4 2 2 5 2 5" xfId="40427"/>
    <cellStyle name="Calculation 4 2 2 5 3" xfId="3725"/>
    <cellStyle name="Calculation 4 2 2 5 3 2" xfId="42019"/>
    <cellStyle name="Calculation 4 2 2 5 4" xfId="40013"/>
    <cellStyle name="Calculation 4 2 2 6" xfId="1780"/>
    <cellStyle name="Calculation 4 2 2 6 2" xfId="6101"/>
    <cellStyle name="Calculation 4 2 2 6 2 2" xfId="8687"/>
    <cellStyle name="Calculation 4 2 2 6 2 2 2" xfId="17676"/>
    <cellStyle name="Calculation 4 2 2 6 2 2 2 2" xfId="31945"/>
    <cellStyle name="Calculation 4 2 2 6 2 2 3" xfId="37727"/>
    <cellStyle name="Calculation 4 2 2 6 2 3" xfId="11324"/>
    <cellStyle name="Calculation 4 2 2 6 2 3 2" xfId="20313"/>
    <cellStyle name="Calculation 4 2 2 6 2 3 2 2" xfId="42771"/>
    <cellStyle name="Calculation 4 2 2 6 2 3 3" xfId="41667"/>
    <cellStyle name="Calculation 4 2 2 6 2 4" xfId="15090"/>
    <cellStyle name="Calculation 4 2 2 6 2 4 2" xfId="24388"/>
    <cellStyle name="Calculation 4 2 2 6 2 5" xfId="29204"/>
    <cellStyle name="Calculation 4 2 2 6 3" xfId="4217"/>
    <cellStyle name="Calculation 4 2 2 6 3 2" xfId="32486"/>
    <cellStyle name="Calculation 4 2 2 6 4" xfId="22832"/>
    <cellStyle name="Calculation 4 2 2 7" xfId="1853"/>
    <cellStyle name="Calculation 4 2 2 7 2" xfId="6169"/>
    <cellStyle name="Calculation 4 2 2 7 2 2" xfId="8755"/>
    <cellStyle name="Calculation 4 2 2 7 2 2 2" xfId="17744"/>
    <cellStyle name="Calculation 4 2 2 7 2 2 2 2" xfId="30220"/>
    <cellStyle name="Calculation 4 2 2 7 2 2 3" xfId="27290"/>
    <cellStyle name="Calculation 4 2 2 7 2 3" xfId="11392"/>
    <cellStyle name="Calculation 4 2 2 7 2 3 2" xfId="20381"/>
    <cellStyle name="Calculation 4 2 2 7 2 3 2 2" xfId="32942"/>
    <cellStyle name="Calculation 4 2 2 7 2 3 3" xfId="40126"/>
    <cellStyle name="Calculation 4 2 2 7 2 4" xfId="15158"/>
    <cellStyle name="Calculation 4 2 2 7 2 4 2" xfId="38279"/>
    <cellStyle name="Calculation 4 2 2 7 2 5" xfId="25300"/>
    <cellStyle name="Calculation 4 2 2 7 3" xfId="4290"/>
    <cellStyle name="Calculation 4 2 2 7 3 2" xfId="23114"/>
    <cellStyle name="Calculation 4 2 2 7 4" xfId="25264"/>
    <cellStyle name="Calculation 4 2 2 8" xfId="2718"/>
    <cellStyle name="Calculation 4 2 2 8 2" xfId="6908"/>
    <cellStyle name="Calculation 4 2 2 8 2 2" xfId="12049"/>
    <cellStyle name="Calculation 4 2 2 8 2 2 2" xfId="21038"/>
    <cellStyle name="Calculation 4 2 2 8 2 2 2 2" xfId="26510"/>
    <cellStyle name="Calculation 4 2 2 8 2 2 3" xfId="36466"/>
    <cellStyle name="Calculation 4 2 2 8 2 3" xfId="12870"/>
    <cellStyle name="Calculation 4 2 2 8 2 3 2" xfId="21859"/>
    <cellStyle name="Calculation 4 2 2 8 2 3 2 2" xfId="29393"/>
    <cellStyle name="Calculation 4 2 2 8 2 3 3" xfId="36852"/>
    <cellStyle name="Calculation 4 2 2 8 2 4" xfId="15897"/>
    <cellStyle name="Calculation 4 2 2 8 2 4 2" xfId="35077"/>
    <cellStyle name="Calculation 4 2 2 8 2 5" xfId="32194"/>
    <cellStyle name="Calculation 4 2 2 8 3" xfId="9479"/>
    <cellStyle name="Calculation 4 2 2 8 3 2" xfId="18468"/>
    <cellStyle name="Calculation 4 2 2 8 3 2 2" xfId="30481"/>
    <cellStyle name="Calculation 4 2 2 8 3 3" xfId="27138"/>
    <cellStyle name="Calculation 4 2 2 8 4" xfId="31546"/>
    <cellStyle name="Calculation 4 2 2 9" xfId="4664"/>
    <cellStyle name="Calculation 4 2 2 9 2" xfId="7250"/>
    <cellStyle name="Calculation 4 2 2 9 2 2" xfId="16239"/>
    <cellStyle name="Calculation 4 2 2 9 2 2 2" xfId="33333"/>
    <cellStyle name="Calculation 4 2 2 9 2 3" xfId="27137"/>
    <cellStyle name="Calculation 4 2 2 9 3" xfId="9887"/>
    <cellStyle name="Calculation 4 2 2 9 3 2" xfId="18876"/>
    <cellStyle name="Calculation 4 2 2 9 3 2 2" xfId="32780"/>
    <cellStyle name="Calculation 4 2 2 9 3 3" xfId="37660"/>
    <cellStyle name="Calculation 4 2 2 9 4" xfId="13653"/>
    <cellStyle name="Calculation 4 2 2 9 4 2" xfId="27169"/>
    <cellStyle name="Calculation 4 2 2 9 5" xfId="36156"/>
    <cellStyle name="Calculation 4 2 3" xfId="448"/>
    <cellStyle name="Calculation 4 2 3 10" xfId="9313"/>
    <cellStyle name="Calculation 4 2 3 10 2" xfId="18302"/>
    <cellStyle name="Calculation 4 2 3 10 2 2" xfId="39517"/>
    <cellStyle name="Calculation 4 2 3 10 3" xfId="30796"/>
    <cellStyle name="Calculation 4 2 3 11" xfId="9854"/>
    <cellStyle name="Calculation 4 2 3 11 2" xfId="18843"/>
    <cellStyle name="Calculation 4 2 3 11 2 2" xfId="33626"/>
    <cellStyle name="Calculation 4 2 3 11 3" xfId="25354"/>
    <cellStyle name="Calculation 4 2 3 12" xfId="2454"/>
    <cellStyle name="Calculation 4 2 3 12 2" xfId="23752"/>
    <cellStyle name="Calculation 4 2 3 13" xfId="13363"/>
    <cellStyle name="Calculation 4 2 3 13 2" xfId="27238"/>
    <cellStyle name="Calculation 4 2 3 14" xfId="31304"/>
    <cellStyle name="Calculation 4 2 3 2" xfId="797"/>
    <cellStyle name="Calculation 4 2 3 2 2" xfId="5167"/>
    <cellStyle name="Calculation 4 2 3 2 2 2" xfId="7753"/>
    <cellStyle name="Calculation 4 2 3 2 2 2 2" xfId="16742"/>
    <cellStyle name="Calculation 4 2 3 2 2 2 2 2" xfId="42350"/>
    <cellStyle name="Calculation 4 2 3 2 2 2 3" xfId="30360"/>
    <cellStyle name="Calculation 4 2 3 2 2 3" xfId="10390"/>
    <cellStyle name="Calculation 4 2 3 2 2 3 2" xfId="19379"/>
    <cellStyle name="Calculation 4 2 3 2 2 3 2 2" xfId="35810"/>
    <cellStyle name="Calculation 4 2 3 2 2 3 3" xfId="27539"/>
    <cellStyle name="Calculation 4 2 3 2 2 4" xfId="14156"/>
    <cellStyle name="Calculation 4 2 3 2 2 4 2" xfId="29611"/>
    <cellStyle name="Calculation 4 2 3 2 2 5" xfId="38993"/>
    <cellStyle name="Calculation 4 2 3 2 3" xfId="3234"/>
    <cellStyle name="Calculation 4 2 3 2 3 2" xfId="35689"/>
    <cellStyle name="Calculation 4 2 3 2 4" xfId="41217"/>
    <cellStyle name="Calculation 4 2 3 3" xfId="1142"/>
    <cellStyle name="Calculation 4 2 3 3 2" xfId="5488"/>
    <cellStyle name="Calculation 4 2 3 3 2 2" xfId="8074"/>
    <cellStyle name="Calculation 4 2 3 3 2 2 2" xfId="17063"/>
    <cellStyle name="Calculation 4 2 3 3 2 2 2 2" xfId="36796"/>
    <cellStyle name="Calculation 4 2 3 3 2 2 3" xfId="32404"/>
    <cellStyle name="Calculation 4 2 3 3 2 3" xfId="10711"/>
    <cellStyle name="Calculation 4 2 3 3 2 3 2" xfId="19700"/>
    <cellStyle name="Calculation 4 2 3 3 2 3 2 2" xfId="37959"/>
    <cellStyle name="Calculation 4 2 3 3 2 3 3" xfId="37860"/>
    <cellStyle name="Calculation 4 2 3 3 2 4" xfId="14477"/>
    <cellStyle name="Calculation 4 2 3 3 2 4 2" xfId="43260"/>
    <cellStyle name="Calculation 4 2 3 3 2 5" xfId="22129"/>
    <cellStyle name="Calculation 4 2 3 3 3" xfId="3579"/>
    <cellStyle name="Calculation 4 2 3 3 3 2" xfId="27164"/>
    <cellStyle name="Calculation 4 2 3 3 4" xfId="32573"/>
    <cellStyle name="Calculation 4 2 3 4" xfId="1486"/>
    <cellStyle name="Calculation 4 2 3 4 2" xfId="5831"/>
    <cellStyle name="Calculation 4 2 3 4 2 2" xfId="8417"/>
    <cellStyle name="Calculation 4 2 3 4 2 2 2" xfId="17406"/>
    <cellStyle name="Calculation 4 2 3 4 2 2 2 2" xfId="27072"/>
    <cellStyle name="Calculation 4 2 3 4 2 2 3" xfId="27783"/>
    <cellStyle name="Calculation 4 2 3 4 2 3" xfId="11054"/>
    <cellStyle name="Calculation 4 2 3 4 2 3 2" xfId="20043"/>
    <cellStyle name="Calculation 4 2 3 4 2 3 2 2" xfId="40952"/>
    <cellStyle name="Calculation 4 2 3 4 2 3 3" xfId="31107"/>
    <cellStyle name="Calculation 4 2 3 4 2 4" xfId="14820"/>
    <cellStyle name="Calculation 4 2 3 4 2 4 2" xfId="28839"/>
    <cellStyle name="Calculation 4 2 3 4 2 5" xfId="25791"/>
    <cellStyle name="Calculation 4 2 3 4 3" xfId="3923"/>
    <cellStyle name="Calculation 4 2 3 4 3 2" xfId="25060"/>
    <cellStyle name="Calculation 4 2 3 4 4" xfId="31609"/>
    <cellStyle name="Calculation 4 2 3 5" xfId="1625"/>
    <cellStyle name="Calculation 4 2 3 5 2" xfId="5968"/>
    <cellStyle name="Calculation 4 2 3 5 2 2" xfId="8554"/>
    <cellStyle name="Calculation 4 2 3 5 2 2 2" xfId="17543"/>
    <cellStyle name="Calculation 4 2 3 5 2 2 2 2" xfId="28856"/>
    <cellStyle name="Calculation 4 2 3 5 2 2 3" xfId="42830"/>
    <cellStyle name="Calculation 4 2 3 5 2 3" xfId="11191"/>
    <cellStyle name="Calculation 4 2 3 5 2 3 2" xfId="20180"/>
    <cellStyle name="Calculation 4 2 3 5 2 3 2 2" xfId="35136"/>
    <cellStyle name="Calculation 4 2 3 5 2 3 3" xfId="26576"/>
    <cellStyle name="Calculation 4 2 3 5 2 4" xfId="14957"/>
    <cellStyle name="Calculation 4 2 3 5 2 4 2" xfId="25156"/>
    <cellStyle name="Calculation 4 2 3 5 2 5" xfId="39505"/>
    <cellStyle name="Calculation 4 2 3 5 3" xfId="4062"/>
    <cellStyle name="Calculation 4 2 3 5 3 2" xfId="34073"/>
    <cellStyle name="Calculation 4 2 3 5 4" xfId="32693"/>
    <cellStyle name="Calculation 4 2 3 6" xfId="2105"/>
    <cellStyle name="Calculation 4 2 3 6 2" xfId="6407"/>
    <cellStyle name="Calculation 4 2 3 6 2 2" xfId="8993"/>
    <cellStyle name="Calculation 4 2 3 6 2 2 2" xfId="17982"/>
    <cellStyle name="Calculation 4 2 3 6 2 2 2 2" xfId="39103"/>
    <cellStyle name="Calculation 4 2 3 6 2 2 3" xfId="30574"/>
    <cellStyle name="Calculation 4 2 3 6 2 3" xfId="11630"/>
    <cellStyle name="Calculation 4 2 3 6 2 3 2" xfId="20619"/>
    <cellStyle name="Calculation 4 2 3 6 2 3 2 2" xfId="33617"/>
    <cellStyle name="Calculation 4 2 3 6 2 3 3" xfId="26450"/>
    <cellStyle name="Calculation 4 2 3 6 2 4" xfId="15396"/>
    <cellStyle name="Calculation 4 2 3 6 2 4 2" xfId="41566"/>
    <cellStyle name="Calculation 4 2 3 6 2 5" xfId="24929"/>
    <cellStyle name="Calculation 4 2 3 6 3" xfId="4542"/>
    <cellStyle name="Calculation 4 2 3 6 3 2" xfId="22860"/>
    <cellStyle name="Calculation 4 2 3 6 4" xfId="39628"/>
    <cellStyle name="Calculation 4 2 3 7" xfId="2915"/>
    <cellStyle name="Calculation 4 2 3 7 2" xfId="7065"/>
    <cellStyle name="Calculation 4 2 3 7 2 2" xfId="12191"/>
    <cellStyle name="Calculation 4 2 3 7 2 2 2" xfId="21180"/>
    <cellStyle name="Calculation 4 2 3 7 2 2 2 2" xfId="35991"/>
    <cellStyle name="Calculation 4 2 3 7 2 2 3" xfId="28722"/>
    <cellStyle name="Calculation 4 2 3 7 2 3" xfId="12995"/>
    <cellStyle name="Calculation 4 2 3 7 2 3 2" xfId="21984"/>
    <cellStyle name="Calculation 4 2 3 7 2 3 2 2" xfId="22743"/>
    <cellStyle name="Calculation 4 2 3 7 2 3 3" xfId="34803"/>
    <cellStyle name="Calculation 4 2 3 7 2 4" xfId="16054"/>
    <cellStyle name="Calculation 4 2 3 7 2 4 2" xfId="42098"/>
    <cellStyle name="Calculation 4 2 3 7 2 5" xfId="37908"/>
    <cellStyle name="Calculation 4 2 3 7 3" xfId="9628"/>
    <cellStyle name="Calculation 4 2 3 7 3 2" xfId="18617"/>
    <cellStyle name="Calculation 4 2 3 7 3 2 2" xfId="27720"/>
    <cellStyle name="Calculation 4 2 3 7 3 3" xfId="28004"/>
    <cellStyle name="Calculation 4 2 3 7 4" xfId="30770"/>
    <cellStyle name="Calculation 4 2 3 8" xfId="4843"/>
    <cellStyle name="Calculation 4 2 3 8 2" xfId="7429"/>
    <cellStyle name="Calculation 4 2 3 8 2 2" xfId="16418"/>
    <cellStyle name="Calculation 4 2 3 8 2 2 2" xfId="43120"/>
    <cellStyle name="Calculation 4 2 3 8 2 3" xfId="38460"/>
    <cellStyle name="Calculation 4 2 3 8 3" xfId="10066"/>
    <cellStyle name="Calculation 4 2 3 8 3 2" xfId="19055"/>
    <cellStyle name="Calculation 4 2 3 8 3 2 2" xfId="24985"/>
    <cellStyle name="Calculation 4 2 3 8 3 3" xfId="27546"/>
    <cellStyle name="Calculation 4 2 3 8 4" xfId="13832"/>
    <cellStyle name="Calculation 4 2 3 8 4 2" xfId="35310"/>
    <cellStyle name="Calculation 4 2 3 8 5" xfId="26012"/>
    <cellStyle name="Calculation 4 2 3 9" xfId="6750"/>
    <cellStyle name="Calculation 4 2 3 9 2" xfId="11950"/>
    <cellStyle name="Calculation 4 2 3 9 2 2" xfId="20939"/>
    <cellStyle name="Calculation 4 2 3 9 2 2 2" xfId="37153"/>
    <cellStyle name="Calculation 4 2 3 9 2 3" xfId="34722"/>
    <cellStyle name="Calculation 4 2 3 9 3" xfId="15739"/>
    <cellStyle name="Calculation 4 2 3 9 3 2" xfId="32479"/>
    <cellStyle name="Calculation 4 2 3 9 4" xfId="33411"/>
    <cellStyle name="Calculation 4 2 4" xfId="546"/>
    <cellStyle name="Calculation 4 2 4 2" xfId="895"/>
    <cellStyle name="Calculation 4 2 4 2 2" xfId="5264"/>
    <cellStyle name="Calculation 4 2 4 2 2 2" xfId="7850"/>
    <cellStyle name="Calculation 4 2 4 2 2 2 2" xfId="16839"/>
    <cellStyle name="Calculation 4 2 4 2 2 2 2 2" xfId="25719"/>
    <cellStyle name="Calculation 4 2 4 2 2 2 3" xfId="27091"/>
    <cellStyle name="Calculation 4 2 4 2 2 3" xfId="10487"/>
    <cellStyle name="Calculation 4 2 4 2 2 3 2" xfId="19476"/>
    <cellStyle name="Calculation 4 2 4 2 2 3 2 2" xfId="22166"/>
    <cellStyle name="Calculation 4 2 4 2 2 3 3" xfId="26730"/>
    <cellStyle name="Calculation 4 2 4 2 2 4" xfId="14253"/>
    <cellStyle name="Calculation 4 2 4 2 2 4 2" xfId="31996"/>
    <cellStyle name="Calculation 4 2 4 2 2 5" xfId="31624"/>
    <cellStyle name="Calculation 4 2 4 2 3" xfId="3332"/>
    <cellStyle name="Calculation 4 2 4 2 3 2" xfId="25012"/>
    <cellStyle name="Calculation 4 2 4 2 4" xfId="36214"/>
    <cellStyle name="Calculation 4 2 4 3" xfId="1240"/>
    <cellStyle name="Calculation 4 2 4 3 2" xfId="5585"/>
    <cellStyle name="Calculation 4 2 4 3 2 2" xfId="8171"/>
    <cellStyle name="Calculation 4 2 4 3 2 2 2" xfId="17160"/>
    <cellStyle name="Calculation 4 2 4 3 2 2 2 2" xfId="30340"/>
    <cellStyle name="Calculation 4 2 4 3 2 2 3" xfId="29249"/>
    <cellStyle name="Calculation 4 2 4 3 2 3" xfId="10808"/>
    <cellStyle name="Calculation 4 2 4 3 2 3 2" xfId="19797"/>
    <cellStyle name="Calculation 4 2 4 3 2 3 2 2" xfId="23865"/>
    <cellStyle name="Calculation 4 2 4 3 2 3 3" xfId="31167"/>
    <cellStyle name="Calculation 4 2 4 3 2 4" xfId="14574"/>
    <cellStyle name="Calculation 4 2 4 3 2 4 2" xfId="35777"/>
    <cellStyle name="Calculation 4 2 4 3 2 5" xfId="29327"/>
    <cellStyle name="Calculation 4 2 4 3 3" xfId="3677"/>
    <cellStyle name="Calculation 4 2 4 3 3 2" xfId="26193"/>
    <cellStyle name="Calculation 4 2 4 3 4" xfId="41723"/>
    <cellStyle name="Calculation 4 2 4 4" xfId="1584"/>
    <cellStyle name="Calculation 4 2 4 4 2" xfId="5929"/>
    <cellStyle name="Calculation 4 2 4 4 2 2" xfId="8515"/>
    <cellStyle name="Calculation 4 2 4 4 2 2 2" xfId="17504"/>
    <cellStyle name="Calculation 4 2 4 4 2 2 2 2" xfId="29662"/>
    <cellStyle name="Calculation 4 2 4 4 2 2 3" xfId="30373"/>
    <cellStyle name="Calculation 4 2 4 4 2 3" xfId="11152"/>
    <cellStyle name="Calculation 4 2 4 4 2 3 2" xfId="20141"/>
    <cellStyle name="Calculation 4 2 4 4 2 3 2 2" xfId="35914"/>
    <cellStyle name="Calculation 4 2 4 4 2 3 3" xfId="31152"/>
    <cellStyle name="Calculation 4 2 4 4 2 4" xfId="14918"/>
    <cellStyle name="Calculation 4 2 4 4 2 4 2" xfId="34019"/>
    <cellStyle name="Calculation 4 2 4 4 2 5" xfId="38744"/>
    <cellStyle name="Calculation 4 2 4 4 3" xfId="4021"/>
    <cellStyle name="Calculation 4 2 4 4 3 2" xfId="29106"/>
    <cellStyle name="Calculation 4 2 4 4 4" xfId="22470"/>
    <cellStyle name="Calculation 4 2 4 5" xfId="1896"/>
    <cellStyle name="Calculation 4 2 4 5 2" xfId="6212"/>
    <cellStyle name="Calculation 4 2 4 5 2 2" xfId="8798"/>
    <cellStyle name="Calculation 4 2 4 5 2 2 2" xfId="17787"/>
    <cellStyle name="Calculation 4 2 4 5 2 2 2 2" xfId="37424"/>
    <cellStyle name="Calculation 4 2 4 5 2 2 3" xfId="25055"/>
    <cellStyle name="Calculation 4 2 4 5 2 3" xfId="11435"/>
    <cellStyle name="Calculation 4 2 4 5 2 3 2" xfId="20424"/>
    <cellStyle name="Calculation 4 2 4 5 2 3 2 2" xfId="34626"/>
    <cellStyle name="Calculation 4 2 4 5 2 3 3" xfId="39943"/>
    <cellStyle name="Calculation 4 2 4 5 2 4" xfId="15201"/>
    <cellStyle name="Calculation 4 2 4 5 2 4 2" xfId="39583"/>
    <cellStyle name="Calculation 4 2 4 5 2 5" xfId="31334"/>
    <cellStyle name="Calculation 4 2 4 5 3" xfId="4333"/>
    <cellStyle name="Calculation 4 2 4 5 3 2" xfId="32357"/>
    <cellStyle name="Calculation 4 2 4 5 4" xfId="39206"/>
    <cellStyle name="Calculation 4 2 4 6" xfId="2203"/>
    <cellStyle name="Calculation 4 2 4 6 2" xfId="6504"/>
    <cellStyle name="Calculation 4 2 4 6 2 2" xfId="9090"/>
    <cellStyle name="Calculation 4 2 4 6 2 2 2" xfId="18079"/>
    <cellStyle name="Calculation 4 2 4 6 2 2 2 2" xfId="42568"/>
    <cellStyle name="Calculation 4 2 4 6 2 2 3" xfId="32083"/>
    <cellStyle name="Calculation 4 2 4 6 2 3" xfId="11727"/>
    <cellStyle name="Calculation 4 2 4 6 2 3 2" xfId="20716"/>
    <cellStyle name="Calculation 4 2 4 6 2 3 2 2" xfId="30858"/>
    <cellStyle name="Calculation 4 2 4 6 2 3 3" xfId="36259"/>
    <cellStyle name="Calculation 4 2 4 6 2 4" xfId="15493"/>
    <cellStyle name="Calculation 4 2 4 6 2 4 2" xfId="38381"/>
    <cellStyle name="Calculation 4 2 4 6 2 5" xfId="40816"/>
    <cellStyle name="Calculation 4 2 4 6 3" xfId="4640"/>
    <cellStyle name="Calculation 4 2 4 6 3 2" xfId="30619"/>
    <cellStyle name="Calculation 4 2 4 6 4" xfId="33367"/>
    <cellStyle name="Calculation 4 2 4 7" xfId="4940"/>
    <cellStyle name="Calculation 4 2 4 7 2" xfId="7526"/>
    <cellStyle name="Calculation 4 2 4 7 2 2" xfId="16515"/>
    <cellStyle name="Calculation 4 2 4 7 2 2 2" xfId="42860"/>
    <cellStyle name="Calculation 4 2 4 7 2 3" xfId="40355"/>
    <cellStyle name="Calculation 4 2 4 7 3" xfId="10163"/>
    <cellStyle name="Calculation 4 2 4 7 3 2" xfId="19152"/>
    <cellStyle name="Calculation 4 2 4 7 3 2 2" xfId="33744"/>
    <cellStyle name="Calculation 4 2 4 7 3 3" xfId="26726"/>
    <cellStyle name="Calculation 4 2 4 7 4" xfId="13929"/>
    <cellStyle name="Calculation 4 2 4 7 4 2" xfId="30000"/>
    <cellStyle name="Calculation 4 2 4 7 5" xfId="42173"/>
    <cellStyle name="Calculation 4 2 4 8" xfId="2552"/>
    <cellStyle name="Calculation 4 2 4 8 2" xfId="33621"/>
    <cellStyle name="Calculation 4 2 4 9" xfId="37669"/>
    <cellStyle name="Calculation 4 2 5" xfId="315"/>
    <cellStyle name="Calculation 4 2 5 2" xfId="4718"/>
    <cellStyle name="Calculation 4 2 5 2 2" xfId="7304"/>
    <cellStyle name="Calculation 4 2 5 2 2 2" xfId="16293"/>
    <cellStyle name="Calculation 4 2 5 2 2 2 2" xfId="25909"/>
    <cellStyle name="Calculation 4 2 5 2 2 3" xfId="41204"/>
    <cellStyle name="Calculation 4 2 5 2 3" xfId="9941"/>
    <cellStyle name="Calculation 4 2 5 2 3 2" xfId="18930"/>
    <cellStyle name="Calculation 4 2 5 2 3 2 2" xfId="22430"/>
    <cellStyle name="Calculation 4 2 5 2 3 3" xfId="37657"/>
    <cellStyle name="Calculation 4 2 5 2 4" xfId="13707"/>
    <cellStyle name="Calculation 4 2 5 2 4 2" xfId="41139"/>
    <cellStyle name="Calculation 4 2 5 2 5" xfId="28363"/>
    <cellStyle name="Calculation 4 2 5 3" xfId="2783"/>
    <cellStyle name="Calculation 4 2 5 3 2" xfId="24432"/>
    <cellStyle name="Calculation 4 2 5 4" xfId="24629"/>
    <cellStyle name="Calculation 4 2 6" xfId="664"/>
    <cellStyle name="Calculation 4 2 6 2" xfId="5042"/>
    <cellStyle name="Calculation 4 2 6 2 2" xfId="7628"/>
    <cellStyle name="Calculation 4 2 6 2 2 2" xfId="16617"/>
    <cellStyle name="Calculation 4 2 6 2 2 2 2" xfId="33020"/>
    <cellStyle name="Calculation 4 2 6 2 2 3" xfId="34138"/>
    <cellStyle name="Calculation 4 2 6 2 3" xfId="10265"/>
    <cellStyle name="Calculation 4 2 6 2 3 2" xfId="19254"/>
    <cellStyle name="Calculation 4 2 6 2 3 2 2" xfId="40651"/>
    <cellStyle name="Calculation 4 2 6 2 3 3" xfId="36481"/>
    <cellStyle name="Calculation 4 2 6 2 4" xfId="14031"/>
    <cellStyle name="Calculation 4 2 6 2 4 2" xfId="34912"/>
    <cellStyle name="Calculation 4 2 6 2 5" xfId="24461"/>
    <cellStyle name="Calculation 4 2 6 3" xfId="3101"/>
    <cellStyle name="Calculation 4 2 6 3 2" xfId="24595"/>
    <cellStyle name="Calculation 4 2 6 4" xfId="42428"/>
    <cellStyle name="Calculation 4 2 7" xfId="1009"/>
    <cellStyle name="Calculation 4 2 7 2" xfId="5363"/>
    <cellStyle name="Calculation 4 2 7 2 2" xfId="7949"/>
    <cellStyle name="Calculation 4 2 7 2 2 2" xfId="16938"/>
    <cellStyle name="Calculation 4 2 7 2 2 2 2" xfId="38057"/>
    <cellStyle name="Calculation 4 2 7 2 2 3" xfId="38827"/>
    <cellStyle name="Calculation 4 2 7 2 3" xfId="10586"/>
    <cellStyle name="Calculation 4 2 7 2 3 2" xfId="19575"/>
    <cellStyle name="Calculation 4 2 7 2 3 2 2" xfId="31011"/>
    <cellStyle name="Calculation 4 2 7 2 3 3" xfId="41697"/>
    <cellStyle name="Calculation 4 2 7 2 4" xfId="14352"/>
    <cellStyle name="Calculation 4 2 7 2 4 2" xfId="26069"/>
    <cellStyle name="Calculation 4 2 7 2 5" xfId="25564"/>
    <cellStyle name="Calculation 4 2 7 3" xfId="3446"/>
    <cellStyle name="Calculation 4 2 7 3 2" xfId="31573"/>
    <cellStyle name="Calculation 4 2 7 4" xfId="31492"/>
    <cellStyle name="Calculation 4 2 8" xfId="1353"/>
    <cellStyle name="Calculation 4 2 8 2" xfId="5698"/>
    <cellStyle name="Calculation 4 2 8 2 2" xfId="8284"/>
    <cellStyle name="Calculation 4 2 8 2 2 2" xfId="17273"/>
    <cellStyle name="Calculation 4 2 8 2 2 2 2" xfId="38221"/>
    <cellStyle name="Calculation 4 2 8 2 2 3" xfId="30966"/>
    <cellStyle name="Calculation 4 2 8 2 3" xfId="10921"/>
    <cellStyle name="Calculation 4 2 8 2 3 2" xfId="19910"/>
    <cellStyle name="Calculation 4 2 8 2 3 2 2" xfId="42182"/>
    <cellStyle name="Calculation 4 2 8 2 3 3" xfId="32216"/>
    <cellStyle name="Calculation 4 2 8 2 4" xfId="14687"/>
    <cellStyle name="Calculation 4 2 8 2 4 2" xfId="28693"/>
    <cellStyle name="Calculation 4 2 8 2 5" xfId="36236"/>
    <cellStyle name="Calculation 4 2 8 3" xfId="3790"/>
    <cellStyle name="Calculation 4 2 8 3 2" xfId="31857"/>
    <cellStyle name="Calculation 4 2 8 4" xfId="24959"/>
    <cellStyle name="Calculation 4 2 9" xfId="1777"/>
    <cellStyle name="Calculation 4 2 9 2" xfId="6098"/>
    <cellStyle name="Calculation 4 2 9 2 2" xfId="8684"/>
    <cellStyle name="Calculation 4 2 9 2 2 2" xfId="17673"/>
    <cellStyle name="Calculation 4 2 9 2 2 2 2" xfId="43594"/>
    <cellStyle name="Calculation 4 2 9 2 2 3" xfId="32164"/>
    <cellStyle name="Calculation 4 2 9 2 3" xfId="11321"/>
    <cellStyle name="Calculation 4 2 9 2 3 2" xfId="20310"/>
    <cellStyle name="Calculation 4 2 9 2 3 2 2" xfId="38722"/>
    <cellStyle name="Calculation 4 2 9 2 3 3" xfId="44091"/>
    <cellStyle name="Calculation 4 2 9 2 4" xfId="15087"/>
    <cellStyle name="Calculation 4 2 9 2 4 2" xfId="38836"/>
    <cellStyle name="Calculation 4 2 9 2 5" xfId="24795"/>
    <cellStyle name="Calculation 4 2 9 3" xfId="4214"/>
    <cellStyle name="Calculation 4 2 9 3 2" xfId="22539"/>
    <cellStyle name="Calculation 4 2 9 4" xfId="27231"/>
    <cellStyle name="Calculation 4 20" xfId="42308"/>
    <cellStyle name="Calculation 4 20 2" xfId="44930"/>
    <cellStyle name="Calculation 4 21" xfId="45053"/>
    <cellStyle name="Calculation 4 22" xfId="45104"/>
    <cellStyle name="Calculation 4 23" xfId="45109"/>
    <cellStyle name="Calculation 4 24" xfId="45155"/>
    <cellStyle name="Calculation 4 25" xfId="45213"/>
    <cellStyle name="Calculation 4 26" xfId="45264"/>
    <cellStyle name="Calculation 4 27" xfId="45220"/>
    <cellStyle name="Calculation 4 28" xfId="45349"/>
    <cellStyle name="Calculation 4 29" xfId="45315"/>
    <cellStyle name="Calculation 4 3" xfId="273"/>
    <cellStyle name="Calculation 4 3 10" xfId="6575"/>
    <cellStyle name="Calculation 4 3 10 2" xfId="11792"/>
    <cellStyle name="Calculation 4 3 10 2 2" xfId="20781"/>
    <cellStyle name="Calculation 4 3 10 2 2 2" xfId="33785"/>
    <cellStyle name="Calculation 4 3 10 2 3" xfId="25386"/>
    <cellStyle name="Calculation 4 3 10 3" xfId="15564"/>
    <cellStyle name="Calculation 4 3 10 3 2" xfId="33066"/>
    <cellStyle name="Calculation 4 3 10 4" xfId="34158"/>
    <cellStyle name="Calculation 4 3 11" xfId="9155"/>
    <cellStyle name="Calculation 4 3 11 2" xfId="18144"/>
    <cellStyle name="Calculation 4 3 11 2 2" xfId="28211"/>
    <cellStyle name="Calculation 4 3 11 3" xfId="42909"/>
    <cellStyle name="Calculation 4 3 12" xfId="12801"/>
    <cellStyle name="Calculation 4 3 12 2" xfId="21790"/>
    <cellStyle name="Calculation 4 3 12 2 2" xfId="29242"/>
    <cellStyle name="Calculation 4 3 12 3" xfId="24830"/>
    <cellStyle name="Calculation 4 3 13" xfId="2279"/>
    <cellStyle name="Calculation 4 3 13 2" xfId="38215"/>
    <cellStyle name="Calculation 4 3 14" xfId="13188"/>
    <cellStyle name="Calculation 4 3 14 2" xfId="37004"/>
    <cellStyle name="Calculation 4 3 15" xfId="26761"/>
    <cellStyle name="Calculation 4 3 16" xfId="44323"/>
    <cellStyle name="Calculation 4 3 17" xfId="45571"/>
    <cellStyle name="Calculation 4 3 2" xfId="411"/>
    <cellStyle name="Calculation 4 3 2 10" xfId="9280"/>
    <cellStyle name="Calculation 4 3 2 10 2" xfId="18269"/>
    <cellStyle name="Calculation 4 3 2 10 2 2" xfId="27218"/>
    <cellStyle name="Calculation 4 3 2 10 3" xfId="41542"/>
    <cellStyle name="Calculation 4 3 2 11" xfId="9508"/>
    <cellStyle name="Calculation 4 3 2 11 2" xfId="18497"/>
    <cellStyle name="Calculation 4 3 2 11 2 2" xfId="38837"/>
    <cellStyle name="Calculation 4 3 2 11 3" xfId="25929"/>
    <cellStyle name="Calculation 4 3 2 12" xfId="2417"/>
    <cellStyle name="Calculation 4 3 2 12 2" xfId="24616"/>
    <cellStyle name="Calculation 4 3 2 13" xfId="13326"/>
    <cellStyle name="Calculation 4 3 2 13 2" xfId="40377"/>
    <cellStyle name="Calculation 4 3 2 14" xfId="23238"/>
    <cellStyle name="Calculation 4 3 2 2" xfId="760"/>
    <cellStyle name="Calculation 4 3 2 2 2" xfId="5134"/>
    <cellStyle name="Calculation 4 3 2 2 2 2" xfId="7720"/>
    <cellStyle name="Calculation 4 3 2 2 2 2 2" xfId="16709"/>
    <cellStyle name="Calculation 4 3 2 2 2 2 2 2" xfId="43204"/>
    <cellStyle name="Calculation 4 3 2 2 2 2 3" xfId="37030"/>
    <cellStyle name="Calculation 4 3 2 2 2 3" xfId="10357"/>
    <cellStyle name="Calculation 4 3 2 2 2 3 2" xfId="19346"/>
    <cellStyle name="Calculation 4 3 2 2 2 3 2 2" xfId="25061"/>
    <cellStyle name="Calculation 4 3 2 2 2 3 3" xfId="40521"/>
    <cellStyle name="Calculation 4 3 2 2 2 4" xfId="14123"/>
    <cellStyle name="Calculation 4 3 2 2 2 4 2" xfId="28250"/>
    <cellStyle name="Calculation 4 3 2 2 2 5" xfId="35452"/>
    <cellStyle name="Calculation 4 3 2 2 3" xfId="3197"/>
    <cellStyle name="Calculation 4 3 2 2 3 2" xfId="23204"/>
    <cellStyle name="Calculation 4 3 2 2 4" xfId="28104"/>
    <cellStyle name="Calculation 4 3 2 3" xfId="1105"/>
    <cellStyle name="Calculation 4 3 2 3 2" xfId="5455"/>
    <cellStyle name="Calculation 4 3 2 3 2 2" xfId="8041"/>
    <cellStyle name="Calculation 4 3 2 3 2 2 2" xfId="17030"/>
    <cellStyle name="Calculation 4 3 2 3 2 2 2 2" xfId="34339"/>
    <cellStyle name="Calculation 4 3 2 3 2 2 3" xfId="26048"/>
    <cellStyle name="Calculation 4 3 2 3 2 3" xfId="10678"/>
    <cellStyle name="Calculation 4 3 2 3 2 3 2" xfId="19667"/>
    <cellStyle name="Calculation 4 3 2 3 2 3 2 2" xfId="41311"/>
    <cellStyle name="Calculation 4 3 2 3 2 3 3" xfId="42826"/>
    <cellStyle name="Calculation 4 3 2 3 2 4" xfId="14444"/>
    <cellStyle name="Calculation 4 3 2 3 2 4 2" xfId="27896"/>
    <cellStyle name="Calculation 4 3 2 3 2 5" xfId="43708"/>
    <cellStyle name="Calculation 4 3 2 3 3" xfId="3542"/>
    <cellStyle name="Calculation 4 3 2 3 3 2" xfId="40301"/>
    <cellStyle name="Calculation 4 3 2 3 4" xfId="39039"/>
    <cellStyle name="Calculation 4 3 2 4" xfId="1449"/>
    <cellStyle name="Calculation 4 3 2 4 2" xfId="5794"/>
    <cellStyle name="Calculation 4 3 2 4 2 2" xfId="8380"/>
    <cellStyle name="Calculation 4 3 2 4 2 2 2" xfId="17369"/>
    <cellStyle name="Calculation 4 3 2 4 2 2 2 2" xfId="28821"/>
    <cellStyle name="Calculation 4 3 2 4 2 2 3" xfId="36664"/>
    <cellStyle name="Calculation 4 3 2 4 2 3" xfId="11017"/>
    <cellStyle name="Calculation 4 3 2 4 2 3 2" xfId="20006"/>
    <cellStyle name="Calculation 4 3 2 4 2 3 2 2" xfId="32037"/>
    <cellStyle name="Calculation 4 3 2 4 2 3 3" xfId="35874"/>
    <cellStyle name="Calculation 4 3 2 4 2 4" xfId="14783"/>
    <cellStyle name="Calculation 4 3 2 4 2 4 2" xfId="29358"/>
    <cellStyle name="Calculation 4 3 2 4 2 5" xfId="24020"/>
    <cellStyle name="Calculation 4 3 2 4 3" xfId="3886"/>
    <cellStyle name="Calculation 4 3 2 4 3 2" xfId="32805"/>
    <cellStyle name="Calculation 4 3 2 4 4" xfId="40751"/>
    <cellStyle name="Calculation 4 3 2 5" xfId="1701"/>
    <cellStyle name="Calculation 4 3 2 5 2" xfId="6027"/>
    <cellStyle name="Calculation 4 3 2 5 2 2" xfId="8613"/>
    <cellStyle name="Calculation 4 3 2 5 2 2 2" xfId="17602"/>
    <cellStyle name="Calculation 4 3 2 5 2 2 2 2" xfId="26042"/>
    <cellStyle name="Calculation 4 3 2 5 2 2 3" xfId="36253"/>
    <cellStyle name="Calculation 4 3 2 5 2 3" xfId="11250"/>
    <cellStyle name="Calculation 4 3 2 5 2 3 2" xfId="20239"/>
    <cellStyle name="Calculation 4 3 2 5 2 3 2 2" xfId="22449"/>
    <cellStyle name="Calculation 4 3 2 5 2 3 3" xfId="41677"/>
    <cellStyle name="Calculation 4 3 2 5 2 4" xfId="15016"/>
    <cellStyle name="Calculation 4 3 2 5 2 4 2" xfId="38332"/>
    <cellStyle name="Calculation 4 3 2 5 2 5" xfId="25117"/>
    <cellStyle name="Calculation 4 3 2 5 3" xfId="4138"/>
    <cellStyle name="Calculation 4 3 2 5 3 2" xfId="25276"/>
    <cellStyle name="Calculation 4 3 2 5 4" xfId="22275"/>
    <cellStyle name="Calculation 4 3 2 6" xfId="2068"/>
    <cellStyle name="Calculation 4 3 2 6 2" xfId="6374"/>
    <cellStyle name="Calculation 4 3 2 6 2 2" xfId="8960"/>
    <cellStyle name="Calculation 4 3 2 6 2 2 2" xfId="17949"/>
    <cellStyle name="Calculation 4 3 2 6 2 2 2 2" xfId="26880"/>
    <cellStyle name="Calculation 4 3 2 6 2 2 3" xfId="40489"/>
    <cellStyle name="Calculation 4 3 2 6 2 3" xfId="11597"/>
    <cellStyle name="Calculation 4 3 2 6 2 3 2" xfId="20586"/>
    <cellStyle name="Calculation 4 3 2 6 2 3 2 2" xfId="25467"/>
    <cellStyle name="Calculation 4 3 2 6 2 3 3" xfId="38977"/>
    <cellStyle name="Calculation 4 3 2 6 2 4" xfId="15363"/>
    <cellStyle name="Calculation 4 3 2 6 2 4 2" xfId="35247"/>
    <cellStyle name="Calculation 4 3 2 6 2 5" xfId="25756"/>
    <cellStyle name="Calculation 4 3 2 6 3" xfId="4505"/>
    <cellStyle name="Calculation 4 3 2 6 3 2" xfId="23392"/>
    <cellStyle name="Calculation 4 3 2 6 4" xfId="31552"/>
    <cellStyle name="Calculation 4 3 2 7" xfId="2879"/>
    <cellStyle name="Calculation 4 3 2 7 2" xfId="7029"/>
    <cellStyle name="Calculation 4 3 2 7 2 2" xfId="12157"/>
    <cellStyle name="Calculation 4 3 2 7 2 2 2" xfId="21146"/>
    <cellStyle name="Calculation 4 3 2 7 2 2 2 2" xfId="38597"/>
    <cellStyle name="Calculation 4 3 2 7 2 2 3" xfId="33964"/>
    <cellStyle name="Calculation 4 3 2 7 2 3" xfId="12969"/>
    <cellStyle name="Calculation 4 3 2 7 2 3 2" xfId="21958"/>
    <cellStyle name="Calculation 4 3 2 7 2 3 2 2" xfId="40424"/>
    <cellStyle name="Calculation 4 3 2 7 2 3 3" xfId="34728"/>
    <cellStyle name="Calculation 4 3 2 7 2 4" xfId="16018"/>
    <cellStyle name="Calculation 4 3 2 7 2 4 2" xfId="25549"/>
    <cellStyle name="Calculation 4 3 2 7 2 5" xfId="30451"/>
    <cellStyle name="Calculation 4 3 2 7 3" xfId="9592"/>
    <cellStyle name="Calculation 4 3 2 7 3 2" xfId="18581"/>
    <cellStyle name="Calculation 4 3 2 7 3 2 2" xfId="35369"/>
    <cellStyle name="Calculation 4 3 2 7 3 3" xfId="26960"/>
    <cellStyle name="Calculation 4 3 2 7 4" xfId="32857"/>
    <cellStyle name="Calculation 4 3 2 8" xfId="4810"/>
    <cellStyle name="Calculation 4 3 2 8 2" xfId="7396"/>
    <cellStyle name="Calculation 4 3 2 8 2 2" xfId="16385"/>
    <cellStyle name="Calculation 4 3 2 8 2 2 2" xfId="39832"/>
    <cellStyle name="Calculation 4 3 2 8 2 3" xfId="39253"/>
    <cellStyle name="Calculation 4 3 2 8 3" xfId="10033"/>
    <cellStyle name="Calculation 4 3 2 8 3 2" xfId="19022"/>
    <cellStyle name="Calculation 4 3 2 8 3 2 2" xfId="25856"/>
    <cellStyle name="Calculation 4 3 2 8 3 3" xfId="40524"/>
    <cellStyle name="Calculation 4 3 2 8 4" xfId="13799"/>
    <cellStyle name="Calculation 4 3 2 8 4 2" xfId="42022"/>
    <cellStyle name="Calculation 4 3 2 8 5" xfId="31459"/>
    <cellStyle name="Calculation 4 3 2 9" xfId="6713"/>
    <cellStyle name="Calculation 4 3 2 9 2" xfId="11917"/>
    <cellStyle name="Calculation 4 3 2 9 2 2" xfId="20906"/>
    <cellStyle name="Calculation 4 3 2 9 2 2 2" xfId="23467"/>
    <cellStyle name="Calculation 4 3 2 9 2 3" xfId="32255"/>
    <cellStyle name="Calculation 4 3 2 9 3" xfId="15702"/>
    <cellStyle name="Calculation 4 3 2 9 3 2" xfId="33177"/>
    <cellStyle name="Calculation 4 3 2 9 4" xfId="41168"/>
    <cellStyle name="Calculation 4 3 3" xfId="622"/>
    <cellStyle name="Calculation 4 3 3 2" xfId="5009"/>
    <cellStyle name="Calculation 4 3 3 2 2" xfId="7595"/>
    <cellStyle name="Calculation 4 3 3 2 2 2" xfId="16584"/>
    <cellStyle name="Calculation 4 3 3 2 2 2 2" xfId="33892"/>
    <cellStyle name="Calculation 4 3 3 2 2 3" xfId="41063"/>
    <cellStyle name="Calculation 4 3 3 2 3" xfId="10232"/>
    <cellStyle name="Calculation 4 3 3 2 3 2" xfId="19221"/>
    <cellStyle name="Calculation 4 3 3 2 3 2 2" xfId="24184"/>
    <cellStyle name="Calculation 4 3 3 2 3 3" xfId="34980"/>
    <cellStyle name="Calculation 4 3 3 2 4" xfId="13998"/>
    <cellStyle name="Calculation 4 3 3 2 4 2" xfId="33037"/>
    <cellStyle name="Calculation 4 3 3 2 5" xfId="25280"/>
    <cellStyle name="Calculation 4 3 3 3" xfId="3059"/>
    <cellStyle name="Calculation 4 3 3 3 2" xfId="28794"/>
    <cellStyle name="Calculation 4 3 3 4" xfId="22861"/>
    <cellStyle name="Calculation 4 3 4" xfId="967"/>
    <cellStyle name="Calculation 4 3 4 2" xfId="5330"/>
    <cellStyle name="Calculation 4 3 4 2 2" xfId="7916"/>
    <cellStyle name="Calculation 4 3 4 2 2 2" xfId="16905"/>
    <cellStyle name="Calculation 4 3 4 2 2 2 2" xfId="38644"/>
    <cellStyle name="Calculation 4 3 4 2 2 3" xfId="38565"/>
    <cellStyle name="Calculation 4 3 4 2 3" xfId="10553"/>
    <cellStyle name="Calculation 4 3 4 2 3 2" xfId="19542"/>
    <cellStyle name="Calculation 4 3 4 2 3 2 2" xfId="39789"/>
    <cellStyle name="Calculation 4 3 4 2 3 3" xfId="34479"/>
    <cellStyle name="Calculation 4 3 4 2 4" xfId="14319"/>
    <cellStyle name="Calculation 4 3 4 2 4 2" xfId="31520"/>
    <cellStyle name="Calculation 4 3 4 2 5" xfId="35949"/>
    <cellStyle name="Calculation 4 3 4 3" xfId="3404"/>
    <cellStyle name="Calculation 4 3 4 3 2" xfId="33553"/>
    <cellStyle name="Calculation 4 3 4 4" xfId="38695"/>
    <cellStyle name="Calculation 4 3 5" xfId="1311"/>
    <cellStyle name="Calculation 4 3 5 2" xfId="5656"/>
    <cellStyle name="Calculation 4 3 5 2 2" xfId="8242"/>
    <cellStyle name="Calculation 4 3 5 2 2 2" xfId="17231"/>
    <cellStyle name="Calculation 4 3 5 2 2 2 2" xfId="34852"/>
    <cellStyle name="Calculation 4 3 5 2 2 3" xfId="30912"/>
    <cellStyle name="Calculation 4 3 5 2 3" xfId="10879"/>
    <cellStyle name="Calculation 4 3 5 2 3 2" xfId="19868"/>
    <cellStyle name="Calculation 4 3 5 2 3 2 2" xfId="22564"/>
    <cellStyle name="Calculation 4 3 5 2 3 3" xfId="40540"/>
    <cellStyle name="Calculation 4 3 5 2 4" xfId="14645"/>
    <cellStyle name="Calculation 4 3 5 2 4 2" xfId="30334"/>
    <cellStyle name="Calculation 4 3 5 2 5" xfId="38908"/>
    <cellStyle name="Calculation 4 3 5 3" xfId="3748"/>
    <cellStyle name="Calculation 4 3 5 3 2" xfId="33859"/>
    <cellStyle name="Calculation 4 3 5 4" xfId="36131"/>
    <cellStyle name="Calculation 4 3 6" xfId="1620"/>
    <cellStyle name="Calculation 4 3 6 2" xfId="5964"/>
    <cellStyle name="Calculation 4 3 6 2 2" xfId="8550"/>
    <cellStyle name="Calculation 4 3 6 2 2 2" xfId="17539"/>
    <cellStyle name="Calculation 4 3 6 2 2 2 2" xfId="23316"/>
    <cellStyle name="Calculation 4 3 6 2 2 3" xfId="28730"/>
    <cellStyle name="Calculation 4 3 6 2 3" xfId="11187"/>
    <cellStyle name="Calculation 4 3 6 2 3 2" xfId="20176"/>
    <cellStyle name="Calculation 4 3 6 2 3 2 2" xfId="28011"/>
    <cellStyle name="Calculation 4 3 6 2 3 3" xfId="30985"/>
    <cellStyle name="Calculation 4 3 6 2 4" xfId="14953"/>
    <cellStyle name="Calculation 4 3 6 2 4 2" xfId="30925"/>
    <cellStyle name="Calculation 4 3 6 2 5" xfId="25955"/>
    <cellStyle name="Calculation 4 3 6 3" xfId="4057"/>
    <cellStyle name="Calculation 4 3 6 3 2" xfId="32960"/>
    <cellStyle name="Calculation 4 3 6 4" xfId="36172"/>
    <cellStyle name="Calculation 4 3 7" xfId="1749"/>
    <cellStyle name="Calculation 4 3 7 2" xfId="6075"/>
    <cellStyle name="Calculation 4 3 7 2 2" xfId="8661"/>
    <cellStyle name="Calculation 4 3 7 2 2 2" xfId="17650"/>
    <cellStyle name="Calculation 4 3 7 2 2 2 2" xfId="33215"/>
    <cellStyle name="Calculation 4 3 7 2 2 3" xfId="34116"/>
    <cellStyle name="Calculation 4 3 7 2 3" xfId="11298"/>
    <cellStyle name="Calculation 4 3 7 2 3 2" xfId="20287"/>
    <cellStyle name="Calculation 4 3 7 2 3 2 2" xfId="41404"/>
    <cellStyle name="Calculation 4 3 7 2 3 3" xfId="34882"/>
    <cellStyle name="Calculation 4 3 7 2 4" xfId="15064"/>
    <cellStyle name="Calculation 4 3 7 2 4 2" xfId="27679"/>
    <cellStyle name="Calculation 4 3 7 2 5" xfId="36123"/>
    <cellStyle name="Calculation 4 3 7 3" xfId="4186"/>
    <cellStyle name="Calculation 4 3 7 3 2" xfId="29496"/>
    <cellStyle name="Calculation 4 3 7 4" xfId="25608"/>
    <cellStyle name="Calculation 4 3 8" xfId="2741"/>
    <cellStyle name="Calculation 4 3 8 2" xfId="6928"/>
    <cellStyle name="Calculation 4 3 8 2 2" xfId="12068"/>
    <cellStyle name="Calculation 4 3 8 2 2 2" xfId="21057"/>
    <cellStyle name="Calculation 4 3 8 2 2 2 2" xfId="30786"/>
    <cellStyle name="Calculation 4 3 8 2 2 3" xfId="31130"/>
    <cellStyle name="Calculation 4 3 8 2 3" xfId="12887"/>
    <cellStyle name="Calculation 4 3 8 2 3 2" xfId="21876"/>
    <cellStyle name="Calculation 4 3 8 2 3 2 2" xfId="34348"/>
    <cellStyle name="Calculation 4 3 8 2 3 3" xfId="40611"/>
    <cellStyle name="Calculation 4 3 8 2 4" xfId="15917"/>
    <cellStyle name="Calculation 4 3 8 2 4 2" xfId="22891"/>
    <cellStyle name="Calculation 4 3 8 2 5" xfId="39070"/>
    <cellStyle name="Calculation 4 3 8 3" xfId="9498"/>
    <cellStyle name="Calculation 4 3 8 3 2" xfId="18487"/>
    <cellStyle name="Calculation 4 3 8 3 2 2" xfId="30857"/>
    <cellStyle name="Calculation 4 3 8 3 3" xfId="27293"/>
    <cellStyle name="Calculation 4 3 8 4" xfId="27440"/>
    <cellStyle name="Calculation 4 3 9" xfId="4685"/>
    <cellStyle name="Calculation 4 3 9 2" xfId="7271"/>
    <cellStyle name="Calculation 4 3 9 2 2" xfId="16260"/>
    <cellStyle name="Calculation 4 3 9 2 2 2" xfId="31386"/>
    <cellStyle name="Calculation 4 3 9 2 3" xfId="35226"/>
    <cellStyle name="Calculation 4 3 9 3" xfId="9908"/>
    <cellStyle name="Calculation 4 3 9 3 2" xfId="18897"/>
    <cellStyle name="Calculation 4 3 9 3 2 2" xfId="28630"/>
    <cellStyle name="Calculation 4 3 9 3 3" xfId="43823"/>
    <cellStyle name="Calculation 4 3 9 4" xfId="13674"/>
    <cellStyle name="Calculation 4 3 9 4 2" xfId="35256"/>
    <cellStyle name="Calculation 4 3 9 5" xfId="22898"/>
    <cellStyle name="Calculation 4 30" xfId="45356"/>
    <cellStyle name="Calculation 4 31" xfId="45398"/>
    <cellStyle name="Calculation 4 32" xfId="44266"/>
    <cellStyle name="Calculation 4 33" xfId="44163"/>
    <cellStyle name="Calculation 4 34" xfId="45477"/>
    <cellStyle name="Calculation 4 4" xfId="254"/>
    <cellStyle name="Calculation 4 4 10" xfId="6556"/>
    <cellStyle name="Calculation 4 4 10 2" xfId="11775"/>
    <cellStyle name="Calculation 4 4 10 2 2" xfId="20764"/>
    <cellStyle name="Calculation 4 4 10 2 2 2" xfId="30013"/>
    <cellStyle name="Calculation 4 4 10 2 3" xfId="25408"/>
    <cellStyle name="Calculation 4 4 10 3" xfId="15545"/>
    <cellStyle name="Calculation 4 4 10 3 2" xfId="38784"/>
    <cellStyle name="Calculation 4 4 10 4" xfId="34040"/>
    <cellStyle name="Calculation 4 4 11" xfId="9138"/>
    <cellStyle name="Calculation 4 4 11 2" xfId="18127"/>
    <cellStyle name="Calculation 4 4 11 2 2" xfId="27275"/>
    <cellStyle name="Calculation 4 4 11 3" xfId="41595"/>
    <cellStyle name="Calculation 4 4 12" xfId="9813"/>
    <cellStyle name="Calculation 4 4 12 2" xfId="18802"/>
    <cellStyle name="Calculation 4 4 12 2 2" xfId="28528"/>
    <cellStyle name="Calculation 4 4 12 3" xfId="44072"/>
    <cellStyle name="Calculation 4 4 13" xfId="2260"/>
    <cellStyle name="Calculation 4 4 13 2" xfId="38085"/>
    <cellStyle name="Calculation 4 4 14" xfId="13169"/>
    <cellStyle name="Calculation 4 4 14 2" xfId="36873"/>
    <cellStyle name="Calculation 4 4 15" xfId="26198"/>
    <cellStyle name="Calculation 4 4 16" xfId="44331"/>
    <cellStyle name="Calculation 4 4 17" xfId="45622"/>
    <cellStyle name="Calculation 4 4 2" xfId="392"/>
    <cellStyle name="Calculation 4 4 2 10" xfId="9263"/>
    <cellStyle name="Calculation 4 4 2 10 2" xfId="18252"/>
    <cellStyle name="Calculation 4 4 2 10 2 2" xfId="34998"/>
    <cellStyle name="Calculation 4 4 2 10 3" xfId="37406"/>
    <cellStyle name="Calculation 4 4 2 11" xfId="9811"/>
    <cellStyle name="Calculation 4 4 2 11 2" xfId="18800"/>
    <cellStyle name="Calculation 4 4 2 11 2 2" xfId="31989"/>
    <cellStyle name="Calculation 4 4 2 11 3" xfId="26676"/>
    <cellStyle name="Calculation 4 4 2 12" xfId="2398"/>
    <cellStyle name="Calculation 4 4 2 12 2" xfId="24486"/>
    <cellStyle name="Calculation 4 4 2 13" xfId="13307"/>
    <cellStyle name="Calculation 4 4 2 13 2" xfId="26765"/>
    <cellStyle name="Calculation 4 4 2 14" xfId="34330"/>
    <cellStyle name="Calculation 4 4 2 2" xfId="741"/>
    <cellStyle name="Calculation 4 4 2 2 2" xfId="5117"/>
    <cellStyle name="Calculation 4 4 2 2 2 2" xfId="7703"/>
    <cellStyle name="Calculation 4 4 2 2 2 2 2" xfId="16692"/>
    <cellStyle name="Calculation 4 4 2 2 2 2 2 2" xfId="39226"/>
    <cellStyle name="Calculation 4 4 2 2 2 2 3" xfId="36069"/>
    <cellStyle name="Calculation 4 4 2 2 2 3" xfId="10340"/>
    <cellStyle name="Calculation 4 4 2 2 2 3 2" xfId="19329"/>
    <cellStyle name="Calculation 4 4 2 2 2 3 2 2" xfId="42339"/>
    <cellStyle name="Calculation 4 4 2 2 2 3 3" xfId="34970"/>
    <cellStyle name="Calculation 4 4 2 2 2 4" xfId="14106"/>
    <cellStyle name="Calculation 4 4 2 2 2 4 2" xfId="27308"/>
    <cellStyle name="Calculation 4 4 2 2 2 5" xfId="23755"/>
    <cellStyle name="Calculation 4 4 2 2 3" xfId="3178"/>
    <cellStyle name="Calculation 4 4 2 2 3 2" xfId="34307"/>
    <cellStyle name="Calculation 4 4 2 2 4" xfId="27974"/>
    <cellStyle name="Calculation 4 4 2 3" xfId="1086"/>
    <cellStyle name="Calculation 4 4 2 3 2" xfId="5438"/>
    <cellStyle name="Calculation 4 4 2 3 2 2" xfId="8024"/>
    <cellStyle name="Calculation 4 4 2 3 2 2 2" xfId="17013"/>
    <cellStyle name="Calculation 4 4 2 3 2 2 2 2" xfId="29424"/>
    <cellStyle name="Calculation 4 4 2 3 2 2 3" xfId="43322"/>
    <cellStyle name="Calculation 4 4 2 3 2 3" xfId="10661"/>
    <cellStyle name="Calculation 4 4 2 3 2 3 2" xfId="19650"/>
    <cellStyle name="Calculation 4 4 2 3 2 3 2 2" xfId="37380"/>
    <cellStyle name="Calculation 4 4 2 3 2 3 3" xfId="38955"/>
    <cellStyle name="Calculation 4 4 2 3 2 4" xfId="14427"/>
    <cellStyle name="Calculation 4 4 2 3 2 4 2" xfId="41463"/>
    <cellStyle name="Calculation 4 4 2 3 2 5" xfId="38401"/>
    <cellStyle name="Calculation 4 4 2 3 3" xfId="3523"/>
    <cellStyle name="Calculation 4 4 2 3 3 2" xfId="38987"/>
    <cellStyle name="Calculation 4 4 2 3 4" xfId="41569"/>
    <cellStyle name="Calculation 4 4 2 4" xfId="1430"/>
    <cellStyle name="Calculation 4 4 2 4 2" xfId="5775"/>
    <cellStyle name="Calculation 4 4 2 4 2 2" xfId="8361"/>
    <cellStyle name="Calculation 4 4 2 4 2 2 2" xfId="17350"/>
    <cellStyle name="Calculation 4 4 2 4 2 2 2 2" xfId="26648"/>
    <cellStyle name="Calculation 4 4 2 4 2 2 3" xfId="36348"/>
    <cellStyle name="Calculation 4 4 2 4 2 3" xfId="10998"/>
    <cellStyle name="Calculation 4 4 2 4 2 3 2" xfId="19987"/>
    <cellStyle name="Calculation 4 4 2 4 2 3 2 2" xfId="32377"/>
    <cellStyle name="Calculation 4 4 2 4 2 3 3" xfId="38794"/>
    <cellStyle name="Calculation 4 4 2 4 2 4" xfId="14764"/>
    <cellStyle name="Calculation 4 4 2 4 2 4 2" xfId="29235"/>
    <cellStyle name="Calculation 4 4 2 4 2 5" xfId="42659"/>
    <cellStyle name="Calculation 4 4 2 4 3" xfId="3867"/>
    <cellStyle name="Calculation 4 4 2 4 3 2" xfId="32669"/>
    <cellStyle name="Calculation 4 4 2 4 4" xfId="30632"/>
    <cellStyle name="Calculation 4 4 2 5" xfId="1333"/>
    <cellStyle name="Calculation 4 4 2 5 2" xfId="5678"/>
    <cellStyle name="Calculation 4 4 2 5 2 2" xfId="8264"/>
    <cellStyle name="Calculation 4 4 2 5 2 2 2" xfId="17253"/>
    <cellStyle name="Calculation 4 4 2 5 2 2 2 2" xfId="28950"/>
    <cellStyle name="Calculation 4 4 2 5 2 2 3" xfId="29771"/>
    <cellStyle name="Calculation 4 4 2 5 2 3" xfId="10901"/>
    <cellStyle name="Calculation 4 4 2 5 2 3 2" xfId="19890"/>
    <cellStyle name="Calculation 4 4 2 5 2 3 2 2" xfId="32636"/>
    <cellStyle name="Calculation 4 4 2 5 2 3 3" xfId="34514"/>
    <cellStyle name="Calculation 4 4 2 5 2 4" xfId="14667"/>
    <cellStyle name="Calculation 4 4 2 5 2 4 2" xfId="41294"/>
    <cellStyle name="Calculation 4 4 2 5 2 5" xfId="27075"/>
    <cellStyle name="Calculation 4 4 2 5 3" xfId="3770"/>
    <cellStyle name="Calculation 4 4 2 5 3 2" xfId="39512"/>
    <cellStyle name="Calculation 4 4 2 5 4" xfId="23672"/>
    <cellStyle name="Calculation 4 4 2 6" xfId="2049"/>
    <cellStyle name="Calculation 4 4 2 6 2" xfId="6357"/>
    <cellStyle name="Calculation 4 4 2 6 2 2" xfId="8943"/>
    <cellStyle name="Calculation 4 4 2 6 2 2 2" xfId="17932"/>
    <cellStyle name="Calculation 4 4 2 6 2 2 2 2" xfId="36716"/>
    <cellStyle name="Calculation 4 4 2 6 2 2 3" xfId="28265"/>
    <cellStyle name="Calculation 4 4 2 6 2 3" xfId="11580"/>
    <cellStyle name="Calculation 4 4 2 6 2 3 2" xfId="20569"/>
    <cellStyle name="Calculation 4 4 2 6 2 3 2 2" xfId="40139"/>
    <cellStyle name="Calculation 4 4 2 6 2 3 3" xfId="39941"/>
    <cellStyle name="Calculation 4 4 2 6 2 4" xfId="15346"/>
    <cellStyle name="Calculation 4 4 2 6 2 4 2" xfId="23569"/>
    <cellStyle name="Calculation 4 4 2 6 2 5" xfId="43022"/>
    <cellStyle name="Calculation 4 4 2 6 3" xfId="4486"/>
    <cellStyle name="Calculation 4 4 2 6 3 2" xfId="27732"/>
    <cellStyle name="Calculation 4 4 2 6 4" xfId="31423"/>
    <cellStyle name="Calculation 4 4 2 7" xfId="2860"/>
    <cellStyle name="Calculation 4 4 2 7 2" xfId="7010"/>
    <cellStyle name="Calculation 4 4 2 7 2 2" xfId="12139"/>
    <cellStyle name="Calculation 4 4 2 7 2 2 2" xfId="21128"/>
    <cellStyle name="Calculation 4 4 2 7 2 2 2 2" xfId="26075"/>
    <cellStyle name="Calculation 4 4 2 7 2 2 3" xfId="43210"/>
    <cellStyle name="Calculation 4 4 2 7 2 3" xfId="12953"/>
    <cellStyle name="Calculation 4 4 2 7 2 3 2" xfId="21942"/>
    <cellStyle name="Calculation 4 4 2 7 2 3 2 2" xfId="40366"/>
    <cellStyle name="Calculation 4 4 2 7 2 3 3" xfId="32863"/>
    <cellStyle name="Calculation 4 4 2 7 2 4" xfId="15999"/>
    <cellStyle name="Calculation 4 4 2 7 2 4 2" xfId="25197"/>
    <cellStyle name="Calculation 4 4 2 7 2 5" xfId="30350"/>
    <cellStyle name="Calculation 4 4 2 7 3" xfId="9573"/>
    <cellStyle name="Calculation 4 4 2 7 3 2" xfId="18562"/>
    <cellStyle name="Calculation 4 4 2 7 3 2 2" xfId="35232"/>
    <cellStyle name="Calculation 4 4 2 7 3 3" xfId="26885"/>
    <cellStyle name="Calculation 4 4 2 7 4" xfId="32724"/>
    <cellStyle name="Calculation 4 4 2 8" xfId="4793"/>
    <cellStyle name="Calculation 4 4 2 8 2" xfId="7379"/>
    <cellStyle name="Calculation 4 4 2 8 2 2" xfId="16368"/>
    <cellStyle name="Calculation 4 4 2 8 2 2 2" xfId="41797"/>
    <cellStyle name="Calculation 4 4 2 8 2 3" xfId="40726"/>
    <cellStyle name="Calculation 4 4 2 8 3" xfId="10016"/>
    <cellStyle name="Calculation 4 4 2 8 3 2" xfId="19005"/>
    <cellStyle name="Calculation 4 4 2 8 3 2 2" xfId="43117"/>
    <cellStyle name="Calculation 4 4 2 8 3 3" xfId="34974"/>
    <cellStyle name="Calculation 4 4 2 8 4" xfId="13782"/>
    <cellStyle name="Calculation 4 4 2 8 4 2" xfId="38046"/>
    <cellStyle name="Calculation 4 4 2 8 5" xfId="27885"/>
    <cellStyle name="Calculation 4 4 2 9" xfId="6694"/>
    <cellStyle name="Calculation 4 4 2 9 2" xfId="11900"/>
    <cellStyle name="Calculation 4 4 2 9 2 2" xfId="20889"/>
    <cellStyle name="Calculation 4 4 2 9 2 2 2" xfId="32455"/>
    <cellStyle name="Calculation 4 4 2 9 2 3" xfId="41640"/>
    <cellStyle name="Calculation 4 4 2 9 3" xfId="15683"/>
    <cellStyle name="Calculation 4 4 2 9 3 2" xfId="30798"/>
    <cellStyle name="Calculation 4 4 2 9 4" xfId="28285"/>
    <cellStyle name="Calculation 4 4 3" xfId="603"/>
    <cellStyle name="Calculation 4 4 3 2" xfId="4992"/>
    <cellStyle name="Calculation 4 4 3 2 2" xfId="7578"/>
    <cellStyle name="Calculation 4 4 3 2 2 2" xfId="16567"/>
    <cellStyle name="Calculation 4 4 3 2 2 2 2" xfId="30113"/>
    <cellStyle name="Calculation 4 4 3 2 2 3" xfId="37080"/>
    <cellStyle name="Calculation 4 4 3 2 3" xfId="10215"/>
    <cellStyle name="Calculation 4 4 3 2 3 2" xfId="19204"/>
    <cellStyle name="Calculation 4 4 3 2 3 2 2" xfId="33009"/>
    <cellStyle name="Calculation 4 4 3 2 3 3" xfId="22504"/>
    <cellStyle name="Calculation 4 4 3 2 4" xfId="13981"/>
    <cellStyle name="Calculation 4 4 3 2 4 2" xfId="29342"/>
    <cellStyle name="Calculation 4 4 3 2 5" xfId="35604"/>
    <cellStyle name="Calculation 4 4 3 3" xfId="3040"/>
    <cellStyle name="Calculation 4 4 3 3 2" xfId="26621"/>
    <cellStyle name="Calculation 4 4 3 4" xfId="22724"/>
    <cellStyle name="Calculation 4 4 4" xfId="948"/>
    <cellStyle name="Calculation 4 4 4 2" xfId="5313"/>
    <cellStyle name="Calculation 4 4 4 2 2" xfId="7899"/>
    <cellStyle name="Calculation 4 4 4 2 2 2" xfId="16888"/>
    <cellStyle name="Calculation 4 4 4 2 2 2 2" xfId="35430"/>
    <cellStyle name="Calculation 4 4 4 2 2 3" xfId="33994"/>
    <cellStyle name="Calculation 4 4 4 2 3" xfId="10536"/>
    <cellStyle name="Calculation 4 4 4 2 3 2" xfId="19525"/>
    <cellStyle name="Calculation 4 4 4 2 3 2 2" xfId="38656"/>
    <cellStyle name="Calculation 4 4 4 2 3 3" xfId="26800"/>
    <cellStyle name="Calculation 4 4 4 2 4" xfId="14302"/>
    <cellStyle name="Calculation 4 4 4 2 4 2" xfId="27946"/>
    <cellStyle name="Calculation 4 4 4 2 5" xfId="43743"/>
    <cellStyle name="Calculation 4 4 4 3" xfId="3385"/>
    <cellStyle name="Calculation 4 4 4 3 2" xfId="36793"/>
    <cellStyle name="Calculation 4 4 4 4" xfId="33080"/>
    <cellStyle name="Calculation 4 4 5" xfId="1292"/>
    <cellStyle name="Calculation 4 4 5 2" xfId="5637"/>
    <cellStyle name="Calculation 4 4 5 2 2" xfId="8223"/>
    <cellStyle name="Calculation 4 4 5 2 2 2" xfId="17212"/>
    <cellStyle name="Calculation 4 4 5 2 2 2 2" xfId="39792"/>
    <cellStyle name="Calculation 4 4 5 2 2 3" xfId="43606"/>
    <cellStyle name="Calculation 4 4 5 2 3" xfId="10860"/>
    <cellStyle name="Calculation 4 4 5 2 3 2" xfId="19849"/>
    <cellStyle name="Calculation 4 4 5 2 3 2 2" xfId="40624"/>
    <cellStyle name="Calculation 4 4 5 2 3 3" xfId="31110"/>
    <cellStyle name="Calculation 4 4 5 2 4" xfId="14626"/>
    <cellStyle name="Calculation 4 4 5 2 4 2" xfId="30244"/>
    <cellStyle name="Calculation 4 4 5 2 5" xfId="26194"/>
    <cellStyle name="Calculation 4 4 5 3" xfId="3729"/>
    <cellStyle name="Calculation 4 4 5 3 2" xfId="33722"/>
    <cellStyle name="Calculation 4 4 5 4" xfId="40418"/>
    <cellStyle name="Calculation 4 4 6" xfId="1705"/>
    <cellStyle name="Calculation 4 4 6 2" xfId="6031"/>
    <cellStyle name="Calculation 4 4 6 2 2" xfId="8617"/>
    <cellStyle name="Calculation 4 4 6 2 2 2" xfId="17606"/>
    <cellStyle name="Calculation 4 4 6 2 2 2 2" xfId="39592"/>
    <cellStyle name="Calculation 4 4 6 2 2 3" xfId="24776"/>
    <cellStyle name="Calculation 4 4 6 2 3" xfId="11254"/>
    <cellStyle name="Calculation 4 4 6 2 3 2" xfId="20243"/>
    <cellStyle name="Calculation 4 4 6 2 3 2 2" xfId="28718"/>
    <cellStyle name="Calculation 4 4 6 2 3 3" xfId="42742"/>
    <cellStyle name="Calculation 4 4 6 2 4" xfId="15020"/>
    <cellStyle name="Calculation 4 4 6 2 4 2" xfId="30239"/>
    <cellStyle name="Calculation 4 4 6 2 5" xfId="38666"/>
    <cellStyle name="Calculation 4 4 6 3" xfId="4142"/>
    <cellStyle name="Calculation 4 4 6 3 2" xfId="38825"/>
    <cellStyle name="Calculation 4 4 6 4" xfId="28595"/>
    <cellStyle name="Calculation 4 4 7" xfId="1654"/>
    <cellStyle name="Calculation 4 4 7 2" xfId="5988"/>
    <cellStyle name="Calculation 4 4 7 2 2" xfId="8574"/>
    <cellStyle name="Calculation 4 4 7 2 2 2" xfId="17563"/>
    <cellStyle name="Calculation 4 4 7 2 2 2 2" xfId="38127"/>
    <cellStyle name="Calculation 4 4 7 2 2 3" xfId="30977"/>
    <cellStyle name="Calculation 4 4 7 2 3" xfId="11211"/>
    <cellStyle name="Calculation 4 4 7 2 3 2" xfId="20200"/>
    <cellStyle name="Calculation 4 4 7 2 3 2 2" xfId="22904"/>
    <cellStyle name="Calculation 4 4 7 2 3 3" xfId="44056"/>
    <cellStyle name="Calculation 4 4 7 2 4" xfId="14977"/>
    <cellStyle name="Calculation 4 4 7 2 4 2" xfId="28925"/>
    <cellStyle name="Calculation 4 4 7 2 5" xfId="40456"/>
    <cellStyle name="Calculation 4 4 7 3" xfId="4091"/>
    <cellStyle name="Calculation 4 4 7 3 2" xfId="43584"/>
    <cellStyle name="Calculation 4 4 7 4" xfId="41196"/>
    <cellStyle name="Calculation 4 4 8" xfId="2722"/>
    <cellStyle name="Calculation 4 4 8 2" xfId="6912"/>
    <cellStyle name="Calculation 4 4 8 2 2" xfId="12053"/>
    <cellStyle name="Calculation 4 4 8 2 2 2" xfId="21042"/>
    <cellStyle name="Calculation 4 4 8 2 2 2 2" xfId="40059"/>
    <cellStyle name="Calculation 4 4 8 2 2 3" xfId="22905"/>
    <cellStyle name="Calculation 4 4 8 2 3" xfId="12873"/>
    <cellStyle name="Calculation 4 4 8 2 3 2" xfId="21862"/>
    <cellStyle name="Calculation 4 4 8 2 3 2 2" xfId="34083"/>
    <cellStyle name="Calculation 4 4 8 2 3 3" xfId="34932"/>
    <cellStyle name="Calculation 4 4 8 2 4" xfId="15901"/>
    <cellStyle name="Calculation 4 4 8 2 4 2" xfId="32671"/>
    <cellStyle name="Calculation 4 4 8 2 5" xfId="25309"/>
    <cellStyle name="Calculation 4 4 8 3" xfId="9483"/>
    <cellStyle name="Calculation 4 4 8 3 2" xfId="18472"/>
    <cellStyle name="Calculation 4 4 8 3 2 2" xfId="28437"/>
    <cellStyle name="Calculation 4 4 8 3 3" xfId="23549"/>
    <cellStyle name="Calculation 4 4 8 4" xfId="27303"/>
    <cellStyle name="Calculation 4 4 9" xfId="4668"/>
    <cellStyle name="Calculation 4 4 9 2" xfId="7254"/>
    <cellStyle name="Calculation 4 4 9 2 2" xfId="16243"/>
    <cellStyle name="Calculation 4 4 9 2 2 2" xfId="26865"/>
    <cellStyle name="Calculation 4 4 9 2 3" xfId="23548"/>
    <cellStyle name="Calculation 4 4 9 3" xfId="9891"/>
    <cellStyle name="Calculation 4 4 9 3 2" xfId="18880"/>
    <cellStyle name="Calculation 4 4 9 3 2 2" xfId="25906"/>
    <cellStyle name="Calculation 4 4 9 3 3" xfId="40058"/>
    <cellStyle name="Calculation 4 4 9 4" xfId="13657"/>
    <cellStyle name="Calculation 4 4 9 4 2" xfId="23578"/>
    <cellStyle name="Calculation 4 4 9 5" xfId="24692"/>
    <cellStyle name="Calculation 4 5" xfId="234"/>
    <cellStyle name="Calculation 4 5 10" xfId="9120"/>
    <cellStyle name="Calculation 4 5 10 2" xfId="18109"/>
    <cellStyle name="Calculation 4 5 10 2 2" xfId="36127"/>
    <cellStyle name="Calculation 4 5 10 3" xfId="28449"/>
    <cellStyle name="Calculation 4 5 11" xfId="12371"/>
    <cellStyle name="Calculation 4 5 11 2" xfId="21360"/>
    <cellStyle name="Calculation 4 5 11 2 2" xfId="38070"/>
    <cellStyle name="Calculation 4 5 11 3" xfId="29215"/>
    <cellStyle name="Calculation 4 5 12" xfId="2240"/>
    <cellStyle name="Calculation 4 5 12 2" xfId="33161"/>
    <cellStyle name="Calculation 4 5 13" xfId="13149"/>
    <cellStyle name="Calculation 4 5 13 2" xfId="39807"/>
    <cellStyle name="Calculation 4 5 14" xfId="41392"/>
    <cellStyle name="Calculation 4 5 15" xfId="44392"/>
    <cellStyle name="Calculation 4 5 16" xfId="45595"/>
    <cellStyle name="Calculation 4 5 2" xfId="583"/>
    <cellStyle name="Calculation 4 5 2 2" xfId="4974"/>
    <cellStyle name="Calculation 4 5 2 2 2" xfId="7560"/>
    <cellStyle name="Calculation 4 5 2 2 2 2" xfId="16549"/>
    <cellStyle name="Calculation 4 5 2 2 2 2 2" xfId="39188"/>
    <cellStyle name="Calculation 4 5 2 2 2 3" xfId="27119"/>
    <cellStyle name="Calculation 4 5 2 2 3" xfId="10197"/>
    <cellStyle name="Calculation 4 5 2 2 3 2" xfId="19186"/>
    <cellStyle name="Calculation 4 5 2 2 3 2 2" xfId="42294"/>
    <cellStyle name="Calculation 4 5 2 2 3 3" xfId="22364"/>
    <cellStyle name="Calculation 4 5 2 2 4" xfId="13963"/>
    <cellStyle name="Calculation 4 5 2 2 4 2" xfId="38359"/>
    <cellStyle name="Calculation 4 5 2 2 5" xfId="23127"/>
    <cellStyle name="Calculation 4 5 2 3" xfId="3020"/>
    <cellStyle name="Calculation 4 5 2 3 2" xfId="38571"/>
    <cellStyle name="Calculation 4 5 2 4" xfId="34892"/>
    <cellStyle name="Calculation 4 5 3" xfId="928"/>
    <cellStyle name="Calculation 4 5 3 2" xfId="5295"/>
    <cellStyle name="Calculation 4 5 3 2 2" xfId="7881"/>
    <cellStyle name="Calculation 4 5 3 2 2 2" xfId="16870"/>
    <cellStyle name="Calculation 4 5 3 2 2 2 2" xfId="22953"/>
    <cellStyle name="Calculation 4 5 3 2 2 3" xfId="43284"/>
    <cellStyle name="Calculation 4 5 3 2 3" xfId="10518"/>
    <cellStyle name="Calculation 4 5 3 2 3 2" xfId="19507"/>
    <cellStyle name="Calculation 4 5 3 2 3 2 2" xfId="31079"/>
    <cellStyle name="Calculation 4 5 3 2 3 3" xfId="23947"/>
    <cellStyle name="Calculation 4 5 3 2 4" xfId="14284"/>
    <cellStyle name="Calculation 4 5 3 2 4 2" xfId="35791"/>
    <cellStyle name="Calculation 4 5 3 2 5" xfId="29418"/>
    <cellStyle name="Calculation 4 5 3 3" xfId="3365"/>
    <cellStyle name="Calculation 4 5 3 3 2" xfId="25273"/>
    <cellStyle name="Calculation 4 5 3 4" xfId="31707"/>
    <cellStyle name="Calculation 4 5 4" xfId="1272"/>
    <cellStyle name="Calculation 4 5 4 2" xfId="5617"/>
    <cellStyle name="Calculation 4 5 4 2 2" xfId="8203"/>
    <cellStyle name="Calculation 4 5 4 2 2 2" xfId="17192"/>
    <cellStyle name="Calculation 4 5 4 2 2 2 2" xfId="24329"/>
    <cellStyle name="Calculation 4 5 4 2 2 3" xfId="36459"/>
    <cellStyle name="Calculation 4 5 4 2 3" xfId="10840"/>
    <cellStyle name="Calculation 4 5 4 2 3 2" xfId="19829"/>
    <cellStyle name="Calculation 4 5 4 2 3 2 2" xfId="28657"/>
    <cellStyle name="Calculation 4 5 4 2 3 3" xfId="27024"/>
    <cellStyle name="Calculation 4 5 4 2 4" xfId="14606"/>
    <cellStyle name="Calculation 4 5 4 2 4 2" xfId="43161"/>
    <cellStyle name="Calculation 4 5 4 2 5" xfId="42621"/>
    <cellStyle name="Calculation 4 5 4 3" xfId="3709"/>
    <cellStyle name="Calculation 4 5 4 3 2" xfId="25606"/>
    <cellStyle name="Calculation 4 5 4 4" xfId="38938"/>
    <cellStyle name="Calculation 4 5 5" xfId="1791"/>
    <cellStyle name="Calculation 4 5 5 2" xfId="6110"/>
    <cellStyle name="Calculation 4 5 5 2 2" xfId="8696"/>
    <cellStyle name="Calculation 4 5 5 2 2 2" xfId="17685"/>
    <cellStyle name="Calculation 4 5 5 2 2 2 2" xfId="38686"/>
    <cellStyle name="Calculation 4 5 5 2 2 3" xfId="32367"/>
    <cellStyle name="Calculation 4 5 5 2 3" xfId="11333"/>
    <cellStyle name="Calculation 4 5 5 2 3 2" xfId="20322"/>
    <cellStyle name="Calculation 4 5 5 2 3 2 2" xfId="23402"/>
    <cellStyle name="Calculation 4 5 5 2 3 3" xfId="40536"/>
    <cellStyle name="Calculation 4 5 5 2 4" xfId="15099"/>
    <cellStyle name="Calculation 4 5 5 2 4 2" xfId="39049"/>
    <cellStyle name="Calculation 4 5 5 2 5" xfId="28207"/>
    <cellStyle name="Calculation 4 5 5 3" xfId="4228"/>
    <cellStyle name="Calculation 4 5 5 3 2" xfId="27911"/>
    <cellStyle name="Calculation 4 5 5 4" xfId="39424"/>
    <cellStyle name="Calculation 4 5 6" xfId="1819"/>
    <cellStyle name="Calculation 4 5 6 2" xfId="6136"/>
    <cellStyle name="Calculation 4 5 6 2 2" xfId="8722"/>
    <cellStyle name="Calculation 4 5 6 2 2 2" xfId="17711"/>
    <cellStyle name="Calculation 4 5 6 2 2 2 2" xfId="36915"/>
    <cellStyle name="Calculation 4 5 6 2 2 3" xfId="24548"/>
    <cellStyle name="Calculation 4 5 6 2 3" xfId="11359"/>
    <cellStyle name="Calculation 4 5 6 2 3 2" xfId="20348"/>
    <cellStyle name="Calculation 4 5 6 2 3 2 2" xfId="33762"/>
    <cellStyle name="Calculation 4 5 6 2 3 3" xfId="32302"/>
    <cellStyle name="Calculation 4 5 6 2 4" xfId="15125"/>
    <cellStyle name="Calculation 4 5 6 2 4 2" xfId="39128"/>
    <cellStyle name="Calculation 4 5 6 2 5" xfId="25036"/>
    <cellStyle name="Calculation 4 5 6 3" xfId="4256"/>
    <cellStyle name="Calculation 4 5 6 3 2" xfId="42162"/>
    <cellStyle name="Calculation 4 5 6 4" xfId="23872"/>
    <cellStyle name="Calculation 4 5 7" xfId="2702"/>
    <cellStyle name="Calculation 4 5 7 2" xfId="6892"/>
    <cellStyle name="Calculation 4 5 7 2 2" xfId="12034"/>
    <cellStyle name="Calculation 4 5 7 2 2 2" xfId="21023"/>
    <cellStyle name="Calculation 4 5 7 2 2 2 2" xfId="24015"/>
    <cellStyle name="Calculation 4 5 7 2 2 3" xfId="35115"/>
    <cellStyle name="Calculation 4 5 7 2 3" xfId="12859"/>
    <cellStyle name="Calculation 4 5 7 2 3 2" xfId="21848"/>
    <cellStyle name="Calculation 4 5 7 2 3 2 2" xfId="22177"/>
    <cellStyle name="Calculation 4 5 7 2 3 3" xfId="41830"/>
    <cellStyle name="Calculation 4 5 7 2 4" xfId="15881"/>
    <cellStyle name="Calculation 4 5 7 2 4 2" xfId="24555"/>
    <cellStyle name="Calculation 4 5 7 2 5" xfId="37464"/>
    <cellStyle name="Calculation 4 5 7 3" xfId="9463"/>
    <cellStyle name="Calculation 4 5 7 3 2" xfId="18452"/>
    <cellStyle name="Calculation 4 5 7 3 2 2" xfId="40478"/>
    <cellStyle name="Calculation 4 5 7 3 3" xfId="22597"/>
    <cellStyle name="Calculation 4 5 7 4" xfId="36978"/>
    <cellStyle name="Calculation 4 5 8" xfId="2567"/>
    <cellStyle name="Calculation 4 5 8 2" xfId="6808"/>
    <cellStyle name="Calculation 4 5 8 2 2" xfId="15797"/>
    <cellStyle name="Calculation 4 5 8 2 2 2" xfId="42295"/>
    <cellStyle name="Calculation 4 5 8 2 3" xfId="25650"/>
    <cellStyle name="Calculation 4 5 8 3" xfId="9378"/>
    <cellStyle name="Calculation 4 5 8 3 2" xfId="18367"/>
    <cellStyle name="Calculation 4 5 8 3 2 2" xfId="25157"/>
    <cellStyle name="Calculation 4 5 8 3 3" xfId="23766"/>
    <cellStyle name="Calculation 4 5 8 4" xfId="13421"/>
    <cellStyle name="Calculation 4 5 8 4 2" xfId="36666"/>
    <cellStyle name="Calculation 4 5 8 5" xfId="42048"/>
    <cellStyle name="Calculation 4 5 9" xfId="6536"/>
    <cellStyle name="Calculation 4 5 9 2" xfId="11757"/>
    <cellStyle name="Calculation 4 5 9 2 2" xfId="20746"/>
    <cellStyle name="Calculation 4 5 9 2 2 2" xfId="43667"/>
    <cellStyle name="Calculation 4 5 9 2 3" xfId="37863"/>
    <cellStyle name="Calculation 4 5 9 3" xfId="15525"/>
    <cellStyle name="Calculation 4 5 9 3 2" xfId="22341"/>
    <cellStyle name="Calculation 4 5 9 4" xfId="25930"/>
    <cellStyle name="Calculation 4 6" xfId="374"/>
    <cellStyle name="Calculation 4 6 10" xfId="9245"/>
    <cellStyle name="Calculation 4 6 10 2" xfId="18234"/>
    <cellStyle name="Calculation 4 6 10 2 2" xfId="22522"/>
    <cellStyle name="Calculation 4 6 10 3" xfId="27547"/>
    <cellStyle name="Calculation 4 6 11" xfId="9763"/>
    <cellStyle name="Calculation 4 6 11 2" xfId="18752"/>
    <cellStyle name="Calculation 4 6 11 2 2" xfId="35447"/>
    <cellStyle name="Calculation 4 6 11 3" xfId="32296"/>
    <cellStyle name="Calculation 4 6 12" xfId="2380"/>
    <cellStyle name="Calculation 4 6 12 2" xfId="29863"/>
    <cellStyle name="Calculation 4 6 13" xfId="13289"/>
    <cellStyle name="Calculation 4 6 13 2" xfId="34189"/>
    <cellStyle name="Calculation 4 6 14" xfId="42402"/>
    <cellStyle name="Calculation 4 6 15" xfId="44449"/>
    <cellStyle name="Calculation 4 6 16" xfId="45685"/>
    <cellStyle name="Calculation 4 6 2" xfId="723"/>
    <cellStyle name="Calculation 4 6 2 2" xfId="5099"/>
    <cellStyle name="Calculation 4 6 2 2 2" xfId="7685"/>
    <cellStyle name="Calculation 4 6 2 2 2 2" xfId="16674"/>
    <cellStyle name="Calculation 4 6 2 2 2 2 2" xfId="30622"/>
    <cellStyle name="Calculation 4 6 2 2 2 3" xfId="37614"/>
    <cellStyle name="Calculation 4 6 2 2 3" xfId="10322"/>
    <cellStyle name="Calculation 4 6 2 2 3 2" xfId="19311"/>
    <cellStyle name="Calculation 4 6 2 2 3 2 2" xfId="29229"/>
    <cellStyle name="Calculation 4 6 2 2 3 3" xfId="34815"/>
    <cellStyle name="Calculation 4 6 2 2 4" xfId="14088"/>
    <cellStyle name="Calculation 4 6 2 2 4 2" xfId="36161"/>
    <cellStyle name="Calculation 4 6 2 2 5" xfId="24842"/>
    <cellStyle name="Calculation 4 6 2 3" xfId="3160"/>
    <cellStyle name="Calculation 4 6 2 3 2" xfId="42287"/>
    <cellStyle name="Calculation 4 6 2 4" xfId="41452"/>
    <cellStyle name="Calculation 4 6 3" xfId="1068"/>
    <cellStyle name="Calculation 4 6 3 2" xfId="5420"/>
    <cellStyle name="Calculation 4 6 3 2 2" xfId="8006"/>
    <cellStyle name="Calculation 4 6 3 2 2 2" xfId="16995"/>
    <cellStyle name="Calculation 4 6 3 2 2 2 2" xfId="38396"/>
    <cellStyle name="Calculation 4 6 3 2 2 3" xfId="30133"/>
    <cellStyle name="Calculation 4 6 3 2 3" xfId="10643"/>
    <cellStyle name="Calculation 4 6 3 2 3 2" xfId="19632"/>
    <cellStyle name="Calculation 4 6 3 2 3 2 2" xfId="27418"/>
    <cellStyle name="Calculation 4 6 3 2 3 3" xfId="38923"/>
    <cellStyle name="Calculation 4 6 3 2 4" xfId="14409"/>
    <cellStyle name="Calculation 4 6 3 2 4 2" xfId="28814"/>
    <cellStyle name="Calculation 4 6 3 2 5" xfId="25987"/>
    <cellStyle name="Calculation 4 6 3 3" xfId="3505"/>
    <cellStyle name="Calculation 4 6 3 3 2" xfId="28639"/>
    <cellStyle name="Calculation 4 6 3 4" xfId="28426"/>
    <cellStyle name="Calculation 4 6 4" xfId="1412"/>
    <cellStyle name="Calculation 4 6 4 2" xfId="5757"/>
    <cellStyle name="Calculation 4 6 4 2 2" xfId="8343"/>
    <cellStyle name="Calculation 4 6 4 2 2 2" xfId="17332"/>
    <cellStyle name="Calculation 4 6 4 2 2 2 2" xfId="34148"/>
    <cellStyle name="Calculation 4 6 4 2 2 3" xfId="35314"/>
    <cellStyle name="Calculation 4 6 4 2 3" xfId="10980"/>
    <cellStyle name="Calculation 4 6 4 2 3 2" xfId="19969"/>
    <cellStyle name="Calculation 4 6 4 2 3 2 2" xfId="39915"/>
    <cellStyle name="Calculation 4 6 4 2 3 3" xfId="42805"/>
    <cellStyle name="Calculation 4 6 4 2 4" xfId="14746"/>
    <cellStyle name="Calculation 4 6 4 2 4 2" xfId="38239"/>
    <cellStyle name="Calculation 4 6 4 2 5" xfId="22394"/>
    <cellStyle name="Calculation 4 6 4 3" xfId="3849"/>
    <cellStyle name="Calculation 4 6 4 3 2" xfId="41948"/>
    <cellStyle name="Calculation 4 6 4 4" xfId="24408"/>
    <cellStyle name="Calculation 4 6 5" xfId="1798"/>
    <cellStyle name="Calculation 4 6 5 2" xfId="6116"/>
    <cellStyle name="Calculation 4 6 5 2 2" xfId="8702"/>
    <cellStyle name="Calculation 4 6 5 2 2 2" xfId="17691"/>
    <cellStyle name="Calculation 4 6 5 2 2 2 2" xfId="26825"/>
    <cellStyle name="Calculation 4 6 5 2 2 3" xfId="42889"/>
    <cellStyle name="Calculation 4 6 5 2 3" xfId="11339"/>
    <cellStyle name="Calculation 4 6 5 2 3 2" xfId="20328"/>
    <cellStyle name="Calculation 4 6 5 2 3 2 2" xfId="25646"/>
    <cellStyle name="Calculation 4 6 5 2 3 3" xfId="44117"/>
    <cellStyle name="Calculation 4 6 5 2 4" xfId="15105"/>
    <cellStyle name="Calculation 4 6 5 2 4 2" xfId="26268"/>
    <cellStyle name="Calculation 4 6 5 2 5" xfId="22298"/>
    <cellStyle name="Calculation 4 6 5 3" xfId="4235"/>
    <cellStyle name="Calculation 4 6 5 3 2" xfId="24630"/>
    <cellStyle name="Calculation 4 6 5 4" xfId="35309"/>
    <cellStyle name="Calculation 4 6 6" xfId="2031"/>
    <cellStyle name="Calculation 4 6 6 2" xfId="6339"/>
    <cellStyle name="Calculation 4 6 6 2 2" xfId="8925"/>
    <cellStyle name="Calculation 4 6 6 2 2 2" xfId="17914"/>
    <cellStyle name="Calculation 4 6 6 2 2 2 2" xfId="35511"/>
    <cellStyle name="Calculation 4 6 6 2 2 3" xfId="27522"/>
    <cellStyle name="Calculation 4 6 6 2 3" xfId="11562"/>
    <cellStyle name="Calculation 4 6 6 2 3 2" xfId="20551"/>
    <cellStyle name="Calculation 4 6 6 2 3 2 2" xfId="31847"/>
    <cellStyle name="Calculation 4 6 6 2 3 3" xfId="43795"/>
    <cellStyle name="Calculation 4 6 6 2 4" xfId="15328"/>
    <cellStyle name="Calculation 4 6 6 2 4 2" xfId="24770"/>
    <cellStyle name="Calculation 4 6 6 2 5" xfId="33415"/>
    <cellStyle name="Calculation 4 6 6 3" xfId="4468"/>
    <cellStyle name="Calculation 4 6 6 3 2" xfId="33217"/>
    <cellStyle name="Calculation 4 6 6 4" xfId="27851"/>
    <cellStyle name="Calculation 4 6 7" xfId="2842"/>
    <cellStyle name="Calculation 4 6 7 2" xfId="6992"/>
    <cellStyle name="Calculation 4 6 7 2 2" xfId="12121"/>
    <cellStyle name="Calculation 4 6 7 2 2 2" xfId="21110"/>
    <cellStyle name="Calculation 4 6 7 2 2 2 2" xfId="33906"/>
    <cellStyle name="Calculation 4 6 7 2 2 3" xfId="30026"/>
    <cellStyle name="Calculation 4 6 7 2 3" xfId="12939"/>
    <cellStyle name="Calculation 4 6 7 2 3 2" xfId="21928"/>
    <cellStyle name="Calculation 4 6 7 2 3 2 2" xfId="37567"/>
    <cellStyle name="Calculation 4 6 7 2 3 3" xfId="33841"/>
    <cellStyle name="Calculation 4 6 7 2 4" xfId="15981"/>
    <cellStyle name="Calculation 4 6 7 2 4 2" xfId="33524"/>
    <cellStyle name="Calculation 4 6 7 2 5" xfId="39416"/>
    <cellStyle name="Calculation 4 6 7 3" xfId="9555"/>
    <cellStyle name="Calculation 4 6 7 3 2" xfId="18544"/>
    <cellStyle name="Calculation 4 6 7 3 2 2" xfId="22756"/>
    <cellStyle name="Calculation 4 6 7 3 3" xfId="27715"/>
    <cellStyle name="Calculation 4 6 7 4" xfId="41998"/>
    <cellStyle name="Calculation 4 6 8" xfId="4775"/>
    <cellStyle name="Calculation 4 6 8 2" xfId="7361"/>
    <cellStyle name="Calculation 4 6 8 2 2" xfId="16350"/>
    <cellStyle name="Calculation 4 6 8 2 2 2" xfId="26637"/>
    <cellStyle name="Calculation 4 6 8 2 3" xfId="27744"/>
    <cellStyle name="Calculation 4 6 8 3" xfId="9998"/>
    <cellStyle name="Calculation 4 6 8 3 2" xfId="18987"/>
    <cellStyle name="Calculation 4 6 8 3 2 2" xfId="29934"/>
    <cellStyle name="Calculation 4 6 8 3 3" xfId="34819"/>
    <cellStyle name="Calculation 4 6 8 4" xfId="13764"/>
    <cellStyle name="Calculation 4 6 8 4 2" xfId="29545"/>
    <cellStyle name="Calculation 4 6 8 5" xfId="36762"/>
    <cellStyle name="Calculation 4 6 9" xfId="6676"/>
    <cellStyle name="Calculation 4 6 9 2" xfId="11882"/>
    <cellStyle name="Calculation 4 6 9 2 2" xfId="20871"/>
    <cellStyle name="Calculation 4 6 9 2 2 2" xfId="41735"/>
    <cellStyle name="Calculation 4 6 9 2 3" xfId="34440"/>
    <cellStyle name="Calculation 4 6 9 3" xfId="15665"/>
    <cellStyle name="Calculation 4 6 9 3 2" xfId="39531"/>
    <cellStyle name="Calculation 4 6 9 4" xfId="37145"/>
    <cellStyle name="Calculation 4 7" xfId="513"/>
    <cellStyle name="Calculation 4 7 10" xfId="44487"/>
    <cellStyle name="Calculation 4 7 11" xfId="45721"/>
    <cellStyle name="Calculation 4 7 2" xfId="862"/>
    <cellStyle name="Calculation 4 7 2 2" xfId="5231"/>
    <cellStyle name="Calculation 4 7 2 2 2" xfId="7817"/>
    <cellStyle name="Calculation 4 7 2 2 2 2" xfId="16806"/>
    <cellStyle name="Calculation 4 7 2 2 2 2 2" xfId="31203"/>
    <cellStyle name="Calculation 4 7 2 2 2 3" xfId="36770"/>
    <cellStyle name="Calculation 4 7 2 2 3" xfId="10454"/>
    <cellStyle name="Calculation 4 7 2 2 3 2" xfId="19443"/>
    <cellStyle name="Calculation 4 7 2 2 3 2 2" xfId="29137"/>
    <cellStyle name="Calculation 4 7 2 2 3 3" xfId="40235"/>
    <cellStyle name="Calculation 4 7 2 2 4" xfId="14220"/>
    <cellStyle name="Calculation 4 7 2 2 4 2" xfId="35836"/>
    <cellStyle name="Calculation 4 7 2 2 5" xfId="36089"/>
    <cellStyle name="Calculation 4 7 2 3" xfId="3299"/>
    <cellStyle name="Calculation 4 7 2 3 2" xfId="25883"/>
    <cellStyle name="Calculation 4 7 2 4" xfId="32461"/>
    <cellStyle name="Calculation 4 7 3" xfId="1207"/>
    <cellStyle name="Calculation 4 7 3 2" xfId="5552"/>
    <cellStyle name="Calculation 4 7 3 2 2" xfId="8138"/>
    <cellStyle name="Calculation 4 7 3 2 2 2" xfId="17127"/>
    <cellStyle name="Calculation 4 7 3 2 2 2 2" xfId="37139"/>
    <cellStyle name="Calculation 4 7 3 2 2 3" xfId="30045"/>
    <cellStyle name="Calculation 4 7 3 2 3" xfId="10775"/>
    <cellStyle name="Calculation 4 7 3 2 3 2" xfId="19764"/>
    <cellStyle name="Calculation 4 7 3 2 3 2 2" xfId="38304"/>
    <cellStyle name="Calculation 4 7 3 2 3 3" xfId="22980"/>
    <cellStyle name="Calculation 4 7 3 2 4" xfId="14541"/>
    <cellStyle name="Calculation 4 7 3 2 4 2" xfId="25253"/>
    <cellStyle name="Calculation 4 7 3 2 5" xfId="30162"/>
    <cellStyle name="Calculation 4 7 3 3" xfId="3644"/>
    <cellStyle name="Calculation 4 7 3 3 2" xfId="30644"/>
    <cellStyle name="Calculation 4 7 3 4" xfId="39634"/>
    <cellStyle name="Calculation 4 7 4" xfId="1551"/>
    <cellStyle name="Calculation 4 7 4 2" xfId="5896"/>
    <cellStyle name="Calculation 4 7 4 2 2" xfId="8482"/>
    <cellStyle name="Calculation 4 7 4 2 2 2" xfId="17471"/>
    <cellStyle name="Calculation 4 7 4 2 2 2 2" xfId="29408"/>
    <cellStyle name="Calculation 4 7 4 2 2 3" xfId="37132"/>
    <cellStyle name="Calculation 4 7 4 2 3" xfId="11119"/>
    <cellStyle name="Calculation 4 7 4 2 3 2" xfId="20108"/>
    <cellStyle name="Calculation 4 7 4 2 3 2 2" xfId="32415"/>
    <cellStyle name="Calculation 4 7 4 2 3 3" xfId="22713"/>
    <cellStyle name="Calculation 4 7 4 2 4" xfId="14885"/>
    <cellStyle name="Calculation 4 7 4 2 4 2" xfId="40866"/>
    <cellStyle name="Calculation 4 7 4 2 5" xfId="37475"/>
    <cellStyle name="Calculation 4 7 4 3" xfId="3988"/>
    <cellStyle name="Calculation 4 7 4 3 2" xfId="39099"/>
    <cellStyle name="Calculation 4 7 4 4" xfId="38804"/>
    <cellStyle name="Calculation 4 7 5" xfId="1863"/>
    <cellStyle name="Calculation 4 7 5 2" xfId="6179"/>
    <cellStyle name="Calculation 4 7 5 2 2" xfId="8765"/>
    <cellStyle name="Calculation 4 7 5 2 2 2" xfId="17754"/>
    <cellStyle name="Calculation 4 7 5 2 2 2 2" xfId="23729"/>
    <cellStyle name="Calculation 4 7 5 2 2 3" xfId="25926"/>
    <cellStyle name="Calculation 4 7 5 2 3" xfId="11402"/>
    <cellStyle name="Calculation 4 7 5 2 3 2" xfId="20391"/>
    <cellStyle name="Calculation 4 7 5 2 3 2 2" xfId="41221"/>
    <cellStyle name="Calculation 4 7 5 2 3 3" xfId="31060"/>
    <cellStyle name="Calculation 4 7 5 2 4" xfId="15168"/>
    <cellStyle name="Calculation 4 7 5 2 4 2" xfId="27343"/>
    <cellStyle name="Calculation 4 7 5 2 5" xfId="28808"/>
    <cellStyle name="Calculation 4 7 5 3" xfId="4300"/>
    <cellStyle name="Calculation 4 7 5 3 2" xfId="30463"/>
    <cellStyle name="Calculation 4 7 5 4" xfId="28775"/>
    <cellStyle name="Calculation 4 7 6" xfId="2170"/>
    <cellStyle name="Calculation 4 7 6 2" xfId="6471"/>
    <cellStyle name="Calculation 4 7 6 2 2" xfId="9057"/>
    <cellStyle name="Calculation 4 7 6 2 2 2" xfId="18046"/>
    <cellStyle name="Calculation 4 7 6 2 2 2 2" xfId="35710"/>
    <cellStyle name="Calculation 4 7 6 2 2 3" xfId="33758"/>
    <cellStyle name="Calculation 4 7 6 2 3" xfId="11694"/>
    <cellStyle name="Calculation 4 7 6 2 3 2" xfId="20683"/>
    <cellStyle name="Calculation 4 7 6 2 3 2 2" xfId="37255"/>
    <cellStyle name="Calculation 4 7 6 2 3 3" xfId="34879"/>
    <cellStyle name="Calculation 4 7 6 2 4" xfId="15460"/>
    <cellStyle name="Calculation 4 7 6 2 4 2" xfId="39245"/>
    <cellStyle name="Calculation 4 7 6 2 5" xfId="25497"/>
    <cellStyle name="Calculation 4 7 6 3" xfId="4607"/>
    <cellStyle name="Calculation 4 7 6 3 2" xfId="34616"/>
    <cellStyle name="Calculation 4 7 6 4" xfId="36633"/>
    <cellStyle name="Calculation 4 7 7" xfId="4907"/>
    <cellStyle name="Calculation 4 7 7 2" xfId="7493"/>
    <cellStyle name="Calculation 4 7 7 2 2" xfId="16482"/>
    <cellStyle name="Calculation 4 7 7 2 2 2" xfId="27638"/>
    <cellStyle name="Calculation 4 7 7 2 3" xfId="33318"/>
    <cellStyle name="Calculation 4 7 7 3" xfId="10130"/>
    <cellStyle name="Calculation 4 7 7 3 2" xfId="19119"/>
    <cellStyle name="Calculation 4 7 7 3 2 2" xfId="40032"/>
    <cellStyle name="Calculation 4 7 7 3 3" xfId="40231"/>
    <cellStyle name="Calculation 4 7 7 4" xfId="13896"/>
    <cellStyle name="Calculation 4 7 7 4 2" xfId="41763"/>
    <cellStyle name="Calculation 4 7 7 5" xfId="43019"/>
    <cellStyle name="Calculation 4 7 8" xfId="2519"/>
    <cellStyle name="Calculation 4 7 8 2" xfId="25469"/>
    <cellStyle name="Calculation 4 7 9" xfId="23783"/>
    <cellStyle name="Calculation 4 8" xfId="217"/>
    <cellStyle name="Calculation 4 8 2" xfId="2582"/>
    <cellStyle name="Calculation 4 8 2 2" xfId="6823"/>
    <cellStyle name="Calculation 4 8 2 2 2" xfId="15812"/>
    <cellStyle name="Calculation 4 8 2 2 2 2" xfId="23107"/>
    <cellStyle name="Calculation 4 8 2 2 3" xfId="32654"/>
    <cellStyle name="Calculation 4 8 2 3" xfId="9393"/>
    <cellStyle name="Calculation 4 8 2 3 2" xfId="18382"/>
    <cellStyle name="Calculation 4 8 2 3 2 2" xfId="22562"/>
    <cellStyle name="Calculation 4 8 2 3 3" xfId="27531"/>
    <cellStyle name="Calculation 4 8 2 4" xfId="13436"/>
    <cellStyle name="Calculation 4 8 2 4 2" xfId="41565"/>
    <cellStyle name="Calculation 4 8 2 5" xfId="22859"/>
    <cellStyle name="Calculation 4 8 3" xfId="2685"/>
    <cellStyle name="Calculation 4 8 3 2" xfId="37604"/>
    <cellStyle name="Calculation 4 8 4" xfId="37644"/>
    <cellStyle name="Calculation 4 8 5" xfId="44471"/>
    <cellStyle name="Calculation 4 8 6" xfId="45768"/>
    <cellStyle name="Calculation 4 9" xfId="566"/>
    <cellStyle name="Calculation 4 9 2" xfId="4959"/>
    <cellStyle name="Calculation 4 9 2 2" xfId="7545"/>
    <cellStyle name="Calculation 4 9 2 2 2" xfId="16534"/>
    <cellStyle name="Calculation 4 9 2 2 2 2" xfId="35783"/>
    <cellStyle name="Calculation 4 9 2 2 3" xfId="23400"/>
    <cellStyle name="Calculation 4 9 2 3" xfId="10182"/>
    <cellStyle name="Calculation 4 9 2 3 2" xfId="19171"/>
    <cellStyle name="Calculation 4 9 2 3 2 2" xfId="33881"/>
    <cellStyle name="Calculation 4 9 2 3 3" xfId="43928"/>
    <cellStyle name="Calculation 4 9 2 4" xfId="13948"/>
    <cellStyle name="Calculation 4 9 2 4 2" xfId="30130"/>
    <cellStyle name="Calculation 4 9 2 5" xfId="42268"/>
    <cellStyle name="Calculation 4 9 3" xfId="3003"/>
    <cellStyle name="Calculation 4 9 3 2" xfId="33978"/>
    <cellStyle name="Calculation 4 9 4" xfId="27731"/>
    <cellStyle name="Calculation 4 9 5" xfId="44536"/>
    <cellStyle name="Calculation 4 9 6" xfId="45809"/>
    <cellStyle name="Calculation 5" xfId="122"/>
    <cellStyle name="Calculation 5 10" xfId="1624"/>
    <cellStyle name="Calculation 5 10 2" xfId="5967"/>
    <cellStyle name="Calculation 5 10 2 2" xfId="8553"/>
    <cellStyle name="Calculation 5 10 2 2 2" xfId="17542"/>
    <cellStyle name="Calculation 5 10 2 2 2 2" xfId="41843"/>
    <cellStyle name="Calculation 5 10 2 2 3" xfId="33420"/>
    <cellStyle name="Calculation 5 10 2 3" xfId="11190"/>
    <cellStyle name="Calculation 5 10 2 3 2" xfId="20179"/>
    <cellStyle name="Calculation 5 10 2 3 2 2" xfId="36208"/>
    <cellStyle name="Calculation 5 10 2 3 3" xfId="24137"/>
    <cellStyle name="Calculation 5 10 2 4" xfId="14956"/>
    <cellStyle name="Calculation 5 10 2 4 2" xfId="22223"/>
    <cellStyle name="Calculation 5 10 2 5" xfId="30299"/>
    <cellStyle name="Calculation 5 10 3" xfId="4061"/>
    <cellStyle name="Calculation 5 10 3 2" xfId="26086"/>
    <cellStyle name="Calculation 5 10 4" xfId="24707"/>
    <cellStyle name="Calculation 5 10 5" xfId="44531"/>
    <cellStyle name="Calculation 5 11" xfId="2643"/>
    <cellStyle name="Calculation 5 11 2" xfId="6884"/>
    <cellStyle name="Calculation 5 11 2 2" xfId="15873"/>
    <cellStyle name="Calculation 5 11 2 2 2" xfId="39794"/>
    <cellStyle name="Calculation 5 11 2 3" xfId="26157"/>
    <cellStyle name="Calculation 5 11 3" xfId="9454"/>
    <cellStyle name="Calculation 5 11 3 2" xfId="18443"/>
    <cellStyle name="Calculation 5 11 3 2 2" xfId="41609"/>
    <cellStyle name="Calculation 5 11 3 3" xfId="34251"/>
    <cellStyle name="Calculation 5 11 4" xfId="13497"/>
    <cellStyle name="Calculation 5 11 4 2" xfId="33681"/>
    <cellStyle name="Calculation 5 11 5" xfId="43765"/>
    <cellStyle name="Calculation 5 11 6" xfId="44564"/>
    <cellStyle name="Calculation 5 12" xfId="6578"/>
    <cellStyle name="Calculation 5 12 2" xfId="11795"/>
    <cellStyle name="Calculation 5 12 2 2" xfId="20784"/>
    <cellStyle name="Calculation 5 12 2 2 2" xfId="39348"/>
    <cellStyle name="Calculation 5 12 2 3" xfId="38935"/>
    <cellStyle name="Calculation 5 12 3" xfId="15567"/>
    <cellStyle name="Calculation 5 12 3 2" xfId="38629"/>
    <cellStyle name="Calculation 5 12 4" xfId="39721"/>
    <cellStyle name="Calculation 5 12 5" xfId="44699"/>
    <cellStyle name="Calculation 5 13" xfId="9158"/>
    <cellStyle name="Calculation 5 13 2" xfId="18147"/>
    <cellStyle name="Calculation 5 13 2 2" xfId="36418"/>
    <cellStyle name="Calculation 5 13 3" xfId="31256"/>
    <cellStyle name="Calculation 5 13 4" xfId="44683"/>
    <cellStyle name="Calculation 5 14" xfId="9457"/>
    <cellStyle name="Calculation 5 14 2" xfId="18446"/>
    <cellStyle name="Calculation 5 14 2 2" xfId="25315"/>
    <cellStyle name="Calculation 5 14 3" xfId="39814"/>
    <cellStyle name="Calculation 5 14 4" xfId="44776"/>
    <cellStyle name="Calculation 5 15" xfId="2282"/>
    <cellStyle name="Calculation 5 15 2" xfId="43175"/>
    <cellStyle name="Calculation 5 15 3" xfId="44761"/>
    <cellStyle name="Calculation 5 16" xfId="13191"/>
    <cellStyle name="Calculation 5 16 2" xfId="35112"/>
    <cellStyle name="Calculation 5 16 3" xfId="44818"/>
    <cellStyle name="Calculation 5 17" xfId="26024"/>
    <cellStyle name="Calculation 5 17 2" xfId="44880"/>
    <cellStyle name="Calculation 5 18" xfId="44909"/>
    <cellStyle name="Calculation 5 19" xfId="44942"/>
    <cellStyle name="Calculation 5 2" xfId="336"/>
    <cellStyle name="Calculation 5 2 10" xfId="6638"/>
    <cellStyle name="Calculation 5 2 10 2" xfId="11844"/>
    <cellStyle name="Calculation 5 2 10 2 2" xfId="20833"/>
    <cellStyle name="Calculation 5 2 10 2 2 2" xfId="33050"/>
    <cellStyle name="Calculation 5 2 10 2 3" xfId="41674"/>
    <cellStyle name="Calculation 5 2 10 3" xfId="15627"/>
    <cellStyle name="Calculation 5 2 10 3 2" xfId="39366"/>
    <cellStyle name="Calculation 5 2 10 4" xfId="36881"/>
    <cellStyle name="Calculation 5 2 11" xfId="9207"/>
    <cellStyle name="Calculation 5 2 11 2" xfId="18196"/>
    <cellStyle name="Calculation 5 2 11 2 2" xfId="44035"/>
    <cellStyle name="Calculation 5 2 11 3" xfId="27215"/>
    <cellStyle name="Calculation 5 2 12" xfId="9803"/>
    <cellStyle name="Calculation 5 2 12 2" xfId="18792"/>
    <cellStyle name="Calculation 5 2 12 2 2" xfId="34743"/>
    <cellStyle name="Calculation 5 2 12 3" xfId="38928"/>
    <cellStyle name="Calculation 5 2 13" xfId="2342"/>
    <cellStyle name="Calculation 5 2 13 2" xfId="31899"/>
    <cellStyle name="Calculation 5 2 14" xfId="13251"/>
    <cellStyle name="Calculation 5 2 14 2" xfId="26316"/>
    <cellStyle name="Calculation 5 2 15" xfId="42161"/>
    <cellStyle name="Calculation 5 2 16" xfId="44344"/>
    <cellStyle name="Calculation 5 2 17" xfId="45521"/>
    <cellStyle name="Calculation 5 2 2" xfId="468"/>
    <cellStyle name="Calculation 5 2 2 10" xfId="9332"/>
    <cellStyle name="Calculation 5 2 2 10 2" xfId="18321"/>
    <cellStyle name="Calculation 5 2 2 10 2 2" xfId="39652"/>
    <cellStyle name="Calculation 5 2 2 10 3" xfId="31368"/>
    <cellStyle name="Calculation 5 2 2 11" xfId="9831"/>
    <cellStyle name="Calculation 5 2 2 11 2" xfId="18820"/>
    <cellStyle name="Calculation 5 2 2 11 2 2" xfId="25167"/>
    <cellStyle name="Calculation 5 2 2 11 3" xfId="43946"/>
    <cellStyle name="Calculation 5 2 2 12" xfId="2474"/>
    <cellStyle name="Calculation 5 2 2 12 2" xfId="24993"/>
    <cellStyle name="Calculation 5 2 2 13" xfId="13383"/>
    <cellStyle name="Calculation 5 2 2 13 2" xfId="36388"/>
    <cellStyle name="Calculation 5 2 2 14" xfId="40843"/>
    <cellStyle name="Calculation 5 2 2 2" xfId="817"/>
    <cellStyle name="Calculation 5 2 2 2 2" xfId="5186"/>
    <cellStyle name="Calculation 5 2 2 2 2 2" xfId="7772"/>
    <cellStyle name="Calculation 5 2 2 2 2 2 2" xfId="16761"/>
    <cellStyle name="Calculation 5 2 2 2 2 2 2 2" xfId="42468"/>
    <cellStyle name="Calculation 5 2 2 2 2 2 3" xfId="30445"/>
    <cellStyle name="Calculation 5 2 2 2 2 3" xfId="10409"/>
    <cellStyle name="Calculation 5 2 2 2 2 3 2" xfId="19398"/>
    <cellStyle name="Calculation 5 2 2 2 2 3 2 2" xfId="35904"/>
    <cellStyle name="Calculation 5 2 2 2 2 3 3" xfId="22163"/>
    <cellStyle name="Calculation 5 2 2 2 2 4" xfId="14175"/>
    <cellStyle name="Calculation 5 2 2 2 2 4 2" xfId="29482"/>
    <cellStyle name="Calculation 5 2 2 2 2 5" xfId="29498"/>
    <cellStyle name="Calculation 5 2 2 2 3" xfId="3254"/>
    <cellStyle name="Calculation 5 2 2 2 3 2" xfId="22544"/>
    <cellStyle name="Calculation 5 2 2 2 4" xfId="28482"/>
    <cellStyle name="Calculation 5 2 2 3" xfId="1162"/>
    <cellStyle name="Calculation 5 2 2 3 2" xfId="5507"/>
    <cellStyle name="Calculation 5 2 2 3 2 2" xfId="8093"/>
    <cellStyle name="Calculation 5 2 2 3 2 2 2" xfId="17082"/>
    <cellStyle name="Calculation 5 2 2 3 2 2 2 2" xfId="33556"/>
    <cellStyle name="Calculation 5 2 2 3 2 2 3" xfId="32316"/>
    <cellStyle name="Calculation 5 2 2 3 2 3" xfId="10730"/>
    <cellStyle name="Calculation 5 2 2 3 2 3 2" xfId="19719"/>
    <cellStyle name="Calculation 5 2 2 3 2 3 2 2" xfId="37621"/>
    <cellStyle name="Calculation 5 2 2 3 2 3 3" xfId="33325"/>
    <cellStyle name="Calculation 5 2 2 3 2 4" xfId="14496"/>
    <cellStyle name="Calculation 5 2 2 3 2 4 2" xfId="43358"/>
    <cellStyle name="Calculation 5 2 2 3 2 5" xfId="32431"/>
    <cellStyle name="Calculation 5 2 2 3 3" xfId="3599"/>
    <cellStyle name="Calculation 5 2 2 3 3 2" xfId="36324"/>
    <cellStyle name="Calculation 5 2 2 3 4" xfId="42115"/>
    <cellStyle name="Calculation 5 2 2 4" xfId="1506"/>
    <cellStyle name="Calculation 5 2 2 4 2" xfId="5851"/>
    <cellStyle name="Calculation 5 2 2 4 2 2" xfId="8437"/>
    <cellStyle name="Calculation 5 2 2 4 2 2 2" xfId="17426"/>
    <cellStyle name="Calculation 5 2 2 4 2 2 2 2" xfId="36233"/>
    <cellStyle name="Calculation 5 2 2 4 2 2 3" xfId="33549"/>
    <cellStyle name="Calculation 5 2 2 4 2 3" xfId="11074"/>
    <cellStyle name="Calculation 5 2 2 4 2 3 2" xfId="20063"/>
    <cellStyle name="Calculation 5 2 2 4 2 3 2 2" xfId="28236"/>
    <cellStyle name="Calculation 5 2 2 4 2 3 3" xfId="34771"/>
    <cellStyle name="Calculation 5 2 2 4 2 4" xfId="14840"/>
    <cellStyle name="Calculation 5 2 2 4 2 4 2" xfId="37892"/>
    <cellStyle name="Calculation 5 2 2 4 2 5" xfId="33914"/>
    <cellStyle name="Calculation 5 2 2 4 3" xfId="3943"/>
    <cellStyle name="Calculation 5 2 2 4 3 2" xfId="41819"/>
    <cellStyle name="Calculation 5 2 2 4 4" xfId="41147"/>
    <cellStyle name="Calculation 5 2 2 5" xfId="180"/>
    <cellStyle name="Calculation 5 2 2 5 2" xfId="2628"/>
    <cellStyle name="Calculation 5 2 2 5 2 2" xfId="6869"/>
    <cellStyle name="Calculation 5 2 2 5 2 2 2" xfId="15858"/>
    <cellStyle name="Calculation 5 2 2 5 2 2 2 2" xfId="37913"/>
    <cellStyle name="Calculation 5 2 2 5 2 2 3" xfId="39622"/>
    <cellStyle name="Calculation 5 2 2 5 2 3" xfId="9439"/>
    <cellStyle name="Calculation 5 2 2 5 2 3 2" xfId="18428"/>
    <cellStyle name="Calculation 5 2 2 5 2 3 2 2" xfId="33883"/>
    <cellStyle name="Calculation 5 2 2 5 2 3 3" xfId="32370"/>
    <cellStyle name="Calculation 5 2 2 5 2 4" xfId="13482"/>
    <cellStyle name="Calculation 5 2 2 5 2 4 2" xfId="31308"/>
    <cellStyle name="Calculation 5 2 2 5 2 5" xfId="34129"/>
    <cellStyle name="Calculation 5 2 2 5 3" xfId="2648"/>
    <cellStyle name="Calculation 5 2 2 5 3 2" xfId="44025"/>
    <cellStyle name="Calculation 5 2 2 5 4" xfId="42472"/>
    <cellStyle name="Calculation 5 2 2 6" xfId="2125"/>
    <cellStyle name="Calculation 5 2 2 6 2" xfId="6426"/>
    <cellStyle name="Calculation 5 2 2 6 2 2" xfId="9012"/>
    <cellStyle name="Calculation 5 2 2 6 2 2 2" xfId="18001"/>
    <cellStyle name="Calculation 5 2 2 6 2 2 2 2" xfId="30315"/>
    <cellStyle name="Calculation 5 2 2 6 2 2 3" xfId="40353"/>
    <cellStyle name="Calculation 5 2 2 6 2 3" xfId="11649"/>
    <cellStyle name="Calculation 5 2 2 6 2 3 2" xfId="20638"/>
    <cellStyle name="Calculation 5 2 2 6 2 3 2 2" xfId="33747"/>
    <cellStyle name="Calculation 5 2 2 6 2 3 3" xfId="34453"/>
    <cellStyle name="Calculation 5 2 2 6 2 4" xfId="15415"/>
    <cellStyle name="Calculation 5 2 2 6 2 4 2" xfId="39036"/>
    <cellStyle name="Calculation 5 2 2 6 2 5" xfId="25021"/>
    <cellStyle name="Calculation 5 2 2 6 3" xfId="4562"/>
    <cellStyle name="Calculation 5 2 2 6 3 2" xfId="23713"/>
    <cellStyle name="Calculation 5 2 2 6 4" xfId="40448"/>
    <cellStyle name="Calculation 5 2 2 7" xfId="2935"/>
    <cellStyle name="Calculation 5 2 2 7 2" xfId="7085"/>
    <cellStyle name="Calculation 5 2 2 7 2 2" xfId="12211"/>
    <cellStyle name="Calculation 5 2 2 7 2 2 2" xfId="21200"/>
    <cellStyle name="Calculation 5 2 2 7 2 2 2 2" xfId="30636"/>
    <cellStyle name="Calculation 5 2 2 7 2 2 3" xfId="37498"/>
    <cellStyle name="Calculation 5 2 2 7 2 3" xfId="13008"/>
    <cellStyle name="Calculation 5 2 2 7 2 3 2" xfId="21997"/>
    <cellStyle name="Calculation 5 2 2 7 2 3 2 2" xfId="33771"/>
    <cellStyle name="Calculation 5 2 2 7 2 3 3" xfId="35755"/>
    <cellStyle name="Calculation 5 2 2 7 2 4" xfId="16074"/>
    <cellStyle name="Calculation 5 2 2 7 2 4 2" xfId="28723"/>
    <cellStyle name="Calculation 5 2 2 7 2 5" xfId="39962"/>
    <cellStyle name="Calculation 5 2 2 7 3" xfId="9648"/>
    <cellStyle name="Calculation 5 2 2 7 3 2" xfId="18637"/>
    <cellStyle name="Calculation 5 2 2 7 3 2 2" xfId="34924"/>
    <cellStyle name="Calculation 5 2 2 7 3 3" xfId="37144"/>
    <cellStyle name="Calculation 5 2 2 7 4" xfId="30982"/>
    <cellStyle name="Calculation 5 2 2 8" xfId="4862"/>
    <cellStyle name="Calculation 5 2 2 8 2" xfId="7448"/>
    <cellStyle name="Calculation 5 2 2 8 2 2" xfId="16437"/>
    <cellStyle name="Calculation 5 2 2 8 2 2 2" xfId="43256"/>
    <cellStyle name="Calculation 5 2 2 8 2 3" xfId="29263"/>
    <cellStyle name="Calculation 5 2 2 8 3" xfId="10085"/>
    <cellStyle name="Calculation 5 2 2 8 3 2" xfId="19074"/>
    <cellStyle name="Calculation 5 2 2 8 3 2 2" xfId="26323"/>
    <cellStyle name="Calculation 5 2 2 8 3 3" xfId="22157"/>
    <cellStyle name="Calculation 5 2 2 8 4" xfId="13851"/>
    <cellStyle name="Calculation 5 2 2 8 4 2" xfId="35442"/>
    <cellStyle name="Calculation 5 2 2 8 5" xfId="39760"/>
    <cellStyle name="Calculation 5 2 2 9" xfId="6770"/>
    <cellStyle name="Calculation 5 2 2 9 2" xfId="11969"/>
    <cellStyle name="Calculation 5 2 2 9 2 2" xfId="20958"/>
    <cellStyle name="Calculation 5 2 2 9 2 2 2" xfId="37321"/>
    <cellStyle name="Calculation 5 2 2 9 2 3" xfId="40091"/>
    <cellStyle name="Calculation 5 2 2 9 3" xfId="15759"/>
    <cellStyle name="Calculation 5 2 2 9 3 2" xfId="42018"/>
    <cellStyle name="Calculation 5 2 2 9 4" xfId="25126"/>
    <cellStyle name="Calculation 5 2 3" xfId="685"/>
    <cellStyle name="Calculation 5 2 3 2" xfId="5061"/>
    <cellStyle name="Calculation 5 2 3 2 2" xfId="7647"/>
    <cellStyle name="Calculation 5 2 3 2 2 2" xfId="16636"/>
    <cellStyle name="Calculation 5 2 3 2 2 2 2" xfId="34359"/>
    <cellStyle name="Calculation 5 2 3 2 2 3" xfId="34624"/>
    <cellStyle name="Calculation 5 2 3 2 3" xfId="10284"/>
    <cellStyle name="Calculation 5 2 3 2 3 2" xfId="19273"/>
    <cellStyle name="Calculation 5 2 3 2 3 2 2" xfId="28962"/>
    <cellStyle name="Calculation 5 2 3 2 3 3" xfId="31163"/>
    <cellStyle name="Calculation 5 2 3 2 4" xfId="14050"/>
    <cellStyle name="Calculation 5 2 3 2 4 2" xfId="34786"/>
    <cellStyle name="Calculation 5 2 3 2 5" xfId="24591"/>
    <cellStyle name="Calculation 5 2 3 3" xfId="3122"/>
    <cellStyle name="Calculation 5 2 3 3 2" xfId="42123"/>
    <cellStyle name="Calculation 5 2 3 4" xfId="39920"/>
    <cellStyle name="Calculation 5 2 4" xfId="1030"/>
    <cellStyle name="Calculation 5 2 4 2" xfId="5382"/>
    <cellStyle name="Calculation 5 2 4 2 2" xfId="7968"/>
    <cellStyle name="Calculation 5 2 4 2 2 2" xfId="16957"/>
    <cellStyle name="Calculation 5 2 4 2 2 2 2" xfId="38187"/>
    <cellStyle name="Calculation 5 2 4 2 2 3" xfId="34247"/>
    <cellStyle name="Calculation 5 2 4 2 3" xfId="10605"/>
    <cellStyle name="Calculation 5 2 4 2 3 2" xfId="19594"/>
    <cellStyle name="Calculation 5 2 4 2 3 2 2" xfId="27126"/>
    <cellStyle name="Calculation 5 2 4 2 3 3" xfId="37867"/>
    <cellStyle name="Calculation 5 2 4 2 4" xfId="14371"/>
    <cellStyle name="Calculation 5 2 4 2 4 2" xfId="26154"/>
    <cellStyle name="Calculation 5 2 4 2 5" xfId="25694"/>
    <cellStyle name="Calculation 5 2 4 3" xfId="3467"/>
    <cellStyle name="Calculation 5 2 4 3 2" xfId="28340"/>
    <cellStyle name="Calculation 5 2 4 4" xfId="28185"/>
    <cellStyle name="Calculation 5 2 5" xfId="1374"/>
    <cellStyle name="Calculation 5 2 5 2" xfId="5719"/>
    <cellStyle name="Calculation 5 2 5 2 2" xfId="8305"/>
    <cellStyle name="Calculation 5 2 5 2 2 2" xfId="17294"/>
    <cellStyle name="Calculation 5 2 5 2 2 2 2" xfId="33907"/>
    <cellStyle name="Calculation 5 2 5 2 2 3" xfId="35016"/>
    <cellStyle name="Calculation 5 2 5 2 3" xfId="10942"/>
    <cellStyle name="Calculation 5 2 5 2 3 2" xfId="19931"/>
    <cellStyle name="Calculation 5 2 5 2 3 2 2" xfId="38436"/>
    <cellStyle name="Calculation 5 2 5 2 3 3" xfId="26436"/>
    <cellStyle name="Calculation 5 2 5 2 4" xfId="14708"/>
    <cellStyle name="Calculation 5 2 5 2 4 2" xfId="27804"/>
    <cellStyle name="Calculation 5 2 5 2 5" xfId="23006"/>
    <cellStyle name="Calculation 5 2 5 3" xfId="3811"/>
    <cellStyle name="Calculation 5 2 5 3 2" xfId="28662"/>
    <cellStyle name="Calculation 5 2 5 4" xfId="42440"/>
    <cellStyle name="Calculation 5 2 6" xfId="1274"/>
    <cellStyle name="Calculation 5 2 6 2" xfId="5619"/>
    <cellStyle name="Calculation 5 2 6 2 2" xfId="8205"/>
    <cellStyle name="Calculation 5 2 6 2 2 2" xfId="17194"/>
    <cellStyle name="Calculation 5 2 6 2 2 2 2" xfId="41724"/>
    <cellStyle name="Calculation 5 2 6 2 2 3" xfId="22452"/>
    <cellStyle name="Calculation 5 2 6 2 3" xfId="10842"/>
    <cellStyle name="Calculation 5 2 6 2 3 2" xfId="19831"/>
    <cellStyle name="Calculation 5 2 6 2 3 2 2" xfId="25257"/>
    <cellStyle name="Calculation 5 2 6 2 3 3" xfId="31086"/>
    <cellStyle name="Calculation 5 2 6 2 4" xfId="14608"/>
    <cellStyle name="Calculation 5 2 6 2 4 2" xfId="39313"/>
    <cellStyle name="Calculation 5 2 6 2 5" xfId="38774"/>
    <cellStyle name="Calculation 5 2 6 3" xfId="3711"/>
    <cellStyle name="Calculation 5 2 6 3 2" xfId="43002"/>
    <cellStyle name="Calculation 5 2 6 4" xfId="35735"/>
    <cellStyle name="Calculation 5 2 7" xfId="1993"/>
    <cellStyle name="Calculation 5 2 7 2" xfId="6301"/>
    <cellStyle name="Calculation 5 2 7 2 2" xfId="8887"/>
    <cellStyle name="Calculation 5 2 7 2 2 2" xfId="17876"/>
    <cellStyle name="Calculation 5 2 7 2 2 2 2" xfId="35222"/>
    <cellStyle name="Calculation 5 2 7 2 2 3" xfId="27184"/>
    <cellStyle name="Calculation 5 2 7 2 3" xfId="11524"/>
    <cellStyle name="Calculation 5 2 7 2 3 2" xfId="20513"/>
    <cellStyle name="Calculation 5 2 7 2 3 2 2" xfId="31606"/>
    <cellStyle name="Calculation 5 2 7 2 3 3" xfId="25412"/>
    <cellStyle name="Calculation 5 2 7 2 4" xfId="15290"/>
    <cellStyle name="Calculation 5 2 7 2 4 2" xfId="24504"/>
    <cellStyle name="Calculation 5 2 7 2 5" xfId="39873"/>
    <cellStyle name="Calculation 5 2 7 3" xfId="4430"/>
    <cellStyle name="Calculation 5 2 7 3 2" xfId="36544"/>
    <cellStyle name="Calculation 5 2 7 4" xfId="27827"/>
    <cellStyle name="Calculation 5 2 8" xfId="2804"/>
    <cellStyle name="Calculation 5 2 8 2" xfId="6954"/>
    <cellStyle name="Calculation 5 2 8 2 2" xfId="12083"/>
    <cellStyle name="Calculation 5 2 8 2 2 2" xfId="21072"/>
    <cellStyle name="Calculation 5 2 8 2 2 2 2" xfId="33639"/>
    <cellStyle name="Calculation 5 2 8 2 2 3" xfId="22289"/>
    <cellStyle name="Calculation 5 2 8 2 3" xfId="12908"/>
    <cellStyle name="Calculation 5 2 8 2 3 2" xfId="21897"/>
    <cellStyle name="Calculation 5 2 8 2 3 2 2" xfId="30571"/>
    <cellStyle name="Calculation 5 2 8 2 3 3" xfId="36893"/>
    <cellStyle name="Calculation 5 2 8 2 4" xfId="15943"/>
    <cellStyle name="Calculation 5 2 8 2 4 2" xfId="26056"/>
    <cellStyle name="Calculation 5 2 8 2 5" xfId="39149"/>
    <cellStyle name="Calculation 5 2 8 3" xfId="9517"/>
    <cellStyle name="Calculation 5 2 8 3 2" xfId="18506"/>
    <cellStyle name="Calculation 5 2 8 3 2 2" xfId="33487"/>
    <cellStyle name="Calculation 5 2 8 3 3" xfId="27430"/>
    <cellStyle name="Calculation 5 2 8 4" xfId="41739"/>
    <cellStyle name="Calculation 5 2 9" xfId="4737"/>
    <cellStyle name="Calculation 5 2 9 2" xfId="7323"/>
    <cellStyle name="Calculation 5 2 9 2 2" xfId="16312"/>
    <cellStyle name="Calculation 5 2 9 2 2 2" xfId="25198"/>
    <cellStyle name="Calculation 5 2 9 2 3" xfId="41322"/>
    <cellStyle name="Calculation 5 2 9 3" xfId="9960"/>
    <cellStyle name="Calculation 5 2 9 3 2" xfId="18949"/>
    <cellStyle name="Calculation 5 2 9 3 2 2" xfId="29701"/>
    <cellStyle name="Calculation 5 2 9 3 3" xfId="26416"/>
    <cellStyle name="Calculation 5 2 9 4" xfId="13726"/>
    <cellStyle name="Calculation 5 2 9 4 2" xfId="41513"/>
    <cellStyle name="Calculation 5 2 9 5" xfId="28481"/>
    <cellStyle name="Calculation 5 20" xfId="44923"/>
    <cellStyle name="Calculation 5 21" xfId="45075"/>
    <cellStyle name="Calculation 5 22" xfId="45119"/>
    <cellStyle name="Calculation 5 23" xfId="45107"/>
    <cellStyle name="Calculation 5 24" xfId="45154"/>
    <cellStyle name="Calculation 5 25" xfId="45225"/>
    <cellStyle name="Calculation 5 26" xfId="45199"/>
    <cellStyle name="Calculation 5 27" xfId="45244"/>
    <cellStyle name="Calculation 5 28" xfId="45387"/>
    <cellStyle name="Calculation 5 29" xfId="45411"/>
    <cellStyle name="Calculation 5 3" xfId="414"/>
    <cellStyle name="Calculation 5 3 10" xfId="9283"/>
    <cellStyle name="Calculation 5 3 10 2" xfId="18272"/>
    <cellStyle name="Calculation 5 3 10 2 2" xfId="22819"/>
    <cellStyle name="Calculation 5 3 10 3" xfId="25248"/>
    <cellStyle name="Calculation 5 3 11" xfId="9872"/>
    <cellStyle name="Calculation 5 3 11 2" xfId="18861"/>
    <cellStyle name="Calculation 5 3 11 2 2" xfId="25770"/>
    <cellStyle name="Calculation 5 3 11 3" xfId="34384"/>
    <cellStyle name="Calculation 5 3 12" xfId="2420"/>
    <cellStyle name="Calculation 5 3 12 2" xfId="29024"/>
    <cellStyle name="Calculation 5 3 13" xfId="13329"/>
    <cellStyle name="Calculation 5 3 13 2" xfId="23371"/>
    <cellStyle name="Calculation 5 3 14" xfId="41765"/>
    <cellStyle name="Calculation 5 3 15" xfId="44361"/>
    <cellStyle name="Calculation 5 3 16" xfId="45586"/>
    <cellStyle name="Calculation 5 3 2" xfId="763"/>
    <cellStyle name="Calculation 5 3 2 2" xfId="5137"/>
    <cellStyle name="Calculation 5 3 2 2 2" xfId="7723"/>
    <cellStyle name="Calculation 5 3 2 2 2 2" xfId="16712"/>
    <cellStyle name="Calculation 5 3 2 2 2 2 2" xfId="31550"/>
    <cellStyle name="Calculation 5 3 2 2 2 3" xfId="35151"/>
    <cellStyle name="Calculation 5 3 2 2 3" xfId="10360"/>
    <cellStyle name="Calculation 5 3 2 2 3 2" xfId="19349"/>
    <cellStyle name="Calculation 5 3 2 2 3 2 2" xfId="29470"/>
    <cellStyle name="Calculation 5 3 2 2 3 3" xfId="24278"/>
    <cellStyle name="Calculation 5 3 2 2 4" xfId="14126"/>
    <cellStyle name="Calculation 5 3 2 2 4 2" xfId="36458"/>
    <cellStyle name="Calculation 5 3 2 2 5" xfId="26320"/>
    <cellStyle name="Calculation 5 3 2 3" xfId="3200"/>
    <cellStyle name="Calculation 5 3 2 3 2" xfId="41731"/>
    <cellStyle name="Calculation 5 3 2 4" xfId="36311"/>
    <cellStyle name="Calculation 5 3 3" xfId="1108"/>
    <cellStyle name="Calculation 5 3 3 2" xfId="5458"/>
    <cellStyle name="Calculation 5 3 3 2 2" xfId="8044"/>
    <cellStyle name="Calculation 5 3 3 2 2 2" xfId="17033"/>
    <cellStyle name="Calculation 5 3 3 2 2 2 2" xfId="39902"/>
    <cellStyle name="Calculation 5 3 3 2 2 3" xfId="30392"/>
    <cellStyle name="Calculation 5 3 3 2 3" xfId="10681"/>
    <cellStyle name="Calculation 5 3 3 2 3 2" xfId="19670"/>
    <cellStyle name="Calculation 5 3 3 2 3 2 2" xfId="27703"/>
    <cellStyle name="Calculation 5 3 3 2 3 3" xfId="36216"/>
    <cellStyle name="Calculation 5 3 3 2 4" xfId="14447"/>
    <cellStyle name="Calculation 5 3 3 2 4 2" xfId="36072"/>
    <cellStyle name="Calculation 5 3 3 2 5" xfId="26562"/>
    <cellStyle name="Calculation 5 3 3 3" xfId="3545"/>
    <cellStyle name="Calculation 5 3 3 3 2" xfId="23312"/>
    <cellStyle name="Calculation 5 3 3 4" xfId="27789"/>
    <cellStyle name="Calculation 5 3 4" xfId="1452"/>
    <cellStyle name="Calculation 5 3 4 2" xfId="5797"/>
    <cellStyle name="Calculation 5 3 4 2 2" xfId="8383"/>
    <cellStyle name="Calculation 5 3 4 2 2 2" xfId="17372"/>
    <cellStyle name="Calculation 5 3 4 2 2 2 2" xfId="33511"/>
    <cellStyle name="Calculation 5 3 4 2 2 3" xfId="24168"/>
    <cellStyle name="Calculation 5 3 4 2 3" xfId="11020"/>
    <cellStyle name="Calculation 5 3 4 2 3 2" xfId="20009"/>
    <cellStyle name="Calculation 5 3 4 2 3 2 2" xfId="37600"/>
    <cellStyle name="Calculation 5 3 4 2 3 3" xfId="34785"/>
    <cellStyle name="Calculation 5 3 4 2 4" xfId="14786"/>
    <cellStyle name="Calculation 5 3 4 2 4 2" xfId="34048"/>
    <cellStyle name="Calculation 5 3 4 2 5" xfId="43643"/>
    <cellStyle name="Calculation 5 3 4 3" xfId="3889"/>
    <cellStyle name="Calculation 5 3 4 3 2" xfId="38368"/>
    <cellStyle name="Calculation 5 3 4 4" xfId="27067"/>
    <cellStyle name="Calculation 5 3 5" xfId="1843"/>
    <cellStyle name="Calculation 5 3 5 2" xfId="6160"/>
    <cellStyle name="Calculation 5 3 5 2 2" xfId="8746"/>
    <cellStyle name="Calculation 5 3 5 2 2 2" xfId="17735"/>
    <cellStyle name="Calculation 5 3 5 2 2 2 2" xfId="23633"/>
    <cellStyle name="Calculation 5 3 5 2 2 3" xfId="25790"/>
    <cellStyle name="Calculation 5 3 5 2 3" xfId="11383"/>
    <cellStyle name="Calculation 5 3 5 2 3 2" xfId="20372"/>
    <cellStyle name="Calculation 5 3 5 2 3 2 2" xfId="41065"/>
    <cellStyle name="Calculation 5 3 5 2 3 3" xfId="26848"/>
    <cellStyle name="Calculation 5 3 5 2 4" xfId="15149"/>
    <cellStyle name="Calculation 5 3 5 2 4 2" xfId="27197"/>
    <cellStyle name="Calculation 5 3 5 2 5" xfId="26635"/>
    <cellStyle name="Calculation 5 3 5 3" xfId="4280"/>
    <cellStyle name="Calculation 5 3 5 3 2" xfId="43371"/>
    <cellStyle name="Calculation 5 3 5 4" xfId="39890"/>
    <cellStyle name="Calculation 5 3 6" xfId="2071"/>
    <cellStyle name="Calculation 5 3 6 2" xfId="6377"/>
    <cellStyle name="Calculation 5 3 6 2 2" xfId="8963"/>
    <cellStyle name="Calculation 5 3 6 2 2 2" xfId="17952"/>
    <cellStyle name="Calculation 5 3 6 2 2 2 2" xfId="22328"/>
    <cellStyle name="Calculation 5 3 6 2 2 3" xfId="23975"/>
    <cellStyle name="Calculation 5 3 6 2 3" xfId="11600"/>
    <cellStyle name="Calculation 5 3 6 2 3 2" xfId="20589"/>
    <cellStyle name="Calculation 5 3 6 2 3 2 2" xfId="29811"/>
    <cellStyle name="Calculation 5 3 6 2 3 3" xfId="31063"/>
    <cellStyle name="Calculation 5 3 6 2 4" xfId="15366"/>
    <cellStyle name="Calculation 5 3 6 2 4 2" xfId="25011"/>
    <cellStyle name="Calculation 5 3 6 2 5" xfId="30100"/>
    <cellStyle name="Calculation 5 3 6 3" xfId="4508"/>
    <cellStyle name="Calculation 5 3 6 3 2" xfId="41919"/>
    <cellStyle name="Calculation 5 3 6 4" xfId="37115"/>
    <cellStyle name="Calculation 5 3 7" xfId="2882"/>
    <cellStyle name="Calculation 5 3 7 2" xfId="7032"/>
    <cellStyle name="Calculation 5 3 7 2 2" xfId="12160"/>
    <cellStyle name="Calculation 5 3 7 2 2 2" xfId="21149"/>
    <cellStyle name="Calculation 5 3 7 2 2 2 2" xfId="43557"/>
    <cellStyle name="Calculation 5 3 7 2 2 3" xfId="39527"/>
    <cellStyle name="Calculation 5 3 7 2 3" xfId="12972"/>
    <cellStyle name="Calculation 5 3 7 2 3 2" xfId="21961"/>
    <cellStyle name="Calculation 5 3 7 2 3 2 2" xfId="23411"/>
    <cellStyle name="Calculation 5 3 7 2 3 3" xfId="26205"/>
    <cellStyle name="Calculation 5 3 7 2 4" xfId="16021"/>
    <cellStyle name="Calculation 5 3 7 2 4 2" xfId="29893"/>
    <cellStyle name="Calculation 5 3 7 2 5" xfId="41260"/>
    <cellStyle name="Calculation 5 3 7 3" xfId="9595"/>
    <cellStyle name="Calculation 5 3 7 3 2" xfId="18584"/>
    <cellStyle name="Calculation 5 3 7 3 2 2" xfId="24945"/>
    <cellStyle name="Calculation 5 3 7 3 3" xfId="22491"/>
    <cellStyle name="Calculation 5 3 7 4" xfId="38420"/>
    <cellStyle name="Calculation 5 3 8" xfId="4813"/>
    <cellStyle name="Calculation 5 3 8 2" xfId="7399"/>
    <cellStyle name="Calculation 5 3 8 2 2" xfId="16388"/>
    <cellStyle name="Calculation 5 3 8 2 2 2" xfId="28582"/>
    <cellStyle name="Calculation 5 3 8 2 3" xfId="28003"/>
    <cellStyle name="Calculation 5 3 8 3" xfId="10036"/>
    <cellStyle name="Calculation 5 3 8 3 2" xfId="19025"/>
    <cellStyle name="Calculation 5 3 8 3 2 2" xfId="30200"/>
    <cellStyle name="Calculation 5 3 8 3 3" xfId="24281"/>
    <cellStyle name="Calculation 5 3 8 4" xfId="13802"/>
    <cellStyle name="Calculation 5 3 8 4 2" xfId="25739"/>
    <cellStyle name="Calculation 5 3 8 5" xfId="37022"/>
    <cellStyle name="Calculation 5 3 9" xfId="6716"/>
    <cellStyle name="Calculation 5 3 9 2" xfId="11920"/>
    <cellStyle name="Calculation 5 3 9 2 2" xfId="20909"/>
    <cellStyle name="Calculation 5 3 9 2 2 2" xfId="41994"/>
    <cellStyle name="Calculation 5 3 9 2 3" xfId="26441"/>
    <cellStyle name="Calculation 5 3 9 3" xfId="15705"/>
    <cellStyle name="Calculation 5 3 9 3 2" xfId="38740"/>
    <cellStyle name="Calculation 5 3 9 4" xfId="27541"/>
    <cellStyle name="Calculation 5 30" xfId="45435"/>
    <cellStyle name="Calculation 5 31" xfId="45370"/>
    <cellStyle name="Calculation 5 32" xfId="44274"/>
    <cellStyle name="Calculation 5 33" xfId="44213"/>
    <cellStyle name="Calculation 5 34" xfId="45496"/>
    <cellStyle name="Calculation 5 4" xfId="516"/>
    <cellStyle name="Calculation 5 4 10" xfId="44372"/>
    <cellStyle name="Calculation 5 4 11" xfId="45645"/>
    <cellStyle name="Calculation 5 4 2" xfId="865"/>
    <cellStyle name="Calculation 5 4 2 2" xfId="5234"/>
    <cellStyle name="Calculation 5 4 2 2 2" xfId="7820"/>
    <cellStyle name="Calculation 5 4 2 2 2 2" xfId="16809"/>
    <cellStyle name="Calculation 5 4 2 2 2 2 2" xfId="36765"/>
    <cellStyle name="Calculation 5 4 2 2 2 3" xfId="33134"/>
    <cellStyle name="Calculation 5 4 2 2 3" xfId="10457"/>
    <cellStyle name="Calculation 5 4 2 2 3 2" xfId="19446"/>
    <cellStyle name="Calculation 5 4 2 2 3 2 2" xfId="33827"/>
    <cellStyle name="Calculation 5 4 2 2 3 3" xfId="37812"/>
    <cellStyle name="Calculation 5 4 2 2 4" xfId="14223"/>
    <cellStyle name="Calculation 5 4 2 2 4 2" xfId="34208"/>
    <cellStyle name="Calculation 5 4 2 2 5" xfId="23500"/>
    <cellStyle name="Calculation 5 4 2 3" xfId="3302"/>
    <cellStyle name="Calculation 5 4 2 3 2" xfId="30227"/>
    <cellStyle name="Calculation 5 4 2 4" xfId="38024"/>
    <cellStyle name="Calculation 5 4 3" xfId="1210"/>
    <cellStyle name="Calculation 5 4 3 2" xfId="5555"/>
    <cellStyle name="Calculation 5 4 3 2 2" xfId="8141"/>
    <cellStyle name="Calculation 5 4 3 2 2 2" xfId="17130"/>
    <cellStyle name="Calculation 5 4 3 2 2 2 2" xfId="35267"/>
    <cellStyle name="Calculation 5 4 3 2 2 3" xfId="40853"/>
    <cellStyle name="Calculation 5 4 3 2 3" xfId="10778"/>
    <cellStyle name="Calculation 5 4 3 2 3 2" xfId="19767"/>
    <cellStyle name="Calculation 5 4 3 2 3 2 2" xfId="43264"/>
    <cellStyle name="Calculation 5 4 3 2 3 3" xfId="34703"/>
    <cellStyle name="Calculation 5 4 3 2 4" xfId="14544"/>
    <cellStyle name="Calculation 5 4 3 2 4 2" xfId="29655"/>
    <cellStyle name="Calculation 5 4 3 2 5" xfId="40971"/>
    <cellStyle name="Calculation 5 4 3 3" xfId="3647"/>
    <cellStyle name="Calculation 5 4 3 3 2" xfId="34540"/>
    <cellStyle name="Calculation 5 4 3 4" xfId="28384"/>
    <cellStyle name="Calculation 5 4 4" xfId="1554"/>
    <cellStyle name="Calculation 5 4 4 2" xfId="5899"/>
    <cellStyle name="Calculation 5 4 4 2 2" xfId="8485"/>
    <cellStyle name="Calculation 5 4 4 2 2 2" xfId="17474"/>
    <cellStyle name="Calculation 5 4 4 2 2 2 2" xfId="34098"/>
    <cellStyle name="Calculation 5 4 4 2 2 3" xfId="35260"/>
    <cellStyle name="Calculation 5 4 4 2 3" xfId="11122"/>
    <cellStyle name="Calculation 5 4 4 2 3 2" xfId="20111"/>
    <cellStyle name="Calculation 5 4 4 2 3 2 2" xfId="37978"/>
    <cellStyle name="Calculation 5 4 4 2 3 3" xfId="34680"/>
    <cellStyle name="Calculation 5 4 4 2 4" xfId="14888"/>
    <cellStyle name="Calculation 5 4 4 2 4 2" xfId="27205"/>
    <cellStyle name="Calculation 5 4 4 2 5" xfId="35647"/>
    <cellStyle name="Calculation 5 4 4 3" xfId="3991"/>
    <cellStyle name="Calculation 5 4 4 3 2" xfId="27849"/>
    <cellStyle name="Calculation 5 4 4 4" xfId="24358"/>
    <cellStyle name="Calculation 5 4 5" xfId="1866"/>
    <cellStyle name="Calculation 5 4 5 2" xfId="6182"/>
    <cellStyle name="Calculation 5 4 5 2 2" xfId="8768"/>
    <cellStyle name="Calculation 5 4 5 2 2 2" xfId="17757"/>
    <cellStyle name="Calculation 5 4 5 2 2 2 2" xfId="42256"/>
    <cellStyle name="Calculation 5 4 5 2 2 3" xfId="30270"/>
    <cellStyle name="Calculation 5 4 5 2 3" xfId="11405"/>
    <cellStyle name="Calculation 5 4 5 2 3 2" xfId="20394"/>
    <cellStyle name="Calculation 5 4 5 2 3 2 2" xfId="27598"/>
    <cellStyle name="Calculation 5 4 5 2 3 3" xfId="22500"/>
    <cellStyle name="Calculation 5 4 5 2 4" xfId="15171"/>
    <cellStyle name="Calculation 5 4 5 2 4 2" xfId="23013"/>
    <cellStyle name="Calculation 5 4 5 2 5" xfId="33498"/>
    <cellStyle name="Calculation 5 4 5 3" xfId="4303"/>
    <cellStyle name="Calculation 5 4 5 3 2" xfId="41272"/>
    <cellStyle name="Calculation 5 4 5 4" xfId="33465"/>
    <cellStyle name="Calculation 5 4 6" xfId="2173"/>
    <cellStyle name="Calculation 5 4 6 2" xfId="6474"/>
    <cellStyle name="Calculation 5 4 6 2 2" xfId="9060"/>
    <cellStyle name="Calculation 5 4 6 2 2 2" xfId="18049"/>
    <cellStyle name="Calculation 5 4 6 2 2 2 2" xfId="34749"/>
    <cellStyle name="Calculation 5 4 6 2 2 3" xfId="39321"/>
    <cellStyle name="Calculation 5 4 6 2 3" xfId="11697"/>
    <cellStyle name="Calculation 5 4 6 2 3 2" xfId="20686"/>
    <cellStyle name="Calculation 5 4 6 2 3 2 2" xfId="35384"/>
    <cellStyle name="Calculation 5 4 6 2 3 3" xfId="26669"/>
    <cellStyle name="Calculation 5 4 6 2 4" xfId="15463"/>
    <cellStyle name="Calculation 5 4 6 2 4 2" xfId="27995"/>
    <cellStyle name="Calculation 5 4 6 2 5" xfId="29841"/>
    <cellStyle name="Calculation 5 4 6 3" xfId="4610"/>
    <cellStyle name="Calculation 5 4 6 3 2" xfId="40179"/>
    <cellStyle name="Calculation 5 4 6 4" xfId="24089"/>
    <cellStyle name="Calculation 5 4 7" xfId="4910"/>
    <cellStyle name="Calculation 5 4 7 2" xfId="7496"/>
    <cellStyle name="Calculation 5 4 7 2 2" xfId="16485"/>
    <cellStyle name="Calculation 5 4 7 2 2 2" xfId="22380"/>
    <cellStyle name="Calculation 5 4 7 2 3" xfId="38881"/>
    <cellStyle name="Calculation 5 4 7 3" xfId="10133"/>
    <cellStyle name="Calculation 5 4 7 3 2" xfId="19122"/>
    <cellStyle name="Calculation 5 4 7 3 2 2" xfId="30984"/>
    <cellStyle name="Calculation 5 4 7 3 3" xfId="37808"/>
    <cellStyle name="Calculation 5 4 7 4" xfId="13899"/>
    <cellStyle name="Calculation 5 4 7 4 2" xfId="25480"/>
    <cellStyle name="Calculation 5 4 7 5" xfId="31366"/>
    <cellStyle name="Calculation 5 4 8" xfId="2522"/>
    <cellStyle name="Calculation 5 4 8 2" xfId="29813"/>
    <cellStyle name="Calculation 5 4 9" xfId="42310"/>
    <cellStyle name="Calculation 5 5" xfId="276"/>
    <cellStyle name="Calculation 5 5 2" xfId="4688"/>
    <cellStyle name="Calculation 5 5 2 2" xfId="7274"/>
    <cellStyle name="Calculation 5 5 2 2 2" xfId="16263"/>
    <cellStyle name="Calculation 5 5 2 2 2 2" xfId="36948"/>
    <cellStyle name="Calculation 5 5 2 2 3" xfId="24816"/>
    <cellStyle name="Calculation 5 5 2 3" xfId="9911"/>
    <cellStyle name="Calculation 5 5 2 3 2" xfId="18900"/>
    <cellStyle name="Calculation 5 5 2 3 2 2" xfId="33213"/>
    <cellStyle name="Calculation 5 5 2 3 3" xfId="36011"/>
    <cellStyle name="Calculation 5 5 2 4" xfId="13677"/>
    <cellStyle name="Calculation 5 5 2 4 2" xfId="24893"/>
    <cellStyle name="Calculation 5 5 2 5" xfId="32814"/>
    <cellStyle name="Calculation 5 5 3" xfId="2744"/>
    <cellStyle name="Calculation 5 5 3 2" xfId="23049"/>
    <cellStyle name="Calculation 5 5 4" xfId="40308"/>
    <cellStyle name="Calculation 5 5 5" xfId="44417"/>
    <cellStyle name="Calculation 5 5 6" xfId="45664"/>
    <cellStyle name="Calculation 5 6" xfId="625"/>
    <cellStyle name="Calculation 5 6 2" xfId="5012"/>
    <cellStyle name="Calculation 5 6 2 2" xfId="7598"/>
    <cellStyle name="Calculation 5 6 2 2 2" xfId="16587"/>
    <cellStyle name="Calculation 5 6 2 2 2 2" xfId="39455"/>
    <cellStyle name="Calculation 5 6 2 2 3" xfId="27411"/>
    <cellStyle name="Calculation 5 6 2 3" xfId="10235"/>
    <cellStyle name="Calculation 5 6 2 3 2" xfId="19224"/>
    <cellStyle name="Calculation 5 6 2 3 2 2" xfId="43757"/>
    <cellStyle name="Calculation 5 6 2 3 3" xfId="26687"/>
    <cellStyle name="Calculation 5 6 2 4" xfId="14001"/>
    <cellStyle name="Calculation 5 6 2 4 2" xfId="38600"/>
    <cellStyle name="Calculation 5 6 2 5" xfId="29682"/>
    <cellStyle name="Calculation 5 6 3" xfId="3062"/>
    <cellStyle name="Calculation 5 6 3 2" xfId="33484"/>
    <cellStyle name="Calculation 5 6 4" xfId="32777"/>
    <cellStyle name="Calculation 5 6 5" xfId="44461"/>
    <cellStyle name="Calculation 5 6 6" xfId="45700"/>
    <cellStyle name="Calculation 5 7" xfId="970"/>
    <cellStyle name="Calculation 5 7 2" xfId="5333"/>
    <cellStyle name="Calculation 5 7 2 2" xfId="7919"/>
    <cellStyle name="Calculation 5 7 2 2 2" xfId="16908"/>
    <cellStyle name="Calculation 5 7 2 2 2 2" xfId="43817"/>
    <cellStyle name="Calculation 5 7 2 2 3" xfId="43525"/>
    <cellStyle name="Calculation 5 7 2 3" xfId="10556"/>
    <cellStyle name="Calculation 5 7 2 3 2" xfId="19545"/>
    <cellStyle name="Calculation 5 7 2 3 2 2" xfId="28539"/>
    <cellStyle name="Calculation 5 7 2 3 3" xfId="27112"/>
    <cellStyle name="Calculation 5 7 2 4" xfId="14322"/>
    <cellStyle name="Calculation 5 7 2 4 2" xfId="37083"/>
    <cellStyle name="Calculation 5 7 2 5" xfId="32359"/>
    <cellStyle name="Calculation 5 7 3" xfId="3407"/>
    <cellStyle name="Calculation 5 7 3 2" xfId="39116"/>
    <cellStyle name="Calculation 5 7 4" xfId="42767"/>
    <cellStyle name="Calculation 5 7 5" xfId="44510"/>
    <cellStyle name="Calculation 5 7 6" xfId="45736"/>
    <cellStyle name="Calculation 5 8" xfId="1314"/>
    <cellStyle name="Calculation 5 8 2" xfId="5659"/>
    <cellStyle name="Calculation 5 8 2 2" xfId="8245"/>
    <cellStyle name="Calculation 5 8 2 2 2" xfId="17234"/>
    <cellStyle name="Calculation 5 8 2 2 2 2" xfId="33167"/>
    <cellStyle name="Calculation 5 8 2 2 3" xfId="22137"/>
    <cellStyle name="Calculation 5 8 2 3" xfId="10882"/>
    <cellStyle name="Calculation 5 8 2 3 2" xfId="19871"/>
    <cellStyle name="Calculation 5 8 2 3 2 2" xfId="32506"/>
    <cellStyle name="Calculation 5 8 2 3 3" xfId="24306"/>
    <cellStyle name="Calculation 5 8 2 4" xfId="14648"/>
    <cellStyle name="Calculation 5 8 2 4 2" xfId="41143"/>
    <cellStyle name="Calculation 5 8 2 5" xfId="30960"/>
    <cellStyle name="Calculation 5 8 3" xfId="3751"/>
    <cellStyle name="Calculation 5 8 3 2" xfId="39422"/>
    <cellStyle name="Calculation 5 8 4" xfId="23535"/>
    <cellStyle name="Calculation 5 8 5" xfId="44474"/>
    <cellStyle name="Calculation 5 8 6" xfId="45785"/>
    <cellStyle name="Calculation 5 9" xfId="1702"/>
    <cellStyle name="Calculation 5 9 2" xfId="6028"/>
    <cellStyle name="Calculation 5 9 2 2" xfId="8614"/>
    <cellStyle name="Calculation 5 9 2 2 2" xfId="17603"/>
    <cellStyle name="Calculation 5 9 2 2 2 2" xfId="34029"/>
    <cellStyle name="Calculation 5 9 2 2 3" xfId="35181"/>
    <cellStyle name="Calculation 5 9 2 3" xfId="11251"/>
    <cellStyle name="Calculation 5 9 2 3 2" xfId="20240"/>
    <cellStyle name="Calculation 5 9 2 3 2 2" xfId="24217"/>
    <cellStyle name="Calculation 5 9 2 3 3" xfId="37831"/>
    <cellStyle name="Calculation 5 9 2 4" xfId="15017"/>
    <cellStyle name="Calculation 5 9 2 4 2" xfId="25895"/>
    <cellStyle name="Calculation 5 9 2 5" xfId="33103"/>
    <cellStyle name="Calculation 5 9 3" xfId="4139"/>
    <cellStyle name="Calculation 5 9 3 2" xfId="33262"/>
    <cellStyle name="Calculation 5 9 4" xfId="24077"/>
    <cellStyle name="Calculation 5 9 5" xfId="44556"/>
    <cellStyle name="Calculation 5 9 6" xfId="45825"/>
    <cellStyle name="Calculation 6" xfId="120"/>
    <cellStyle name="Calculation 6 10" xfId="1786"/>
    <cellStyle name="Calculation 6 10 2" xfId="6106"/>
    <cellStyle name="Calculation 6 10 2 2" xfId="8692"/>
    <cellStyle name="Calculation 6 10 2 2 2" xfId="17681"/>
    <cellStyle name="Calculation 6 10 2 2 2 2" xfId="25137"/>
    <cellStyle name="Calculation 6 10 2 2 3" xfId="38828"/>
    <cellStyle name="Calculation 6 10 2 3" xfId="11329"/>
    <cellStyle name="Calculation 6 10 2 3 2" xfId="20318"/>
    <cellStyle name="Calculation 6 10 2 3 2 2" xfId="31006"/>
    <cellStyle name="Calculation 6 10 2 3 3" xfId="38899"/>
    <cellStyle name="Calculation 6 10 2 4" xfId="15095"/>
    <cellStyle name="Calculation 6 10 2 4 2" xfId="25500"/>
    <cellStyle name="Calculation 6 10 2 5" xfId="30251"/>
    <cellStyle name="Calculation 6 10 3" xfId="4223"/>
    <cellStyle name="Calculation 6 10 3 2" xfId="43008"/>
    <cellStyle name="Calculation 6 10 4" xfId="38311"/>
    <cellStyle name="Calculation 6 10 5" xfId="44591"/>
    <cellStyle name="Calculation 6 10 6" xfId="45830"/>
    <cellStyle name="Calculation 6 11" xfId="2984"/>
    <cellStyle name="Calculation 6 11 2" xfId="7134"/>
    <cellStyle name="Calculation 6 11 2 2" xfId="16123"/>
    <cellStyle name="Calculation 6 11 2 2 2" xfId="26190"/>
    <cellStyle name="Calculation 6 11 2 3" xfId="29187"/>
    <cellStyle name="Calculation 6 11 3" xfId="9697"/>
    <cellStyle name="Calculation 6 11 3 2" xfId="18686"/>
    <cellStyle name="Calculation 6 11 3 2 2" xfId="30054"/>
    <cellStyle name="Calculation 6 11 3 3" xfId="40018"/>
    <cellStyle name="Calculation 6 11 4" xfId="13537"/>
    <cellStyle name="Calculation 6 11 4 2" xfId="29622"/>
    <cellStyle name="Calculation 6 11 5" xfId="33880"/>
    <cellStyle name="Calculation 6 11 6" xfId="44644"/>
    <cellStyle name="Calculation 6 12" xfId="6576"/>
    <cellStyle name="Calculation 6 12 2" xfId="11793"/>
    <cellStyle name="Calculation 6 12 2 2" xfId="20782"/>
    <cellStyle name="Calculation 6 12 2 2 2" xfId="43196"/>
    <cellStyle name="Calculation 6 12 2 3" xfId="33372"/>
    <cellStyle name="Calculation 6 12 3" xfId="15565"/>
    <cellStyle name="Calculation 6 12 3 2" xfId="42476"/>
    <cellStyle name="Calculation 6 12 4" xfId="43568"/>
    <cellStyle name="Calculation 6 12 5" xfId="44660"/>
    <cellStyle name="Calculation 6 13" xfId="9156"/>
    <cellStyle name="Calculation 6 13 2" xfId="18145"/>
    <cellStyle name="Calculation 6 13 2 2" xfId="37218"/>
    <cellStyle name="Calculation 6 13 3" xfId="29857"/>
    <cellStyle name="Calculation 6 13 4" xfId="44634"/>
    <cellStyle name="Calculation 6 14" xfId="9865"/>
    <cellStyle name="Calculation 6 14 2" xfId="18854"/>
    <cellStyle name="Calculation 6 14 2 2" xfId="22728"/>
    <cellStyle name="Calculation 6 14 3" xfId="34512"/>
    <cellStyle name="Calculation 6 14 4" xfId="44772"/>
    <cellStyle name="Calculation 6 15" xfId="2280"/>
    <cellStyle name="Calculation 6 15 2" xfId="25778"/>
    <cellStyle name="Calculation 6 15 3" xfId="44737"/>
    <cellStyle name="Calculation 6 16" xfId="13189"/>
    <cellStyle name="Calculation 6 16 2" xfId="27178"/>
    <cellStyle name="Calculation 6 16 3" xfId="44745"/>
    <cellStyle name="Calculation 6 17" xfId="29321"/>
    <cellStyle name="Calculation 6 17 2" xfId="44836"/>
    <cellStyle name="Calculation 6 18" xfId="44840"/>
    <cellStyle name="Calculation 6 19" xfId="44848"/>
    <cellStyle name="Calculation 6 2" xfId="361"/>
    <cellStyle name="Calculation 6 2 10" xfId="6663"/>
    <cellStyle name="Calculation 6 2 10 2" xfId="11869"/>
    <cellStyle name="Calculation 6 2 10 2 2" xfId="20858"/>
    <cellStyle name="Calculation 6 2 10 2 2 2" xfId="29884"/>
    <cellStyle name="Calculation 6 2 10 2 3" xfId="36490"/>
    <cellStyle name="Calculation 6 2 10 3" xfId="15652"/>
    <cellStyle name="Calculation 6 2 10 3 2" xfId="36504"/>
    <cellStyle name="Calculation 6 2 10 4" xfId="24726"/>
    <cellStyle name="Calculation 6 2 11" xfId="9232"/>
    <cellStyle name="Calculation 6 2 11 2" xfId="18221"/>
    <cellStyle name="Calculation 6 2 11 2 2" xfId="40668"/>
    <cellStyle name="Calculation 6 2 11 3" xfId="32893"/>
    <cellStyle name="Calculation 6 2 12" xfId="12534"/>
    <cellStyle name="Calculation 6 2 12 2" xfId="21523"/>
    <cellStyle name="Calculation 6 2 12 2 2" xfId="25801"/>
    <cellStyle name="Calculation 6 2 12 3" xfId="25975"/>
    <cellStyle name="Calculation 6 2 13" xfId="2367"/>
    <cellStyle name="Calculation 6 2 13 2" xfId="42703"/>
    <cellStyle name="Calculation 6 2 14" xfId="13276"/>
    <cellStyle name="Calculation 6 2 14 2" xfId="37876"/>
    <cellStyle name="Calculation 6 2 15" xfId="30336"/>
    <cellStyle name="Calculation 6 2 16" xfId="44298"/>
    <cellStyle name="Calculation 6 2 17" xfId="45553"/>
    <cellStyle name="Calculation 6 2 2" xfId="493"/>
    <cellStyle name="Calculation 6 2 2 10" xfId="9357"/>
    <cellStyle name="Calculation 6 2 2 10 2" xfId="18346"/>
    <cellStyle name="Calculation 6 2 2 10 2 2" xfId="33237"/>
    <cellStyle name="Calculation 6 2 2 10 3" xfId="35184"/>
    <cellStyle name="Calculation 6 2 2 11" xfId="9779"/>
    <cellStyle name="Calculation 6 2 2 11 2" xfId="18768"/>
    <cellStyle name="Calculation 6 2 2 11 2 2" xfId="23980"/>
    <cellStyle name="Calculation 6 2 2 11 3" xfId="40088"/>
    <cellStyle name="Calculation 6 2 2 12" xfId="2499"/>
    <cellStyle name="Calculation 6 2 2 12 2" xfId="34578"/>
    <cellStyle name="Calculation 6 2 2 13" xfId="13408"/>
    <cellStyle name="Calculation 6 2 2 13 2" xfId="42406"/>
    <cellStyle name="Calculation 6 2 2 14" xfId="22908"/>
    <cellStyle name="Calculation 6 2 2 2" xfId="842"/>
    <cellStyle name="Calculation 6 2 2 2 2" xfId="5211"/>
    <cellStyle name="Calculation 6 2 2 2 2 2" xfId="7797"/>
    <cellStyle name="Calculation 6 2 2 2 2 2 2" xfId="16786"/>
    <cellStyle name="Calculation 6 2 2 2 2 2 2 2" xfId="39097"/>
    <cellStyle name="Calculation 6 2 2 2 2 2 3" xfId="25250"/>
    <cellStyle name="Calculation 6 2 2 2 2 3" xfId="10434"/>
    <cellStyle name="Calculation 6 2 2 2 2 3 2" xfId="19423"/>
    <cellStyle name="Calculation 6 2 2 2 2 3 2 2" xfId="41991"/>
    <cellStyle name="Calculation 6 2 2 2 2 3 3" xfId="34648"/>
    <cellStyle name="Calculation 6 2 2 2 2 4" xfId="14200"/>
    <cellStyle name="Calculation 6 2 2 2 2 4 2" xfId="41243"/>
    <cellStyle name="Calculation 6 2 2 2 2 5" xfId="30967"/>
    <cellStyle name="Calculation 6 2 2 2 3" xfId="3279"/>
    <cellStyle name="Calculation 6 2 2 2 3 2" xfId="38184"/>
    <cellStyle name="Calculation 6 2 2 2 4" xfId="24346"/>
    <cellStyle name="Calculation 6 2 2 3" xfId="1187"/>
    <cellStyle name="Calculation 6 2 2 3 2" xfId="5532"/>
    <cellStyle name="Calculation 6 2 2 3 2 2" xfId="8118"/>
    <cellStyle name="Calculation 6 2 2 3 2 2 2" xfId="17107"/>
    <cellStyle name="Calculation 6 2 2 3 2 2 2 2" xfId="27999"/>
    <cellStyle name="Calculation 6 2 2 3 2 2 3" xfId="42967"/>
    <cellStyle name="Calculation 6 2 2 3 2 3" xfId="10755"/>
    <cellStyle name="Calculation 6 2 2 3 2 3 2" xfId="19744"/>
    <cellStyle name="Calculation 6 2 2 3 2 3 2 2" xfId="29027"/>
    <cellStyle name="Calculation 6 2 2 3 2 3 3" xfId="40508"/>
    <cellStyle name="Calculation 6 2 2 3 2 4" xfId="14521"/>
    <cellStyle name="Calculation 6 2 2 3 2 4 2" xfId="37411"/>
    <cellStyle name="Calculation 6 2 2 3 2 5" xfId="43084"/>
    <cellStyle name="Calculation 6 2 2 3 3" xfId="3624"/>
    <cellStyle name="Calculation 6 2 2 3 3 2" xfId="42301"/>
    <cellStyle name="Calculation 6 2 2 3 4" xfId="29613"/>
    <cellStyle name="Calculation 6 2 2 4" xfId="1531"/>
    <cellStyle name="Calculation 6 2 2 4 2" xfId="5876"/>
    <cellStyle name="Calculation 6 2 2 4 2 2" xfId="8462"/>
    <cellStyle name="Calculation 6 2 2 4 2 2 2" xfId="17451"/>
    <cellStyle name="Calculation 6 2 2 4 2 2 2 2" xfId="41499"/>
    <cellStyle name="Calculation 6 2 2 4 2 2 3" xfId="27992"/>
    <cellStyle name="Calculation 6 2 2 4 2 3" xfId="11099"/>
    <cellStyle name="Calculation 6 2 2 4 2 3 2" xfId="20088"/>
    <cellStyle name="Calculation 6 2 2 4 2 3 2 2" xfId="23934"/>
    <cellStyle name="Calculation 6 2 2 4 2 3 3" xfId="22221"/>
    <cellStyle name="Calculation 6 2 2 4 2 4" xfId="14865"/>
    <cellStyle name="Calculation 6 2 2 4 2 4 2" xfId="31327"/>
    <cellStyle name="Calculation 6 2 2 4 2 5" xfId="28350"/>
    <cellStyle name="Calculation 6 2 2 4 3" xfId="3968"/>
    <cellStyle name="Calculation 6 2 2 4 3 2" xfId="29602"/>
    <cellStyle name="Calculation 6 2 2 4 4" xfId="22386"/>
    <cellStyle name="Calculation 6 2 2 5" xfId="1922"/>
    <cellStyle name="Calculation 6 2 2 5 2" xfId="6238"/>
    <cellStyle name="Calculation 6 2 2 5 2 2" xfId="8824"/>
    <cellStyle name="Calculation 6 2 2 5 2 2 2" xfId="17813"/>
    <cellStyle name="Calculation 6 2 2 5 2 2 2 2" xfId="23237"/>
    <cellStyle name="Calculation 6 2 2 5 2 2 3" xfId="29875"/>
    <cellStyle name="Calculation 6 2 2 5 2 3" xfId="11461"/>
    <cellStyle name="Calculation 6 2 2 5 2 3 2" xfId="20450"/>
    <cellStyle name="Calculation 6 2 2 5 2 3 2 2" xfId="40669"/>
    <cellStyle name="Calculation 6 2 2 5 2 3 3" xfId="26716"/>
    <cellStyle name="Calculation 6 2 2 5 2 4" xfId="15227"/>
    <cellStyle name="Calculation 6 2 2 5 2 4 2" xfId="42638"/>
    <cellStyle name="Calculation 6 2 2 5 2 5" xfId="22815"/>
    <cellStyle name="Calculation 6 2 2 5 3" xfId="4359"/>
    <cellStyle name="Calculation 6 2 2 5 3 2" xfId="32436"/>
    <cellStyle name="Calculation 6 2 2 5 4" xfId="35221"/>
    <cellStyle name="Calculation 6 2 2 6" xfId="2150"/>
    <cellStyle name="Calculation 6 2 2 6 2" xfId="6451"/>
    <cellStyle name="Calculation 6 2 2 6 2 2" xfId="9037"/>
    <cellStyle name="Calculation 6 2 2 6 2 2 2" xfId="18026"/>
    <cellStyle name="Calculation 6 2 2 6 2 2 2 2" xfId="26217"/>
    <cellStyle name="Calculation 6 2 2 6 2 2 3" xfId="25642"/>
    <cellStyle name="Calculation 6 2 2 6 2 3" xfId="11674"/>
    <cellStyle name="Calculation 6 2 2 6 2 3 2" xfId="20663"/>
    <cellStyle name="Calculation 6 2 2 6 2 3 2 2" xfId="28197"/>
    <cellStyle name="Calculation 6 2 2 6 2 3 3" xfId="35558"/>
    <cellStyle name="Calculation 6 2 2 6 2 4" xfId="15440"/>
    <cellStyle name="Calculation 6 2 2 6 2 4 2" xfId="29910"/>
    <cellStyle name="Calculation 6 2 2 6 2 5" xfId="34606"/>
    <cellStyle name="Calculation 6 2 2 6 3" xfId="4587"/>
    <cellStyle name="Calculation 6 2 2 6 3 2" xfId="26143"/>
    <cellStyle name="Calculation 6 2 2 6 4" xfId="30883"/>
    <cellStyle name="Calculation 6 2 2 7" xfId="2960"/>
    <cellStyle name="Calculation 6 2 2 7 2" xfId="7110"/>
    <cellStyle name="Calculation 6 2 2 7 2 2" xfId="12236"/>
    <cellStyle name="Calculation 6 2 2 7 2 2 2" xfId="21225"/>
    <cellStyle name="Calculation 6 2 2 7 2 2 2 2" xfId="22684"/>
    <cellStyle name="Calculation 6 2 2 7 2 2 3" xfId="43491"/>
    <cellStyle name="Calculation 6 2 2 7 2 3" xfId="13028"/>
    <cellStyle name="Calculation 6 2 2 7 2 3 2" xfId="22017"/>
    <cellStyle name="Calculation 6 2 2 7 2 3 2 2" xfId="42205"/>
    <cellStyle name="Calculation 6 2 2 7 2 3 3" xfId="27086"/>
    <cellStyle name="Calculation 6 2 2 7 2 4" xfId="16099"/>
    <cellStyle name="Calculation 6 2 2 7 2 4 2" xfId="39588"/>
    <cellStyle name="Calculation 6 2 2 7 2 5" xfId="22707"/>
    <cellStyle name="Calculation 6 2 2 7 3" xfId="9673"/>
    <cellStyle name="Calculation 6 2 2 7 3 2" xfId="18662"/>
    <cellStyle name="Calculation 6 2 2 7 3 2 2" xfId="28876"/>
    <cellStyle name="Calculation 6 2 2 7 3 3" xfId="34462"/>
    <cellStyle name="Calculation 6 2 2 7 4" xfId="32631"/>
    <cellStyle name="Calculation 6 2 2 8" xfId="4887"/>
    <cellStyle name="Calculation 6 2 2 8 2" xfId="7473"/>
    <cellStyle name="Calculation 6 2 2 8 2 2" xfId="16462"/>
    <cellStyle name="Calculation 6 2 2 8 2 2 2" xfId="37344"/>
    <cellStyle name="Calculation 6 2 2 8 2 3" xfId="31038"/>
    <cellStyle name="Calculation 6 2 2 8 3" xfId="10110"/>
    <cellStyle name="Calculation 6 2 2 8 3 2" xfId="19099"/>
    <cellStyle name="Calculation 6 2 2 8 3 2 2" xfId="37898"/>
    <cellStyle name="Calculation 6 2 2 8 3 3" xfId="34644"/>
    <cellStyle name="Calculation 6 2 2 8 4" xfId="13876"/>
    <cellStyle name="Calculation 6 2 2 8 4 2" xfId="30681"/>
    <cellStyle name="Calculation 6 2 2 8 5" xfId="38699"/>
    <cellStyle name="Calculation 6 2 2 9" xfId="6795"/>
    <cellStyle name="Calculation 6 2 2 9 2" xfId="11994"/>
    <cellStyle name="Calculation 6 2 2 9 2 2" xfId="20983"/>
    <cellStyle name="Calculation 6 2 2 9 2 2 2" xfId="24223"/>
    <cellStyle name="Calculation 6 2 2 9 2 3" xfId="26956"/>
    <cellStyle name="Calculation 6 2 2 9 3" xfId="15784"/>
    <cellStyle name="Calculation 6 2 2 9 3 2" xfId="30215"/>
    <cellStyle name="Calculation 6 2 2 9 4" xfId="38919"/>
    <cellStyle name="Calculation 6 2 3" xfId="710"/>
    <cellStyle name="Calculation 6 2 3 2" xfId="5086"/>
    <cellStyle name="Calculation 6 2 3 2 2" xfId="7672"/>
    <cellStyle name="Calculation 6 2 3 2 2 2" xfId="16661"/>
    <cellStyle name="Calculation 6 2 3 2 2 2 2" xfId="25510"/>
    <cellStyle name="Calculation 6 2 3 2 2 3" xfId="31258"/>
    <cellStyle name="Calculation 6 2 3 2 3" xfId="10309"/>
    <cellStyle name="Calculation 6 2 3 2 3 2" xfId="19298"/>
    <cellStyle name="Calculation 6 2 3 2 3 2 2" xfId="39345"/>
    <cellStyle name="Calculation 6 2 3 2 3 3" xfId="43968"/>
    <cellStyle name="Calculation 6 2 3 2 4" xfId="14075"/>
    <cellStyle name="Calculation 6 2 3 2 4 2" xfId="41962"/>
    <cellStyle name="Calculation 6 2 3 2 5" xfId="33822"/>
    <cellStyle name="Calculation 6 2 3 3" xfId="3147"/>
    <cellStyle name="Calculation 6 2 3 3 2" xfId="30320"/>
    <cellStyle name="Calculation 6 2 3 4" xfId="29852"/>
    <cellStyle name="Calculation 6 2 4" xfId="1055"/>
    <cellStyle name="Calculation 6 2 4 2" xfId="5407"/>
    <cellStyle name="Calculation 6 2 4 2 2" xfId="7993"/>
    <cellStyle name="Calculation 6 2 4 2 2 2" xfId="16982"/>
    <cellStyle name="Calculation 6 2 4 2 2 2 2" xfId="31630"/>
    <cellStyle name="Calculation 6 2 4 2 2 3" xfId="27134"/>
    <cellStyle name="Calculation 6 2 4 2 3" xfId="10630"/>
    <cellStyle name="Calculation 6 2 4 2 3 2" xfId="19619"/>
    <cellStyle name="Calculation 6 2 4 2 3 2 2" xfId="32791"/>
    <cellStyle name="Calculation 6 2 4 2 3 3" xfId="40406"/>
    <cellStyle name="Calculation 6 2 4 2 4" xfId="14396"/>
    <cellStyle name="Calculation 6 2 4 2 4 2" xfId="41600"/>
    <cellStyle name="Calculation 6 2 4 2 5" xfId="40979"/>
    <cellStyle name="Calculation 6 2 4 3" xfId="3492"/>
    <cellStyle name="Calculation 6 2 4 3 2" xfId="24126"/>
    <cellStyle name="Calculation 6 2 4 4" xfId="23883"/>
    <cellStyle name="Calculation 6 2 5" xfId="1399"/>
    <cellStyle name="Calculation 6 2 5 2" xfId="5744"/>
    <cellStyle name="Calculation 6 2 5 2 2" xfId="8330"/>
    <cellStyle name="Calculation 6 2 5 2 2 2" xfId="17319"/>
    <cellStyle name="Calculation 6 2 5 2 2 2 2" xfId="28376"/>
    <cellStyle name="Calculation 6 2 5 2 2 3" xfId="29176"/>
    <cellStyle name="Calculation 6 2 5 2 3" xfId="10967"/>
    <cellStyle name="Calculation 6 2 5 2 3 2" xfId="19956"/>
    <cellStyle name="Calculation 6 2 5 2 3 2 2" xfId="31883"/>
    <cellStyle name="Calculation 6 2 5 2 3 3" xfId="40490"/>
    <cellStyle name="Calculation 6 2 5 2 4" xfId="14733"/>
    <cellStyle name="Calculation 6 2 5 2 4 2" xfId="31415"/>
    <cellStyle name="Calculation 6 2 5 2 5" xfId="38551"/>
    <cellStyle name="Calculation 6 2 5 3" xfId="3836"/>
    <cellStyle name="Calculation 6 2 5 3 2" xfId="34232"/>
    <cellStyle name="Calculation 6 2 5 4" xfId="30876"/>
    <cellStyle name="Calculation 6 2 6" xfId="1762"/>
    <cellStyle name="Calculation 6 2 6 2" xfId="6086"/>
    <cellStyle name="Calculation 6 2 6 2 2" xfId="8672"/>
    <cellStyle name="Calculation 6 2 6 2 2 2" xfId="17661"/>
    <cellStyle name="Calculation 6 2 6 2 2 2 2" xfId="25431"/>
    <cellStyle name="Calculation 6 2 6 2 2 3" xfId="22410"/>
    <cellStyle name="Calculation 6 2 6 2 3" xfId="11309"/>
    <cellStyle name="Calculation 6 2 6 2 3 2" xfId="20298"/>
    <cellStyle name="Calculation 6 2 6 2 3 2 2" xfId="30744"/>
    <cellStyle name="Calculation 6 2 6 2 3 3" xfId="33206"/>
    <cellStyle name="Calculation 6 2 6 2 4" xfId="15075"/>
    <cellStyle name="Calculation 6 2 6 2 4 2" xfId="34609"/>
    <cellStyle name="Calculation 6 2 6 2 5" xfId="43168"/>
    <cellStyle name="Calculation 6 2 6 3" xfId="4199"/>
    <cellStyle name="Calculation 6 2 6 3 2" xfId="25139"/>
    <cellStyle name="Calculation 6 2 6 4" xfId="23494"/>
    <cellStyle name="Calculation 6 2 7" xfId="2018"/>
    <cellStyle name="Calculation 6 2 7 2" xfId="6326"/>
    <cellStyle name="Calculation 6 2 7 2 2" xfId="8912"/>
    <cellStyle name="Calculation 6 2 7 2 2 2" xfId="17901"/>
    <cellStyle name="Calculation 6 2 7 2 2 2 2" xfId="29344"/>
    <cellStyle name="Calculation 6 2 7 2 2 3" xfId="32876"/>
    <cellStyle name="Calculation 6 2 7 2 3" xfId="11549"/>
    <cellStyle name="Calculation 6 2 7 2 3 2" xfId="20538"/>
    <cellStyle name="Calculation 6 2 7 2 3 2 2" xfId="35491"/>
    <cellStyle name="Calculation 6 2 7 2 3 3" xfId="40564"/>
    <cellStyle name="Calculation 6 2 7 2 4" xfId="15315"/>
    <cellStyle name="Calculation 6 2 7 2 4 2" xfId="33732"/>
    <cellStyle name="Calculation 6 2 7 2 5" xfId="29806"/>
    <cellStyle name="Calculation 6 2 7 3" xfId="4455"/>
    <cellStyle name="Calculation 6 2 7 3 2" xfId="43706"/>
    <cellStyle name="Calculation 6 2 7 4" xfId="23308"/>
    <cellStyle name="Calculation 6 2 8" xfId="2829"/>
    <cellStyle name="Calculation 6 2 8 2" xfId="6979"/>
    <cellStyle name="Calculation 6 2 8 2 2" xfId="12108"/>
    <cellStyle name="Calculation 6 2 8 2 2 2" xfId="21097"/>
    <cellStyle name="Calculation 6 2 8 2 2 2 2" xfId="28082"/>
    <cellStyle name="Calculation 6 2 8 2 2 3" xfId="26742"/>
    <cellStyle name="Calculation 6 2 8 2 3" xfId="12928"/>
    <cellStyle name="Calculation 6 2 8 2 3 2" xfId="21917"/>
    <cellStyle name="Calculation 6 2 8 2 3 2 2" xfId="34764"/>
    <cellStyle name="Calculation 6 2 8 2 3 3" xfId="27211"/>
    <cellStyle name="Calculation 6 2 8 2 4" xfId="15968"/>
    <cellStyle name="Calculation 6 2 8 2 4 2" xfId="41327"/>
    <cellStyle name="Calculation 6 2 8 2 5" xfId="36229"/>
    <cellStyle name="Calculation 6 2 8 3" xfId="9542"/>
    <cellStyle name="Calculation 6 2 8 3 2" xfId="18531"/>
    <cellStyle name="Calculation 6 2 8 3 2 2" xfId="38105"/>
    <cellStyle name="Calculation 6 2 8 3 3" xfId="33044"/>
    <cellStyle name="Calculation 6 2 8 4" xfId="29929"/>
    <cellStyle name="Calculation 6 2 9" xfId="4762"/>
    <cellStyle name="Calculation 6 2 9 2" xfId="7348"/>
    <cellStyle name="Calculation 6 2 9 2 2" xfId="16337"/>
    <cellStyle name="Calculation 6 2 9 2 2 2" xfId="41303"/>
    <cellStyle name="Calculation 6 2 9 2 3" xfId="23201"/>
    <cellStyle name="Calculation 6 2 9 3" xfId="9985"/>
    <cellStyle name="Calculation 6 2 9 3 2" xfId="18974"/>
    <cellStyle name="Calculation 6 2 9 3 2 2" xfId="41456"/>
    <cellStyle name="Calculation 6 2 9 3 3" xfId="43971"/>
    <cellStyle name="Calculation 6 2 9 4" xfId="13751"/>
    <cellStyle name="Calculation 6 2 9 4 2" xfId="26196"/>
    <cellStyle name="Calculation 6 2 9 5" xfId="24345"/>
    <cellStyle name="Calculation 6 20" xfId="44955"/>
    <cellStyle name="Calculation 6 21" xfId="44965"/>
    <cellStyle name="Calculation 6 22" xfId="44969"/>
    <cellStyle name="Calculation 6 23" xfId="44989"/>
    <cellStyle name="Calculation 6 24" xfId="45023"/>
    <cellStyle name="Calculation 6 25" xfId="45037"/>
    <cellStyle name="Calculation 6 26" xfId="45116"/>
    <cellStyle name="Calculation 6 27" xfId="45142"/>
    <cellStyle name="Calculation 6 28" xfId="45190"/>
    <cellStyle name="Calculation 6 29" xfId="45226"/>
    <cellStyle name="Calculation 6 3" xfId="412"/>
    <cellStyle name="Calculation 6 3 10" xfId="9281"/>
    <cellStyle name="Calculation 6 3 10 2" xfId="18270"/>
    <cellStyle name="Calculation 6 3 10 2 2" xfId="36224"/>
    <cellStyle name="Calculation 6 3 10 3" xfId="28648"/>
    <cellStyle name="Calculation 6 3 11" xfId="12336"/>
    <cellStyle name="Calculation 6 3 11 2" xfId="21325"/>
    <cellStyle name="Calculation 6 3 11 2 2" xfId="32348"/>
    <cellStyle name="Calculation 6 3 11 3" xfId="33638"/>
    <cellStyle name="Calculation 6 3 12" xfId="2418"/>
    <cellStyle name="Calculation 6 3 12 2" xfId="32602"/>
    <cellStyle name="Calculation 6 3 13" xfId="13327"/>
    <cellStyle name="Calculation 6 3 13 2" xfId="34864"/>
    <cellStyle name="Calculation 6 3 14" xfId="24370"/>
    <cellStyle name="Calculation 6 3 15" xfId="44370"/>
    <cellStyle name="Calculation 6 3 16" xfId="45554"/>
    <cellStyle name="Calculation 6 3 2" xfId="761"/>
    <cellStyle name="Calculation 6 3 2 2" xfId="5135"/>
    <cellStyle name="Calculation 6 3 2 2 2" xfId="7721"/>
    <cellStyle name="Calculation 6 3 2 2 2 2" xfId="16710"/>
    <cellStyle name="Calculation 6 3 2 2 2 2 2" xfId="30151"/>
    <cellStyle name="Calculation 6 3 2 2 2 3" xfId="27217"/>
    <cellStyle name="Calculation 6 3 2 2 3" xfId="10358"/>
    <cellStyle name="Calculation 6 3 2 2 3 2" xfId="19347"/>
    <cellStyle name="Calculation 6 3 2 2 3 2 2" xfId="33047"/>
    <cellStyle name="Calculation 6 3 2 2 3 3" xfId="35124"/>
    <cellStyle name="Calculation 6 3 2 2 4" xfId="14124"/>
    <cellStyle name="Calculation 6 3 2 2 4 2" xfId="37257"/>
    <cellStyle name="Calculation 6 3 2 2 5" xfId="22349"/>
    <cellStyle name="Calculation 6 3 2 3" xfId="3198"/>
    <cellStyle name="Calculation 6 3 2 3 2" xfId="24336"/>
    <cellStyle name="Calculation 6 3 2 4" xfId="37111"/>
    <cellStyle name="Calculation 6 3 3" xfId="1106"/>
    <cellStyle name="Calculation 6 3 3 2" xfId="5456"/>
    <cellStyle name="Calculation 6 3 3 2 2" xfId="8042"/>
    <cellStyle name="Calculation 6 3 3 2 2 2" xfId="17031"/>
    <cellStyle name="Calculation 6 3 3 2 2 2 2" xfId="43749"/>
    <cellStyle name="Calculation 6 3 3 2 2 3" xfId="34035"/>
    <cellStyle name="Calculation 6 3 3 2 3" xfId="10679"/>
    <cellStyle name="Calculation 6 3 3 2 3 2" xfId="19668"/>
    <cellStyle name="Calculation 6 3 3 2 3 2 2" xfId="28458"/>
    <cellStyle name="Calculation 6 3 3 2 3 3" xfId="38979"/>
    <cellStyle name="Calculation 6 3 3 2 4" xfId="14445"/>
    <cellStyle name="Calculation 6 3 3 2 4 2" xfId="36902"/>
    <cellStyle name="Calculation 6 3 3 2 5" xfId="30652"/>
    <cellStyle name="Calculation 6 3 3 3" xfId="3543"/>
    <cellStyle name="Calculation 6 3 3 3 2" xfId="34789"/>
    <cellStyle name="Calculation 6 3 3 4" xfId="31233"/>
    <cellStyle name="Calculation 6 3 4" xfId="1450"/>
    <cellStyle name="Calculation 6 3 4 2" xfId="5795"/>
    <cellStyle name="Calculation 6 3 4 2 2" xfId="8381"/>
    <cellStyle name="Calculation 6 3 4 2 2 2" xfId="17370"/>
    <cellStyle name="Calculation 6 3 4 2 2 2 2" xfId="37962"/>
    <cellStyle name="Calculation 6 3 4 2 2 3" xfId="35592"/>
    <cellStyle name="Calculation 6 3 4 2 3" xfId="11018"/>
    <cellStyle name="Calculation 6 3 4 2 3 2" xfId="20007"/>
    <cellStyle name="Calculation 6 3 4 2 3 2 2" xfId="41446"/>
    <cellStyle name="Calculation 6 3 4 2 3 3" xfId="31052"/>
    <cellStyle name="Calculation 6 3 4 2 4" xfId="14784"/>
    <cellStyle name="Calculation 6 3 4 2 4 2" xfId="38498"/>
    <cellStyle name="Calculation 6 3 4 2 5" xfId="26246"/>
    <cellStyle name="Calculation 6 3 4 3" xfId="3887"/>
    <cellStyle name="Calculation 6 3 4 3 2" xfId="42215"/>
    <cellStyle name="Calculation 6 3 4 4" xfId="27898"/>
    <cellStyle name="Calculation 6 3 5" xfId="1629"/>
    <cellStyle name="Calculation 6 3 5 2" xfId="5971"/>
    <cellStyle name="Calculation 6 3 5 2 2" xfId="8557"/>
    <cellStyle name="Calculation 6 3 5 2 2 2" xfId="17546"/>
    <cellStyle name="Calculation 6 3 5 2 2 2 2" xfId="33546"/>
    <cellStyle name="Calculation 6 3 5 2 2 3" xfId="31177"/>
    <cellStyle name="Calculation 6 3 5 2 3" xfId="11194"/>
    <cellStyle name="Calculation 6 3 5 2 3 2" xfId="20183"/>
    <cellStyle name="Calculation 6 3 5 2 3 2 2" xfId="24735"/>
    <cellStyle name="Calculation 6 3 5 2 3 3" xfId="40125"/>
    <cellStyle name="Calculation 6 3 5 2 4" xfId="14960"/>
    <cellStyle name="Calculation 6 3 5 2 4 2" xfId="29565"/>
    <cellStyle name="Calculation 6 3 5 2 5" xfId="28255"/>
    <cellStyle name="Calculation 6 3 5 3" xfId="4066"/>
    <cellStyle name="Calculation 6 3 5 3 2" xfId="31830"/>
    <cellStyle name="Calculation 6 3 5 4" xfId="25819"/>
    <cellStyle name="Calculation 6 3 6" xfId="2069"/>
    <cellStyle name="Calculation 6 3 6 2" xfId="6375"/>
    <cellStyle name="Calculation 6 3 6 2 2" xfId="8961"/>
    <cellStyle name="Calculation 6 3 6 2 2 2" xfId="17950"/>
    <cellStyle name="Calculation 6 3 6 2 2 2 2" xfId="35802"/>
    <cellStyle name="Calculation 6 3 6 2 2 3" xfId="26998"/>
    <cellStyle name="Calculation 6 3 6 2 3" xfId="11598"/>
    <cellStyle name="Calculation 6 3 6 2 3 2" xfId="20587"/>
    <cellStyle name="Calculation 6 3 6 2 3 2 2" xfId="33453"/>
    <cellStyle name="Calculation 6 3 6 2 3 3" xfId="26974"/>
    <cellStyle name="Calculation 6 3 6 2 4" xfId="15364"/>
    <cellStyle name="Calculation 6 3 6 2 4 2" xfId="23118"/>
    <cellStyle name="Calculation 6 3 6 2 5" xfId="33742"/>
    <cellStyle name="Calculation 6 3 6 3" xfId="4506"/>
    <cellStyle name="Calculation 6 3 6 3 2" xfId="24524"/>
    <cellStyle name="Calculation 6 3 6 4" xfId="40961"/>
    <cellStyle name="Calculation 6 3 7" xfId="2880"/>
    <cellStyle name="Calculation 6 3 7 2" xfId="7030"/>
    <cellStyle name="Calculation 6 3 7 2 2" xfId="12158"/>
    <cellStyle name="Calculation 6 3 7 2 2 2" xfId="21147"/>
    <cellStyle name="Calculation 6 3 7 2 2 2 2" xfId="26160"/>
    <cellStyle name="Calculation 6 3 7 2 2 3" xfId="43374"/>
    <cellStyle name="Calculation 6 3 7 2 3" xfId="12970"/>
    <cellStyle name="Calculation 6 3 7 2 3 2" xfId="21959"/>
    <cellStyle name="Calculation 6 3 7 2 3 2 2" xfId="34911"/>
    <cellStyle name="Calculation 6 3 7 2 3 3" xfId="22142"/>
    <cellStyle name="Calculation 6 3 7 2 4" xfId="16019"/>
    <cellStyle name="Calculation 6 3 7 2 4 2" xfId="33535"/>
    <cellStyle name="Calculation 6 3 7 2 5" xfId="39657"/>
    <cellStyle name="Calculation 6 3 7 3" xfId="9593"/>
    <cellStyle name="Calculation 6 3 7 3 2" xfId="18582"/>
    <cellStyle name="Calculation 6 3 7 3 2 2" xfId="23044"/>
    <cellStyle name="Calculation 6 3 7 3 3" xfId="35899"/>
    <cellStyle name="Calculation 6 3 7 4" xfId="42267"/>
    <cellStyle name="Calculation 6 3 8" xfId="4811"/>
    <cellStyle name="Calculation 6 3 8 2" xfId="7397"/>
    <cellStyle name="Calculation 6 3 8 2 2" xfId="16386"/>
    <cellStyle name="Calculation 6 3 8 2 2 2" xfId="32050"/>
    <cellStyle name="Calculation 6 3 8 2 3" xfId="31447"/>
    <cellStyle name="Calculation 6 3 8 3" xfId="10034"/>
    <cellStyle name="Calculation 6 3 8 3 2" xfId="19023"/>
    <cellStyle name="Calculation 6 3 8 3 2 2" xfId="33843"/>
    <cellStyle name="Calculation 6 3 8 3 3" xfId="35128"/>
    <cellStyle name="Calculation 6 3 8 4" xfId="13800"/>
    <cellStyle name="Calculation 6 3 8 4 2" xfId="29035"/>
    <cellStyle name="Calculation 6 3 8 5" xfId="40868"/>
    <cellStyle name="Calculation 6 3 9" xfId="6714"/>
    <cellStyle name="Calculation 6 3 9 2" xfId="11918"/>
    <cellStyle name="Calculation 6 3 9 2 2" xfId="20907"/>
    <cellStyle name="Calculation 6 3 9 2 2 2" xfId="24599"/>
    <cellStyle name="Calculation 6 3 9 2 3" xfId="41664"/>
    <cellStyle name="Calculation 6 3 9 3" xfId="15703"/>
    <cellStyle name="Calculation 6 3 9 3 2" xfId="42587"/>
    <cellStyle name="Calculation 6 3 9 4" xfId="28315"/>
    <cellStyle name="Calculation 6 30" xfId="45292"/>
    <cellStyle name="Calculation 6 31" xfId="45194"/>
    <cellStyle name="Calculation 6 32" xfId="45210"/>
    <cellStyle name="Calculation 6 33" xfId="45330"/>
    <cellStyle name="Calculation 6 34" xfId="45367"/>
    <cellStyle name="Calculation 6 35" xfId="45417"/>
    <cellStyle name="Calculation 6 36" xfId="45449"/>
    <cellStyle name="Calculation 6 37" xfId="44146"/>
    <cellStyle name="Calculation 6 38" xfId="45457"/>
    <cellStyle name="Calculation 6 39" xfId="45475"/>
    <cellStyle name="Calculation 6 4" xfId="514"/>
    <cellStyle name="Calculation 6 4 10" xfId="44403"/>
    <cellStyle name="Calculation 6 4 11" xfId="45605"/>
    <cellStyle name="Calculation 6 4 2" xfId="863"/>
    <cellStyle name="Calculation 6 4 2 2" xfId="5232"/>
    <cellStyle name="Calculation 6 4 2 2 2" xfId="7818"/>
    <cellStyle name="Calculation 6 4 2 2 2 2" xfId="16807"/>
    <cellStyle name="Calculation 6 4 2 2 2 2 2" xfId="40612"/>
    <cellStyle name="Calculation 6 4 2 2 2 3" xfId="22212"/>
    <cellStyle name="Calculation 6 4 2 2 3" xfId="10455"/>
    <cellStyle name="Calculation 6 4 2 2 3 2" xfId="19444"/>
    <cellStyle name="Calculation 6 4 2 2 3 2 2" xfId="38277"/>
    <cellStyle name="Calculation 6 4 2 2 3 3" xfId="32249"/>
    <cellStyle name="Calculation 6 4 2 2 4" xfId="14221"/>
    <cellStyle name="Calculation 6 4 2 2 4 2" xfId="23993"/>
    <cellStyle name="Calculation 6 4 2 2 5" xfId="35017"/>
    <cellStyle name="Calculation 6 4 2 3" xfId="3300"/>
    <cellStyle name="Calculation 6 4 2 3 2" xfId="33870"/>
    <cellStyle name="Calculation 6 4 2 4" xfId="41870"/>
    <cellStyle name="Calculation 6 4 3" xfId="1208"/>
    <cellStyle name="Calculation 6 4 3 2" xfId="5553"/>
    <cellStyle name="Calculation 6 4 3 2 2" xfId="8139"/>
    <cellStyle name="Calculation 6 4 3 2 2 2" xfId="17128"/>
    <cellStyle name="Calculation 6 4 3 2 2 2 2" xfId="27333"/>
    <cellStyle name="Calculation 6 4 3 2 2 3" xfId="39250"/>
    <cellStyle name="Calculation 6 4 3 2 3" xfId="10776"/>
    <cellStyle name="Calculation 6 4 3 2 3 2" xfId="19765"/>
    <cellStyle name="Calculation 6 4 3 2 3 2 2" xfId="25867"/>
    <cellStyle name="Calculation 6 4 3 2 3 3" xfId="24294"/>
    <cellStyle name="Calculation 6 4 3 2 4" xfId="14542"/>
    <cellStyle name="Calculation 6 4 3 2 4 2" xfId="33239"/>
    <cellStyle name="Calculation 6 4 3 2 5" xfId="39368"/>
    <cellStyle name="Calculation 6 4 3 3" xfId="3645"/>
    <cellStyle name="Calculation 6 4 3 3 2" xfId="39852"/>
    <cellStyle name="Calculation 6 4 3 4" xfId="31828"/>
    <cellStyle name="Calculation 6 4 4" xfId="1552"/>
    <cellStyle name="Calculation 6 4 4 2" xfId="5897"/>
    <cellStyle name="Calculation 6 4 4 2 2" xfId="8483"/>
    <cellStyle name="Calculation 6 4 4 2 2 2" xfId="17472"/>
    <cellStyle name="Calculation 6 4 4 2 2 2 2" xfId="38548"/>
    <cellStyle name="Calculation 6 4 4 2 2 3" xfId="27326"/>
    <cellStyle name="Calculation 6 4 4 2 3" xfId="11120"/>
    <cellStyle name="Calculation 6 4 4 2 3 2" xfId="20109"/>
    <cellStyle name="Calculation 6 4 4 2 3 2 2" xfId="41824"/>
    <cellStyle name="Calculation 6 4 4 2 3 3" xfId="24271"/>
    <cellStyle name="Calculation 6 4 4 2 4" xfId="14886"/>
    <cellStyle name="Calculation 6 4 4 2 4 2" xfId="28013"/>
    <cellStyle name="Calculation 6 4 4 2 5" xfId="27713"/>
    <cellStyle name="Calculation 6 4 4 3" xfId="3989"/>
    <cellStyle name="Calculation 6 4 4 3 2" xfId="31293"/>
    <cellStyle name="Calculation 6 4 4 4" xfId="35934"/>
    <cellStyle name="Calculation 6 4 5" xfId="1864"/>
    <cellStyle name="Calculation 6 4 5 2" xfId="6180"/>
    <cellStyle name="Calculation 6 4 5 2 2" xfId="8766"/>
    <cellStyle name="Calculation 6 4 5 2 2 2" xfId="17755"/>
    <cellStyle name="Calculation 6 4 5 2 2 2 2" xfId="24860"/>
    <cellStyle name="Calculation 6 4 5 2 2 3" xfId="33913"/>
    <cellStyle name="Calculation 6 4 5 2 3" xfId="11403"/>
    <cellStyle name="Calculation 6 4 5 2 3 2" xfId="20392"/>
    <cellStyle name="Calculation 6 4 5 2 3 2 2" xfId="28368"/>
    <cellStyle name="Calculation 6 4 5 2 3 3" xfId="40469"/>
    <cellStyle name="Calculation 6 4 5 2 4" xfId="15169"/>
    <cellStyle name="Calculation 6 4 5 2 4 2" xfId="36349"/>
    <cellStyle name="Calculation 6 4 5 2 5" xfId="37949"/>
    <cellStyle name="Calculation 6 4 5 3" xfId="4301"/>
    <cellStyle name="Calculation 6 4 5 3 2" xfId="39669"/>
    <cellStyle name="Calculation 6 4 5 4" xfId="37916"/>
    <cellStyle name="Calculation 6 4 6" xfId="2171"/>
    <cellStyle name="Calculation 6 4 6 2" xfId="6472"/>
    <cellStyle name="Calculation 6 4 6 2 2" xfId="9058"/>
    <cellStyle name="Calculation 6 4 6 2 2 2" xfId="18047"/>
    <cellStyle name="Calculation 6 4 6 2 2 2 2" xfId="30926"/>
    <cellStyle name="Calculation 6 4 6 2 2 3" xfId="43169"/>
    <cellStyle name="Calculation 6 4 6 2 3" xfId="11695"/>
    <cellStyle name="Calculation 6 4 6 2 3 2" xfId="20684"/>
    <cellStyle name="Calculation 6 4 6 2 3 2 2" xfId="27450"/>
    <cellStyle name="Calculation 6 4 6 2 3 3" xfId="22557"/>
    <cellStyle name="Calculation 6 4 6 2 4" xfId="15461"/>
    <cellStyle name="Calculation 6 4 6 2 4 2" xfId="31439"/>
    <cellStyle name="Calculation 6 4 6 2 5" xfId="33483"/>
    <cellStyle name="Calculation 6 4 6 3" xfId="4608"/>
    <cellStyle name="Calculation 6 4 6 3 2" xfId="44026"/>
    <cellStyle name="Calculation 6 4 6 4" xfId="35561"/>
    <cellStyle name="Calculation 6 4 7" xfId="4908"/>
    <cellStyle name="Calculation 6 4 7 2" xfId="7494"/>
    <cellStyle name="Calculation 6 4 7 2 2" xfId="16483"/>
    <cellStyle name="Calculation 6 4 7 2 2 2" xfId="36644"/>
    <cellStyle name="Calculation 6 4 7 2 3" xfId="42728"/>
    <cellStyle name="Calculation 6 4 7 3" xfId="10131"/>
    <cellStyle name="Calculation 6 4 7 3 2" xfId="19120"/>
    <cellStyle name="Calculation 6 4 7 3 2 2" xfId="26846"/>
    <cellStyle name="Calculation 6 4 7 3 3" xfId="32245"/>
    <cellStyle name="Calculation 6 4 7 4" xfId="13897"/>
    <cellStyle name="Calculation 6 4 7 4 2" xfId="28776"/>
    <cellStyle name="Calculation 6 4 7 5" xfId="29967"/>
    <cellStyle name="Calculation 6 4 8" xfId="2520"/>
    <cellStyle name="Calculation 6 4 8 2" xfId="33455"/>
    <cellStyle name="Calculation 6 4 9" xfId="24914"/>
    <cellStyle name="Calculation 6 5" xfId="274"/>
    <cellStyle name="Calculation 6 5 2" xfId="4686"/>
    <cellStyle name="Calculation 6 5 2 2" xfId="7272"/>
    <cellStyle name="Calculation 6 5 2 2 2" xfId="16261"/>
    <cellStyle name="Calculation 6 5 2 2 2 2" xfId="40795"/>
    <cellStyle name="Calculation 6 5 2 2 3" xfId="22886"/>
    <cellStyle name="Calculation 6 5 2 3" xfId="9909"/>
    <cellStyle name="Calculation 6 5 2 3 2" xfId="18898"/>
    <cellStyle name="Calculation 6 5 2 3 2 2" xfId="37666"/>
    <cellStyle name="Calculation 6 5 2 3 3" xfId="39976"/>
    <cellStyle name="Calculation 6 5 2 4" xfId="13675"/>
    <cellStyle name="Calculation 6 5 2 4 2" xfId="22983"/>
    <cellStyle name="Calculation 6 5 2 5" xfId="23697"/>
    <cellStyle name="Calculation 6 5 3" xfId="2742"/>
    <cellStyle name="Calculation 6 5 3 2" xfId="36446"/>
    <cellStyle name="Calculation 6 5 4" xfId="35683"/>
    <cellStyle name="Calculation 6 5 5" xfId="44414"/>
    <cellStyle name="Calculation 6 5 6" xfId="45632"/>
    <cellStyle name="Calculation 6 6" xfId="623"/>
    <cellStyle name="Calculation 6 6 2" xfId="5010"/>
    <cellStyle name="Calculation 6 6 2 2" xfId="7596"/>
    <cellStyle name="Calculation 6 6 2 2 2" xfId="16585"/>
    <cellStyle name="Calculation 6 6 2 2 2 2" xfId="43302"/>
    <cellStyle name="Calculation 6 6 2 2 3" xfId="28210"/>
    <cellStyle name="Calculation 6 6 2 3" xfId="10233"/>
    <cellStyle name="Calculation 6 6 2 3 2" xfId="19222"/>
    <cellStyle name="Calculation 6 6 2 3 2 2" xfId="26361"/>
    <cellStyle name="Calculation 6 6 2 3 3" xfId="22658"/>
    <cellStyle name="Calculation 6 6 2 4" xfId="13999"/>
    <cellStyle name="Calculation 6 6 2 4 2" xfId="42447"/>
    <cellStyle name="Calculation 6 6 2 5" xfId="33266"/>
    <cellStyle name="Calculation 6 6 3" xfId="3060"/>
    <cellStyle name="Calculation 6 6 3 2" xfId="37935"/>
    <cellStyle name="Calculation 6 6 4" xfId="23660"/>
    <cellStyle name="Calculation 6 6 5" xfId="44468"/>
    <cellStyle name="Calculation 6 6 6" xfId="45668"/>
    <cellStyle name="Calculation 6 7" xfId="968"/>
    <cellStyle name="Calculation 6 7 2" xfId="5331"/>
    <cellStyle name="Calculation 6 7 2 2" xfId="7917"/>
    <cellStyle name="Calculation 6 7 2 2 2" xfId="16906"/>
    <cellStyle name="Calculation 6 7 2 2 2 2" xfId="26421"/>
    <cellStyle name="Calculation 6 7 2 2 3" xfId="26128"/>
    <cellStyle name="Calculation 6 7 2 3" xfId="10554"/>
    <cellStyle name="Calculation 6 7 2 3 2" xfId="19543"/>
    <cellStyle name="Calculation 6 7 2 3 2 2" xfId="32000"/>
    <cellStyle name="Calculation 6 7 2 3 3" xfId="43889"/>
    <cellStyle name="Calculation 6 7 2 4" xfId="14320"/>
    <cellStyle name="Calculation 6 7 2 4 2" xfId="40929"/>
    <cellStyle name="Calculation 6 7 2 5" xfId="23241"/>
    <cellStyle name="Calculation 6 7 3" xfId="3405"/>
    <cellStyle name="Calculation 6 7 3 2" xfId="42963"/>
    <cellStyle name="Calculation 6 7 4" xfId="25371"/>
    <cellStyle name="Calculation 6 7 5" xfId="44423"/>
    <cellStyle name="Calculation 6 7 6" xfId="45704"/>
    <cellStyle name="Calculation 6 8" xfId="1312"/>
    <cellStyle name="Calculation 6 8 2" xfId="5657"/>
    <cellStyle name="Calculation 6 8 2 2" xfId="8243"/>
    <cellStyle name="Calculation 6 8 2 2 2" xfId="17232"/>
    <cellStyle name="Calculation 6 8 2 2 2 2" xfId="22250"/>
    <cellStyle name="Calculation 6 8 2 2 3" xfId="40321"/>
    <cellStyle name="Calculation 6 8 2 3" xfId="10880"/>
    <cellStyle name="Calculation 6 8 2 3 2" xfId="19869"/>
    <cellStyle name="Calculation 6 8 2 3 2 2" xfId="23388"/>
    <cellStyle name="Calculation 6 8 2 3 3" xfId="35391"/>
    <cellStyle name="Calculation 6 8 2 4" xfId="14646"/>
    <cellStyle name="Calculation 6 8 2 4 2" xfId="39540"/>
    <cellStyle name="Calculation 6 8 2 5" xfId="26822"/>
    <cellStyle name="Calculation 6 8 3" xfId="3749"/>
    <cellStyle name="Calculation 6 8 3 2" xfId="43269"/>
    <cellStyle name="Calculation 6 8 4" xfId="35059"/>
    <cellStyle name="Calculation 6 8 5" xfId="44545"/>
    <cellStyle name="Calculation 6 8 6" xfId="45751"/>
    <cellStyle name="Calculation 6 9" xfId="1806"/>
    <cellStyle name="Calculation 6 9 2" xfId="6123"/>
    <cellStyle name="Calculation 6 9 2 2" xfId="8709"/>
    <cellStyle name="Calculation 6 9 2 2 2" xfId="17698"/>
    <cellStyle name="Calculation 6 9 2 2 2 2" xfId="24498"/>
    <cellStyle name="Calculation 6 9 2 2 3" xfId="24037"/>
    <cellStyle name="Calculation 6 9 2 3" xfId="11346"/>
    <cellStyle name="Calculation 6 9 2 3 2" xfId="20335"/>
    <cellStyle name="Calculation 6 9 2 3 2 2" xfId="27945"/>
    <cellStyle name="Calculation 6 9 2 3 3" xfId="43857"/>
    <cellStyle name="Calculation 6 9 2 4" xfId="15112"/>
    <cellStyle name="Calculation 6 9 2 4 2" xfId="28568"/>
    <cellStyle name="Calculation 6 9 2 5" xfId="33197"/>
    <cellStyle name="Calculation 6 9 3" xfId="4243"/>
    <cellStyle name="Calculation 6 9 3 2" xfId="30086"/>
    <cellStyle name="Calculation 6 9 4" xfId="26039"/>
    <cellStyle name="Calculation 6 9 5" xfId="44528"/>
    <cellStyle name="Calculation 6 9 6" xfId="45792"/>
    <cellStyle name="Calculation 7" xfId="117"/>
    <cellStyle name="Calculation 7 10" xfId="1657"/>
    <cellStyle name="Calculation 7 10 2" xfId="5991"/>
    <cellStyle name="Calculation 7 10 2 2" xfId="8577"/>
    <cellStyle name="Calculation 7 10 2 2 2" xfId="17566"/>
    <cellStyle name="Calculation 7 10 2 2 2 2" xfId="43087"/>
    <cellStyle name="Calculation 7 10 2 2 3" xfId="22551"/>
    <cellStyle name="Calculation 7 10 2 3" xfId="11214"/>
    <cellStyle name="Calculation 7 10 2 3 2" xfId="20203"/>
    <cellStyle name="Calculation 7 10 2 3 2 2" xfId="32820"/>
    <cellStyle name="Calculation 7 10 2 3 3" xfId="41632"/>
    <cellStyle name="Calculation 7 10 2 4" xfId="14980"/>
    <cellStyle name="Calculation 7 10 2 4 2" xfId="33615"/>
    <cellStyle name="Calculation 7 10 2 5" xfId="23976"/>
    <cellStyle name="Calculation 7 10 3" xfId="4094"/>
    <cellStyle name="Calculation 7 10 3 2" xfId="31931"/>
    <cellStyle name="Calculation 7 10 4" xfId="27572"/>
    <cellStyle name="Calculation 7 11" xfId="2624"/>
    <cellStyle name="Calculation 7 11 2" xfId="6865"/>
    <cellStyle name="Calculation 7 11 2 2" xfId="15854"/>
    <cellStyle name="Calculation 7 11 2 2 2" xfId="24364"/>
    <cellStyle name="Calculation 7 11 2 3" xfId="26072"/>
    <cellStyle name="Calculation 7 11 3" xfId="9435"/>
    <cellStyle name="Calculation 7 11 3 2" xfId="18424"/>
    <cellStyle name="Calculation 7 11 3 2 2" xfId="42180"/>
    <cellStyle name="Calculation 7 11 3 3" xfId="38831"/>
    <cellStyle name="Calculation 7 11 4" xfId="13478"/>
    <cellStyle name="Calculation 7 11 4 2" xfId="33551"/>
    <cellStyle name="Calculation 7 11 5" xfId="42426"/>
    <cellStyle name="Calculation 7 12" xfId="6573"/>
    <cellStyle name="Calculation 7 12 2" xfId="11790"/>
    <cellStyle name="Calculation 7 12 2 2" xfId="20779"/>
    <cellStyle name="Calculation 7 12 2 2 2" xfId="38236"/>
    <cellStyle name="Calculation 7 12 2 3" xfId="41529"/>
    <cellStyle name="Calculation 7 12 3" xfId="15562"/>
    <cellStyle name="Calculation 7 12 3 2" xfId="22127"/>
    <cellStyle name="Calculation 7 12 4" xfId="38608"/>
    <cellStyle name="Calculation 7 13" xfId="9153"/>
    <cellStyle name="Calculation 7 13 2" xfId="18142"/>
    <cellStyle name="Calculation 7 13 2 2" xfId="31655"/>
    <cellStyle name="Calculation 7 13 3" xfId="25513"/>
    <cellStyle name="Calculation 7 14" xfId="9719"/>
    <cellStyle name="Calculation 7 14 2" xfId="18708"/>
    <cellStyle name="Calculation 7 14 2 2" xfId="40996"/>
    <cellStyle name="Calculation 7 14 3" xfId="40506"/>
    <cellStyle name="Calculation 7 15" xfId="2277"/>
    <cellStyle name="Calculation 7 15 2" xfId="42061"/>
    <cellStyle name="Calculation 7 16" xfId="13186"/>
    <cellStyle name="Calculation 7 16 2" xfId="40850"/>
    <cellStyle name="Calculation 7 17" xfId="24912"/>
    <cellStyle name="Calculation 7 18" xfId="44243"/>
    <cellStyle name="Calculation 7 19" xfId="45518"/>
    <cellStyle name="Calculation 7 2" xfId="345"/>
    <cellStyle name="Calculation 7 2 10" xfId="6647"/>
    <cellStyle name="Calculation 7 2 10 2" xfId="11853"/>
    <cellStyle name="Calculation 7 2 10 2 2" xfId="20842"/>
    <cellStyle name="Calculation 7 2 10 2 2 2" xfId="31920"/>
    <cellStyle name="Calculation 7 2 10 2 3" xfId="40543"/>
    <cellStyle name="Calculation 7 2 10 3" xfId="15636"/>
    <cellStyle name="Calculation 7 2 10 3 2" xfId="23737"/>
    <cellStyle name="Calculation 7 2 10 4" xfId="29002"/>
    <cellStyle name="Calculation 7 2 11" xfId="9216"/>
    <cellStyle name="Calculation 7 2 11 2" xfId="18205"/>
    <cellStyle name="Calculation 7 2 11 2 2" xfId="42700"/>
    <cellStyle name="Calculation 7 2 11 3" xfId="38295"/>
    <cellStyle name="Calculation 7 2 12" xfId="9815"/>
    <cellStyle name="Calculation 7 2 12 2" xfId="18804"/>
    <cellStyle name="Calculation 7 2 12 2 2" xfId="25116"/>
    <cellStyle name="Calculation 7 2 12 3" xfId="32239"/>
    <cellStyle name="Calculation 7 2 13" xfId="2351"/>
    <cellStyle name="Calculation 7 2 13 2" xfId="26382"/>
    <cellStyle name="Calculation 7 2 14" xfId="13260"/>
    <cellStyle name="Calculation 7 2 14 2" xfId="40115"/>
    <cellStyle name="Calculation 7 2 15" xfId="41030"/>
    <cellStyle name="Calculation 7 2 2" xfId="477"/>
    <cellStyle name="Calculation 7 2 2 10" xfId="9341"/>
    <cellStyle name="Calculation 7 2 2 10 2" xfId="18330"/>
    <cellStyle name="Calculation 7 2 2 10 2 2" xfId="24150"/>
    <cellStyle name="Calculation 7 2 2 10 3" xfId="24643"/>
    <cellStyle name="Calculation 7 2 2 11" xfId="12773"/>
    <cellStyle name="Calculation 7 2 2 11 2" xfId="21762"/>
    <cellStyle name="Calculation 7 2 2 11 2 2" xfId="30638"/>
    <cellStyle name="Calculation 7 2 2 11 3" xfId="31419"/>
    <cellStyle name="Calculation 7 2 2 12" xfId="2483"/>
    <cellStyle name="Calculation 7 2 2 12 2" xfId="39655"/>
    <cellStyle name="Calculation 7 2 2 13" xfId="13392"/>
    <cellStyle name="Calculation 7 2 2 13 2" xfId="25844"/>
    <cellStyle name="Calculation 7 2 2 14" xfId="32697"/>
    <cellStyle name="Calculation 7 2 2 2" xfId="826"/>
    <cellStyle name="Calculation 7 2 2 2 2" xfId="5195"/>
    <cellStyle name="Calculation 7 2 2 2 2 2" xfId="7781"/>
    <cellStyle name="Calculation 7 2 2 2 2 2 2" xfId="16770"/>
    <cellStyle name="Calculation 7 2 2 2 2 2 2 2" xfId="41337"/>
    <cellStyle name="Calculation 7 2 2 2 2 2 3" xfId="22381"/>
    <cellStyle name="Calculation 7 2 2 2 2 3" xfId="10418"/>
    <cellStyle name="Calculation 7 2 2 2 2 3 2" xfId="19407"/>
    <cellStyle name="Calculation 7 2 2 2 2 3 2 2" xfId="25578"/>
    <cellStyle name="Calculation 7 2 2 2 2 3 3" xfId="40128"/>
    <cellStyle name="Calculation 7 2 2 2 2 4" xfId="14184"/>
    <cellStyle name="Calculation 7 2 2 2 2 4 2" xfId="30882"/>
    <cellStyle name="Calculation 7 2 2 2 2 5" xfId="30902"/>
    <cellStyle name="Calculation 7 2 2 2 3" xfId="3263"/>
    <cellStyle name="Calculation 7 2 2 2 3 2" xfId="43013"/>
    <cellStyle name="Calculation 7 2 2 2 4" xfId="28842"/>
    <cellStyle name="Calculation 7 2 2 3" xfId="1171"/>
    <cellStyle name="Calculation 7 2 2 3 2" xfId="5516"/>
    <cellStyle name="Calculation 7 2 2 3 2 2" xfId="8102"/>
    <cellStyle name="Calculation 7 2 2 3 2 2 2" xfId="17091"/>
    <cellStyle name="Calculation 7 2 2 3 2 2 2 2" xfId="36034"/>
    <cellStyle name="Calculation 7 2 2 3 2 2 3" xfId="31185"/>
    <cellStyle name="Calculation 7 2 2 3 2 3" xfId="10739"/>
    <cellStyle name="Calculation 7 2 2 3 2 3 2" xfId="19728"/>
    <cellStyle name="Calculation 7 2 2 3 2 3 2 2" xfId="33587"/>
    <cellStyle name="Calculation 7 2 2 3 2 3 3" xfId="22546"/>
    <cellStyle name="Calculation 7 2 2 3 2 4" xfId="14505"/>
    <cellStyle name="Calculation 7 2 2 3 2 4 2" xfId="35401"/>
    <cellStyle name="Calculation 7 2 2 3 2 5" xfId="31300"/>
    <cellStyle name="Calculation 7 2 2 3 3" xfId="3608"/>
    <cellStyle name="Calculation 7 2 2 3 3 2" xfId="25969"/>
    <cellStyle name="Calculation 7 2 2 3 4" xfId="40984"/>
    <cellStyle name="Calculation 7 2 2 4" xfId="1515"/>
    <cellStyle name="Calculation 7 2 2 4 2" xfId="5860"/>
    <cellStyle name="Calculation 7 2 2 4 2 2" xfId="8446"/>
    <cellStyle name="Calculation 7 2 2 4 2 2 2" xfId="17435"/>
    <cellStyle name="Calculation 7 2 2 4 2 2 2 2" xfId="25870"/>
    <cellStyle name="Calculation 7 2 2 4 2 2 3" xfId="36025"/>
    <cellStyle name="Calculation 7 2 2 4 2 3" xfId="11083"/>
    <cellStyle name="Calculation 7 2 2 4 2 3 2" xfId="20072"/>
    <cellStyle name="Calculation 7 2 2 4 2 3 2 2" xfId="42343"/>
    <cellStyle name="Calculation 7 2 2 4 2 3 3" xfId="37853"/>
    <cellStyle name="Calculation 7 2 2 4 2 4" xfId="14849"/>
    <cellStyle name="Calculation 7 2 2 4 2 4 2" xfId="36760"/>
    <cellStyle name="Calculation 7 2 2 4 2 5" xfId="36434"/>
    <cellStyle name="Calculation 7 2 2 4 3" xfId="3952"/>
    <cellStyle name="Calculation 7 2 2 4 3 2" xfId="40688"/>
    <cellStyle name="Calculation 7 2 2 4 4" xfId="32980"/>
    <cellStyle name="Calculation 7 2 2 5" xfId="908"/>
    <cellStyle name="Calculation 7 2 2 5 2" xfId="5277"/>
    <cellStyle name="Calculation 7 2 2 5 2 2" xfId="7863"/>
    <cellStyle name="Calculation 7 2 2 5 2 2 2" xfId="16852"/>
    <cellStyle name="Calculation 7 2 2 5 2 2 2 2" xfId="23612"/>
    <cellStyle name="Calculation 7 2 2 5 2 2 3" xfId="30095"/>
    <cellStyle name="Calculation 7 2 2 5 2 3" xfId="10500"/>
    <cellStyle name="Calculation 7 2 2 5 2 3 2" xfId="19489"/>
    <cellStyle name="Calculation 7 2 2 5 2 3 2 2" xfId="31832"/>
    <cellStyle name="Calculation 7 2 2 5 2 3 3" xfId="31162"/>
    <cellStyle name="Calculation 7 2 2 5 2 4" xfId="14266"/>
    <cellStyle name="Calculation 7 2 2 5 2 4 2" xfId="39944"/>
    <cellStyle name="Calculation 7 2 2 5 2 5" xfId="38282"/>
    <cellStyle name="Calculation 7 2 2 5 3" xfId="3345"/>
    <cellStyle name="Calculation 7 2 2 5 3 2" xfId="37431"/>
    <cellStyle name="Calculation 7 2 2 5 4" xfId="39402"/>
    <cellStyle name="Calculation 7 2 2 6" xfId="2134"/>
    <cellStyle name="Calculation 7 2 2 6 2" xfId="6435"/>
    <cellStyle name="Calculation 7 2 2 6 2 2" xfId="9021"/>
    <cellStyle name="Calculation 7 2 2 6 2 2 2" xfId="18010"/>
    <cellStyle name="Calculation 7 2 2 6 2 2 2 2" xfId="22274"/>
    <cellStyle name="Calculation 7 2 2 6 2 2 3" xfId="34468"/>
    <cellStyle name="Calculation 7 2 2 6 2 3" xfId="11658"/>
    <cellStyle name="Calculation 7 2 2 6 2 3 2" xfId="20647"/>
    <cellStyle name="Calculation 7 2 2 6 2 3 2 2" xfId="36265"/>
    <cellStyle name="Calculation 7 2 2 6 2 3 3" xfId="24309"/>
    <cellStyle name="Calculation 7 2 2 6 2 4" xfId="15424"/>
    <cellStyle name="Calculation 7 2 2 6 2 4 2" xfId="30599"/>
    <cellStyle name="Calculation 7 2 2 6 2 5" xfId="39683"/>
    <cellStyle name="Calculation 7 2 2 6 3" xfId="4571"/>
    <cellStyle name="Calculation 7 2 2 6 3 2" xfId="30300"/>
    <cellStyle name="Calculation 7 2 2 6 4" xfId="31930"/>
    <cellStyle name="Calculation 7 2 2 7" xfId="2944"/>
    <cellStyle name="Calculation 7 2 2 7 2" xfId="7094"/>
    <cellStyle name="Calculation 7 2 2 7 2 2" xfId="12220"/>
    <cellStyle name="Calculation 7 2 2 7 2 2 2" xfId="21209"/>
    <cellStyle name="Calculation 7 2 2 7 2 2 2 2" xfId="32477"/>
    <cellStyle name="Calculation 7 2 2 7 2 2 3" xfId="30760"/>
    <cellStyle name="Calculation 7 2 2 7 2 3" xfId="13014"/>
    <cellStyle name="Calculation 7 2 2 7 2 3 2" xfId="22003"/>
    <cellStyle name="Calculation 7 2 2 7 2 3 2 2" xfId="28084"/>
    <cellStyle name="Calculation 7 2 2 7 2 3 3" xfId="24506"/>
    <cellStyle name="Calculation 7 2 2 7 2 4" xfId="16083"/>
    <cellStyle name="Calculation 7 2 2 7 2 4 2" xfId="26995"/>
    <cellStyle name="Calculation 7 2 2 7 2 5" xfId="32498"/>
    <cellStyle name="Calculation 7 2 2 7 3" xfId="9657"/>
    <cellStyle name="Calculation 7 2 2 7 3 2" xfId="18646"/>
    <cellStyle name="Calculation 7 2 2 7 3 2 2" xfId="33437"/>
    <cellStyle name="Calculation 7 2 2 7 3 3" xfId="29332"/>
    <cellStyle name="Calculation 7 2 2 7 4" xfId="38064"/>
    <cellStyle name="Calculation 7 2 2 8" xfId="4871"/>
    <cellStyle name="Calculation 7 2 2 8 2" xfId="7457"/>
    <cellStyle name="Calculation 7 2 2 8 2 2" xfId="16446"/>
    <cellStyle name="Calculation 7 2 2 8 2 2 2" xfId="35294"/>
    <cellStyle name="Calculation 7 2 2 8 2 3" xfId="28266"/>
    <cellStyle name="Calculation 7 2 2 8 3" xfId="10094"/>
    <cellStyle name="Calculation 7 2 2 8 3 2" xfId="19083"/>
    <cellStyle name="Calculation 7 2 2 8 3 2 2" xfId="40133"/>
    <cellStyle name="Calculation 7 2 2 8 3 3" xfId="40123"/>
    <cellStyle name="Calculation 7 2 2 8 4" xfId="13860"/>
    <cellStyle name="Calculation 7 2 2 8 4 2" xfId="34103"/>
    <cellStyle name="Calculation 7 2 2 8 5" xfId="38647"/>
    <cellStyle name="Calculation 7 2 2 9" xfId="6779"/>
    <cellStyle name="Calculation 7 2 2 9 2" xfId="11978"/>
    <cellStyle name="Calculation 7 2 2 9 2 2" xfId="20967"/>
    <cellStyle name="Calculation 7 2 2 9 2 2 2" xfId="42373"/>
    <cellStyle name="Calculation 7 2 2 9 2 3" xfId="35758"/>
    <cellStyle name="Calculation 7 2 2 9 3" xfId="15768"/>
    <cellStyle name="Calculation 7 2 2 9 3 2" xfId="40887"/>
    <cellStyle name="Calculation 7 2 2 9 4" xfId="40007"/>
    <cellStyle name="Calculation 7 2 3" xfId="694"/>
    <cellStyle name="Calculation 7 2 3 2" xfId="5070"/>
    <cellStyle name="Calculation 7 2 3 2 2" xfId="7656"/>
    <cellStyle name="Calculation 7 2 3 2 2 2" xfId="16645"/>
    <cellStyle name="Calculation 7 2 3 2 2 2 2" xfId="32183"/>
    <cellStyle name="Calculation 7 2 3 2 2 3" xfId="33289"/>
    <cellStyle name="Calculation 7 2 3 2 3" xfId="10293"/>
    <cellStyle name="Calculation 7 2 3 2 3 2" xfId="19282"/>
    <cellStyle name="Calculation 7 2 3 2 3 2 2" xfId="27965"/>
    <cellStyle name="Calculation 7 2 3 2 3 3" xfId="41384"/>
    <cellStyle name="Calculation 7 2 3 2 4" xfId="14059"/>
    <cellStyle name="Calculation 7 2 3 2 4 2" xfId="33539"/>
    <cellStyle name="Calculation 7 2 3 2 5" xfId="39252"/>
    <cellStyle name="Calculation 7 2 3 3" xfId="3131"/>
    <cellStyle name="Calculation 7 2 3 3 2" xfId="40992"/>
    <cellStyle name="Calculation 7 2 3 4" xfId="37744"/>
    <cellStyle name="Calculation 7 2 4" xfId="1039"/>
    <cellStyle name="Calculation 7 2 4 2" xfId="5391"/>
    <cellStyle name="Calculation 7 2 4 2 2" xfId="7977"/>
    <cellStyle name="Calculation 7 2 4 2 2 2" xfId="16966"/>
    <cellStyle name="Calculation 7 2 4 2 2 2 2" xfId="37056"/>
    <cellStyle name="Calculation 7 2 4 2 2 3" xfId="22593"/>
    <cellStyle name="Calculation 7 2 4 2 3" xfId="10614"/>
    <cellStyle name="Calculation 7 2 4 2 3 2" xfId="19603"/>
    <cellStyle name="Calculation 7 2 4 2 3 2 2" xfId="38218"/>
    <cellStyle name="Calculation 7 2 4 2 3 3" xfId="35623"/>
    <cellStyle name="Calculation 7 2 4 2 4" xfId="14380"/>
    <cellStyle name="Calculation 7 2 4 2 4 2" xfId="27699"/>
    <cellStyle name="Calculation 7 2 4 2 5" xfId="27174"/>
    <cellStyle name="Calculation 7 2 4 3" xfId="3476"/>
    <cellStyle name="Calculation 7 2 4 3 2" xfId="42363"/>
    <cellStyle name="Calculation 7 2 4 4" xfId="42292"/>
    <cellStyle name="Calculation 7 2 5" xfId="1383"/>
    <cellStyle name="Calculation 7 2 5 2" xfId="5728"/>
    <cellStyle name="Calculation 7 2 5 2 2" xfId="8314"/>
    <cellStyle name="Calculation 7 2 5 2 2 2" xfId="17303"/>
    <cellStyle name="Calculation 7 2 5 2 2 2 2" xfId="36427"/>
    <cellStyle name="Calculation 7 2 5 2 2 3" xfId="33729"/>
    <cellStyle name="Calculation 7 2 5 2 3" xfId="10951"/>
    <cellStyle name="Calculation 7 2 5 2 3 2" xfId="19940"/>
    <cellStyle name="Calculation 7 2 5 2 3 2 2" xfId="37306"/>
    <cellStyle name="Calculation 7 2 5 2 3 3" xfId="22458"/>
    <cellStyle name="Calculation 7 2 5 2 4" xfId="14717"/>
    <cellStyle name="Calculation 7 2 5 2 4 2" xfId="41449"/>
    <cellStyle name="Calculation 7 2 5 2 5" xfId="43418"/>
    <cellStyle name="Calculation 7 2 5 3" xfId="3820"/>
    <cellStyle name="Calculation 7 2 5 3 2" xfId="24365"/>
    <cellStyle name="Calculation 7 2 5 4" xfId="41309"/>
    <cellStyle name="Calculation 7 2 6" xfId="1787"/>
    <cellStyle name="Calculation 7 2 6 2" xfId="6107"/>
    <cellStyle name="Calculation 7 2 6 2 2" xfId="8693"/>
    <cellStyle name="Calculation 7 2 6 2 2 2" xfId="17682"/>
    <cellStyle name="Calculation 7 2 6 2 2 2 2" xfId="33123"/>
    <cellStyle name="Calculation 7 2 6 2 2 3" xfId="35958"/>
    <cellStyle name="Calculation 7 2 6 2 3" xfId="11330"/>
    <cellStyle name="Calculation 7 2 6 2 3 2" xfId="20319"/>
    <cellStyle name="Calculation 7 2 6 2 3 2 2" xfId="40415"/>
    <cellStyle name="Calculation 7 2 6 2 3 3" xfId="27256"/>
    <cellStyle name="Calculation 7 2 6 2 4" xfId="15096"/>
    <cellStyle name="Calculation 7 2 6 2 4 2" xfId="33486"/>
    <cellStyle name="Calculation 7 2 6 2 5" xfId="39457"/>
    <cellStyle name="Calculation 7 2 6 3" xfId="4224"/>
    <cellStyle name="Calculation 7 2 6 3 2" xfId="29956"/>
    <cellStyle name="Calculation 7 2 6 4" xfId="25874"/>
    <cellStyle name="Calculation 7 2 7" xfId="2002"/>
    <cellStyle name="Calculation 7 2 7 2" xfId="6310"/>
    <cellStyle name="Calculation 7 2 7 2 2" xfId="8896"/>
    <cellStyle name="Calculation 7 2 7 2 2 2" xfId="17885"/>
    <cellStyle name="Calculation 7 2 7 2 2 2 2" xfId="33911"/>
    <cellStyle name="Calculation 7 2 7 2 2 3" xfId="38271"/>
    <cellStyle name="Calculation 7 2 7 2 3" xfId="11533"/>
    <cellStyle name="Calculation 7 2 7 2 3 2" xfId="20522"/>
    <cellStyle name="Calculation 7 2 7 2 3 2 2" xfId="24916"/>
    <cellStyle name="Calculation 7 2 7 2 3 3" xfId="23000"/>
    <cellStyle name="Calculation 7 2 7 2 4" xfId="15299"/>
    <cellStyle name="Calculation 7 2 7 2 4 2" xfId="39165"/>
    <cellStyle name="Calculation 7 2 7 2 5" xfId="37695"/>
    <cellStyle name="Calculation 7 2 7 3" xfId="4439"/>
    <cellStyle name="Calculation 7 2 7 3 2" xfId="26044"/>
    <cellStyle name="Calculation 7 2 7 4" xfId="41478"/>
    <cellStyle name="Calculation 7 2 8" xfId="2813"/>
    <cellStyle name="Calculation 7 2 8 2" xfId="6963"/>
    <cellStyle name="Calculation 7 2 8 2 2" xfId="12092"/>
    <cellStyle name="Calculation 7 2 8 2 2 2" xfId="21081"/>
    <cellStyle name="Calculation 7 2 8 2 2 2 2" xfId="36135"/>
    <cellStyle name="Calculation 7 2 8 2 2 3" xfId="28609"/>
    <cellStyle name="Calculation 7 2 8 2 3" xfId="12914"/>
    <cellStyle name="Calculation 7 2 8 2 3 2" xfId="21903"/>
    <cellStyle name="Calculation 7 2 8 2 3 2 2" xfId="25115"/>
    <cellStyle name="Calculation 7 2 8 2 3 3" xfId="24606"/>
    <cellStyle name="Calculation 7 2 8 2 4" xfId="15952"/>
    <cellStyle name="Calculation 7 2 8 2 4 2" xfId="27586"/>
    <cellStyle name="Calculation 7 2 8 2 5" xfId="23486"/>
    <cellStyle name="Calculation 7 2 8 3" xfId="9526"/>
    <cellStyle name="Calculation 7 2 8 3 2" xfId="18515"/>
    <cellStyle name="Calculation 7 2 8 3 2 2" xfId="26269"/>
    <cellStyle name="Calculation 7 2 8 3 3" xfId="38489"/>
    <cellStyle name="Calculation 7 2 8 4" xfId="40608"/>
    <cellStyle name="Calculation 7 2 9" xfId="4746"/>
    <cellStyle name="Calculation 7 2 9 2" xfId="7332"/>
    <cellStyle name="Calculation 7 2 9 2 2" xfId="16321"/>
    <cellStyle name="Calculation 7 2 9 2 2 2" xfId="26946"/>
    <cellStyle name="Calculation 7 2 9 2 3" xfId="41816"/>
    <cellStyle name="Calculation 7 2 9 3" xfId="9969"/>
    <cellStyle name="Calculation 7 2 9 3 2" xfId="18958"/>
    <cellStyle name="Calculation 7 2 9 3 2 2" xfId="25511"/>
    <cellStyle name="Calculation 7 2 9 3 3" xfId="23946"/>
    <cellStyle name="Calculation 7 2 9 4" xfId="13735"/>
    <cellStyle name="Calculation 7 2 9 4 2" xfId="22291"/>
    <cellStyle name="Calculation 7 2 9 5" xfId="28841"/>
    <cellStyle name="Calculation 7 3" xfId="409"/>
    <cellStyle name="Calculation 7 3 10" xfId="9278"/>
    <cellStyle name="Calculation 7 3 10 2" xfId="18267"/>
    <cellStyle name="Calculation 7 3 10 2 2" xfId="28024"/>
    <cellStyle name="Calculation 7 3 10 3" xfId="40135"/>
    <cellStyle name="Calculation 7 3 11" xfId="9716"/>
    <cellStyle name="Calculation 7 3 11 2" xfId="18705"/>
    <cellStyle name="Calculation 7 3 11 2 2" xfId="30187"/>
    <cellStyle name="Calculation 7 3 11 3" xfId="27054"/>
    <cellStyle name="Calculation 7 3 12" xfId="2415"/>
    <cellStyle name="Calculation 7 3 12 2" xfId="22679"/>
    <cellStyle name="Calculation 7 3 13" xfId="13324"/>
    <cellStyle name="Calculation 7 3 13 2" xfId="35752"/>
    <cellStyle name="Calculation 7 3 14" xfId="38816"/>
    <cellStyle name="Calculation 7 3 2" xfId="758"/>
    <cellStyle name="Calculation 7 3 2 2" xfId="5132"/>
    <cellStyle name="Calculation 7 3 2 2 2" xfId="7718"/>
    <cellStyle name="Calculation 7 3 2 2 2 2" xfId="16707"/>
    <cellStyle name="Calculation 7 3 2 2 2 2 2" xfId="25807"/>
    <cellStyle name="Calculation 7 3 2 2 2 3" xfId="40876"/>
    <cellStyle name="Calculation 7 3 2 2 3" xfId="10355"/>
    <cellStyle name="Calculation 7 3 2 2 3 2" xfId="19344"/>
    <cellStyle name="Calculation 7 3 2 2 3 2 2" xfId="23175"/>
    <cellStyle name="Calculation 7 3 2 2 3 3" xfId="36196"/>
    <cellStyle name="Calculation 7 3 2 2 4" xfId="14121"/>
    <cellStyle name="Calculation 7 3 2 2 4 2" xfId="31694"/>
    <cellStyle name="Calculation 7 3 2 2 5" xfId="27518"/>
    <cellStyle name="Calculation 7 3 2 3" xfId="3195"/>
    <cellStyle name="Calculation 7 3 2 3 2" xfId="38790"/>
    <cellStyle name="Calculation 7 3 2 4" xfId="31548"/>
    <cellStyle name="Calculation 7 3 3" xfId="1103"/>
    <cellStyle name="Calculation 7 3 3 2" xfId="5453"/>
    <cellStyle name="Calculation 7 3 3 2 2" xfId="8039"/>
    <cellStyle name="Calculation 7 3 3 2 2 2" xfId="17028"/>
    <cellStyle name="Calculation 7 3 3 2 2 2 2" xfId="24176"/>
    <cellStyle name="Calculation 7 3 3 2 2 3" xfId="29345"/>
    <cellStyle name="Calculation 7 3 3 2 3" xfId="10676"/>
    <cellStyle name="Calculation 7 3 3 2 3 2" xfId="19665"/>
    <cellStyle name="Calculation 7 3 3 2 3 2 2" xfId="39708"/>
    <cellStyle name="Calculation 7 3 3 2 3 3" xfId="25430"/>
    <cellStyle name="Calculation 7 3 3 2 4" xfId="14442"/>
    <cellStyle name="Calculation 7 3 3 2 4 2" xfId="31340"/>
    <cellStyle name="Calculation 7 3 3 2 5" xfId="26312"/>
    <cellStyle name="Calculation 7 3 3 3" xfId="3540"/>
    <cellStyle name="Calculation 7 3 3 3 2" xfId="35676"/>
    <cellStyle name="Calculation 7 3 3 4" xfId="42886"/>
    <cellStyle name="Calculation 7 3 4" xfId="1447"/>
    <cellStyle name="Calculation 7 3 4 2" xfId="5792"/>
    <cellStyle name="Calculation 7 3 4 2 2" xfId="8378"/>
    <cellStyle name="Calculation 7 3 4 2 2 2" xfId="17367"/>
    <cellStyle name="Calculation 7 3 4 2 2 2 2" xfId="32399"/>
    <cellStyle name="Calculation 7 3 4 2 2 3" xfId="37427"/>
    <cellStyle name="Calculation 7 3 4 2 3" xfId="11015"/>
    <cellStyle name="Calculation 7 3 4 2 3 2" xfId="20004"/>
    <cellStyle name="Calculation 7 3 4 2 3 2 2" xfId="30615"/>
    <cellStyle name="Calculation 7 3 4 2 3 3" xfId="38970"/>
    <cellStyle name="Calculation 7 3 4 2 4" xfId="14781"/>
    <cellStyle name="Calculation 7 3 4 2 4 2" xfId="32935"/>
    <cellStyle name="Calculation 7 3 4 2 5" xfId="27777"/>
    <cellStyle name="Calculation 7 3 4 3" xfId="3884"/>
    <cellStyle name="Calculation 7 3 4 3 2" xfId="23688"/>
    <cellStyle name="Calculation 7 3 4 4" xfId="39148"/>
    <cellStyle name="Calculation 7 3 5" xfId="1763"/>
    <cellStyle name="Calculation 7 3 5 2" xfId="6087"/>
    <cellStyle name="Calculation 7 3 5 2 2" xfId="8673"/>
    <cellStyle name="Calculation 7 3 5 2 2 2" xfId="17662"/>
    <cellStyle name="Calculation 7 3 5 2 2 2 2" xfId="33417"/>
    <cellStyle name="Calculation 7 3 5 2 2 3" xfId="24178"/>
    <cellStyle name="Calculation 7 3 5 2 3" xfId="11310"/>
    <cellStyle name="Calculation 7 3 5 2 3 2" xfId="20299"/>
    <cellStyle name="Calculation 7 3 5 2 3 2 2" xfId="39967"/>
    <cellStyle name="Calculation 7 3 5 2 3 3" xfId="42616"/>
    <cellStyle name="Calculation 7 3 5 2 4" xfId="15076"/>
    <cellStyle name="Calculation 7 3 5 2 4 2" xfId="44019"/>
    <cellStyle name="Calculation 7 3 5 2 5" xfId="30115"/>
    <cellStyle name="Calculation 7 3 5 3" xfId="4200"/>
    <cellStyle name="Calculation 7 3 5 3 2" xfId="33125"/>
    <cellStyle name="Calculation 7 3 5 4" xfId="24626"/>
    <cellStyle name="Calculation 7 3 6" xfId="2066"/>
    <cellStyle name="Calculation 7 3 6 2" xfId="6372"/>
    <cellStyle name="Calculation 7 3 6 2 2" xfId="8958"/>
    <cellStyle name="Calculation 7 3 6 2 2 2" xfId="17947"/>
    <cellStyle name="Calculation 7 3 6 2 2 2 2" xfId="27828"/>
    <cellStyle name="Calculation 7 3 6 2 2 3" xfId="38875"/>
    <cellStyle name="Calculation 7 3 6 2 3" xfId="11595"/>
    <cellStyle name="Calculation 7 3 6 2 3 2" xfId="20584"/>
    <cellStyle name="Calculation 7 3 6 2 3 2 2" xfId="28763"/>
    <cellStyle name="Calculation 7 3 6 2 3 3" xfId="33414"/>
    <cellStyle name="Calculation 7 3 6 2 4" xfId="15361"/>
    <cellStyle name="Calculation 7 3 6 2 4 2" xfId="27313"/>
    <cellStyle name="Calculation 7 3 6 2 5" xfId="29052"/>
    <cellStyle name="Calculation 7 3 6 3" xfId="4503"/>
    <cellStyle name="Calculation 7 3 6 3 2" xfId="34891"/>
    <cellStyle name="Calculation 7 3 6 4" xfId="30153"/>
    <cellStyle name="Calculation 7 3 7" xfId="2877"/>
    <cellStyle name="Calculation 7 3 7 2" xfId="7027"/>
    <cellStyle name="Calculation 7 3 7 2 2" xfId="12155"/>
    <cellStyle name="Calculation 7 3 7 2 2 2" xfId="21144"/>
    <cellStyle name="Calculation 7 3 7 2 2 2 2" xfId="42444"/>
    <cellStyle name="Calculation 7 3 7 2 2 3" xfId="38414"/>
    <cellStyle name="Calculation 7 3 7 2 3" xfId="12967"/>
    <cellStyle name="Calculation 7 3 7 2 3 2" xfId="21956"/>
    <cellStyle name="Calculation 7 3 7 2 3 2 2" xfId="35799"/>
    <cellStyle name="Calculation 7 3 7 2 3 3" xfId="36515"/>
    <cellStyle name="Calculation 7 3 7 2 4" xfId="16016"/>
    <cellStyle name="Calculation 7 3 7 2 4 2" xfId="28845"/>
    <cellStyle name="Calculation 7 3 7 2 5" xfId="34094"/>
    <cellStyle name="Calculation 7 3 7 3" xfId="9590"/>
    <cellStyle name="Calculation 7 3 7 3 2" xfId="18579"/>
    <cellStyle name="Calculation 7 3 7 3 2 2" xfId="27435"/>
    <cellStyle name="Calculation 7 3 7 3 3" xfId="27745"/>
    <cellStyle name="Calculation 7 3 7 4" xfId="23740"/>
    <cellStyle name="Calculation 7 3 8" xfId="4808"/>
    <cellStyle name="Calculation 7 3 8 2" xfId="7394"/>
    <cellStyle name="Calculation 7 3 8 2 2" xfId="16383"/>
    <cellStyle name="Calculation 7 3 8 2 2 2" xfId="43679"/>
    <cellStyle name="Calculation 7 3 8 2 3" xfId="43101"/>
    <cellStyle name="Calculation 7 3 8 3" xfId="10031"/>
    <cellStyle name="Calculation 7 3 8 3 2" xfId="19020"/>
    <cellStyle name="Calculation 7 3 8 3 2 2" xfId="29153"/>
    <cellStyle name="Calculation 7 3 8 3 3" xfId="36200"/>
    <cellStyle name="Calculation 7 3 8 4" xfId="13797"/>
    <cellStyle name="Calculation 7 3 8 4 2" xfId="24627"/>
    <cellStyle name="Calculation 7 3 8 5" xfId="30060"/>
    <cellStyle name="Calculation 7 3 9" xfId="6711"/>
    <cellStyle name="Calculation 7 3 9 2" xfId="11915"/>
    <cellStyle name="Calculation 7 3 9 2 2" xfId="20904"/>
    <cellStyle name="Calculation 7 3 9 2 2 2" xfId="34981"/>
    <cellStyle name="Calculation 7 3 9 2 3" xfId="44088"/>
    <cellStyle name="Calculation 7 3 9 3" xfId="15700"/>
    <cellStyle name="Calculation 7 3 9 3 2" xfId="37629"/>
    <cellStyle name="Calculation 7 3 9 4" xfId="39565"/>
    <cellStyle name="Calculation 7 4" xfId="511"/>
    <cellStyle name="Calculation 7 4 2" xfId="860"/>
    <cellStyle name="Calculation 7 4 2 2" xfId="5229"/>
    <cellStyle name="Calculation 7 4 2 2 2" xfId="7815"/>
    <cellStyle name="Calculation 7 4 2 2 2 2" xfId="16804"/>
    <cellStyle name="Calculation 7 4 2 2 2 2 2" xfId="29804"/>
    <cellStyle name="Calculation 7 4 2 2 2 3" xfId="40617"/>
    <cellStyle name="Calculation 7 4 2 2 3" xfId="10452"/>
    <cellStyle name="Calculation 7 4 2 2 3 2" xfId="19441"/>
    <cellStyle name="Calculation 7 4 2 2 3 2 2" xfId="32714"/>
    <cellStyle name="Calculation 7 4 2 2 3 3" xfId="34672"/>
    <cellStyle name="Calculation 7 4 2 2 4" xfId="14218"/>
    <cellStyle name="Calculation 7 4 2 2 4 2" xfId="40439"/>
    <cellStyle name="Calculation 7 4 2 2 5" xfId="36919"/>
    <cellStyle name="Calculation 7 4 2 3" xfId="3297"/>
    <cellStyle name="Calculation 7 4 2 3 2" xfId="29180"/>
    <cellStyle name="Calculation 7 4 2 4" xfId="23343"/>
    <cellStyle name="Calculation 7 4 3" xfId="1205"/>
    <cellStyle name="Calculation 7 4 3 2" xfId="5550"/>
    <cellStyle name="Calculation 7 4 3 2 2" xfId="8136"/>
    <cellStyle name="Calculation 7 4 3 2 2 2" xfId="17125"/>
    <cellStyle name="Calculation 7 4 3 2 2 2 2" xfId="40985"/>
    <cellStyle name="Calculation 7 4 3 2 2 3" xfId="33687"/>
    <cellStyle name="Calculation 7 4 3 2 3" xfId="10773"/>
    <cellStyle name="Calculation 7 4 3 2 3 2" xfId="19762"/>
    <cellStyle name="Calculation 7 4 3 2 3 2 2" xfId="42151"/>
    <cellStyle name="Calculation 7 4 3 2 3 3" xfId="40532"/>
    <cellStyle name="Calculation 7 4 3 2 4" xfId="14539"/>
    <cellStyle name="Calculation 7 4 3 2 4 2" xfId="28653"/>
    <cellStyle name="Calculation 7 4 3 2 5" xfId="33805"/>
    <cellStyle name="Calculation 7 4 3 3" xfId="3642"/>
    <cellStyle name="Calculation 7 4 3 3 2" xfId="34289"/>
    <cellStyle name="Calculation 7 4 3 4" xfId="43481"/>
    <cellStyle name="Calculation 7 4 4" xfId="1549"/>
    <cellStyle name="Calculation 7 4 4 2" xfId="5894"/>
    <cellStyle name="Calculation 7 4 4 2 2" xfId="8480"/>
    <cellStyle name="Calculation 7 4 4 2 2 2" xfId="17469"/>
    <cellStyle name="Calculation 7 4 4 2 2 2 2" xfId="32985"/>
    <cellStyle name="Calculation 7 4 4 2 2 3" xfId="40978"/>
    <cellStyle name="Calculation 7 4 4 2 3" xfId="11117"/>
    <cellStyle name="Calculation 7 4 4 2 3 2" xfId="20106"/>
    <cellStyle name="Calculation 7 4 4 2 3 2 2" xfId="23297"/>
    <cellStyle name="Calculation 7 4 4 2 3 3" xfId="40511"/>
    <cellStyle name="Calculation 7 4 4 2 4" xfId="14883"/>
    <cellStyle name="Calculation 7 4 4 2 4 2" xfId="39263"/>
    <cellStyle name="Calculation 7 4 4 2 5" xfId="41321"/>
    <cellStyle name="Calculation 7 4 4 3" xfId="3986"/>
    <cellStyle name="Calculation 7 4 4 3 2" xfId="42946"/>
    <cellStyle name="Calculation 7 4 4 4" xfId="42651"/>
    <cellStyle name="Calculation 7 4 5" xfId="1861"/>
    <cellStyle name="Calculation 7 4 5 2" xfId="6177"/>
    <cellStyle name="Calculation 7 4 5 2 2" xfId="8763"/>
    <cellStyle name="Calculation 7 4 5 2 2 2" xfId="17752"/>
    <cellStyle name="Calculation 7 4 5 2 2 2 2" xfId="35311"/>
    <cellStyle name="Calculation 7 4 5 2 2 3" xfId="29223"/>
    <cellStyle name="Calculation 7 4 5 2 3" xfId="11400"/>
    <cellStyle name="Calculation 7 4 5 2 3 2" xfId="20389"/>
    <cellStyle name="Calculation 7 4 5 2 3 2 2" xfId="39618"/>
    <cellStyle name="Calculation 7 4 5 2 3 3" xfId="26968"/>
    <cellStyle name="Calculation 7 4 5 2 4" xfId="15166"/>
    <cellStyle name="Calculation 7 4 5 2 4 2" xfId="28142"/>
    <cellStyle name="Calculation 7 4 5 2 5" xfId="32386"/>
    <cellStyle name="Calculation 7 4 5 3" xfId="4298"/>
    <cellStyle name="Calculation 7 4 5 3 2" xfId="34106"/>
    <cellStyle name="Calculation 7 4 5 4" xfId="32353"/>
    <cellStyle name="Calculation 7 4 6" xfId="2168"/>
    <cellStyle name="Calculation 7 4 6 2" xfId="6469"/>
    <cellStyle name="Calculation 7 4 6 2 2" xfId="9055"/>
    <cellStyle name="Calculation 7 4 6 2 2 2" xfId="18044"/>
    <cellStyle name="Calculation 7 4 6 2 2 2 2" xfId="38952"/>
    <cellStyle name="Calculation 7 4 6 2 2 3" xfId="38209"/>
    <cellStyle name="Calculation 7 4 6 2 3" xfId="11692"/>
    <cellStyle name="Calculation 7 4 6 2 3 2" xfId="20681"/>
    <cellStyle name="Calculation 7 4 6 2 3 2 2" xfId="41101"/>
    <cellStyle name="Calculation 7 4 6 2 3 3" xfId="34742"/>
    <cellStyle name="Calculation 7 4 6 2 4" xfId="15458"/>
    <cellStyle name="Calculation 7 4 6 2 4 2" xfId="43093"/>
    <cellStyle name="Calculation 7 4 6 2 5" xfId="28793"/>
    <cellStyle name="Calculation 7 4 6 3" xfId="4605"/>
    <cellStyle name="Calculation 7 4 6 3 2" xfId="39919"/>
    <cellStyle name="Calculation 7 4 6 4" xfId="37398"/>
    <cellStyle name="Calculation 7 4 7" xfId="4905"/>
    <cellStyle name="Calculation 7 4 7 2" xfId="7491"/>
    <cellStyle name="Calculation 7 4 7 2 2" xfId="16480"/>
    <cellStyle name="Calculation 7 4 7 2 2 2" xfId="28400"/>
    <cellStyle name="Calculation 7 4 7 2 3" xfId="38645"/>
    <cellStyle name="Calculation 7 4 7 3" xfId="10128"/>
    <cellStyle name="Calculation 7 4 7 3 2" xfId="19117"/>
    <cellStyle name="Calculation 7 4 7 3 2 2" xfId="43879"/>
    <cellStyle name="Calculation 7 4 7 3 3" xfId="34668"/>
    <cellStyle name="Calculation 7 4 7 4" xfId="13894"/>
    <cellStyle name="Calculation 7 4 7 4 2" xfId="24368"/>
    <cellStyle name="Calculation 7 4 7 5" xfId="25623"/>
    <cellStyle name="Calculation 7 4 8" xfId="2517"/>
    <cellStyle name="Calculation 7 4 8 2" xfId="28765"/>
    <cellStyle name="Calculation 7 4 9" xfId="35385"/>
    <cellStyle name="Calculation 7 5" xfId="271"/>
    <cellStyle name="Calculation 7 5 2" xfId="4683"/>
    <cellStyle name="Calculation 7 5 2 2" xfId="7269"/>
    <cellStyle name="Calculation 7 5 2 2 2" xfId="16258"/>
    <cellStyle name="Calculation 7 5 2 2 2 2" xfId="29987"/>
    <cellStyle name="Calculation 7 5 2 2 3" xfId="27292"/>
    <cellStyle name="Calculation 7 5 2 3" xfId="9906"/>
    <cellStyle name="Calculation 7 5 2 3 2" xfId="18895"/>
    <cellStyle name="Calculation 7 5 2 3 2 2" xfId="32103"/>
    <cellStyle name="Calculation 7 5 2 3 3" xfId="26427"/>
    <cellStyle name="Calculation 7 5 2 4" xfId="13672"/>
    <cellStyle name="Calculation 7 5 2 4 2" xfId="27322"/>
    <cellStyle name="Calculation 7 5 2 5" xfId="36310"/>
    <cellStyle name="Calculation 7 5 3" xfId="2739"/>
    <cellStyle name="Calculation 7 5 3 2" xfId="28239"/>
    <cellStyle name="Calculation 7 5 4" xfId="29592"/>
    <cellStyle name="Calculation 7 6" xfId="620"/>
    <cellStyle name="Calculation 7 6 2" xfId="5007"/>
    <cellStyle name="Calculation 7 6 2 2" xfId="7593"/>
    <cellStyle name="Calculation 7 6 2 2 2" xfId="16582"/>
    <cellStyle name="Calculation 7 6 2 2 2 2" xfId="38342"/>
    <cellStyle name="Calculation 7 6 2 2 3" xfId="39460"/>
    <cellStyle name="Calculation 7 6 2 3" xfId="10230"/>
    <cellStyle name="Calculation 7 6 2 3 2" xfId="19219"/>
    <cellStyle name="Calculation 7 6 2 3 2 2" xfId="35610"/>
    <cellStyle name="Calculation 7 6 2 3 3" xfId="31095"/>
    <cellStyle name="Calculation 7 6 2 4" xfId="13996"/>
    <cellStyle name="Calculation 7 6 2 4 2" xfId="23920"/>
    <cellStyle name="Calculation 7 6 2 5" xfId="28680"/>
    <cellStyle name="Calculation 7 6 3" xfId="3057"/>
    <cellStyle name="Calculation 7 6 3 2" xfId="32372"/>
    <cellStyle name="Calculation 7 6 4" xfId="36272"/>
    <cellStyle name="Calculation 7 7" xfId="965"/>
    <cellStyle name="Calculation 7 7 2" xfId="5328"/>
    <cellStyle name="Calculation 7 7 2 2" xfId="7914"/>
    <cellStyle name="Calculation 7 7 2 2 2" xfId="16903"/>
    <cellStyle name="Calculation 7 7 2 2 2 2" xfId="42491"/>
    <cellStyle name="Calculation 7 7 2 2 3" xfId="42412"/>
    <cellStyle name="Calculation 7 7 2 3" xfId="10551"/>
    <cellStyle name="Calculation 7 7 2 3 2" xfId="19540"/>
    <cellStyle name="Calculation 7 7 2 3 2 2" xfId="43636"/>
    <cellStyle name="Calculation 7 7 2 3 3" xfId="37799"/>
    <cellStyle name="Calculation 7 7 2 4" xfId="14317"/>
    <cellStyle name="Calculation 7 7 2 4 2" xfId="30121"/>
    <cellStyle name="Calculation 7 7 2 5" xfId="29672"/>
    <cellStyle name="Calculation 7 7 3" xfId="3402"/>
    <cellStyle name="Calculation 7 7 3 2" xfId="38004"/>
    <cellStyle name="Calculation 7 7 4" xfId="42542"/>
    <cellStyle name="Calculation 7 8" xfId="1309"/>
    <cellStyle name="Calculation 7 8 2" xfId="5654"/>
    <cellStyle name="Calculation 7 8 2 2" xfId="8240"/>
    <cellStyle name="Calculation 7 8 2 2 2" xfId="17229"/>
    <cellStyle name="Calculation 7 8 2 2 2 2" xfId="30956"/>
    <cellStyle name="Calculation 7 8 2 2 3" xfId="26774"/>
    <cellStyle name="Calculation 7 8 2 3" xfId="10877"/>
    <cellStyle name="Calculation 7 8 2 3 2" xfId="19866"/>
    <cellStyle name="Calculation 7 8 2 3 2 2" xfId="40399"/>
    <cellStyle name="Calculation 7 8 2 3 3" xfId="36463"/>
    <cellStyle name="Calculation 7 8 2 4" xfId="14643"/>
    <cellStyle name="Calculation 7 8 2 4 2" xfId="33977"/>
    <cellStyle name="Calculation 7 8 2 5" xfId="42755"/>
    <cellStyle name="Calculation 7 8 3" xfId="3746"/>
    <cellStyle name="Calculation 7 8 3 2" xfId="38309"/>
    <cellStyle name="Calculation 7 8 4" xfId="36954"/>
    <cellStyle name="Calculation 7 9" xfId="1618"/>
    <cellStyle name="Calculation 7 9 2" xfId="5962"/>
    <cellStyle name="Calculation 7 9 2 2" xfId="8548"/>
    <cellStyle name="Calculation 7 9 2 2 2" xfId="17537"/>
    <cellStyle name="Calculation 7 9 2 2 2 2" xfId="34795"/>
    <cellStyle name="Calculation 7 9 2 2 3" xfId="32308"/>
    <cellStyle name="Calculation 7 9 2 3" xfId="11185"/>
    <cellStyle name="Calculation 7 9 2 3 2" xfId="20174"/>
    <cellStyle name="Calculation 7 9 2 3 2 2" xfId="31455"/>
    <cellStyle name="Calculation 7 9 2 3 3" xfId="26847"/>
    <cellStyle name="Calculation 7 9 2 4" xfId="14951"/>
    <cellStyle name="Calculation 7 9 2 4 2" xfId="26787"/>
    <cellStyle name="Calculation 7 9 2 5" xfId="29252"/>
    <cellStyle name="Calculation 7 9 3" xfId="4055"/>
    <cellStyle name="Calculation 7 9 3 2" xfId="23843"/>
    <cellStyle name="Calculation 7 9 4" xfId="36994"/>
    <cellStyle name="Calculation 8" xfId="118"/>
    <cellStyle name="Calculation 8 10" xfId="1615"/>
    <cellStyle name="Calculation 8 10 2" xfId="5959"/>
    <cellStyle name="Calculation 8 10 2 2" xfId="8545"/>
    <cellStyle name="Calculation 8 10 2 2 2" xfId="17534"/>
    <cellStyle name="Calculation 8 10 2 2 2 2" xfId="35682"/>
    <cellStyle name="Calculation 8 10 2 2 3" xfId="35886"/>
    <cellStyle name="Calculation 8 10 2 3" xfId="11182"/>
    <cellStyle name="Calculation 8 10 2 3 2" xfId="20171"/>
    <cellStyle name="Calculation 8 10 2 3 2 2" xfId="43109"/>
    <cellStyle name="Calculation 8 10 2 3 3" xfId="33376"/>
    <cellStyle name="Calculation 8 10 2 4" xfId="14948"/>
    <cellStyle name="Calculation 8 10 2 4 2" xfId="42809"/>
    <cellStyle name="Calculation 8 10 2 5" xfId="24843"/>
    <cellStyle name="Calculation 8 10 3" xfId="4052"/>
    <cellStyle name="Calculation 8 10 3 2" xfId="36461"/>
    <cellStyle name="Calculation 8 10 4" xfId="31431"/>
    <cellStyle name="Calculation 8 11" xfId="2986"/>
    <cellStyle name="Calculation 8 11 2" xfId="7136"/>
    <cellStyle name="Calculation 8 11 2 2" xfId="16125"/>
    <cellStyle name="Calculation 8 11 2 2 2" xfId="43587"/>
    <cellStyle name="Calculation 8 11 2 3" xfId="25890"/>
    <cellStyle name="Calculation 8 11 3" xfId="9699"/>
    <cellStyle name="Calculation 8 11 3 2" xfId="18688"/>
    <cellStyle name="Calculation 8 11 3 2 2" xfId="31453"/>
    <cellStyle name="Calculation 8 11 3 3" xfId="35921"/>
    <cellStyle name="Calculation 8 11 4" xfId="13539"/>
    <cellStyle name="Calculation 8 11 4 2" xfId="31045"/>
    <cellStyle name="Calculation 8 11 5" xfId="30237"/>
    <cellStyle name="Calculation 8 12" xfId="6574"/>
    <cellStyle name="Calculation 8 12 2" xfId="11791"/>
    <cellStyle name="Calculation 8 12 2 2" xfId="20780"/>
    <cellStyle name="Calculation 8 12 2 2 2" xfId="25799"/>
    <cellStyle name="Calculation 8 12 2 3" xfId="37683"/>
    <cellStyle name="Calculation 8 12 3" xfId="15563"/>
    <cellStyle name="Calculation 8 12 3 2" xfId="25080"/>
    <cellStyle name="Calculation 8 12 4" xfId="26171"/>
    <cellStyle name="Calculation 8 13" xfId="9154"/>
    <cellStyle name="Calculation 8 13 2" xfId="18143"/>
    <cellStyle name="Calculation 8 13 2 2" xfId="41064"/>
    <cellStyle name="Calculation 8 13 3" xfId="33499"/>
    <cellStyle name="Calculation 8 14" xfId="12322"/>
    <cellStyle name="Calculation 8 14 2" xfId="21311"/>
    <cellStyle name="Calculation 8 14 2 2" xfId="30830"/>
    <cellStyle name="Calculation 8 14 3" xfId="39950"/>
    <cellStyle name="Calculation 8 15" xfId="2278"/>
    <cellStyle name="Calculation 8 15 2" xfId="29074"/>
    <cellStyle name="Calculation 8 16" xfId="13187"/>
    <cellStyle name="Calculation 8 16 2" xfId="27997"/>
    <cellStyle name="Calculation 8 17" xfId="32898"/>
    <cellStyle name="Calculation 8 18" xfId="44705"/>
    <cellStyle name="Calculation 8 19" xfId="45746"/>
    <cellStyle name="Calculation 8 2" xfId="252"/>
    <cellStyle name="Calculation 8 2 10" xfId="6554"/>
    <cellStyle name="Calculation 8 2 10 2" xfId="11773"/>
    <cellStyle name="Calculation 8 2 10 2 2" xfId="20762"/>
    <cellStyle name="Calculation 8 2 10 2 2 2" xfId="33655"/>
    <cellStyle name="Calculation 8 2 10 2 3" xfId="41439"/>
    <cellStyle name="Calculation 8 2 10 3" xfId="15543"/>
    <cellStyle name="Calculation 8 2 10 3 2" xfId="42631"/>
    <cellStyle name="Calculation 8 2 10 4" xfId="38490"/>
    <cellStyle name="Calculation 8 2 11" xfId="9136"/>
    <cellStyle name="Calculation 8 2 11 2" xfId="18125"/>
    <cellStyle name="Calculation 8 2 11 2 2" xfId="28074"/>
    <cellStyle name="Calculation 8 2 11 3" xfId="40185"/>
    <cellStyle name="Calculation 8 2 12" xfId="9863"/>
    <cellStyle name="Calculation 8 2 12 2" xfId="18852"/>
    <cellStyle name="Calculation 8 2 12 2 2" xfId="36122"/>
    <cellStyle name="Calculation 8 2 12 3" xfId="23955"/>
    <cellStyle name="Calculation 8 2 13" xfId="2258"/>
    <cellStyle name="Calculation 8 2 13 2" xfId="41931"/>
    <cellStyle name="Calculation 8 2 14" xfId="13167"/>
    <cellStyle name="Calculation 8 2 14 2" xfId="40720"/>
    <cellStyle name="Calculation 8 2 15" xfId="22135"/>
    <cellStyle name="Calculation 8 2 2" xfId="390"/>
    <cellStyle name="Calculation 8 2 2 10" xfId="9261"/>
    <cellStyle name="Calculation 8 2 2 10 2" xfId="18250"/>
    <cellStyle name="Calculation 8 2 2 10 2 2" xfId="27063"/>
    <cellStyle name="Calculation 8 2 2 10 3" xfId="41252"/>
    <cellStyle name="Calculation 8 2 2 11" xfId="9855"/>
    <cellStyle name="Calculation 8 2 2 11 2" xfId="18844"/>
    <cellStyle name="Calculation 8 2 2 11 2 2" xfId="43036"/>
    <cellStyle name="Calculation 8 2 2 11 3" xfId="33340"/>
    <cellStyle name="Calculation 8 2 2 12" xfId="2396"/>
    <cellStyle name="Calculation 8 2 2 12 2" xfId="22525"/>
    <cellStyle name="Calculation 8 2 2 13" xfId="13305"/>
    <cellStyle name="Calculation 8 2 2 13 2" xfId="29755"/>
    <cellStyle name="Calculation 8 2 2 14" xfId="24166"/>
    <cellStyle name="Calculation 8 2 2 2" xfId="739"/>
    <cellStyle name="Calculation 8 2 2 2 2" xfId="5115"/>
    <cellStyle name="Calculation 8 2 2 2 2 2" xfId="7701"/>
    <cellStyle name="Calculation 8 2 2 2 2 2 2" xfId="16690"/>
    <cellStyle name="Calculation 8 2 2 2 2 2 2 2" xfId="43073"/>
    <cellStyle name="Calculation 8 2 2 2 2 2 3" xfId="36899"/>
    <cellStyle name="Calculation 8 2 2 2 2 3" xfId="10338"/>
    <cellStyle name="Calculation 8 2 2 2 2 3 2" xfId="19327"/>
    <cellStyle name="Calculation 8 2 2 2 2 3 2 2" xfId="24943"/>
    <cellStyle name="Calculation 8 2 2 2 2 3 3" xfId="31088"/>
    <cellStyle name="Calculation 8 2 2 2 2 4" xfId="14104"/>
    <cellStyle name="Calculation 8 2 2 2 2 4 2" xfId="28107"/>
    <cellStyle name="Calculation 8 2 2 2 2 5" xfId="35390"/>
    <cellStyle name="Calculation 8 2 2 2 3" xfId="3176"/>
    <cellStyle name="Calculation 8 2 2 2 3 2" xfId="24132"/>
    <cellStyle name="Calculation 8 2 2 2 4" xfId="31418"/>
    <cellStyle name="Calculation 8 2 2 3" xfId="1084"/>
    <cellStyle name="Calculation 8 2 2 3 2" xfId="5436"/>
    <cellStyle name="Calculation 8 2 2 3 2 2" xfId="8022"/>
    <cellStyle name="Calculation 8 2 2 3 2 2 2" xfId="17011"/>
    <cellStyle name="Calculation 8 2 2 3 2 2 2 2" xfId="33001"/>
    <cellStyle name="Calculation 8 2 2 3 2 2 3" xfId="25925"/>
    <cellStyle name="Calculation 8 2 2 3 2 3" xfId="10659"/>
    <cellStyle name="Calculation 8 2 2 3 2 3 2" xfId="19648"/>
    <cellStyle name="Calculation 8 2 2 3 2 3 2 2" xfId="41226"/>
    <cellStyle name="Calculation 8 2 2 3 2 3 3" xfId="33392"/>
    <cellStyle name="Calculation 8 2 2 3 2 4" xfId="14425"/>
    <cellStyle name="Calculation 8 2 2 3 2 4 2" xfId="39836"/>
    <cellStyle name="Calculation 8 2 2 3 2 5" xfId="42248"/>
    <cellStyle name="Calculation 8 2 2 3 3" xfId="3521"/>
    <cellStyle name="Calculation 8 2 2 3 3 2" xfId="42834"/>
    <cellStyle name="Calculation 8 2 2 3 4" xfId="40162"/>
    <cellStyle name="Calculation 8 2 2 4" xfId="1428"/>
    <cellStyle name="Calculation 8 2 2 4 2" xfId="5773"/>
    <cellStyle name="Calculation 8 2 2 4 2 2" xfId="8359"/>
    <cellStyle name="Calculation 8 2 2 4 2 2 2" xfId="17348"/>
    <cellStyle name="Calculation 8 2 2 4 2 2 2 2" xfId="30727"/>
    <cellStyle name="Calculation 8 2 2 4 2 2 3" xfId="37148"/>
    <cellStyle name="Calculation 8 2 2 4 2 3" xfId="10996"/>
    <cellStyle name="Calculation 8 2 2 4 2 3 2" xfId="19985"/>
    <cellStyle name="Calculation 8 2 2 4 2 3 2 2" xfId="23259"/>
    <cellStyle name="Calculation 8 2 2 4 2 3 3" xfId="33231"/>
    <cellStyle name="Calculation 8 2 2 4 2 4" xfId="14762"/>
    <cellStyle name="Calculation 8 2 2 4 2 4 2" xfId="32812"/>
    <cellStyle name="Calculation 8 2 2 4 2 5" xfId="25263"/>
    <cellStyle name="Calculation 8 2 2 4 3" xfId="3865"/>
    <cellStyle name="Calculation 8 2 2 4 3 2" xfId="23551"/>
    <cellStyle name="Calculation 8 2 2 4 4" xfId="34275"/>
    <cellStyle name="Calculation 8 2 2 5" xfId="1320"/>
    <cellStyle name="Calculation 8 2 2 5 2" xfId="5665"/>
    <cellStyle name="Calculation 8 2 2 5 2 2" xfId="8251"/>
    <cellStyle name="Calculation 8 2 2 5 2 2 2" xfId="17240"/>
    <cellStyle name="Calculation 8 2 2 5 2 2 2 2" xfId="43890"/>
    <cellStyle name="Calculation 8 2 2 5 2 2 3" xfId="39750"/>
    <cellStyle name="Calculation 8 2 2 5 2 3" xfId="10888"/>
    <cellStyle name="Calculation 8 2 2 5 2 3 2" xfId="19877"/>
    <cellStyle name="Calculation 8 2 2 5 2 3 2 2" xfId="43028"/>
    <cellStyle name="Calculation 8 2 2 5 2 3 3" xfId="41701"/>
    <cellStyle name="Calculation 8 2 2 5 2 4" xfId="14654"/>
    <cellStyle name="Calculation 8 2 2 5 2 4 2" xfId="23142"/>
    <cellStyle name="Calculation 8 2 2 5 2 5" xfId="32481"/>
    <cellStyle name="Calculation 8 2 2 5 3" xfId="3757"/>
    <cellStyle name="Calculation 8 2 2 5 3 2" xfId="36379"/>
    <cellStyle name="Calculation 8 2 2 5 4" xfId="25779"/>
    <cellStyle name="Calculation 8 2 2 6" xfId="2047"/>
    <cellStyle name="Calculation 8 2 2 6 2" xfId="6355"/>
    <cellStyle name="Calculation 8 2 2 6 2 2" xfId="8941"/>
    <cellStyle name="Calculation 8 2 2 6 2 2 2" xfId="17930"/>
    <cellStyle name="Calculation 8 2 2 6 2 2 2 2" xfId="37472"/>
    <cellStyle name="Calculation 8 2 2 6 2 2 3" xfId="31709"/>
    <cellStyle name="Calculation 8 2 2 6 2 3" xfId="11578"/>
    <cellStyle name="Calculation 8 2 2 6 2 3 2" xfId="20567"/>
    <cellStyle name="Calculation 8 2 2 6 2 3 2 2" xfId="43986"/>
    <cellStyle name="Calculation 8 2 2 6 2 3 3" xfId="34378"/>
    <cellStyle name="Calculation 8 2 2 6 2 4" xfId="15344"/>
    <cellStyle name="Calculation 8 2 2 6 2 4 2" xfId="35317"/>
    <cellStyle name="Calculation 8 2 2 6 2 5" xfId="25626"/>
    <cellStyle name="Calculation 8 2 2 6 3" xfId="4484"/>
    <cellStyle name="Calculation 8 2 2 6 3 2" xfId="31176"/>
    <cellStyle name="Calculation 8 2 2 6 4" xfId="30024"/>
    <cellStyle name="Calculation 8 2 2 7" xfId="2858"/>
    <cellStyle name="Calculation 8 2 2 7 2" xfId="7008"/>
    <cellStyle name="Calculation 8 2 2 7 2 2" xfId="12137"/>
    <cellStyle name="Calculation 8 2 2 7 2 2 2" xfId="21126"/>
    <cellStyle name="Calculation 8 2 2 7 2 2 2 2" xfId="29372"/>
    <cellStyle name="Calculation 8 2 2 7 2 2 3" xfId="25813"/>
    <cellStyle name="Calculation 8 2 2 7 2 3" xfId="12952"/>
    <cellStyle name="Calculation 8 2 2 7 2 3 2" xfId="21941"/>
    <cellStyle name="Calculation 8 2 2 7 2 3 2 2" xfId="30957"/>
    <cellStyle name="Calculation 8 2 2 7 2 3 3" xfId="24877"/>
    <cellStyle name="Calculation 8 2 2 7 2 4" xfId="15997"/>
    <cellStyle name="Calculation 8 2 2 7 2 4 2" xfId="28604"/>
    <cellStyle name="Calculation 8 2 2 7 2 5" xfId="33993"/>
    <cellStyle name="Calculation 8 2 2 7 3" xfId="9571"/>
    <cellStyle name="Calculation 8 2 2 7 3 2" xfId="18560"/>
    <cellStyle name="Calculation 8 2 2 7 3 2 2" xfId="27298"/>
    <cellStyle name="Calculation 8 2 2 7 3 3" xfId="27833"/>
    <cellStyle name="Calculation 8 2 2 7 4" xfId="23607"/>
    <cellStyle name="Calculation 8 2 2 8" xfId="4791"/>
    <cellStyle name="Calculation 8 2 2 8 2" xfId="7377"/>
    <cellStyle name="Calculation 8 2 2 8 2 2" xfId="16366"/>
    <cellStyle name="Calculation 8 2 2 8 2 2 2" xfId="24402"/>
    <cellStyle name="Calculation 8 2 2 8 2 3" xfId="39123"/>
    <cellStyle name="Calculation 8 2 2 8 3" xfId="10014"/>
    <cellStyle name="Calculation 8 2 2 8 3 2" xfId="19003"/>
    <cellStyle name="Calculation 8 2 2 8 3 2 2" xfId="25720"/>
    <cellStyle name="Calculation 8 2 2 8 3 3" xfId="31091"/>
    <cellStyle name="Calculation 8 2 2 8 4" xfId="13780"/>
    <cellStyle name="Calculation 8 2 2 8 4 2" xfId="41892"/>
    <cellStyle name="Calculation 8 2 2 8 5" xfId="31329"/>
    <cellStyle name="Calculation 8 2 2 9" xfId="6692"/>
    <cellStyle name="Calculation 8 2 2 9 2" xfId="11898"/>
    <cellStyle name="Calculation 8 2 2 9 2 2" xfId="20887"/>
    <cellStyle name="Calculation 8 2 2 9 2 2 2" xfId="23337"/>
    <cellStyle name="Calculation 8 2 2 9 2 3" xfId="40217"/>
    <cellStyle name="Calculation 8 2 2 9 3" xfId="15681"/>
    <cellStyle name="Calculation 8 2 2 9 3 2" xfId="34539"/>
    <cellStyle name="Calculation 8 2 2 9 4" xfId="31729"/>
    <cellStyle name="Calculation 8 2 3" xfId="601"/>
    <cellStyle name="Calculation 8 2 3 2" xfId="4990"/>
    <cellStyle name="Calculation 8 2 3 2 2" xfId="7576"/>
    <cellStyle name="Calculation 8 2 3 2 2 2" xfId="16565"/>
    <cellStyle name="Calculation 8 2 3 2 2 2 2" xfId="33755"/>
    <cellStyle name="Calculation 8 2 3 2 2 3" xfId="40926"/>
    <cellStyle name="Calculation 8 2 3 2 3" xfId="10213"/>
    <cellStyle name="Calculation 8 2 3 2 3 2" xfId="19202"/>
    <cellStyle name="Calculation 8 2 3 2 3 2 2" xfId="23892"/>
    <cellStyle name="Calculation 8 2 3 2 3 3" xfId="40471"/>
    <cellStyle name="Calculation 8 2 3 2 4" xfId="13979"/>
    <cellStyle name="Calculation 8 2 3 2 4 2" xfId="32919"/>
    <cellStyle name="Calculation 8 2 3 2 5" xfId="27670"/>
    <cellStyle name="Calculation 8 2 3 3" xfId="3038"/>
    <cellStyle name="Calculation 8 2 3 3 2" xfId="30699"/>
    <cellStyle name="Calculation 8 2 3 4" xfId="36118"/>
    <cellStyle name="Calculation 8 2 4" xfId="946"/>
    <cellStyle name="Calculation 8 2 4 2" xfId="5311"/>
    <cellStyle name="Calculation 8 2 4 2 2" xfId="7897"/>
    <cellStyle name="Calculation 8 2 4 2 2 2" xfId="16886"/>
    <cellStyle name="Calculation 8 2 4 2 2 2 2" xfId="27496"/>
    <cellStyle name="Calculation 8 2 4 2 2 3" xfId="38444"/>
    <cellStyle name="Calculation 8 2 4 2 3" xfId="10534"/>
    <cellStyle name="Calculation 8 2 4 2 3 2" xfId="19523"/>
    <cellStyle name="Calculation 8 2 4 2 3 2 2" xfId="42503"/>
    <cellStyle name="Calculation 8 2 4 2 3 3" xfId="34729"/>
    <cellStyle name="Calculation 8 2 4 2 4" xfId="14300"/>
    <cellStyle name="Calculation 8 2 4 2 4 2" xfId="31390"/>
    <cellStyle name="Calculation 8 2 4 2 5" xfId="26347"/>
    <cellStyle name="Calculation 8 2 4 3" xfId="3383"/>
    <cellStyle name="Calculation 8 2 4 3 2" xfId="40640"/>
    <cellStyle name="Calculation 8 2 4 4" xfId="37518"/>
    <cellStyle name="Calculation 8 2 5" xfId="1290"/>
    <cellStyle name="Calculation 8 2 5 2" xfId="5635"/>
    <cellStyle name="Calculation 8 2 5 2 2" xfId="8221"/>
    <cellStyle name="Calculation 8 2 5 2 2 2" xfId="17210"/>
    <cellStyle name="Calculation 8 2 5 2 2 2 2" xfId="43639"/>
    <cellStyle name="Calculation 8 2 5 2 2 3" xfId="26209"/>
    <cellStyle name="Calculation 8 2 5 2 3" xfId="10858"/>
    <cellStyle name="Calculation 8 2 5 2 3 2" xfId="19847"/>
    <cellStyle name="Calculation 8 2 5 2 3 2 2" xfId="39021"/>
    <cellStyle name="Calculation 8 2 5 2 3 3" xfId="27179"/>
    <cellStyle name="Calculation 8 2 5 2 4" xfId="14624"/>
    <cellStyle name="Calculation 8 2 5 2 4 2" xfId="33887"/>
    <cellStyle name="Calculation 8 2 5 2 5" xfId="35824"/>
    <cellStyle name="Calculation 8 2 5 3" xfId="3727"/>
    <cellStyle name="Calculation 8 2 5 3 2" xfId="38173"/>
    <cellStyle name="Calculation 8 2 5 4" xfId="35793"/>
    <cellStyle name="Calculation 8 2 6" xfId="1808"/>
    <cellStyle name="Calculation 8 2 6 2" xfId="6125"/>
    <cellStyle name="Calculation 8 2 6 2 2" xfId="8711"/>
    <cellStyle name="Calculation 8 2 6 2 2 2" xfId="17700"/>
    <cellStyle name="Calculation 8 2 6 2 2 2 2" xfId="41893"/>
    <cellStyle name="Calculation 8 2 6 2 2 3" xfId="34248"/>
    <cellStyle name="Calculation 8 2 6 2 3" xfId="11348"/>
    <cellStyle name="Calculation 8 2 6 2 3 2" xfId="20337"/>
    <cellStyle name="Calculation 8 2 6 2 3 2 2" xfId="27121"/>
    <cellStyle name="Calculation 8 2 6 2 3 3" xfId="27535"/>
    <cellStyle name="Calculation 8 2 6 2 4" xfId="15114"/>
    <cellStyle name="Calculation 8 2 6 2 4 2" xfId="22501"/>
    <cellStyle name="Calculation 8 2 6 2 5" xfId="29617"/>
    <cellStyle name="Calculation 8 2 6 3" xfId="4245"/>
    <cellStyle name="Calculation 8 2 6 3 2" xfId="31485"/>
    <cellStyle name="Calculation 8 2 6 4" xfId="43436"/>
    <cellStyle name="Calculation 8 2 7" xfId="1818"/>
    <cellStyle name="Calculation 8 2 7 2" xfId="6135"/>
    <cellStyle name="Calculation 8 2 7 2 2" xfId="8721"/>
    <cellStyle name="Calculation 8 2 7 2 2 2" xfId="17710"/>
    <cellStyle name="Calculation 8 2 7 2 2 2 2" xfId="27909"/>
    <cellStyle name="Calculation 8 2 7 2 2 3" xfId="23416"/>
    <cellStyle name="Calculation 8 2 7 2 3" xfId="11358"/>
    <cellStyle name="Calculation 8 2 7 2 3 2" xfId="20347"/>
    <cellStyle name="Calculation 8 2 7 2 3 2 2" xfId="25776"/>
    <cellStyle name="Calculation 8 2 7 2 3 3" xfId="40288"/>
    <cellStyle name="Calculation 8 2 7 2 4" xfId="15124"/>
    <cellStyle name="Calculation 8 2 7 2 4 2" xfId="29923"/>
    <cellStyle name="Calculation 8 2 7 2 5" xfId="23905"/>
    <cellStyle name="Calculation 8 2 7 3" xfId="4255"/>
    <cellStyle name="Calculation 8 2 7 3 2" xfId="32752"/>
    <cellStyle name="Calculation 8 2 7 4" xfId="23110"/>
    <cellStyle name="Calculation 8 2 8" xfId="2720"/>
    <cellStyle name="Calculation 8 2 8 2" xfId="6910"/>
    <cellStyle name="Calculation 8 2 8 2 2" xfId="12051"/>
    <cellStyle name="Calculation 8 2 8 2 2 2" xfId="21040"/>
    <cellStyle name="Calculation 8 2 8 2 2 2 2" xfId="43906"/>
    <cellStyle name="Calculation 8 2 8 2 2 3" xfId="40541"/>
    <cellStyle name="Calculation 8 2 8 2 3" xfId="12872"/>
    <cellStyle name="Calculation 8 2 8 2 3 2" xfId="21861"/>
    <cellStyle name="Calculation 8 2 8 2 3 2 2" xfId="26096"/>
    <cellStyle name="Calculation 8 2 8 2 3 3" xfId="35820"/>
    <cellStyle name="Calculation 8 2 8 2 4" xfId="15899"/>
    <cellStyle name="Calculation 8 2 8 2 4 2" xfId="23553"/>
    <cellStyle name="Calculation 8 2 8 2 5" xfId="28709"/>
    <cellStyle name="Calculation 8 2 8 3" xfId="9481"/>
    <cellStyle name="Calculation 8 2 8 3 2" xfId="18470"/>
    <cellStyle name="Calculation 8 2 8 3 2 2" xfId="31881"/>
    <cellStyle name="Calculation 8 2 8 3 3" xfId="35073"/>
    <cellStyle name="Calculation 8 2 8 4" xfId="28102"/>
    <cellStyle name="Calculation 8 2 9" xfId="4666"/>
    <cellStyle name="Calculation 8 2 9 2" xfId="7252"/>
    <cellStyle name="Calculation 8 2 9 2 2" xfId="16241"/>
    <cellStyle name="Calculation 8 2 9 2 2 2" xfId="29735"/>
    <cellStyle name="Calculation 8 2 9 2 3" xfId="35072"/>
    <cellStyle name="Calculation 8 2 9 3" xfId="9889"/>
    <cellStyle name="Calculation 8 2 9 3 2" xfId="18878"/>
    <cellStyle name="Calculation 8 2 9 3 2 2" xfId="29203"/>
    <cellStyle name="Calculation 8 2 9 3 3" xfId="34495"/>
    <cellStyle name="Calculation 8 2 9 4" xfId="13655"/>
    <cellStyle name="Calculation 8 2 9 4 2" xfId="35103"/>
    <cellStyle name="Calculation 8 2 9 5" xfId="22762"/>
    <cellStyle name="Calculation 8 3" xfId="410"/>
    <cellStyle name="Calculation 8 3 10" xfId="9279"/>
    <cellStyle name="Calculation 8 3 10 2" xfId="18268"/>
    <cellStyle name="Calculation 8 3 10 2 2" xfId="37031"/>
    <cellStyle name="Calculation 8 3 10 3" xfId="32133"/>
    <cellStyle name="Calculation 8 3 11" xfId="12267"/>
    <cellStyle name="Calculation 8 3 11 2" xfId="21256"/>
    <cellStyle name="Calculation 8 3 11 2 2" xfId="31613"/>
    <cellStyle name="Calculation 8 3 11 3" xfId="31986"/>
    <cellStyle name="Calculation 8 3 12" xfId="2416"/>
    <cellStyle name="Calculation 8 3 12 2" xfId="23484"/>
    <cellStyle name="Calculation 8 3 13" xfId="13325"/>
    <cellStyle name="Calculation 8 3 13 2" xfId="30968"/>
    <cellStyle name="Calculation 8 3 14" xfId="35946"/>
    <cellStyle name="Calculation 8 3 2" xfId="759"/>
    <cellStyle name="Calculation 8 3 2 2" xfId="5133"/>
    <cellStyle name="Calculation 8 3 2 2 2" xfId="7719"/>
    <cellStyle name="Calculation 8 3 2 2 2 2" xfId="16708"/>
    <cellStyle name="Calculation 8 3 2 2 2 2 2" xfId="33793"/>
    <cellStyle name="Calculation 8 3 2 2 2 3" xfId="28023"/>
    <cellStyle name="Calculation 8 3 2 2 3" xfId="10356"/>
    <cellStyle name="Calculation 8 3 2 2 3 2" xfId="19345"/>
    <cellStyle name="Calculation 8 3 2 2 3 2 2" xfId="23930"/>
    <cellStyle name="Calculation 8 3 2 2 3 3" xfId="31112"/>
    <cellStyle name="Calculation 8 3 2 2 4" xfId="14122"/>
    <cellStyle name="Calculation 8 3 2 2 4 2" xfId="41103"/>
    <cellStyle name="Calculation 8 3 2 2 5" xfId="36524"/>
    <cellStyle name="Calculation 8 3 2 3" xfId="3196"/>
    <cellStyle name="Calculation 8 3 2 3 2" xfId="35901"/>
    <cellStyle name="Calculation 8 3 2 4" xfId="40957"/>
    <cellStyle name="Calculation 8 3 3" xfId="1104"/>
    <cellStyle name="Calculation 8 3 3 2" xfId="5454"/>
    <cellStyle name="Calculation 8 3 3 2 2" xfId="8040"/>
    <cellStyle name="Calculation 8 3 3 2 2 2" xfId="17029"/>
    <cellStyle name="Calculation 8 3 3 2 2 2 2" xfId="26353"/>
    <cellStyle name="Calculation 8 3 3 2 2 3" xfId="38485"/>
    <cellStyle name="Calculation 8 3 3 2 3" xfId="10677"/>
    <cellStyle name="Calculation 8 3 3 2 3 2" xfId="19666"/>
    <cellStyle name="Calculation 8 3 3 2 3 2 2" xfId="31902"/>
    <cellStyle name="Calculation 8 3 3 2 3 3" xfId="33416"/>
    <cellStyle name="Calculation 8 3 3 2 4" xfId="14443"/>
    <cellStyle name="Calculation 8 3 3 2 4 2" xfId="40749"/>
    <cellStyle name="Calculation 8 3 3 2 5" xfId="34298"/>
    <cellStyle name="Calculation 8 3 3 3" xfId="3541"/>
    <cellStyle name="Calculation 8 3 3 3 2" xfId="30892"/>
    <cellStyle name="Calculation 8 3 3 4" xfId="29834"/>
    <cellStyle name="Calculation 8 3 4" xfId="1448"/>
    <cellStyle name="Calculation 8 3 4 2" xfId="5793"/>
    <cellStyle name="Calculation 8 3 4 2 2" xfId="8379"/>
    <cellStyle name="Calculation 8 3 4 2 2 2" xfId="17368"/>
    <cellStyle name="Calculation 8 3 4 2 2 2 2" xfId="41808"/>
    <cellStyle name="Calculation 8 3 4 2 2 3" xfId="27658"/>
    <cellStyle name="Calculation 8 3 4 2 3" xfId="11016"/>
    <cellStyle name="Calculation 8 3 4 2 3 2" xfId="20005"/>
    <cellStyle name="Calculation 8 3 4 2 3 2 2" xfId="39821"/>
    <cellStyle name="Calculation 8 3 4 2 3 3" xfId="26952"/>
    <cellStyle name="Calculation 8 3 4 2 4" xfId="14782"/>
    <cellStyle name="Calculation 8 3 4 2 4 2" xfId="42345"/>
    <cellStyle name="Calculation 8 3 4 2 5" xfId="36783"/>
    <cellStyle name="Calculation 8 3 4 3" xfId="3885"/>
    <cellStyle name="Calculation 8 3 4 3 2" xfId="24819"/>
    <cellStyle name="Calculation 8 3 4 4" xfId="31342"/>
    <cellStyle name="Calculation 8 3 5" xfId="1828"/>
    <cellStyle name="Calculation 8 3 5 2" xfId="6145"/>
    <cellStyle name="Calculation 8 3 5 2 2" xfId="8731"/>
    <cellStyle name="Calculation 8 3 5 2 2 2" xfId="17720"/>
    <cellStyle name="Calculation 8 3 5 2 2 2 2" xfId="29036"/>
    <cellStyle name="Calculation 8 3 5 2 2 3" xfId="39209"/>
    <cellStyle name="Calculation 8 3 5 2 3" xfId="11368"/>
    <cellStyle name="Calculation 8 3 5 2 3 2" xfId="20357"/>
    <cellStyle name="Calculation 8 3 5 2 3 2 2" xfId="36282"/>
    <cellStyle name="Calculation 8 3 5 2 3 3" xfId="31171"/>
    <cellStyle name="Calculation 8 3 5 2 4" xfId="15134"/>
    <cellStyle name="Calculation 8 3 5 2 4 2" xfId="23465"/>
    <cellStyle name="Calculation 8 3 5 2 5" xfId="39698"/>
    <cellStyle name="Calculation 8 3 5 3" xfId="4265"/>
    <cellStyle name="Calculation 8 3 5 3 2" xfId="41031"/>
    <cellStyle name="Calculation 8 3 5 4" xfId="30459"/>
    <cellStyle name="Calculation 8 3 6" xfId="2067"/>
    <cellStyle name="Calculation 8 3 6 2" xfId="6373"/>
    <cellStyle name="Calculation 8 3 6 2 2" xfId="8959"/>
    <cellStyle name="Calculation 8 3 6 2 2 2" xfId="17948"/>
    <cellStyle name="Calculation 8 3 6 2 2 2 2" xfId="36834"/>
    <cellStyle name="Calculation 8 3 6 2 2 3" xfId="31080"/>
    <cellStyle name="Calculation 8 3 6 2 3" xfId="11596"/>
    <cellStyle name="Calculation 8 3 6 2 3 2" xfId="20585"/>
    <cellStyle name="Calculation 8 3 6 2 3 2 2" xfId="37904"/>
    <cellStyle name="Calculation 8 3 6 2 3 3" xfId="42824"/>
    <cellStyle name="Calculation 8 3 6 2 4" xfId="15362"/>
    <cellStyle name="Calculation 8 3 6 2 4 2" xfId="36319"/>
    <cellStyle name="Calculation 8 3 6 2 5" xfId="38193"/>
    <cellStyle name="Calculation 8 3 6 3" xfId="4504"/>
    <cellStyle name="Calculation 8 3 6 3 2" xfId="22569"/>
    <cellStyle name="Calculation 8 3 6 4" xfId="39358"/>
    <cellStyle name="Calculation 8 3 7" xfId="2878"/>
    <cellStyle name="Calculation 8 3 7 2" xfId="7028"/>
    <cellStyle name="Calculation 8 3 7 2 2" xfId="12156"/>
    <cellStyle name="Calculation 8 3 7 2 2 2" xfId="21145"/>
    <cellStyle name="Calculation 8 3 7 2 2 2 2" xfId="29457"/>
    <cellStyle name="Calculation 8 3 7 2 2 3" xfId="25977"/>
    <cellStyle name="Calculation 8 3 7 2 3" xfId="12968"/>
    <cellStyle name="Calculation 8 3 7 2 3 2" xfId="21957"/>
    <cellStyle name="Calculation 8 3 7 2 3 2 2" xfId="31015"/>
    <cellStyle name="Calculation 8 3 7 2 3 3" xfId="35443"/>
    <cellStyle name="Calculation 8 3 7 2 4" xfId="16017"/>
    <cellStyle name="Calculation 8 3 7 2 4 2" xfId="37986"/>
    <cellStyle name="Calculation 8 3 7 2 5" xfId="43504"/>
    <cellStyle name="Calculation 8 3 7 3" xfId="9591"/>
    <cellStyle name="Calculation 8 3 7 3 2" xfId="18580"/>
    <cellStyle name="Calculation 8 3 7 3 2 2" xfId="36441"/>
    <cellStyle name="Calculation 8 3 7 3 3" xfId="36751"/>
    <cellStyle name="Calculation 8 3 7 4" xfId="24871"/>
    <cellStyle name="Calculation 8 3 8" xfId="4809"/>
    <cellStyle name="Calculation 8 3 8 2" xfId="7395"/>
    <cellStyle name="Calculation 8 3 8 2 2" xfId="16384"/>
    <cellStyle name="Calculation 8 3 8 2 2 2" xfId="30626"/>
    <cellStyle name="Calculation 8 3 8 2 3" xfId="30048"/>
    <cellStyle name="Calculation 8 3 8 3" xfId="10032"/>
    <cellStyle name="Calculation 8 3 8 3 2" xfId="19021"/>
    <cellStyle name="Calculation 8 3 8 3 2 2" xfId="38293"/>
    <cellStyle name="Calculation 8 3 8 3 3" xfId="31115"/>
    <cellStyle name="Calculation 8 3 8 4" xfId="13798"/>
    <cellStyle name="Calculation 8 3 8 4 2" xfId="32613"/>
    <cellStyle name="Calculation 8 3 8 5" xfId="39265"/>
    <cellStyle name="Calculation 8 3 9" xfId="6712"/>
    <cellStyle name="Calculation 8 3 9 2" xfId="11916"/>
    <cellStyle name="Calculation 8 3 9 2 2" xfId="20905"/>
    <cellStyle name="Calculation 8 3 9 2 2 2" xfId="22659"/>
    <cellStyle name="Calculation 8 3 9 2 3" xfId="40241"/>
    <cellStyle name="Calculation 8 3 9 3" xfId="15701"/>
    <cellStyle name="Calculation 8 3 9 3 2" xfId="25191"/>
    <cellStyle name="Calculation 8 3 9 4" xfId="31759"/>
    <cellStyle name="Calculation 8 4" xfId="512"/>
    <cellStyle name="Calculation 8 4 2" xfId="861"/>
    <cellStyle name="Calculation 8 4 2 2" xfId="5230"/>
    <cellStyle name="Calculation 8 4 2 2 2" xfId="7816"/>
    <cellStyle name="Calculation 8 4 2 2 2 2" xfId="16805"/>
    <cellStyle name="Calculation 8 4 2 2 2 2 2" xfId="39009"/>
    <cellStyle name="Calculation 8 4 2 2 2 3" xfId="27764"/>
    <cellStyle name="Calculation 8 4 2 2 3" xfId="10453"/>
    <cellStyle name="Calculation 8 4 2 2 3 2" xfId="19442"/>
    <cellStyle name="Calculation 8 4 2 2 3 2 2" xfId="42124"/>
    <cellStyle name="Calculation 8 4 2 2 3 3" xfId="44082"/>
    <cellStyle name="Calculation 8 4 2 2 4" xfId="14219"/>
    <cellStyle name="Calculation 8 4 2 2 4 2" xfId="26914"/>
    <cellStyle name="Calculation 8 4 2 2 5" xfId="27082"/>
    <cellStyle name="Calculation 8 4 2 3" xfId="3298"/>
    <cellStyle name="Calculation 8 4 2 3 2" xfId="38320"/>
    <cellStyle name="Calculation 8 4 2 4" xfId="24475"/>
    <cellStyle name="Calculation 8 4 3" xfId="1206"/>
    <cellStyle name="Calculation 8 4 3 2" xfId="5551"/>
    <cellStyle name="Calculation 8 4 3 2 2" xfId="8137"/>
    <cellStyle name="Calculation 8 4 3 2 2 2" xfId="17126"/>
    <cellStyle name="Calculation 8 4 3 2 2 2 2" xfId="28132"/>
    <cellStyle name="Calculation 8 4 3 2 2 3" xfId="43098"/>
    <cellStyle name="Calculation 8 4 3 2 3" xfId="10774"/>
    <cellStyle name="Calculation 8 4 3 2 3 2" xfId="19763"/>
    <cellStyle name="Calculation 8 4 3 2 3 2 2" xfId="29164"/>
    <cellStyle name="Calculation 8 4 3 2 3 3" xfId="35176"/>
    <cellStyle name="Calculation 8 4 3 2 4" xfId="14540"/>
    <cellStyle name="Calculation 8 4 3 2 4 2" xfId="37701"/>
    <cellStyle name="Calculation 8 4 3 2 5" xfId="43215"/>
    <cellStyle name="Calculation 8 4 3 3" xfId="3643"/>
    <cellStyle name="Calculation 8 4 3 3 2" xfId="43699"/>
    <cellStyle name="Calculation 8 4 3 4" xfId="30428"/>
    <cellStyle name="Calculation 8 4 4" xfId="1550"/>
    <cellStyle name="Calculation 8 4 4 2" xfId="5895"/>
    <cellStyle name="Calculation 8 4 4 2 2" xfId="8481"/>
    <cellStyle name="Calculation 8 4 4 2 2 2" xfId="17470"/>
    <cellStyle name="Calculation 8 4 4 2 2 2 2" xfId="42395"/>
    <cellStyle name="Calculation 8 4 4 2 2 3" xfId="28125"/>
    <cellStyle name="Calculation 8 4 4 2 3" xfId="11118"/>
    <cellStyle name="Calculation 8 4 4 2 3 2" xfId="20107"/>
    <cellStyle name="Calculation 8 4 4 2 3 2 2" xfId="24429"/>
    <cellStyle name="Calculation 8 4 4 2 3 3" xfId="35035"/>
    <cellStyle name="Calculation 8 4 4 2 4" xfId="14884"/>
    <cellStyle name="Calculation 8 4 4 2 4 2" xfId="31457"/>
    <cellStyle name="Calculation 8 4 4 2 5" xfId="28468"/>
    <cellStyle name="Calculation 8 4 4 3" xfId="3987"/>
    <cellStyle name="Calculation 8 4 4 3 2" xfId="29894"/>
    <cellStyle name="Calculation 8 4 4 4" xfId="29657"/>
    <cellStyle name="Calculation 8 4 5" xfId="1862"/>
    <cellStyle name="Calculation 8 4 5 2" xfId="6178"/>
    <cellStyle name="Calculation 8 4 5 2 2" xfId="8764"/>
    <cellStyle name="Calculation 8 4 5 2 2 2" xfId="17753"/>
    <cellStyle name="Calculation 8 4 5 2 2 2 2" xfId="22945"/>
    <cellStyle name="Calculation 8 4 5 2 2 3" xfId="38363"/>
    <cellStyle name="Calculation 8 4 5 2 3" xfId="11401"/>
    <cellStyle name="Calculation 8 4 5 2 3 2" xfId="20390"/>
    <cellStyle name="Calculation 8 4 5 2 3 2 2" xfId="31812"/>
    <cellStyle name="Calculation 8 4 5 2 3 3" xfId="35908"/>
    <cellStyle name="Calculation 8 4 5 2 4" xfId="15167"/>
    <cellStyle name="Calculation 8 4 5 2 4 2" xfId="37149"/>
    <cellStyle name="Calculation 8 4 5 2 5" xfId="41795"/>
    <cellStyle name="Calculation 8 4 5 3" xfId="4299"/>
    <cellStyle name="Calculation 8 4 5 3 2" xfId="43516"/>
    <cellStyle name="Calculation 8 4 5 4" xfId="41762"/>
    <cellStyle name="Calculation 8 4 6" xfId="2169"/>
    <cellStyle name="Calculation 8 4 6 2" xfId="6470"/>
    <cellStyle name="Calculation 8 4 6 2 2" xfId="9056"/>
    <cellStyle name="Calculation 8 4 6 2 2 2" xfId="18045"/>
    <cellStyle name="Calculation 8 4 6 2 2 2 2" xfId="26788"/>
    <cellStyle name="Calculation 8 4 6 2 2 3" xfId="25772"/>
    <cellStyle name="Calculation 8 4 6 2 3" xfId="11693"/>
    <cellStyle name="Calculation 8 4 6 2 3 2" xfId="20682"/>
    <cellStyle name="Calculation 8 4 6 2 3 2 2" xfId="28248"/>
    <cellStyle name="Calculation 8 4 6 2 3 3" xfId="22219"/>
    <cellStyle name="Calculation 8 4 6 2 4" xfId="15459"/>
    <cellStyle name="Calculation 8 4 6 2 4 2" xfId="30040"/>
    <cellStyle name="Calculation 8 4 6 2 5" xfId="37934"/>
    <cellStyle name="Calculation 8 4 6 3" xfId="4606"/>
    <cellStyle name="Calculation 8 4 6 3 2" xfId="26630"/>
    <cellStyle name="Calculation 8 4 6 4" xfId="27627"/>
    <cellStyle name="Calculation 8 4 7" xfId="4906"/>
    <cellStyle name="Calculation 8 4 7 2" xfId="7492"/>
    <cellStyle name="Calculation 8 4 7 2 2" xfId="16481"/>
    <cellStyle name="Calculation 8 4 7 2 2 2" xfId="37407"/>
    <cellStyle name="Calculation 8 4 7 2 3" xfId="25332"/>
    <cellStyle name="Calculation 8 4 7 3" xfId="10129"/>
    <cellStyle name="Calculation 8 4 7 3 2" xfId="19118"/>
    <cellStyle name="Calculation 8 4 7 3 2 2" xfId="30773"/>
    <cellStyle name="Calculation 8 4 7 3 3" xfId="44078"/>
    <cellStyle name="Calculation 8 4 7 4" xfId="13895"/>
    <cellStyle name="Calculation 8 4 7 4 2" xfId="32354"/>
    <cellStyle name="Calculation 8 4 7 5" xfId="33609"/>
    <cellStyle name="Calculation 8 4 8" xfId="2518"/>
    <cellStyle name="Calculation 8 4 8 2" xfId="37906"/>
    <cellStyle name="Calculation 8 4 9" xfId="23012"/>
    <cellStyle name="Calculation 8 5" xfId="272"/>
    <cellStyle name="Calculation 8 5 2" xfId="4684"/>
    <cellStyle name="Calculation 8 5 2 2" xfId="7270"/>
    <cellStyle name="Calculation 8 5 2 2 2" xfId="16259"/>
    <cellStyle name="Calculation 8 5 2 2 2 2" xfId="39192"/>
    <cellStyle name="Calculation 8 5 2 2 3" xfId="36298"/>
    <cellStyle name="Calculation 8 5 2 3" xfId="9907"/>
    <cellStyle name="Calculation 8 5 2 3 2" xfId="18896"/>
    <cellStyle name="Calculation 8 5 2 3 2 2" xfId="41512"/>
    <cellStyle name="Calculation 8 5 2 3 3" xfId="34413"/>
    <cellStyle name="Calculation 8 5 2 4" xfId="13673"/>
    <cellStyle name="Calculation 8 5 2 4 2" xfId="36328"/>
    <cellStyle name="Calculation 8 5 2 5" xfId="35238"/>
    <cellStyle name="Calculation 8 5 3" xfId="2740"/>
    <cellStyle name="Calculation 8 5 3 2" xfId="37246"/>
    <cellStyle name="Calculation 8 5 4" xfId="38735"/>
    <cellStyle name="Calculation 8 6" xfId="621"/>
    <cellStyle name="Calculation 8 6 2" xfId="5008"/>
    <cellStyle name="Calculation 8 6 2 2" xfId="7594"/>
    <cellStyle name="Calculation 8 6 2 2 2" xfId="16583"/>
    <cellStyle name="Calculation 8 6 2 2 2 2" xfId="25905"/>
    <cellStyle name="Calculation 8 6 2 2 3" xfId="31654"/>
    <cellStyle name="Calculation 8 6 2 3" xfId="10231"/>
    <cellStyle name="Calculation 8 6 2 3 2" xfId="19220"/>
    <cellStyle name="Calculation 8 6 2 3 2 2" xfId="22416"/>
    <cellStyle name="Calculation 8 6 2 3 3" xfId="40504"/>
    <cellStyle name="Calculation 8 6 2 4" xfId="13997"/>
    <cellStyle name="Calculation 8 6 2 4 2" xfId="25051"/>
    <cellStyle name="Calculation 8 6 2 5" xfId="37728"/>
    <cellStyle name="Calculation 8 6 3" xfId="3058"/>
    <cellStyle name="Calculation 8 6 3 2" xfId="41781"/>
    <cellStyle name="Calculation 8 6 4" xfId="35200"/>
    <cellStyle name="Calculation 8 7" xfId="966"/>
    <cellStyle name="Calculation 8 7 2" xfId="5329"/>
    <cellStyle name="Calculation 8 7 2 2" xfId="7915"/>
    <cellStyle name="Calculation 8 7 2 2 2" xfId="16904"/>
    <cellStyle name="Calculation 8 7 2 2 2 2" xfId="29504"/>
    <cellStyle name="Calculation 8 7 2 2 3" xfId="29425"/>
    <cellStyle name="Calculation 8 7 2 3" xfId="10552"/>
    <cellStyle name="Calculation 8 7 2 3 2" xfId="19541"/>
    <cellStyle name="Calculation 8 7 2 3 2 2" xfId="30583"/>
    <cellStyle name="Calculation 8 7 2 3 3" xfId="26493"/>
    <cellStyle name="Calculation 8 7 2 4" xfId="14318"/>
    <cellStyle name="Calculation 8 7 2 4 2" xfId="39326"/>
    <cellStyle name="Calculation 8 7 2 5" xfId="38819"/>
    <cellStyle name="Calculation 8 7 3" xfId="3403"/>
    <cellStyle name="Calculation 8 7 3 2" xfId="25567"/>
    <cellStyle name="Calculation 8 7 4" xfId="29555"/>
    <cellStyle name="Calculation 8 8" xfId="1310"/>
    <cellStyle name="Calculation 8 8 2" xfId="5655"/>
    <cellStyle name="Calculation 8 8 2 2" xfId="8241"/>
    <cellStyle name="Calculation 8 8 2 2 2" xfId="17230"/>
    <cellStyle name="Calculation 8 8 2 2 2 2" xfId="40365"/>
    <cellStyle name="Calculation 8 8 2 2 3" xfId="35696"/>
    <cellStyle name="Calculation 8 8 2 3" xfId="10878"/>
    <cellStyle name="Calculation 8 8 2 3 2" xfId="19867"/>
    <cellStyle name="Calculation 8 8 2 3 2 2" xfId="34886"/>
    <cellStyle name="Calculation 8 8 2 3 3" xfId="31131"/>
    <cellStyle name="Calculation 8 8 2 4" xfId="14644"/>
    <cellStyle name="Calculation 8 8 2 4 2" xfId="43387"/>
    <cellStyle name="Calculation 8 8 2 5" xfId="29740"/>
    <cellStyle name="Calculation 8 8 3" xfId="3747"/>
    <cellStyle name="Calculation 8 8 3 2" xfId="25872"/>
    <cellStyle name="Calculation 8 8 4" xfId="27124"/>
    <cellStyle name="Calculation 8 9" xfId="1754"/>
    <cellStyle name="Calculation 8 9 2" xfId="6080"/>
    <cellStyle name="Calculation 8 9 2 2" xfId="8666"/>
    <cellStyle name="Calculation 8 9 2 2 2" xfId="17655"/>
    <cellStyle name="Calculation 8 9 2 2 2 2" xfId="23187"/>
    <cellStyle name="Calculation 8 9 2 2 3" xfId="41282"/>
    <cellStyle name="Calculation 8 9 2 3" xfId="11303"/>
    <cellStyle name="Calculation 8 9 2 3 2" xfId="20292"/>
    <cellStyle name="Calculation 8 9 2 3 2 2" xfId="42518"/>
    <cellStyle name="Calculation 8 9 2 3 3" xfId="44067"/>
    <cellStyle name="Calculation 8 9 2 4" xfId="15069"/>
    <cellStyle name="Calculation 8 9 2 4 2" xfId="26363"/>
    <cellStyle name="Calculation 8 9 2 5" xfId="32645"/>
    <cellStyle name="Calculation 8 9 3" xfId="4191"/>
    <cellStyle name="Calculation 8 9 3 2" xfId="30738"/>
    <cellStyle name="Calculation 8 9 4" xfId="31351"/>
    <cellStyle name="Calculation 9" xfId="121"/>
    <cellStyle name="Calculation 9 10" xfId="1655"/>
    <cellStyle name="Calculation 9 10 2" xfId="5989"/>
    <cellStyle name="Calculation 9 10 2 2" xfId="8575"/>
    <cellStyle name="Calculation 9 10 2 2 2" xfId="17564"/>
    <cellStyle name="Calculation 9 10 2 2 2 2" xfId="25690"/>
    <cellStyle name="Calculation 9 10 2 2 3" xfId="40386"/>
    <cellStyle name="Calculation 9 10 2 3" xfId="11212"/>
    <cellStyle name="Calculation 9 10 2 3 2" xfId="20201"/>
    <cellStyle name="Calculation 9 10 2 3 2 2" xfId="23703"/>
    <cellStyle name="Calculation 9 10 2 3 3" xfId="40209"/>
    <cellStyle name="Calculation 9 10 2 4" xfId="14978"/>
    <cellStyle name="Calculation 9 10 2 4 2" xfId="38066"/>
    <cellStyle name="Calculation 9 10 2 5" xfId="26931"/>
    <cellStyle name="Calculation 9 10 3" xfId="4092"/>
    <cellStyle name="Calculation 9 10 3 2" xfId="30531"/>
    <cellStyle name="Calculation 9 10 4" xfId="28343"/>
    <cellStyle name="Calculation 9 11" xfId="2995"/>
    <cellStyle name="Calculation 9 11 2" xfId="7145"/>
    <cellStyle name="Calculation 9 11 2 2" xfId="16134"/>
    <cellStyle name="Calculation 9 11 2 2 2" xfId="42474"/>
    <cellStyle name="Calculation 9 11 2 3" xfId="27391"/>
    <cellStyle name="Calculation 9 11 3" xfId="9708"/>
    <cellStyle name="Calculation 9 11 3 2" xfId="18697"/>
    <cellStyle name="Calculation 9 11 3 2 2" xfId="24731"/>
    <cellStyle name="Calculation 9 11 3 3" xfId="40214"/>
    <cellStyle name="Calculation 9 11 4" xfId="13548"/>
    <cellStyle name="Calculation 9 11 4 2" xfId="24870"/>
    <cellStyle name="Calculation 9 11 5" xfId="22968"/>
    <cellStyle name="Calculation 9 12" xfId="6577"/>
    <cellStyle name="Calculation 9 12 2" xfId="11794"/>
    <cellStyle name="Calculation 9 12 2 2" xfId="20783"/>
    <cellStyle name="Calculation 9 12 2 2 2" xfId="30143"/>
    <cellStyle name="Calculation 9 12 2 3" xfId="42782"/>
    <cellStyle name="Calculation 9 12 3" xfId="15566"/>
    <cellStyle name="Calculation 9 12 3 2" xfId="29489"/>
    <cellStyle name="Calculation 9 12 4" xfId="30515"/>
    <cellStyle name="Calculation 9 13" xfId="9157"/>
    <cellStyle name="Calculation 9 13 2" xfId="18146"/>
    <cellStyle name="Calculation 9 13 2 2" xfId="27412"/>
    <cellStyle name="Calculation 9 13 3" xfId="39062"/>
    <cellStyle name="Calculation 9 14" xfId="12250"/>
    <cellStyle name="Calculation 9 14 2" xfId="21239"/>
    <cellStyle name="Calculation 9 14 2 2" xfId="28032"/>
    <cellStyle name="Calculation 9 14 3" xfId="28691"/>
    <cellStyle name="Calculation 9 15" xfId="2281"/>
    <cellStyle name="Calculation 9 15 2" xfId="33764"/>
    <cellStyle name="Calculation 9 16" xfId="13190"/>
    <cellStyle name="Calculation 9 16 2" xfId="36184"/>
    <cellStyle name="Calculation 9 17" xfId="38461"/>
    <cellStyle name="Calculation 9 18" xfId="44790"/>
    <cellStyle name="Calculation 9 2" xfId="337"/>
    <cellStyle name="Calculation 9 2 10" xfId="6639"/>
    <cellStyle name="Calculation 9 2 10 2" xfId="11845"/>
    <cellStyle name="Calculation 9 2 10 2 2" xfId="20834"/>
    <cellStyle name="Calculation 9 2 10 2 2 2" xfId="42460"/>
    <cellStyle name="Calculation 9 2 10 2 3" xfId="37828"/>
    <cellStyle name="Calculation 9 2 10 3" xfId="15628"/>
    <cellStyle name="Calculation 9 2 10 3 2" xfId="31560"/>
    <cellStyle name="Calculation 9 2 10 4" xfId="27033"/>
    <cellStyle name="Calculation 9 2 11" xfId="9208"/>
    <cellStyle name="Calculation 9 2 11 2" xfId="18197"/>
    <cellStyle name="Calculation 9 2 11 2 2" xfId="30872"/>
    <cellStyle name="Calculation 9 2 11 3" xfId="36221"/>
    <cellStyle name="Calculation 9 2 12" xfId="12527"/>
    <cellStyle name="Calculation 9 2 12 2" xfId="21516"/>
    <cellStyle name="Calculation 9 2 12 2 2" xfId="22759"/>
    <cellStyle name="Calculation 9 2 12 3" xfId="22950"/>
    <cellStyle name="Calculation 9 2 13" xfId="2343"/>
    <cellStyle name="Calculation 9 2 13 2" xfId="41308"/>
    <cellStyle name="Calculation 9 2 14" xfId="13252"/>
    <cellStyle name="Calculation 9 2 14 2" xfId="34302"/>
    <cellStyle name="Calculation 9 2 15" xfId="29174"/>
    <cellStyle name="Calculation 9 2 2" xfId="469"/>
    <cellStyle name="Calculation 9 2 2 10" xfId="9333"/>
    <cellStyle name="Calculation 9 2 2 10 2" xfId="18322"/>
    <cellStyle name="Calculation 9 2 2 10 2 2" xfId="31846"/>
    <cellStyle name="Calculation 9 2 2 10 3" xfId="40777"/>
    <cellStyle name="Calculation 9 2 2 11" xfId="12642"/>
    <cellStyle name="Calculation 9 2 2 11 2" xfId="21631"/>
    <cellStyle name="Calculation 9 2 2 11 2 2" xfId="24471"/>
    <cellStyle name="Calculation 9 2 2 11 3" xfId="29064"/>
    <cellStyle name="Calculation 9 2 2 12" xfId="2475"/>
    <cellStyle name="Calculation 9 2 2 12 2" xfId="32979"/>
    <cellStyle name="Calculation 9 2 2 13" xfId="13384"/>
    <cellStyle name="Calculation 9 2 2 13 2" xfId="35316"/>
    <cellStyle name="Calculation 9 2 2 14" xfId="27990"/>
    <cellStyle name="Calculation 9 2 2 2" xfId="818"/>
    <cellStyle name="Calculation 9 2 2 2 2" xfId="5187"/>
    <cellStyle name="Calculation 9 2 2 2 2 2" xfId="7773"/>
    <cellStyle name="Calculation 9 2 2 2 2 2 2" xfId="16762"/>
    <cellStyle name="Calculation 9 2 2 2 2 2 2 2" xfId="29481"/>
    <cellStyle name="Calculation 9 2 2 2 2 2 3" xfId="39651"/>
    <cellStyle name="Calculation 9 2 2 2 2 3" xfId="10410"/>
    <cellStyle name="Calculation 9 2 2 2 2 3 2" xfId="19399"/>
    <cellStyle name="Calculation 9 2 2 2 2 3 2 2" xfId="34817"/>
    <cellStyle name="Calculation 9 2 2 2 2 3 3" xfId="30927"/>
    <cellStyle name="Calculation 9 2 2 2 2 4" xfId="14176"/>
    <cellStyle name="Calculation 9 2 2 2 2 4 2" xfId="38622"/>
    <cellStyle name="Calculation 9 2 2 2 2 5" xfId="38638"/>
    <cellStyle name="Calculation 9 2 2 2 3" xfId="3255"/>
    <cellStyle name="Calculation 9 2 2 2 3 2" xfId="23373"/>
    <cellStyle name="Calculation 9 2 2 2 4" xfId="37489"/>
    <cellStyle name="Calculation 9 2 2 3" xfId="1163"/>
    <cellStyle name="Calculation 9 2 2 3 2" xfId="5508"/>
    <cellStyle name="Calculation 9 2 2 3 2 2" xfId="8094"/>
    <cellStyle name="Calculation 9 2 2 3 2 2 2" xfId="17083"/>
    <cellStyle name="Calculation 9 2 2 3 2 2 2 2" xfId="42966"/>
    <cellStyle name="Calculation 9 2 2 3 2 2 3" xfId="41725"/>
    <cellStyle name="Calculation 9 2 2 3 2 3" xfId="10731"/>
    <cellStyle name="Calculation 9 2 2 3 2 3 2" xfId="19720"/>
    <cellStyle name="Calculation 9 2 2 3 2 3 2 2" xfId="22528"/>
    <cellStyle name="Calculation 9 2 2 3 2 3 3" xfId="42735"/>
    <cellStyle name="Calculation 9 2 2 3 2 4" xfId="14497"/>
    <cellStyle name="Calculation 9 2 2 3 2 4 2" xfId="30305"/>
    <cellStyle name="Calculation 9 2 2 3 2 5" xfId="41840"/>
    <cellStyle name="Calculation 9 2 2 3 3" xfId="3600"/>
    <cellStyle name="Calculation 9 2 2 3 3 2" xfId="35252"/>
    <cellStyle name="Calculation 9 2 2 3 4" xfId="29128"/>
    <cellStyle name="Calculation 9 2 2 4" xfId="1507"/>
    <cellStyle name="Calculation 9 2 2 4 2" xfId="5852"/>
    <cellStyle name="Calculation 9 2 2 4 2 2" xfId="8438"/>
    <cellStyle name="Calculation 9 2 2 4 2 2 2" xfId="17427"/>
    <cellStyle name="Calculation 9 2 2 4 2 2 2 2" xfId="35161"/>
    <cellStyle name="Calculation 9 2 2 4 2 2 3" xfId="42959"/>
    <cellStyle name="Calculation 9 2 2 4 2 3" xfId="11075"/>
    <cellStyle name="Calculation 9 2 2 4 2 3 2" xfId="20064"/>
    <cellStyle name="Calculation 9 2 2 4 2 3 2 2" xfId="37243"/>
    <cellStyle name="Calculation 9 2 2 4 2 3 3" xfId="23065"/>
    <cellStyle name="Calculation 9 2 2 4 2 4" xfId="14841"/>
    <cellStyle name="Calculation 9 2 2 4 2 4 2" xfId="25455"/>
    <cellStyle name="Calculation 9 2 2 4 2 5" xfId="43324"/>
    <cellStyle name="Calculation 9 2 2 4 3" xfId="3944"/>
    <cellStyle name="Calculation 9 2 2 4 3 2" xfId="28832"/>
    <cellStyle name="Calculation 9 2 2 4 4" xfId="28294"/>
    <cellStyle name="Calculation 9 2 2 5" xfId="179"/>
    <cellStyle name="Calculation 9 2 2 5 2" xfId="2617"/>
    <cellStyle name="Calculation 9 2 2 5 2 2" xfId="6858"/>
    <cellStyle name="Calculation 9 2 2 5 2 2 2" xfId="15847"/>
    <cellStyle name="Calculation 9 2 2 5 2 2 2 2" xfId="25261"/>
    <cellStyle name="Calculation 9 2 2 5 2 2 3" xfId="23059"/>
    <cellStyle name="Calculation 9 2 2 5 2 3" xfId="9428"/>
    <cellStyle name="Calculation 9 2 2 5 2 3 2" xfId="18417"/>
    <cellStyle name="Calculation 9 2 2 5 2 3 2 2" xfId="27258"/>
    <cellStyle name="Calculation 9 2 2 5 2 3 3" xfId="41576"/>
    <cellStyle name="Calculation 9 2 2 5 2 4" xfId="13471"/>
    <cellStyle name="Calculation 9 2 2 5 2 4 2" xfId="23321"/>
    <cellStyle name="Calculation 9 2 2 5 2 5" xfId="27525"/>
    <cellStyle name="Calculation 9 2 2 5 3" xfId="2647"/>
    <cellStyle name="Calculation 9 2 2 5 3 2" xfId="34615"/>
    <cellStyle name="Calculation 9 2 2 5 4" xfId="33062"/>
    <cellStyle name="Calculation 9 2 2 6" xfId="2126"/>
    <cellStyle name="Calculation 9 2 2 6 2" xfId="6427"/>
    <cellStyle name="Calculation 9 2 2 6 2 2" xfId="9013"/>
    <cellStyle name="Calculation 9 2 2 6 2 2 2" xfId="18002"/>
    <cellStyle name="Calculation 9 2 2 6 2 2 2 2" xfId="39521"/>
    <cellStyle name="Calculation 9 2 2 6 2 2 3" xfId="34840"/>
    <cellStyle name="Calculation 9 2 2 6 2 3" xfId="11650"/>
    <cellStyle name="Calculation 9 2 2 6 2 3 2" xfId="20639"/>
    <cellStyle name="Calculation 9 2 2 6 2 3 2 2" xfId="43158"/>
    <cellStyle name="Calculation 9 2 2 6 2 3 3" xfId="43863"/>
    <cellStyle name="Calculation 9 2 2 6 2 4" xfId="15416"/>
    <cellStyle name="Calculation 9 2 2 6 2 4 2" xfId="31230"/>
    <cellStyle name="Calculation 9 2 2 6 2 5" xfId="33007"/>
    <cellStyle name="Calculation 9 2 2 6 3" xfId="4563"/>
    <cellStyle name="Calculation 9 2 2 6 3 2" xfId="24844"/>
    <cellStyle name="Calculation 9 2 2 6 4" xfId="26923"/>
    <cellStyle name="Calculation 9 2 2 7" xfId="2936"/>
    <cellStyle name="Calculation 9 2 2 7 2" xfId="7086"/>
    <cellStyle name="Calculation 9 2 2 7 2 2" xfId="12212"/>
    <cellStyle name="Calculation 9 2 2 7 2 2 2" xfId="21201"/>
    <cellStyle name="Calculation 9 2 2 7 2 2 2 2" xfId="39842"/>
    <cellStyle name="Calculation 9 2 2 7 2 2 3" xfId="25077"/>
    <cellStyle name="Calculation 9 2 2 7 2 3" xfId="13009"/>
    <cellStyle name="Calculation 9 2 2 7 2 3 2" xfId="21998"/>
    <cellStyle name="Calculation 9 2 2 7 2 3 2 2" xfId="43182"/>
    <cellStyle name="Calculation 9 2 2 7 2 3 3" xfId="30971"/>
    <cellStyle name="Calculation 9 2 2 7 2 4" xfId="16075"/>
    <cellStyle name="Calculation 9 2 2 7 2 4 2" xfId="37771"/>
    <cellStyle name="Calculation 9 2 2 7 2 5" xfId="26841"/>
    <cellStyle name="Calculation 9 2 2 7 3" xfId="9649"/>
    <cellStyle name="Calculation 9 2 2 7 3 2" xfId="18638"/>
    <cellStyle name="Calculation 9 2 2 7 3 2 2" xfId="22362"/>
    <cellStyle name="Calculation 9 2 2 7 3 3" xfId="27338"/>
    <cellStyle name="Calculation 9 2 2 7 4" xfId="40391"/>
    <cellStyle name="Calculation 9 2 2 8" xfId="4863"/>
    <cellStyle name="Calculation 9 2 2 8 2" xfId="7449"/>
    <cellStyle name="Calculation 9 2 2 8 2 2" xfId="16438"/>
    <cellStyle name="Calculation 9 2 2 8 2 2 2" xfId="30203"/>
    <cellStyle name="Calculation 9 2 2 8 2 3" xfId="38403"/>
    <cellStyle name="Calculation 9 2 2 8 3" xfId="10086"/>
    <cellStyle name="Calculation 9 2 2 8 3 2" xfId="19075"/>
    <cellStyle name="Calculation 9 2 2 8 3 2 2" xfId="34309"/>
    <cellStyle name="Calculation 9 2 2 8 3 3" xfId="30921"/>
    <cellStyle name="Calculation 9 2 2 8 4" xfId="13852"/>
    <cellStyle name="Calculation 9 2 2 8 4 2" xfId="23111"/>
    <cellStyle name="Calculation 9 2 2 8 5" xfId="31960"/>
    <cellStyle name="Calculation 9 2 2 9" xfId="6771"/>
    <cellStyle name="Calculation 9 2 2 9 2" xfId="11970"/>
    <cellStyle name="Calculation 9 2 2 9 2 2" xfId="20959"/>
    <cellStyle name="Calculation 9 2 2 9 2 2 2" xfId="27540"/>
    <cellStyle name="Calculation 9 2 2 9 2 3" xfId="32021"/>
    <cellStyle name="Calculation 9 2 2 9 3" xfId="15760"/>
    <cellStyle name="Calculation 9 2 2 9 3 2" xfId="29031"/>
    <cellStyle name="Calculation 9 2 2 9 4" xfId="33112"/>
    <cellStyle name="Calculation 9 2 3" xfId="686"/>
    <cellStyle name="Calculation 9 2 3 2" xfId="5062"/>
    <cellStyle name="Calculation 9 2 3 2 2" xfId="7648"/>
    <cellStyle name="Calculation 9 2 3 2 2 2" xfId="16637"/>
    <cellStyle name="Calculation 9 2 3 2 2 2 2" xfId="43769"/>
    <cellStyle name="Calculation 9 2 3 2 2 3" xfId="44034"/>
    <cellStyle name="Calculation 9 2 3 2 3" xfId="10285"/>
    <cellStyle name="Calculation 9 2 3 2 3 2" xfId="19274"/>
    <cellStyle name="Calculation 9 2 3 2 3 2 2" xfId="38103"/>
    <cellStyle name="Calculation 9 2 3 2 3 3" xfId="40572"/>
    <cellStyle name="Calculation 9 2 3 2 4" xfId="14051"/>
    <cellStyle name="Calculation 9 2 3 2 4 2" xfId="22465"/>
    <cellStyle name="Calculation 9 2 3 2 5" xfId="32577"/>
    <cellStyle name="Calculation 9 2 3 3" xfId="3123"/>
    <cellStyle name="Calculation 9 2 3 3 2" xfId="29136"/>
    <cellStyle name="Calculation 9 2 3 4" xfId="26631"/>
    <cellStyle name="Calculation 9 2 4" xfId="1031"/>
    <cellStyle name="Calculation 9 2 4 2" xfId="5383"/>
    <cellStyle name="Calculation 9 2 4 2 2" xfId="7969"/>
    <cellStyle name="Calculation 9 2 4 2 2 2" xfId="16958"/>
    <cellStyle name="Calculation 9 2 4 2 2 2 2" xfId="25750"/>
    <cellStyle name="Calculation 9 2 4 2 2 3" xfId="43657"/>
    <cellStyle name="Calculation 9 2 4 2 3" xfId="10606"/>
    <cellStyle name="Calculation 9 2 4 2 3 2" xfId="19595"/>
    <cellStyle name="Calculation 9 2 4 2 3 2 2" xfId="36133"/>
    <cellStyle name="Calculation 9 2 4 2 3 3" xfId="26513"/>
    <cellStyle name="Calculation 9 2 4 2 4" xfId="14372"/>
    <cellStyle name="Calculation 9 2 4 2 4 2" xfId="34141"/>
    <cellStyle name="Calculation 9 2 4 2 5" xfId="33680"/>
    <cellStyle name="Calculation 9 2 4 3" xfId="3468"/>
    <cellStyle name="Calculation 9 2 4 3 2" xfId="37347"/>
    <cellStyle name="Calculation 9 2 4 4" xfId="37192"/>
    <cellStyle name="Calculation 9 2 5" xfId="1375"/>
    <cellStyle name="Calculation 9 2 5 2" xfId="5720"/>
    <cellStyle name="Calculation 9 2 5 2 2" xfId="8306"/>
    <cellStyle name="Calculation 9 2 5 2 2 2" xfId="17295"/>
    <cellStyle name="Calculation 9 2 5 2 2 2 2" xfId="43317"/>
    <cellStyle name="Calculation 9 2 5 2 2 3" xfId="22694"/>
    <cellStyle name="Calculation 9 2 5 2 3" xfId="10943"/>
    <cellStyle name="Calculation 9 2 5 2 3 2" xfId="19932"/>
    <cellStyle name="Calculation 9 2 5 2 3 2 2" xfId="25999"/>
    <cellStyle name="Calculation 9 2 5 2 3 3" xfId="34422"/>
    <cellStyle name="Calculation 9 2 5 2 4" xfId="14709"/>
    <cellStyle name="Calculation 9 2 5 2 4 2" xfId="36810"/>
    <cellStyle name="Calculation 9 2 5 2 5" xfId="23778"/>
    <cellStyle name="Calculation 9 2 5 3" xfId="3812"/>
    <cellStyle name="Calculation 9 2 5 3 2" xfId="37710"/>
    <cellStyle name="Calculation 9 2 5 4" xfId="29453"/>
    <cellStyle name="Calculation 9 2 6" xfId="1795"/>
    <cellStyle name="Calculation 9 2 6 2" xfId="6113"/>
    <cellStyle name="Calculation 9 2 6 2 2" xfId="8699"/>
    <cellStyle name="Calculation 9 2 6 2 2 2" xfId="17688"/>
    <cellStyle name="Calculation 9 2 6 2 2 2 2" xfId="43789"/>
    <cellStyle name="Calculation 9 2 6 2 2 3" xfId="37930"/>
    <cellStyle name="Calculation 9 2 6 2 3" xfId="11336"/>
    <cellStyle name="Calculation 9 2 6 2 3 2" xfId="20325"/>
    <cellStyle name="Calculation 9 2 6 2 3 2 2" xfId="41929"/>
    <cellStyle name="Calculation 9 2 6 2 3 3" xfId="24298"/>
    <cellStyle name="Calculation 9 2 6 2 4" xfId="15102"/>
    <cellStyle name="Calculation 9 2 6 2 4 2" xfId="27799"/>
    <cellStyle name="Calculation 9 2 6 2 5" xfId="36414"/>
    <cellStyle name="Calculation 9 2 6 3" xfId="4232"/>
    <cellStyle name="Calculation 9 2 6 3 2" xfId="35015"/>
    <cellStyle name="Calculation 9 2 6 4" xfId="37181"/>
    <cellStyle name="Calculation 9 2 7" xfId="1994"/>
    <cellStyle name="Calculation 9 2 7 2" xfId="6302"/>
    <cellStyle name="Calculation 9 2 7 2 2" xfId="8888"/>
    <cellStyle name="Calculation 9 2 7 2 2 2" xfId="17877"/>
    <cellStyle name="Calculation 9 2 7 2 2 2 2" xfId="22882"/>
    <cellStyle name="Calculation 9 2 7 2 2 3" xfId="36190"/>
    <cellStyle name="Calculation 9 2 7 2 3" xfId="11525"/>
    <cellStyle name="Calculation 9 2 7 2 3 2" xfId="20514"/>
    <cellStyle name="Calculation 9 2 7 2 3 2 2" xfId="41015"/>
    <cellStyle name="Calculation 9 2 7 2 3 3" xfId="33398"/>
    <cellStyle name="Calculation 9 2 7 2 4" xfId="15291"/>
    <cellStyle name="Calculation 9 2 7 2 4 2" xfId="32490"/>
    <cellStyle name="Calculation 9 2 7 2 5" xfId="26585"/>
    <cellStyle name="Calculation 9 2 7 3" xfId="4431"/>
    <cellStyle name="Calculation 9 2 7 3 2" xfId="35472"/>
    <cellStyle name="Calculation 9 2 7 4" xfId="36833"/>
    <cellStyle name="Calculation 9 2 8" xfId="2805"/>
    <cellStyle name="Calculation 9 2 8 2" xfId="6955"/>
    <cellStyle name="Calculation 9 2 8 2 2" xfId="12084"/>
    <cellStyle name="Calculation 9 2 8 2 2 2" xfId="21073"/>
    <cellStyle name="Calculation 9 2 8 2 2 2 2" xfId="43049"/>
    <cellStyle name="Calculation 9 2 8 2 2 3" xfId="24091"/>
    <cellStyle name="Calculation 9 2 8 2 3" xfId="12909"/>
    <cellStyle name="Calculation 9 2 8 2 3 2" xfId="21898"/>
    <cellStyle name="Calculation 9 2 8 2 3 2 2" xfId="39777"/>
    <cellStyle name="Calculation 9 2 8 2 3 3" xfId="27056"/>
    <cellStyle name="Calculation 9 2 8 2 4" xfId="15944"/>
    <cellStyle name="Calculation 9 2 8 2 4 2" xfId="34043"/>
    <cellStyle name="Calculation 9 2 8 2 5" xfId="31343"/>
    <cellStyle name="Calculation 9 2 8 3" xfId="9518"/>
    <cellStyle name="Calculation 9 2 8 3 2" xfId="18507"/>
    <cellStyle name="Calculation 9 2 8 3 2 2" xfId="42897"/>
    <cellStyle name="Calculation 9 2 8 3 3" xfId="36436"/>
    <cellStyle name="Calculation 9 2 8 4" xfId="28752"/>
    <cellStyle name="Calculation 9 2 9" xfId="4738"/>
    <cellStyle name="Calculation 9 2 9 2" xfId="7324"/>
    <cellStyle name="Calculation 9 2 9 2 2" xfId="16313"/>
    <cellStyle name="Calculation 9 2 9 2 2 2" xfId="33184"/>
    <cellStyle name="Calculation 9 2 9 2 3" xfId="28469"/>
    <cellStyle name="Calculation 9 2 9 3" xfId="9961"/>
    <cellStyle name="Calculation 9 2 9 3 2" xfId="18950"/>
    <cellStyle name="Calculation 9 2 9 3 2 2" xfId="38848"/>
    <cellStyle name="Calculation 9 2 9 3 3" xfId="34402"/>
    <cellStyle name="Calculation 9 2 9 4" xfId="13727"/>
    <cellStyle name="Calculation 9 2 9 4 2" xfId="28631"/>
    <cellStyle name="Calculation 9 2 9 5" xfId="37488"/>
    <cellStyle name="Calculation 9 3" xfId="413"/>
    <cellStyle name="Calculation 9 3 10" xfId="9282"/>
    <cellStyle name="Calculation 9 3 10 2" xfId="18271"/>
    <cellStyle name="Calculation 9 3 10 2 2" xfId="35152"/>
    <cellStyle name="Calculation 9 3 10 3" xfId="37696"/>
    <cellStyle name="Calculation 9 3 11" xfId="12817"/>
    <cellStyle name="Calculation 9 3 11 2" xfId="21806"/>
    <cellStyle name="Calculation 9 3 11 2 2" xfId="26299"/>
    <cellStyle name="Calculation 9 3 11 3" xfId="35377"/>
    <cellStyle name="Calculation 9 3 12" xfId="2419"/>
    <cellStyle name="Calculation 9 3 12 2" xfId="42011"/>
    <cellStyle name="Calculation 9 3 13" xfId="13328"/>
    <cellStyle name="Calculation 9 3 13 2" xfId="22542"/>
    <cellStyle name="Calculation 9 3 14" xfId="32356"/>
    <cellStyle name="Calculation 9 3 2" xfId="762"/>
    <cellStyle name="Calculation 9 3 2 2" xfId="5136"/>
    <cellStyle name="Calculation 9 3 2 2 2" xfId="7722"/>
    <cellStyle name="Calculation 9 3 2 2 2 2" xfId="16711"/>
    <cellStyle name="Calculation 9 3 2 2 2 2 2" xfId="39356"/>
    <cellStyle name="Calculation 9 3 2 2 2 3" xfId="36223"/>
    <cellStyle name="Calculation 9 3 2 2 3" xfId="10359"/>
    <cellStyle name="Calculation 9 3 2 2 3 2" xfId="19348"/>
    <cellStyle name="Calculation 9 3 2 2 3 2 2" xfId="42457"/>
    <cellStyle name="Calculation 9 3 2 2 3 3" xfId="22922"/>
    <cellStyle name="Calculation 9 3 2 2 4" xfId="14125"/>
    <cellStyle name="Calculation 9 3 2 2 4 2" xfId="27452"/>
    <cellStyle name="Calculation 9 3 2 2 5" xfId="24131"/>
    <cellStyle name="Calculation 9 3 2 3" xfId="3199"/>
    <cellStyle name="Calculation 9 3 2 3 2" xfId="32322"/>
    <cellStyle name="Calculation 9 3 2 4" xfId="27305"/>
    <cellStyle name="Calculation 9 3 3" xfId="1107"/>
    <cellStyle name="Calculation 9 3 3 2" xfId="5457"/>
    <cellStyle name="Calculation 9 3 3 2 2" xfId="8043"/>
    <cellStyle name="Calculation 9 3 3 2 2 2" xfId="17032"/>
    <cellStyle name="Calculation 9 3 3 2 2 2 2" xfId="30692"/>
    <cellStyle name="Calculation 9 3 3 2 2 3" xfId="43445"/>
    <cellStyle name="Calculation 9 3 3 2 3" xfId="10680"/>
    <cellStyle name="Calculation 9 3 3 2 3 2" xfId="19669"/>
    <cellStyle name="Calculation 9 3 3 2 3 2 2" xfId="37465"/>
    <cellStyle name="Calculation 9 3 3 2 3 3" xfId="27210"/>
    <cellStyle name="Calculation 9 3 3 2 4" xfId="14446"/>
    <cellStyle name="Calculation 9 3 3 2 4 2" xfId="27065"/>
    <cellStyle name="Calculation 9 3 3 2 5" xfId="39861"/>
    <cellStyle name="Calculation 9 3 3 3" xfId="3544"/>
    <cellStyle name="Calculation 9 3 3 3 2" xfId="22468"/>
    <cellStyle name="Calculation 9 3 3 4" xfId="40642"/>
    <cellStyle name="Calculation 9 3 4" xfId="1451"/>
    <cellStyle name="Calculation 9 3 4 2" xfId="5796"/>
    <cellStyle name="Calculation 9 3 4 2 2" xfId="8382"/>
    <cellStyle name="Calculation 9 3 4 2 2 2" xfId="17371"/>
    <cellStyle name="Calculation 9 3 4 2 2 2 2" xfId="25525"/>
    <cellStyle name="Calculation 9 3 4 2 2 3" xfId="22400"/>
    <cellStyle name="Calculation 9 3 4 2 3" xfId="11019"/>
    <cellStyle name="Calculation 9 3 4 2 3 2" xfId="20008"/>
    <cellStyle name="Calculation 9 3 4 2 3 2 2" xfId="28571"/>
    <cellStyle name="Calculation 9 3 4 2 3 3" xfId="40461"/>
    <cellStyle name="Calculation 9 3 4 2 4" xfId="14785"/>
    <cellStyle name="Calculation 9 3 4 2 4 2" xfId="26061"/>
    <cellStyle name="Calculation 9 3 4 2 5" xfId="34233"/>
    <cellStyle name="Calculation 9 3 4 3" xfId="3888"/>
    <cellStyle name="Calculation 9 3 4 3 2" xfId="29228"/>
    <cellStyle name="Calculation 9 3 4 4" xfId="36904"/>
    <cellStyle name="Calculation 9 3 5" xfId="1766"/>
    <cellStyle name="Calculation 9 3 5 2" xfId="6090"/>
    <cellStyle name="Calculation 9 3 5 2 2" xfId="8676"/>
    <cellStyle name="Calculation 9 3 5 2 2 2" xfId="17665"/>
    <cellStyle name="Calculation 9 3 5 2 2 2 2" xfId="38980"/>
    <cellStyle name="Calculation 9 3 5 2 2 3" xfId="43751"/>
    <cellStyle name="Calculation 9 3 5 2 3" xfId="11313"/>
    <cellStyle name="Calculation 9 3 5 2 3 2" xfId="20302"/>
    <cellStyle name="Calculation 9 3 5 2 3 2 2" xfId="30948"/>
    <cellStyle name="Calculation 9 3 5 2 3 3" xfId="36108"/>
    <cellStyle name="Calculation 9 3 5 2 4" xfId="15079"/>
    <cellStyle name="Calculation 9 3 5 2 4 2" xfId="32172"/>
    <cellStyle name="Calculation 9 3 5 2 5" xfId="40923"/>
    <cellStyle name="Calculation 9 3 5 3" xfId="4203"/>
    <cellStyle name="Calculation 9 3 5 3 2" xfId="38688"/>
    <cellStyle name="Calculation 9 3 5 4" xfId="29034"/>
    <cellStyle name="Calculation 9 3 6" xfId="2070"/>
    <cellStyle name="Calculation 9 3 6 2" xfId="6376"/>
    <cellStyle name="Calculation 9 3 6 2 2" xfId="8962"/>
    <cellStyle name="Calculation 9 3 6 2 2 2" xfId="17951"/>
    <cellStyle name="Calculation 9 3 6 2 2 2 2" xfId="34914"/>
    <cellStyle name="Calculation 9 3 6 2 2 3" xfId="36005"/>
    <cellStyle name="Calculation 9 3 6 2 3" xfId="11599"/>
    <cellStyle name="Calculation 9 3 6 2 3 2" xfId="20588"/>
    <cellStyle name="Calculation 9 3 6 2 3 2 2" xfId="42863"/>
    <cellStyle name="Calculation 9 3 6 2 3 3" xfId="35915"/>
    <cellStyle name="Calculation 9 3 6 2 4" xfId="15365"/>
    <cellStyle name="Calculation 9 3 6 2 4 2" xfId="23880"/>
    <cellStyle name="Calculation 9 3 6 2 5" xfId="43153"/>
    <cellStyle name="Calculation 9 3 6 3" xfId="4507"/>
    <cellStyle name="Calculation 9 3 6 3 2" xfId="32510"/>
    <cellStyle name="Calculation 9 3 6 4" xfId="28108"/>
    <cellStyle name="Calculation 9 3 7" xfId="2881"/>
    <cellStyle name="Calculation 9 3 7 2" xfId="7031"/>
    <cellStyle name="Calculation 9 3 7 2 2" xfId="12159"/>
    <cellStyle name="Calculation 9 3 7 2 2 2" xfId="21148"/>
    <cellStyle name="Calculation 9 3 7 2 2 2 2" xfId="34147"/>
    <cellStyle name="Calculation 9 3 7 2 2 3" xfId="30321"/>
    <cellStyle name="Calculation 9 3 7 2 3" xfId="12971"/>
    <cellStyle name="Calculation 9 3 7 2 3 2" xfId="21960"/>
    <cellStyle name="Calculation 9 3 7 2 3 2 2" xfId="22589"/>
    <cellStyle name="Calculation 9 3 7 2 3 3" xfId="23966"/>
    <cellStyle name="Calculation 9 3 7 2 4" xfId="16020"/>
    <cellStyle name="Calculation 9 3 7 2 4 2" xfId="42945"/>
    <cellStyle name="Calculation 9 3 7 2 5" xfId="31851"/>
    <cellStyle name="Calculation 9 3 7 3" xfId="9594"/>
    <cellStyle name="Calculation 9 3 7 3 2" xfId="18583"/>
    <cellStyle name="Calculation 9 3 7 3 2 2" xfId="23814"/>
    <cellStyle name="Calculation 9 3 7 3 3" xfId="34812"/>
    <cellStyle name="Calculation 9 3 7 4" xfId="29280"/>
    <cellStyle name="Calculation 9 3 8" xfId="4812"/>
    <cellStyle name="Calculation 9 3 8 2" xfId="7398"/>
    <cellStyle name="Calculation 9 3 8 2 2" xfId="16387"/>
    <cellStyle name="Calculation 9 3 8 2 2 2" xfId="41459"/>
    <cellStyle name="Calculation 9 3 8 2 3" xfId="40856"/>
    <cellStyle name="Calculation 9 3 8 3" xfId="10035"/>
    <cellStyle name="Calculation 9 3 8 3 2" xfId="19024"/>
    <cellStyle name="Calculation 9 3 8 3 2 2" xfId="43253"/>
    <cellStyle name="Calculation 9 3 8 3 3" xfId="22926"/>
    <cellStyle name="Calculation 9 3 8 4" xfId="13801"/>
    <cellStyle name="Calculation 9 3 8 4 2" xfId="38176"/>
    <cellStyle name="Calculation 9 3 8 5" xfId="28015"/>
    <cellStyle name="Calculation 9 3 9" xfId="6715"/>
    <cellStyle name="Calculation 9 3 9 2" xfId="11919"/>
    <cellStyle name="Calculation 9 3 9 2 2" xfId="20908"/>
    <cellStyle name="Calculation 9 3 9 2 2 2" xfId="32585"/>
    <cellStyle name="Calculation 9 3 9 2 3" xfId="37818"/>
    <cellStyle name="Calculation 9 3 9 3" xfId="15704"/>
    <cellStyle name="Calculation 9 3 9 3 2" xfId="29597"/>
    <cellStyle name="Calculation 9 3 9 4" xfId="37322"/>
    <cellStyle name="Calculation 9 4" xfId="515"/>
    <cellStyle name="Calculation 9 4 2" xfId="864"/>
    <cellStyle name="Calculation 9 4 2 2" xfId="5233"/>
    <cellStyle name="Calculation 9 4 2 2 2" xfId="7819"/>
    <cellStyle name="Calculation 9 4 2 2 2 2" xfId="16808"/>
    <cellStyle name="Calculation 9 4 2 2 2 2 2" xfId="27759"/>
    <cellStyle name="Calculation 9 4 2 2 2 3" xfId="25148"/>
    <cellStyle name="Calculation 9 4 2 2 3" xfId="10456"/>
    <cellStyle name="Calculation 9 4 2 2 3 2" xfId="19445"/>
    <cellStyle name="Calculation 9 4 2 2 3 2 2" xfId="25840"/>
    <cellStyle name="Calculation 9 4 2 2 3 3" xfId="41658"/>
    <cellStyle name="Calculation 9 4 2 2 4" xfId="14222"/>
    <cellStyle name="Calculation 9 4 2 2 4 2" xfId="26221"/>
    <cellStyle name="Calculation 9 4 2 2 5" xfId="22695"/>
    <cellStyle name="Calculation 9 4 2 3" xfId="3301"/>
    <cellStyle name="Calculation 9 4 2 3 2" xfId="43280"/>
    <cellStyle name="Calculation 9 4 2 4" xfId="28883"/>
    <cellStyle name="Calculation 9 4 3" xfId="1209"/>
    <cellStyle name="Calculation 9 4 3 2" xfId="5554"/>
    <cellStyle name="Calculation 9 4 3 2 2" xfId="8140"/>
    <cellStyle name="Calculation 9 4 3 2 2 2" xfId="17129"/>
    <cellStyle name="Calculation 9 4 3 2 2 2 2" xfId="36339"/>
    <cellStyle name="Calculation 9 4 3 2 2 3" xfId="31444"/>
    <cellStyle name="Calculation 9 4 3 2 3" xfId="10777"/>
    <cellStyle name="Calculation 9 4 3 2 3 2" xfId="19766"/>
    <cellStyle name="Calculation 9 4 3 2 3 2 2" xfId="33854"/>
    <cellStyle name="Calculation 9 4 3 2 3 3" xfId="26717"/>
    <cellStyle name="Calculation 9 4 3 2 4" xfId="14543"/>
    <cellStyle name="Calculation 9 4 3 2 4 2" xfId="42649"/>
    <cellStyle name="Calculation 9 4 3 2 5" xfId="31562"/>
    <cellStyle name="Calculation 9 4 3 3" xfId="3646"/>
    <cellStyle name="Calculation 9 4 3 3 2" xfId="26554"/>
    <cellStyle name="Calculation 9 4 3 4" xfId="41237"/>
    <cellStyle name="Calculation 9 4 4" xfId="1553"/>
    <cellStyle name="Calculation 9 4 4 2" xfId="5898"/>
    <cellStyle name="Calculation 9 4 4 2 2" xfId="8484"/>
    <cellStyle name="Calculation 9 4 4 2 2 2" xfId="17473"/>
    <cellStyle name="Calculation 9 4 4 2 2 2 2" xfId="26111"/>
    <cellStyle name="Calculation 9 4 4 2 2 3" xfId="36332"/>
    <cellStyle name="Calculation 9 4 4 2 3" xfId="11121"/>
    <cellStyle name="Calculation 9 4 4 2 3 2" xfId="20110"/>
    <cellStyle name="Calculation 9 4 4 2 3 2 2" xfId="28837"/>
    <cellStyle name="Calculation 9 4 4 2 3 3" xfId="26694"/>
    <cellStyle name="Calculation 9 4 4 2 4" xfId="14887"/>
    <cellStyle name="Calculation 9 4 4 2 4 2" xfId="37020"/>
    <cellStyle name="Calculation 9 4 4 2 5" xfId="36719"/>
    <cellStyle name="Calculation 9 4 4 3" xfId="3990"/>
    <cellStyle name="Calculation 9 4 4 3 2" xfId="40702"/>
    <cellStyle name="Calculation 9 4 4 4" xfId="23226"/>
    <cellStyle name="Calculation 9 4 5" xfId="1865"/>
    <cellStyle name="Calculation 9 4 5 2" xfId="6181"/>
    <cellStyle name="Calculation 9 4 5 2 2" xfId="8767"/>
    <cellStyle name="Calculation 9 4 5 2 2 2" xfId="17756"/>
    <cellStyle name="Calculation 9 4 5 2 2 2 2" xfId="32846"/>
    <cellStyle name="Calculation 9 4 5 2 2 3" xfId="43323"/>
    <cellStyle name="Calculation 9 4 5 2 3" xfId="11404"/>
    <cellStyle name="Calculation 9 4 5 2 3 2" xfId="20393"/>
    <cellStyle name="Calculation 9 4 5 2 3 2 2" xfId="37375"/>
    <cellStyle name="Calculation 9 4 5 2 3 3" xfId="34821"/>
    <cellStyle name="Calculation 9 4 5 2 4" xfId="15170"/>
    <cellStyle name="Calculation 9 4 5 2 4 2" xfId="35277"/>
    <cellStyle name="Calculation 9 4 5 2 5" xfId="25512"/>
    <cellStyle name="Calculation 9 4 5 3" xfId="4302"/>
    <cellStyle name="Calculation 9 4 5 3 2" xfId="31863"/>
    <cellStyle name="Calculation 9 4 5 4" xfId="25479"/>
    <cellStyle name="Calculation 9 4 6" xfId="2172"/>
    <cellStyle name="Calculation 9 4 6 2" xfId="6473"/>
    <cellStyle name="Calculation 9 4 6 2 2" xfId="9059"/>
    <cellStyle name="Calculation 9 4 6 2 2 2" xfId="18048"/>
    <cellStyle name="Calculation 9 4 6 2 2 2 2" xfId="40335"/>
    <cellStyle name="Calculation 9 4 6 2 2 3" xfId="30116"/>
    <cellStyle name="Calculation 9 4 6 2 3" xfId="11696"/>
    <cellStyle name="Calculation 9 4 6 2 3 2" xfId="20685"/>
    <cellStyle name="Calculation 9 4 6 2 3 2 2" xfId="36456"/>
    <cellStyle name="Calculation 9 4 6 2 3 3" xfId="24246"/>
    <cellStyle name="Calculation 9 4 6 2 4" xfId="15462"/>
    <cellStyle name="Calculation 9 4 6 2 4 2" xfId="40848"/>
    <cellStyle name="Calculation 9 4 6 2 5" xfId="42893"/>
    <cellStyle name="Calculation 9 4 6 3" xfId="4609"/>
    <cellStyle name="Calculation 9 4 6 3 2" xfId="30863"/>
    <cellStyle name="Calculation 9 4 6 4" xfId="22287"/>
    <cellStyle name="Calculation 9 4 7" xfId="4909"/>
    <cellStyle name="Calculation 9 4 7 2" xfId="7495"/>
    <cellStyle name="Calculation 9 4 7 2 2" xfId="16484"/>
    <cellStyle name="Calculation 9 4 7 2 2 2" xfId="35572"/>
    <cellStyle name="Calculation 9 4 7 2 3" xfId="29732"/>
    <cellStyle name="Calculation 9 4 7 3" xfId="10132"/>
    <cellStyle name="Calculation 9 4 7 3 2" xfId="19121"/>
    <cellStyle name="Calculation 9 4 7 3 2 2" xfId="35768"/>
    <cellStyle name="Calculation 9 4 7 3 3" xfId="41654"/>
    <cellStyle name="Calculation 9 4 7 4" xfId="13898"/>
    <cellStyle name="Calculation 9 4 7 4 2" xfId="37917"/>
    <cellStyle name="Calculation 9 4 7 5" xfId="39172"/>
    <cellStyle name="Calculation 9 4 8" xfId="2521"/>
    <cellStyle name="Calculation 9 4 8 2" xfId="42865"/>
    <cellStyle name="Calculation 9 4 9" xfId="32900"/>
    <cellStyle name="Calculation 9 5" xfId="275"/>
    <cellStyle name="Calculation 9 5 2" xfId="4687"/>
    <cellStyle name="Calculation 9 5 2 2" xfId="7273"/>
    <cellStyle name="Calculation 9 5 2 2 2" xfId="16262"/>
    <cellStyle name="Calculation 9 5 2 2 2 2" xfId="27942"/>
    <cellStyle name="Calculation 9 5 2 2 3" xfId="23685"/>
    <cellStyle name="Calculation 9 5 2 3" xfId="9910"/>
    <cellStyle name="Calculation 9 5 2 3 2" xfId="18899"/>
    <cellStyle name="Calculation 9 5 2 3 2 2" xfId="25227"/>
    <cellStyle name="Calculation 9 5 2 3 3" xfId="27004"/>
    <cellStyle name="Calculation 9 5 2 4" xfId="13676"/>
    <cellStyle name="Calculation 9 5 2 4 2" xfId="23762"/>
    <cellStyle name="Calculation 9 5 2 5" xfId="24828"/>
    <cellStyle name="Calculation 9 5 3" xfId="2743"/>
    <cellStyle name="Calculation 9 5 3 2" xfId="35374"/>
    <cellStyle name="Calculation 9 5 4" xfId="30899"/>
    <cellStyle name="Calculation 9 6" xfId="624"/>
    <cellStyle name="Calculation 9 6 2" xfId="5011"/>
    <cellStyle name="Calculation 9 6 2 2" xfId="7597"/>
    <cellStyle name="Calculation 9 6 2 2 2" xfId="16586"/>
    <cellStyle name="Calculation 9 6 2 2 2 2" xfId="30249"/>
    <cellStyle name="Calculation 9 6 2 2 3" xfId="37217"/>
    <cellStyle name="Calculation 9 6 2 3" xfId="10234"/>
    <cellStyle name="Calculation 9 6 2 3 2" xfId="19223"/>
    <cellStyle name="Calculation 9 6 2 3 2 2" xfId="34347"/>
    <cellStyle name="Calculation 9 6 2 3 3" xfId="24264"/>
    <cellStyle name="Calculation 9 6 2 4" xfId="14000"/>
    <cellStyle name="Calculation 9 6 2 4 2" xfId="29460"/>
    <cellStyle name="Calculation 9 6 2 5" xfId="42676"/>
    <cellStyle name="Calculation 9 6 3" xfId="3061"/>
    <cellStyle name="Calculation 9 6 3 2" xfId="25498"/>
    <cellStyle name="Calculation 9 6 4" xfId="24791"/>
    <cellStyle name="Calculation 9 7" xfId="969"/>
    <cellStyle name="Calculation 9 7 2" xfId="5332"/>
    <cellStyle name="Calculation 9 7 2 2" xfId="7918"/>
    <cellStyle name="Calculation 9 7 2 2 2" xfId="16907"/>
    <cellStyle name="Calculation 9 7 2 2 2 2" xfId="34407"/>
    <cellStyle name="Calculation 9 7 2 2 3" xfId="34115"/>
    <cellStyle name="Calculation 9 7 2 3" xfId="10555"/>
    <cellStyle name="Calculation 9 7 2 3 2" xfId="19544"/>
    <cellStyle name="Calculation 9 7 2 3 2 2" xfId="41409"/>
    <cellStyle name="Calculation 9 7 2 3 3" xfId="40042"/>
    <cellStyle name="Calculation 9 7 2 4" xfId="14321"/>
    <cellStyle name="Calculation 9 7 2 4 2" xfId="28076"/>
    <cellStyle name="Calculation 9 7 2 5" xfId="24373"/>
    <cellStyle name="Calculation 9 7 3" xfId="3406"/>
    <cellStyle name="Calculation 9 7 3 2" xfId="29911"/>
    <cellStyle name="Calculation 9 7 4" xfId="33357"/>
    <cellStyle name="Calculation 9 8" xfId="1313"/>
    <cellStyle name="Calculation 9 8 2" xfId="5658"/>
    <cellStyle name="Calculation 9 8 2 2" xfId="8244"/>
    <cellStyle name="Calculation 9 8 2 2 2" xfId="17233"/>
    <cellStyle name="Calculation 9 8 2 2 2 2" xfId="25181"/>
    <cellStyle name="Calculation 9 8 2 2 3" xfId="34735"/>
    <cellStyle name="Calculation 9 8 2 3" xfId="10881"/>
    <cellStyle name="Calculation 9 8 2 3 2" xfId="19870"/>
    <cellStyle name="Calculation 9 8 2 3 2 2" xfId="24520"/>
    <cellStyle name="Calculation 9 8 2 3 3" xfId="23073"/>
    <cellStyle name="Calculation 9 8 2 4" xfId="14647"/>
    <cellStyle name="Calculation 9 8 2 4 2" xfId="31734"/>
    <cellStyle name="Calculation 9 8 2 5" xfId="35744"/>
    <cellStyle name="Calculation 9 8 3" xfId="3750"/>
    <cellStyle name="Calculation 9 8 3 2" xfId="30216"/>
    <cellStyle name="Calculation 9 8 4" xfId="22737"/>
    <cellStyle name="Calculation 9 9" xfId="1829"/>
    <cellStyle name="Calculation 9 9 2" xfId="6146"/>
    <cellStyle name="Calculation 9 9 2 2" xfId="8732"/>
    <cellStyle name="Calculation 9 9 2 2 2" xfId="17721"/>
    <cellStyle name="Calculation 9 9 2 2 2 2" xfId="38177"/>
    <cellStyle name="Calculation 9 9 2 2 3" xfId="31403"/>
    <cellStyle name="Calculation 9 9 2 3" xfId="11369"/>
    <cellStyle name="Calculation 9 9 2 3 2" xfId="20358"/>
    <cellStyle name="Calculation 9 9 2 3 2 2" xfId="35210"/>
    <cellStyle name="Calculation 9 9 2 3 3" xfId="40580"/>
    <cellStyle name="Calculation 9 9 2 4" xfId="15135"/>
    <cellStyle name="Calculation 9 9 2 4 2" xfId="24597"/>
    <cellStyle name="Calculation 9 9 2 5" xfId="31892"/>
    <cellStyle name="Calculation 9 9 3" xfId="4266"/>
    <cellStyle name="Calculation 9 9 3 2" xfId="28178"/>
    <cellStyle name="Calculation 9 9 4" xfId="39665"/>
    <cellStyle name="Check Cell 2" xfId="89"/>
    <cellStyle name="Check Cell 3" xfId="44913"/>
    <cellStyle name="Check Cell 4" xfId="45137"/>
    <cellStyle name="Check Cell 5" xfId="44"/>
    <cellStyle name="Comma" xfId="9" builtinId="3"/>
    <cellStyle name="Comma [0] 2" xfId="63"/>
    <cellStyle name="Comma 2" xfId="13"/>
    <cellStyle name="Comma 2 2" xfId="44170"/>
    <cellStyle name="Comma 2 3" xfId="44139"/>
    <cellStyle name="Comma 3" xfId="90"/>
    <cellStyle name="Comma 3 2" xfId="44204"/>
    <cellStyle name="Comma 4" xfId="44220"/>
    <cellStyle name="Comma 4 2" xfId="44278"/>
    <cellStyle name="Comma 4 2 2" xfId="45591"/>
    <cellStyle name="Comma 4 3" xfId="45466"/>
    <cellStyle name="Comma 4 3 2" xfId="45650"/>
    <cellStyle name="Comma 4 4" xfId="45741"/>
    <cellStyle name="Comma 4 5" xfId="45790"/>
    <cellStyle name="Comma 4 6" xfId="45515"/>
    <cellStyle name="Comma 5" xfId="44244"/>
    <cellStyle name="Comma 6" xfId="44223"/>
    <cellStyle name="Comma 7" xfId="45"/>
    <cellStyle name="Currency" xfId="8" builtinId="4"/>
    <cellStyle name="Currency 2" xfId="44245"/>
    <cellStyle name="Currency 3" xfId="46"/>
    <cellStyle name="Explanatory Text 2" xfId="91"/>
    <cellStyle name="Explanatory Text 3" xfId="47"/>
    <cellStyle name="Font: Calibri, 9pt regular" xfId="6"/>
    <cellStyle name="Footnotes: top row" xfId="2"/>
    <cellStyle name="Good 2" xfId="92"/>
    <cellStyle name="Good 3" xfId="48"/>
    <cellStyle name="Header: bottom row" xfId="5"/>
    <cellStyle name="Heading 1 10" xfId="49"/>
    <cellStyle name="Heading 1 2" xfId="112"/>
    <cellStyle name="Heading 1 2 10" xfId="12628"/>
    <cellStyle name="Heading 1 2 10 2" xfId="21617"/>
    <cellStyle name="Heading 1 2 10 2 2" xfId="25454"/>
    <cellStyle name="Heading 1 2 10 3" xfId="29982"/>
    <cellStyle name="Heading 1 2 11" xfId="2225"/>
    <cellStyle name="Heading 1 2 11 2" xfId="42520"/>
    <cellStyle name="Heading 1 2 12" xfId="13134"/>
    <cellStyle name="Heading 1 2 12 2" xfId="37926"/>
    <cellStyle name="Heading 1 2 13" xfId="27311"/>
    <cellStyle name="Heading 1 2 2" xfId="163"/>
    <cellStyle name="Heading 1 2 2 10" xfId="13232"/>
    <cellStyle name="Heading 1 2 2 10 2" xfId="24969"/>
    <cellStyle name="Heading 1 2 2 11" xfId="38763"/>
    <cellStyle name="Heading 1 2 2 12" xfId="44189"/>
    <cellStyle name="Heading 1 2 2 2" xfId="317"/>
    <cellStyle name="Heading 1 2 2 2 2" xfId="6946"/>
    <cellStyle name="Heading 1 2 2 2 2 2" xfId="12903"/>
    <cellStyle name="Heading 1 2 2 2 2 2 2" xfId="21892"/>
    <cellStyle name="Heading 1 2 2 2 2 2 2 2" xfId="35965"/>
    <cellStyle name="Heading 1 2 2 2 2 2 3" xfId="29932"/>
    <cellStyle name="Heading 1 2 2 2 2 3" xfId="15935"/>
    <cellStyle name="Heading 1 2 2 2 2 3 2" xfId="35368"/>
    <cellStyle name="Heading 1 2 2 2 2 4" xfId="32474"/>
    <cellStyle name="Heading 1 2 2 2 3" xfId="12594"/>
    <cellStyle name="Heading 1 2 2 2 3 2" xfId="21583"/>
    <cellStyle name="Heading 1 2 2 2 3 2 2" xfId="30522"/>
    <cellStyle name="Heading 1 2 2 2 3 3" xfId="33459"/>
    <cellStyle name="Heading 1 2 2 2 4" xfId="2785"/>
    <cellStyle name="Heading 1 2 2 2 4 2" xfId="41827"/>
    <cellStyle name="Heading 1 2 2 2 5" xfId="13516"/>
    <cellStyle name="Heading 1 2 2 2 5 2" xfId="33814"/>
    <cellStyle name="Heading 1 2 2 2 6" xfId="42024"/>
    <cellStyle name="Heading 1 2 2 2 7" xfId="44217"/>
    <cellStyle name="Heading 1 2 2 3" xfId="666"/>
    <cellStyle name="Heading 1 2 2 3 2" xfId="7162"/>
    <cellStyle name="Heading 1 2 2 3 2 2" xfId="13053"/>
    <cellStyle name="Heading 1 2 2 3 2 2 2" xfId="22042"/>
    <cellStyle name="Heading 1 2 2 3 2 2 2 2" xfId="29374"/>
    <cellStyle name="Heading 1 2 2 3 2 2 3" xfId="32758"/>
    <cellStyle name="Heading 1 2 2 3 2 3" xfId="16151"/>
    <cellStyle name="Heading 1 2 2 3 2 3 2" xfId="42379"/>
    <cellStyle name="Heading 1 2 2 3 2 4" xfId="28258"/>
    <cellStyle name="Heading 1 2 2 3 3" xfId="12719"/>
    <cellStyle name="Heading 1 2 2 3 3 2" xfId="21708"/>
    <cellStyle name="Heading 1 2 2 3 3 2 2" xfId="22620"/>
    <cellStyle name="Heading 1 2 2 3 3 3" xfId="39921"/>
    <cellStyle name="Heading 1 2 2 3 4" xfId="3103"/>
    <cellStyle name="Heading 1 2 2 3 4 2" xfId="41990"/>
    <cellStyle name="Heading 1 2 2 3 5" xfId="13565"/>
    <cellStyle name="Heading 1 2 2 3 5 2" xfId="22340"/>
    <cellStyle name="Heading 1 2 2 3 6" xfId="38581"/>
    <cellStyle name="Heading 1 2 2 4" xfId="1011"/>
    <cellStyle name="Heading 1 2 2 4 2" xfId="7186"/>
    <cellStyle name="Heading 1 2 2 4 2 2" xfId="13077"/>
    <cellStyle name="Heading 1 2 2 4 2 2 2" xfId="22066"/>
    <cellStyle name="Heading 1 2 2 4 2 2 2 2" xfId="29459"/>
    <cellStyle name="Heading 1 2 2 4 2 2 3" xfId="34018"/>
    <cellStyle name="Heading 1 2 2 4 2 3" xfId="16175"/>
    <cellStyle name="Heading 1 2 2 4 2 3 2" xfId="29619"/>
    <cellStyle name="Heading 1 2 2 4 2 4" xfId="22412"/>
    <cellStyle name="Heading 1 2 2 4 3" xfId="12825"/>
    <cellStyle name="Heading 1 2 2 4 3 2" xfId="21814"/>
    <cellStyle name="Heading 1 2 2 4 3 2 2" xfId="37641"/>
    <cellStyle name="Heading 1 2 2 4 3 3" xfId="26065"/>
    <cellStyle name="Heading 1 2 2 4 4" xfId="3448"/>
    <cellStyle name="Heading 1 2 2 4 4 2" xfId="28129"/>
    <cellStyle name="Heading 1 2 2 4 5" xfId="13589"/>
    <cellStyle name="Heading 1 2 2 4 5 2" xfId="32310"/>
    <cellStyle name="Heading 1 2 2 4 6" xfId="28048"/>
    <cellStyle name="Heading 1 2 2 5" xfId="1674"/>
    <cellStyle name="Heading 1 2 2 5 2" xfId="7210"/>
    <cellStyle name="Heading 1 2 2 5 2 2" xfId="13101"/>
    <cellStyle name="Heading 1 2 2 5 2 2 2" xfId="22090"/>
    <cellStyle name="Heading 1 2 2 5 2 2 2 2" xfId="37762"/>
    <cellStyle name="Heading 1 2 2 5 2 2 3" xfId="41278"/>
    <cellStyle name="Heading 1 2 2 5 2 3" xfId="16199"/>
    <cellStyle name="Heading 1 2 2 5 2 3 2" xfId="30787"/>
    <cellStyle name="Heading 1 2 2 5 2 4" xfId="32369"/>
    <cellStyle name="Heading 1 2 2 5 3" xfId="12421"/>
    <cellStyle name="Heading 1 2 2 5 3 2" xfId="21410"/>
    <cellStyle name="Heading 1 2 2 5 3 2 2" xfId="35334"/>
    <cellStyle name="Heading 1 2 2 5 3 3" xfId="36710"/>
    <cellStyle name="Heading 1 2 2 5 4" xfId="4111"/>
    <cellStyle name="Heading 1 2 2 5 4 2" xfId="40293"/>
    <cellStyle name="Heading 1 2 2 5 5" xfId="13613"/>
    <cellStyle name="Heading 1 2 2 5 5 2" xfId="26759"/>
    <cellStyle name="Heading 1 2 2 5 6" xfId="28270"/>
    <cellStyle name="Heading 1 2 2 6" xfId="1974"/>
    <cellStyle name="Heading 1 2 2 6 2" xfId="7230"/>
    <cellStyle name="Heading 1 2 2 6 2 2" xfId="13121"/>
    <cellStyle name="Heading 1 2 2 6 2 2 2" xfId="22110"/>
    <cellStyle name="Heading 1 2 2 6 2 2 2 2" xfId="42922"/>
    <cellStyle name="Heading 1 2 2 6 2 2 3" xfId="28674"/>
    <cellStyle name="Heading 1 2 2 6 2 3" xfId="16219"/>
    <cellStyle name="Heading 1 2 2 6 2 3 2" xfId="42515"/>
    <cellStyle name="Heading 1 2 2 6 2 4" xfId="41435"/>
    <cellStyle name="Heading 1 2 2 6 3" xfId="9786"/>
    <cellStyle name="Heading 1 2 2 6 3 2" xfId="18775"/>
    <cellStyle name="Heading 1 2 2 6 3 2 2" xfId="41376"/>
    <cellStyle name="Heading 1 2 2 6 3 3" xfId="39977"/>
    <cellStyle name="Heading 1 2 2 6 4" xfId="4411"/>
    <cellStyle name="Heading 1 2 2 6 4 2" xfId="36331"/>
    <cellStyle name="Heading 1 2 2 6 5" xfId="13633"/>
    <cellStyle name="Heading 1 2 2 6 5 2" xfId="36864"/>
    <cellStyle name="Heading 1 2 2 6 6" xfId="41317"/>
    <cellStyle name="Heading 1 2 2 7" xfId="6619"/>
    <cellStyle name="Heading 1 2 2 7 2" xfId="12843"/>
    <cellStyle name="Heading 1 2 2 7 2 2" xfId="21832"/>
    <cellStyle name="Heading 1 2 2 7 2 2 2" xfId="28491"/>
    <cellStyle name="Heading 1 2 2 7 2 3" xfId="38620"/>
    <cellStyle name="Heading 1 2 2 7 3" xfId="15608"/>
    <cellStyle name="Heading 1 2 2 7 3 2" xfId="39234"/>
    <cellStyle name="Heading 1 2 2 7 4" xfId="36752"/>
    <cellStyle name="Heading 1 2 2 8" xfId="12408"/>
    <cellStyle name="Heading 1 2 2 8 2" xfId="21397"/>
    <cellStyle name="Heading 1 2 2 8 2 2" xfId="29196"/>
    <cellStyle name="Heading 1 2 2 8 3" xfId="42443"/>
    <cellStyle name="Heading 1 2 2 9" xfId="2323"/>
    <cellStyle name="Heading 1 2 2 9 2" xfId="31814"/>
    <cellStyle name="Heading 1 2 3" xfId="236"/>
    <cellStyle name="Heading 1 2 3 10" xfId="37546"/>
    <cellStyle name="Heading 1 2 3 2" xfId="585"/>
    <cellStyle name="Heading 1 2 3 2 2" xfId="7149"/>
    <cellStyle name="Heading 1 2 3 2 2 2" xfId="13040"/>
    <cellStyle name="Heading 1 2 3 2 2 2 2" xfId="22029"/>
    <cellStyle name="Heading 1 2 3 2 2 2 2 2" xfId="27422"/>
    <cellStyle name="Heading 1 2 3 2 2 2 3" xfId="43145"/>
    <cellStyle name="Heading 1 2 3 2 2 3" xfId="16138"/>
    <cellStyle name="Heading 1 2 3 2 2 3 2" xfId="33349"/>
    <cellStyle name="Heading 1 2 3 2 2 4" xfId="23715"/>
    <cellStyle name="Heading 1 2 3 2 3" xfId="9794"/>
    <cellStyle name="Heading 1 2 3 2 3 2" xfId="18783"/>
    <cellStyle name="Heading 1 2 3 2 3 2 2" xfId="25362"/>
    <cellStyle name="Heading 1 2 3 2 3 3" xfId="34638"/>
    <cellStyle name="Heading 1 2 3 2 4" xfId="3022"/>
    <cellStyle name="Heading 1 2 3 2 4 2" xfId="34121"/>
    <cellStyle name="Heading 1 2 3 2 5" xfId="13552"/>
    <cellStyle name="Heading 1 2 3 2 5 2" xfId="38419"/>
    <cellStyle name="Heading 1 2 3 2 6" xfId="23393"/>
    <cellStyle name="Heading 1 2 3 3" xfId="930"/>
    <cellStyle name="Heading 1 2 3 3 2" xfId="7173"/>
    <cellStyle name="Heading 1 2 3 3 2 2" xfId="13064"/>
    <cellStyle name="Heading 1 2 3 3 2 2 2" xfId="22053"/>
    <cellStyle name="Heading 1 2 3 3 2 2 2 2" xfId="27607"/>
    <cellStyle name="Heading 1 2 3 3 2 2 3" xfId="28184"/>
    <cellStyle name="Heading 1 2 3 3 2 3" xfId="16162"/>
    <cellStyle name="Heading 1 2 3 3 2 3 2" xfId="37402"/>
    <cellStyle name="Heading 1 2 3 3 2 4" xfId="38568"/>
    <cellStyle name="Heading 1 2 3 3 3" xfId="9772"/>
    <cellStyle name="Heading 1 2 3 3 3 2" xfId="18761"/>
    <cellStyle name="Heading 1 2 3 3 3 2 2" xfId="42613"/>
    <cellStyle name="Heading 1 2 3 3 3 3" xfId="31165"/>
    <cellStyle name="Heading 1 2 3 3 4" xfId="3367"/>
    <cellStyle name="Heading 1 2 3 3 4 2" xfId="42669"/>
    <cellStyle name="Heading 1 2 3 3 5" xfId="13576"/>
    <cellStyle name="Heading 1 2 3 3 5 2" xfId="40112"/>
    <cellStyle name="Heading 1 2 3 3 6" xfId="28263"/>
    <cellStyle name="Heading 1 2 3 4" xfId="211"/>
    <cellStyle name="Heading 1 2 3 4 2" xfId="6887"/>
    <cellStyle name="Heading 1 2 3 4 2 2" xfId="12854"/>
    <cellStyle name="Heading 1 2 3 4 2 2 2" xfId="21843"/>
    <cellStyle name="Heading 1 2 3 4 2 2 2 2" xfId="39981"/>
    <cellStyle name="Heading 1 2 3 4 2 2 3" xfId="36734"/>
    <cellStyle name="Heading 1 2 3 4 2 3" xfId="15876"/>
    <cellStyle name="Heading 1 2 3 4 2 3 2" xfId="28544"/>
    <cellStyle name="Heading 1 2 3 4 2 4" xfId="30501"/>
    <cellStyle name="Heading 1 2 3 4 3" xfId="9816"/>
    <cellStyle name="Heading 1 2 3 4 3 2" xfId="18805"/>
    <cellStyle name="Heading 1 2 3 4 3 2 2" xfId="33102"/>
    <cellStyle name="Heading 1 2 3 4 3 3" xfId="41648"/>
    <cellStyle name="Heading 1 2 3 4 4" xfId="2679"/>
    <cellStyle name="Heading 1 2 3 4 4 2" xfId="43671"/>
    <cellStyle name="Heading 1 2 3 4 5" xfId="13500"/>
    <cellStyle name="Heading 1 2 3 4 5 2" xfId="39244"/>
    <cellStyle name="Heading 1 2 3 4 6" xfId="35563"/>
    <cellStyle name="Heading 1 2 3 5" xfId="1662"/>
    <cellStyle name="Heading 1 2 3 5 2" xfId="7207"/>
    <cellStyle name="Heading 1 2 3 5 2 2" xfId="13098"/>
    <cellStyle name="Heading 1 2 3 5 2 2 2" xfId="22087"/>
    <cellStyle name="Heading 1 2 3 5 2 2 2 2" xfId="32199"/>
    <cellStyle name="Heading 1 2 3 5 2 2 3" xfId="30469"/>
    <cellStyle name="Heading 1 2 3 5 2 3" xfId="16196"/>
    <cellStyle name="Heading 1 2 3 5 2 3 2" xfId="26506"/>
    <cellStyle name="Heading 1 2 3 5 2 4" xfId="35960"/>
    <cellStyle name="Heading 1 2 3 5 3" xfId="9756"/>
    <cellStyle name="Heading 1 2 3 5 3 2" xfId="18745"/>
    <cellStyle name="Heading 1 2 3 5 3 2 2" xfId="39543"/>
    <cellStyle name="Heading 1 2 3 5 3 3" xfId="35424"/>
    <cellStyle name="Heading 1 2 3 5 4" xfId="4099"/>
    <cellStyle name="Heading 1 2 3 5 4 2" xfId="33061"/>
    <cellStyle name="Heading 1 2 3 5 5" xfId="13610"/>
    <cellStyle name="Heading 1 2 3 5 5 2" xfId="43811"/>
    <cellStyle name="Heading 1 2 3 5 6" xfId="24858"/>
    <cellStyle name="Heading 1 2 3 6" xfId="6538"/>
    <cellStyle name="Heading 1 2 3 6 2" xfId="12830"/>
    <cellStyle name="Heading 1 2 3 6 2 2" xfId="21819"/>
    <cellStyle name="Heading 1 2 3 6 2 2 2" xfId="38752"/>
    <cellStyle name="Heading 1 2 3 6 2 3" xfId="31809"/>
    <cellStyle name="Heading 1 2 3 6 3" xfId="15527"/>
    <cellStyle name="Heading 1 2 3 6 3 2" xfId="26314"/>
    <cellStyle name="Heading 1 2 3 6 4" xfId="43327"/>
    <cellStyle name="Heading 1 2 3 7" xfId="12271"/>
    <cellStyle name="Heading 1 2 3 7 2" xfId="21260"/>
    <cellStyle name="Heading 1 2 3 7 2 2" xfId="27370"/>
    <cellStyle name="Heading 1 2 3 7 3" xfId="25113"/>
    <cellStyle name="Heading 1 2 3 8" xfId="2242"/>
    <cellStyle name="Heading 1 2 3 8 2" xfId="29584"/>
    <cellStyle name="Heading 1 2 3 9" xfId="13151"/>
    <cellStyle name="Heading 1 2 3 9 2" xfId="41427"/>
    <cellStyle name="Heading 1 2 4" xfId="219"/>
    <cellStyle name="Heading 1 2 4 2" xfId="6888"/>
    <cellStyle name="Heading 1 2 4 2 2" xfId="12855"/>
    <cellStyle name="Heading 1 2 4 2 2 2" xfId="21844"/>
    <cellStyle name="Heading 1 2 4 2 2 2 2" xfId="26752"/>
    <cellStyle name="Heading 1 2 4 2 2 3" xfId="35662"/>
    <cellStyle name="Heading 1 2 4 2 3" xfId="15877"/>
    <cellStyle name="Heading 1 2 4 2 3 2" xfId="37568"/>
    <cellStyle name="Heading 1 2 4 2 4" xfId="39707"/>
    <cellStyle name="Heading 1 2 4 3" xfId="12780"/>
    <cellStyle name="Heading 1 2 4 3 2" xfId="21769"/>
    <cellStyle name="Heading 1 2 4 3 2 2" xfId="33185"/>
    <cellStyle name="Heading 1 2 4 3 3" xfId="22764"/>
    <cellStyle name="Heading 1 2 4 4" xfId="2687"/>
    <cellStyle name="Heading 1 2 4 4 2" xfId="22607"/>
    <cellStyle name="Heading 1 2 4 5" xfId="13501"/>
    <cellStyle name="Heading 1 2 4 5 2" xfId="31438"/>
    <cellStyle name="Heading 1 2 4 6" xfId="33192"/>
    <cellStyle name="Heading 1 2 5" xfId="568"/>
    <cellStyle name="Heading 1 2 5 2" xfId="7147"/>
    <cellStyle name="Heading 1 2 5 2 2" xfId="13038"/>
    <cellStyle name="Heading 1 2 5 2 2 2" xfId="22027"/>
    <cellStyle name="Heading 1 2 5 2 2 2 2" xfId="28221"/>
    <cellStyle name="Heading 1 2 5 2 2 3" xfId="25748"/>
    <cellStyle name="Heading 1 2 5 2 3" xfId="16136"/>
    <cellStyle name="Heading 1 2 5 2 3 2" xfId="38627"/>
    <cellStyle name="Heading 1 2 5 2 4" xfId="35325"/>
    <cellStyle name="Heading 1 2 5 3" xfId="12406"/>
    <cellStyle name="Heading 1 2 5 3 2" xfId="21395"/>
    <cellStyle name="Heading 1 2 5 3 2 2" xfId="32773"/>
    <cellStyle name="Heading 1 2 5 3 3" xfId="25047"/>
    <cellStyle name="Heading 1 2 5 4" xfId="3005"/>
    <cellStyle name="Heading 1 2 5 4 2" xfId="30335"/>
    <cellStyle name="Heading 1 2 5 5" xfId="13550"/>
    <cellStyle name="Heading 1 2 5 5 2" xfId="42266"/>
    <cellStyle name="Heading 1 2 5 6" xfId="22232"/>
    <cellStyle name="Heading 1 2 6" xfId="913"/>
    <cellStyle name="Heading 1 2 6 2" xfId="7171"/>
    <cellStyle name="Heading 1 2 6 2 2" xfId="13062"/>
    <cellStyle name="Heading 1 2 6 2 2 2" xfId="22051"/>
    <cellStyle name="Heading 1 2 6 2 2 2 2" xfId="28377"/>
    <cellStyle name="Heading 1 2 6 2 2 3" xfId="31628"/>
    <cellStyle name="Heading 1 2 6 2 3" xfId="16160"/>
    <cellStyle name="Heading 1 2 6 2 3 2" xfId="41248"/>
    <cellStyle name="Heading 1 2 6 2 4" xfId="42415"/>
    <cellStyle name="Heading 1 2 6 3" xfId="9825"/>
    <cellStyle name="Heading 1 2 6 3 2" xfId="18814"/>
    <cellStyle name="Heading 1 2 6 3 2 2" xfId="26804"/>
    <cellStyle name="Heading 1 2 6 3 3" xfId="40517"/>
    <cellStyle name="Heading 1 2 6 4" xfId="3350"/>
    <cellStyle name="Heading 1 2 6 4 2" xfId="24172"/>
    <cellStyle name="Heading 1 2 6 5" xfId="13574"/>
    <cellStyle name="Heading 1 2 6 5 2" xfId="43959"/>
    <cellStyle name="Heading 1 2 6 6" xfId="27353"/>
    <cellStyle name="Heading 1 2 7" xfId="197"/>
    <cellStyle name="Heading 1 2 7 2" xfId="6885"/>
    <cellStyle name="Heading 1 2 7 2 2" xfId="12852"/>
    <cellStyle name="Heading 1 2 7 2 2 2" xfId="21841"/>
    <cellStyle name="Heading 1 2 7 2 2 2 2" xfId="43828"/>
    <cellStyle name="Heading 1 2 7 2 2 3" xfId="37490"/>
    <cellStyle name="Heading 1 2 7 2 3" xfId="15874"/>
    <cellStyle name="Heading 1 2 7 2 3 2" xfId="32005"/>
    <cellStyle name="Heading 1 2 7 2 4" xfId="34144"/>
    <cellStyle name="Heading 1 2 7 3" xfId="12802"/>
    <cellStyle name="Heading 1 2 7 3 2" xfId="21791"/>
    <cellStyle name="Heading 1 2 7 3 2 2" xfId="38382"/>
    <cellStyle name="Heading 1 2 7 3 3" xfId="32816"/>
    <cellStyle name="Heading 1 2 7 4" xfId="2665"/>
    <cellStyle name="Heading 1 2 7 4 2" xfId="28802"/>
    <cellStyle name="Heading 1 2 7 5" xfId="13498"/>
    <cellStyle name="Heading 1 2 7 5 2" xfId="43092"/>
    <cellStyle name="Heading 1 2 7 6" xfId="42377"/>
    <cellStyle name="Heading 1 2 8" xfId="1945"/>
    <cellStyle name="Heading 1 2 8 2" xfId="7225"/>
    <cellStyle name="Heading 1 2 8 2 2" xfId="13116"/>
    <cellStyle name="Heading 1 2 8 2 2 2" xfId="22105"/>
    <cellStyle name="Heading 1 2 8 2 2 2 2" xfId="41809"/>
    <cellStyle name="Heading 1 2 8 2 2 3" xfId="44008"/>
    <cellStyle name="Heading 1 2 8 2 3" xfId="16214"/>
    <cellStyle name="Heading 1 2 8 2 3 2" xfId="41401"/>
    <cellStyle name="Heading 1 2 8 2 4" xfId="34250"/>
    <cellStyle name="Heading 1 2 8 3" xfId="12342"/>
    <cellStyle name="Heading 1 2 8 3 2" xfId="21331"/>
    <cellStyle name="Heading 1 2 8 3 2 2" xfId="42870"/>
    <cellStyle name="Heading 1 2 8 3 3" xfId="27951"/>
    <cellStyle name="Heading 1 2 8 4" xfId="4382"/>
    <cellStyle name="Heading 1 2 8 4 2" xfId="25692"/>
    <cellStyle name="Heading 1 2 8 5" xfId="13628"/>
    <cellStyle name="Heading 1 2 8 5 2" xfId="29903"/>
    <cellStyle name="Heading 1 2 8 6" xfId="32920"/>
    <cellStyle name="Heading 1 2 9" xfId="6521"/>
    <cellStyle name="Heading 1 2 9 2" xfId="12828"/>
    <cellStyle name="Heading 1 2 9 2 2" xfId="21817"/>
    <cellStyle name="Heading 1 2 9 2 2 2" xfId="42599"/>
    <cellStyle name="Heading 1 2 9 2 3" xfId="30409"/>
    <cellStyle name="Heading 1 2 9 3" xfId="15510"/>
    <cellStyle name="Heading 1 2 9 3 2" xfId="42364"/>
    <cellStyle name="Heading 1 2 9 4" xfId="39343"/>
    <cellStyle name="Heading 1 3" xfId="128"/>
    <cellStyle name="Heading 1 3 10" xfId="13197"/>
    <cellStyle name="Heading 1 3 10 2" xfId="29127"/>
    <cellStyle name="Heading 1 3 11" xfId="41177"/>
    <cellStyle name="Heading 1 3 2" xfId="282"/>
    <cellStyle name="Heading 1 3 2 2" xfId="6933"/>
    <cellStyle name="Heading 1 3 2 2 2" xfId="12892"/>
    <cellStyle name="Heading 1 3 2 2 2 2" xfId="21881"/>
    <cellStyle name="Heading 1 3 2 2 2 2 2" xfId="41580"/>
    <cellStyle name="Heading 1 3 2 2 2 3" xfId="34836"/>
    <cellStyle name="Heading 1 3 2 2 3" xfId="15922"/>
    <cellStyle name="Heading 1 3 2 2 3 2" xfId="29230"/>
    <cellStyle name="Heading 1 3 2 2 4" xfId="24070"/>
    <cellStyle name="Heading 1 3 2 3" xfId="12425"/>
    <cellStyle name="Heading 1 3 2 3 2" xfId="21414"/>
    <cellStyle name="Heading 1 3 2 3 2 2" xfId="32201"/>
    <cellStyle name="Heading 1 3 2 3 3" xfId="26386"/>
    <cellStyle name="Heading 1 3 2 4" xfId="2750"/>
    <cellStyle name="Heading 1 3 2 4 2" xfId="38499"/>
    <cellStyle name="Heading 1 3 2 5" xfId="13510"/>
    <cellStyle name="Heading 1 3 2 5 2" xfId="24715"/>
    <cellStyle name="Heading 1 3 2 6" xfId="29547"/>
    <cellStyle name="Heading 1 3 3" xfId="631"/>
    <cellStyle name="Heading 1 3 3 2" xfId="7156"/>
    <cellStyle name="Heading 1 3 3 2 2" xfId="13047"/>
    <cellStyle name="Heading 1 3 3 2 2 2" xfId="22036"/>
    <cellStyle name="Heading 1 3 3 2 2 2 2" xfId="34486"/>
    <cellStyle name="Heading 1 3 3 2 2 3" xfId="27241"/>
    <cellStyle name="Heading 1 3 3 2 3" xfId="16145"/>
    <cellStyle name="Heading 1 3 3 2 3 2" xfId="40298"/>
    <cellStyle name="Heading 1 3 3 2 4" xfId="33945"/>
    <cellStyle name="Heading 1 3 3 3" xfId="12673"/>
    <cellStyle name="Heading 1 3 3 3 2" xfId="21662"/>
    <cellStyle name="Heading 1 3 3 3 2 2" xfId="28012"/>
    <cellStyle name="Heading 1 3 3 3 3" xfId="36411"/>
    <cellStyle name="Heading 1 3 3 4" xfId="3068"/>
    <cellStyle name="Heading 1 3 3 4 2" xfId="27797"/>
    <cellStyle name="Heading 1 3 3 5" xfId="13559"/>
    <cellStyle name="Heading 1 3 3 5 2" xfId="41135"/>
    <cellStyle name="Heading 1 3 3 6" xfId="43300"/>
    <cellStyle name="Heading 1 3 4" xfId="976"/>
    <cellStyle name="Heading 1 3 4 2" xfId="7180"/>
    <cellStyle name="Heading 1 3 4 2 2" xfId="13071"/>
    <cellStyle name="Heading 1 3 4 2 2 2" xfId="22060"/>
    <cellStyle name="Heading 1 3 4 2 2 2 2" xfId="34504"/>
    <cellStyle name="Heading 1 3 4 2 2 3" xfId="24919"/>
    <cellStyle name="Heading 1 3 4 2 3" xfId="16169"/>
    <cellStyle name="Heading 1 3 4 2 3 2" xfId="41497"/>
    <cellStyle name="Heading 1 3 4 2 4" xfId="41284"/>
    <cellStyle name="Heading 1 3 4 3" xfId="12423"/>
    <cellStyle name="Heading 1 3 4 3 2" xfId="21412"/>
    <cellStyle name="Heading 1 3 4 3 2 2" xfId="22447"/>
    <cellStyle name="Heading 1 3 4 3 3" xfId="22442"/>
    <cellStyle name="Heading 1 3 4 4" xfId="3413"/>
    <cellStyle name="Heading 1 3 4 4 2" xfId="36029"/>
    <cellStyle name="Heading 1 3 4 5" xfId="13583"/>
    <cellStyle name="Heading 1 3 4 5 2" xfId="42630"/>
    <cellStyle name="Heading 1 3 4 6" xfId="40382"/>
    <cellStyle name="Heading 1 3 5" xfId="1640"/>
    <cellStyle name="Heading 1 3 5 2" xfId="7201"/>
    <cellStyle name="Heading 1 3 5 2 2" xfId="13092"/>
    <cellStyle name="Heading 1 3 5 2 2 2" xfId="22081"/>
    <cellStyle name="Heading 1 3 5 2 2 2 2" xfId="24213"/>
    <cellStyle name="Heading 1 3 5 2 2 3" xfId="42409"/>
    <cellStyle name="Heading 1 3 5 2 3" xfId="16190"/>
    <cellStyle name="Heading 1 3 5 2 3 2" xfId="37550"/>
    <cellStyle name="Heading 1 3 5 2 4" xfId="37729"/>
    <cellStyle name="Heading 1 3 5 3" xfId="12435"/>
    <cellStyle name="Heading 1 3 5 3 2" xfId="21424"/>
    <cellStyle name="Heading 1 3 5 3 2 2" xfId="40479"/>
    <cellStyle name="Heading 1 3 5 3 3" xfId="32196"/>
    <cellStyle name="Heading 1 3 5 4" xfId="4077"/>
    <cellStyle name="Heading 1 3 5 4 2" xfId="28619"/>
    <cellStyle name="Heading 1 3 5 5" xfId="13604"/>
    <cellStyle name="Heading 1 3 5 5 2" xfId="33070"/>
    <cellStyle name="Heading 1 3 5 6" xfId="35254"/>
    <cellStyle name="Heading 1 3 6" xfId="1793"/>
    <cellStyle name="Heading 1 3 6 2" xfId="7221"/>
    <cellStyle name="Heading 1 3 6 2 2" xfId="13112"/>
    <cellStyle name="Heading 1 3 6 2 2 2" xfId="22101"/>
    <cellStyle name="Heading 1 3 6 2 2 2 2" xfId="43808"/>
    <cellStyle name="Heading 1 3 6 2 2 3" xfId="30690"/>
    <cellStyle name="Heading 1 3 6 2 3" xfId="16210"/>
    <cellStyle name="Heading 1 3 6 2 3 2" xfId="43628"/>
    <cellStyle name="Heading 1 3 6 2 4" xfId="27794"/>
    <cellStyle name="Heading 1 3 6 3" xfId="12682"/>
    <cellStyle name="Heading 1 3 6 3 2" xfId="21671"/>
    <cellStyle name="Heading 1 3 6 3 2 2" xfId="42132"/>
    <cellStyle name="Heading 1 3 6 3 3" xfId="25947"/>
    <cellStyle name="Heading 1 3 6 4" xfId="4230"/>
    <cellStyle name="Heading 1 3 6 4 2" xfId="27080"/>
    <cellStyle name="Heading 1 3 6 5" xfId="13624"/>
    <cellStyle name="Heading 1 3 6 5 2" xfId="37996"/>
    <cellStyle name="Heading 1 3 6 6" xfId="41027"/>
    <cellStyle name="Heading 1 3 7" xfId="6584"/>
    <cellStyle name="Heading 1 3 7 2" xfId="12837"/>
    <cellStyle name="Heading 1 3 7 2 2" xfId="21826"/>
    <cellStyle name="Heading 1 3 7 2 2 2" xfId="34178"/>
    <cellStyle name="Heading 1 3 7 2 3" xfId="23185"/>
    <cellStyle name="Heading 1 3 7 3" xfId="15573"/>
    <cellStyle name="Heading 1 3 7 3 2" xfId="26753"/>
    <cellStyle name="Heading 1 3 7 4" xfId="36722"/>
    <cellStyle name="Heading 1 3 8" xfId="9732"/>
    <cellStyle name="Heading 1 3 8 2" xfId="18721"/>
    <cellStyle name="Heading 1 3 8 2 2" xfId="25968"/>
    <cellStyle name="Heading 1 3 8 3" xfId="43919"/>
    <cellStyle name="Heading 1 3 9" xfId="2288"/>
    <cellStyle name="Heading 1 3 9 2" xfId="37084"/>
    <cellStyle name="Heading 1 4" xfId="127"/>
    <cellStyle name="Heading 1 4 10" xfId="13196"/>
    <cellStyle name="Heading 1 4 10 2" xfId="42114"/>
    <cellStyle name="Heading 1 4 11" xfId="31768"/>
    <cellStyle name="Heading 1 4 2" xfId="281"/>
    <cellStyle name="Heading 1 4 2 2" xfId="6932"/>
    <cellStyle name="Heading 1 4 2 2 2" xfId="12891"/>
    <cellStyle name="Heading 1 4 2 2 2 2" xfId="21880"/>
    <cellStyle name="Heading 1 4 2 2 2 2 2" xfId="32171"/>
    <cellStyle name="Heading 1 4 2 2 2 3" xfId="35923"/>
    <cellStyle name="Heading 1 4 2 2 3" xfId="15921"/>
    <cellStyle name="Heading 1 4 2 2 3 2" xfId="42217"/>
    <cellStyle name="Heading 1 4 2 2 4" xfId="36826"/>
    <cellStyle name="Heading 1 4 2 3" xfId="9770"/>
    <cellStyle name="Heading 1 4 2 3 2" xfId="18759"/>
    <cellStyle name="Heading 1 4 2 3 2 2" xfId="25217"/>
    <cellStyle name="Heading 1 4 2 3 3" xfId="27630"/>
    <cellStyle name="Heading 1 4 2 4" xfId="2749"/>
    <cellStyle name="Heading 1 4 2 4 2" xfId="29359"/>
    <cellStyle name="Heading 1 4 2 5" xfId="13509"/>
    <cellStyle name="Heading 1 4 2 5 2" xfId="23584"/>
    <cellStyle name="Heading 1 4 2 6" xfId="42534"/>
    <cellStyle name="Heading 1 4 3" xfId="630"/>
    <cellStyle name="Heading 1 4 3 2" xfId="7155"/>
    <cellStyle name="Heading 1 4 3 2 2" xfId="13046"/>
    <cellStyle name="Heading 1 4 3 2 2 2" xfId="22035"/>
    <cellStyle name="Heading 1 4 3 2 2 2 2" xfId="26500"/>
    <cellStyle name="Heading 1 4 3 2 2 3" xfId="37054"/>
    <cellStyle name="Heading 1 4 3 2 3" xfId="16144"/>
    <cellStyle name="Heading 1 4 3 2 3 2" xfId="30889"/>
    <cellStyle name="Heading 1 4 3 2 4" xfId="25958"/>
    <cellStyle name="Heading 1 4 3 3" xfId="9851"/>
    <cellStyle name="Heading 1 4 3 3 2" xfId="18840"/>
    <cellStyle name="Heading 1 4 3 3 2 2" xfId="28936"/>
    <cellStyle name="Heading 1 4 3 3 3" xfId="32273"/>
    <cellStyle name="Heading 1 4 3 4" xfId="3067"/>
    <cellStyle name="Heading 1 4 3 4 2" xfId="40650"/>
    <cellStyle name="Heading 1 4 3 5" xfId="13558"/>
    <cellStyle name="Heading 1 4 3 5 2" xfId="31726"/>
    <cellStyle name="Heading 1 4 3 6" xfId="33890"/>
    <cellStyle name="Heading 1 4 4" xfId="975"/>
    <cellStyle name="Heading 1 4 4 2" xfId="7179"/>
    <cellStyle name="Heading 1 4 4 2 2" xfId="13070"/>
    <cellStyle name="Heading 1 4 4 2 2 2" xfId="22059"/>
    <cellStyle name="Heading 1 4 4 2 2 2 2" xfId="26518"/>
    <cellStyle name="Heading 1 4 4 2 2 3" xfId="23788"/>
    <cellStyle name="Heading 1 4 4 2 3" xfId="16168"/>
    <cellStyle name="Heading 1 4 4 2 3 2" xfId="32088"/>
    <cellStyle name="Heading 1 4 4 2 4" xfId="31875"/>
    <cellStyle name="Heading 1 4 4 3" xfId="9769"/>
    <cellStyle name="Heading 1 4 4 3 2" xfId="18758"/>
    <cellStyle name="Heading 1 4 4 3 2 2" xfId="37655"/>
    <cellStyle name="Heading 1 4 4 3 3" xfId="38921"/>
    <cellStyle name="Heading 1 4 4 4" xfId="3412"/>
    <cellStyle name="Heading 1 4 4 4 2" xfId="27022"/>
    <cellStyle name="Heading 1 4 4 5" xfId="13582"/>
    <cellStyle name="Heading 1 4 4 5 2" xfId="33220"/>
    <cellStyle name="Heading 1 4 4 6" xfId="30973"/>
    <cellStyle name="Heading 1 4 5" xfId="1639"/>
    <cellStyle name="Heading 1 4 5 2" xfId="7200"/>
    <cellStyle name="Heading 1 4 5 2 2" xfId="13091"/>
    <cellStyle name="Heading 1 4 5 2 2 2" xfId="22080"/>
    <cellStyle name="Heading 1 4 5 2 2 2 2" xfId="22445"/>
    <cellStyle name="Heading 1 4 5 2 2 3" xfId="32999"/>
    <cellStyle name="Heading 1 4 5 2 3" xfId="16189"/>
    <cellStyle name="Heading 1 4 5 2 3 2" xfId="28526"/>
    <cellStyle name="Heading 1 4 5 2 4" xfId="28681"/>
    <cellStyle name="Heading 1 4 5 3" xfId="9773"/>
    <cellStyle name="Heading 1 4 5 3 2" xfId="18762"/>
    <cellStyle name="Heading 1 4 5 3 2 2" xfId="29623"/>
    <cellStyle name="Heading 1 4 5 3 3" xfId="40574"/>
    <cellStyle name="Heading 1 4 5 4" xfId="4076"/>
    <cellStyle name="Heading 1 4 5 4 2" xfId="41496"/>
    <cellStyle name="Heading 1 4 5 5" xfId="13603"/>
    <cellStyle name="Heading 1 4 5 5 2" xfId="25084"/>
    <cellStyle name="Heading 1 4 5 6" xfId="36326"/>
    <cellStyle name="Heading 1 4 6" xfId="1850"/>
    <cellStyle name="Heading 1 4 6 2" xfId="7223"/>
    <cellStyle name="Heading 1 4 6 2 2" xfId="13114"/>
    <cellStyle name="Heading 1 4 6 2 2 2" xfId="22103"/>
    <cellStyle name="Heading 1 4 6 2 2 2 2" xfId="39961"/>
    <cellStyle name="Heading 1 4 6 2 2 3" xfId="26612"/>
    <cellStyle name="Heading 1 4 6 2 3" xfId="16212"/>
    <cellStyle name="Heading 1 4 6 2 3 2" xfId="39781"/>
    <cellStyle name="Heading 1 4 6 2 4" xfId="24039"/>
    <cellStyle name="Heading 1 4 6 3" xfId="12005"/>
    <cellStyle name="Heading 1 4 6 3 2" xfId="20994"/>
    <cellStyle name="Heading 1 4 6 3 2 2" xfId="40487"/>
    <cellStyle name="Heading 1 4 6 3 3" xfId="32218"/>
    <cellStyle name="Heading 1 4 6 4" xfId="4287"/>
    <cellStyle name="Heading 1 4 6 4 2" xfId="27492"/>
    <cellStyle name="Heading 1 4 6 5" xfId="13626"/>
    <cellStyle name="Heading 1 4 6 5 2" xfId="33545"/>
    <cellStyle name="Heading 1 4 6 6" xfId="41558"/>
    <cellStyle name="Heading 1 4 7" xfId="6583"/>
    <cellStyle name="Heading 1 4 7 2" xfId="12836"/>
    <cellStyle name="Heading 1 4 7 2 2" xfId="21825"/>
    <cellStyle name="Heading 1 4 7 2 2 2" xfId="26191"/>
    <cellStyle name="Heading 1 4 7 2 3" xfId="35529"/>
    <cellStyle name="Heading 1 4 7 3" xfId="15572"/>
    <cellStyle name="Heading 1 4 7 3 2" xfId="39995"/>
    <cellStyle name="Heading 1 4 7 4" xfId="27716"/>
    <cellStyle name="Heading 1 4 8" xfId="12420"/>
    <cellStyle name="Heading 1 4 8 2" xfId="21409"/>
    <cellStyle name="Heading 1 4 8 2 2" xfId="36406"/>
    <cellStyle name="Heading 1 4 8 3" xfId="27704"/>
    <cellStyle name="Heading 1 4 9" xfId="2287"/>
    <cellStyle name="Heading 1 4 9 2" xfId="28077"/>
    <cellStyle name="Heading 1 5" xfId="141"/>
    <cellStyle name="Heading 1 5 10" xfId="13210"/>
    <cellStyle name="Heading 1 5 10 2" xfId="35265"/>
    <cellStyle name="Heading 1 5 11" xfId="26082"/>
    <cellStyle name="Heading 1 5 2" xfId="295"/>
    <cellStyle name="Heading 1 5 2 2" xfId="6943"/>
    <cellStyle name="Heading 1 5 2 2 2" xfId="12900"/>
    <cellStyle name="Heading 1 5 2 2 2 2" xfId="21889"/>
    <cellStyle name="Heading 1 5 2 2 2 2 2" xfId="31067"/>
    <cellStyle name="Heading 1 5 2 2 2 3" xfId="25588"/>
    <cellStyle name="Heading 1 5 2 2 3" xfId="15932"/>
    <cellStyle name="Heading 1 5 2 2 3 2" xfId="37240"/>
    <cellStyle name="Heading 1 5 2 2 4" xfId="22527"/>
    <cellStyle name="Heading 1 5 2 3" xfId="9746"/>
    <cellStyle name="Heading 1 5 2 3 2" xfId="18735"/>
    <cellStyle name="Heading 1 5 2 3 2 2" xfId="23750"/>
    <cellStyle name="Heading 1 5 2 3 3" xfId="41685"/>
    <cellStyle name="Heading 1 5 2 4" xfId="2763"/>
    <cellStyle name="Heading 1 5 2 4 2" xfId="23182"/>
    <cellStyle name="Heading 1 5 2 5" xfId="13514"/>
    <cellStyle name="Heading 1 5 2 5 2" xfId="38264"/>
    <cellStyle name="Heading 1 5 2 6" xfId="23367"/>
    <cellStyle name="Heading 1 5 3" xfId="644"/>
    <cellStyle name="Heading 1 5 3 2" xfId="7160"/>
    <cellStyle name="Heading 1 5 3 2 2" xfId="13051"/>
    <cellStyle name="Heading 1 5 3 2 2 2" xfId="22040"/>
    <cellStyle name="Heading 1 5 3 2 2 2 2" xfId="32951"/>
    <cellStyle name="Heading 1 5 3 2 2 3" xfId="23641"/>
    <cellStyle name="Heading 1 5 3 2 3" xfId="16149"/>
    <cellStyle name="Heading 1 5 3 2 3 2" xfId="24983"/>
    <cellStyle name="Heading 1 5 3 2 4" xfId="31702"/>
    <cellStyle name="Heading 1 5 3 3" xfId="12634"/>
    <cellStyle name="Heading 1 5 3 3 2" xfId="21623"/>
    <cellStyle name="Heading 1 5 3 3 2 2" xfId="40606"/>
    <cellStyle name="Heading 1 5 3 3 3" xfId="27113"/>
    <cellStyle name="Heading 1 5 3 4" xfId="3081"/>
    <cellStyle name="Heading 1 5 3 4 2" xfId="23333"/>
    <cellStyle name="Heading 1 5 3 5" xfId="13563"/>
    <cellStyle name="Heading 1 5 3 5 2" xfId="36507"/>
    <cellStyle name="Heading 1 5 3 6" xfId="32896"/>
    <cellStyle name="Heading 1 5 4" xfId="989"/>
    <cellStyle name="Heading 1 5 4 2" xfId="7184"/>
    <cellStyle name="Heading 1 5 4 2 2" xfId="13075"/>
    <cellStyle name="Heading 1 5 4 2 2 2" xfId="22064"/>
    <cellStyle name="Heading 1 5 4 2 2 2 2" xfId="33036"/>
    <cellStyle name="Heading 1 5 4 2 2 3" xfId="38468"/>
    <cellStyle name="Heading 1 5 4 2 3" xfId="16173"/>
    <cellStyle name="Heading 1 5 4 2 3 2" xfId="33199"/>
    <cellStyle name="Heading 1 5 4 2 4" xfId="36677"/>
    <cellStyle name="Heading 1 5 4 3" xfId="12303"/>
    <cellStyle name="Heading 1 5 4 3 2" xfId="21292"/>
    <cellStyle name="Heading 1 5 4 3 2 2" xfId="30454"/>
    <cellStyle name="Heading 1 5 4 3 3" xfId="34394"/>
    <cellStyle name="Heading 1 5 4 4" xfId="3426"/>
    <cellStyle name="Heading 1 5 4 4 2" xfId="39246"/>
    <cellStyle name="Heading 1 5 4 5" xfId="13587"/>
    <cellStyle name="Heading 1 5 4 5 2" xfId="23192"/>
    <cellStyle name="Heading 1 5 4 6" xfId="39168"/>
    <cellStyle name="Heading 1 5 5" xfId="1652"/>
    <cellStyle name="Heading 1 5 5 2" xfId="7205"/>
    <cellStyle name="Heading 1 5 5 2 2" xfId="13096"/>
    <cellStyle name="Heading 1 5 5 2 2 2" xfId="22085"/>
    <cellStyle name="Heading 1 5 5 2 2 2 2" xfId="30728"/>
    <cellStyle name="Heading 1 5 5 2 2 3" xfId="34112"/>
    <cellStyle name="Heading 1 5 5 2 3" xfId="16194"/>
    <cellStyle name="Heading 1 5 5 2 3 2" xfId="29523"/>
    <cellStyle name="Heading 1 5 5 2 4" xfId="29683"/>
    <cellStyle name="Heading 1 5 5 3" xfId="12401"/>
    <cellStyle name="Heading 1 5 5 3 2" xfId="21390"/>
    <cellStyle name="Heading 1 5 5 3 2 2" xfId="36268"/>
    <cellStyle name="Heading 1 5 5 3 3" xfId="27604"/>
    <cellStyle name="Heading 1 5 5 4" xfId="4089"/>
    <cellStyle name="Heading 1 5 5 4 2" xfId="26187"/>
    <cellStyle name="Heading 1 5 5 5" xfId="13608"/>
    <cellStyle name="Heading 1 5 5 5 2" xfId="26415"/>
    <cellStyle name="Heading 1 5 5 6" xfId="39593"/>
    <cellStyle name="Heading 1 5 6" xfId="1952"/>
    <cellStyle name="Heading 1 5 6 2" xfId="7228"/>
    <cellStyle name="Heading 1 5 6 2 2" xfId="13119"/>
    <cellStyle name="Heading 1 5 6 2 2 2" xfId="22108"/>
    <cellStyle name="Heading 1 5 6 2 2 2 2" xfId="25526"/>
    <cellStyle name="Heading 1 5 6 2 2 3" xfId="32159"/>
    <cellStyle name="Heading 1 5 6 2 3" xfId="16217"/>
    <cellStyle name="Heading 1 5 6 2 3 2" xfId="25119"/>
    <cellStyle name="Heading 1 5 6 2 4" xfId="39813"/>
    <cellStyle name="Heading 1 5 6 3" xfId="12542"/>
    <cellStyle name="Heading 1 5 6 3 2" xfId="21531"/>
    <cellStyle name="Heading 1 5 6 3 2 2" xfId="37107"/>
    <cellStyle name="Heading 1 5 6 3 3" xfId="37282"/>
    <cellStyle name="Heading 1 5 6 4" xfId="4389"/>
    <cellStyle name="Heading 1 5 6 4 2" xfId="27991"/>
    <cellStyle name="Heading 1 5 6 5" xfId="13631"/>
    <cellStyle name="Heading 1 5 6 5 2" xfId="40711"/>
    <cellStyle name="Heading 1 5 6 6" xfId="30390"/>
    <cellStyle name="Heading 1 5 7" xfId="6597"/>
    <cellStyle name="Heading 1 5 7 2" xfId="12841"/>
    <cellStyle name="Heading 1 5 7 2 2" xfId="21830"/>
    <cellStyle name="Heading 1 5 7 2 2 2" xfId="31937"/>
    <cellStyle name="Heading 1 5 7 2 3" xfId="42467"/>
    <cellStyle name="Heading 1 5 7 3" xfId="15586"/>
    <cellStyle name="Heading 1 5 7 3 2" xfId="33541"/>
    <cellStyle name="Heading 1 5 7 4" xfId="31278"/>
    <cellStyle name="Heading 1 5 8" xfId="9509"/>
    <cellStyle name="Heading 1 5 8 2" xfId="18498"/>
    <cellStyle name="Heading 1 5 8 2 2" xfId="35967"/>
    <cellStyle name="Heading 1 5 8 3" xfId="33916"/>
    <cellStyle name="Heading 1 5 9" xfId="2301"/>
    <cellStyle name="Heading 1 5 9 2" xfId="43311"/>
    <cellStyle name="Heading 1 6" xfId="124"/>
    <cellStyle name="Heading 1 6 10" xfId="13193"/>
    <cellStyle name="Heading 1 6 10 2" xfId="23587"/>
    <cellStyle name="Heading 1 6 11" xfId="43421"/>
    <cellStyle name="Heading 1 6 2" xfId="278"/>
    <cellStyle name="Heading 1 6 2 2" xfId="6930"/>
    <cellStyle name="Heading 1 6 2 2 2" xfId="12889"/>
    <cellStyle name="Heading 1 6 2 2 2 2" xfId="21878"/>
    <cellStyle name="Heading 1 6 2 2 2 2 2" xfId="30701"/>
    <cellStyle name="Heading 1 6 2 2 2 3" xfId="36764"/>
    <cellStyle name="Heading 1 6 2 2 3" xfId="15919"/>
    <cellStyle name="Heading 1 6 2 2 3 2" xfId="24821"/>
    <cellStyle name="Heading 1 6 2 2 4" xfId="40673"/>
    <cellStyle name="Heading 1 6 2 3" xfId="12631"/>
    <cellStyle name="Heading 1 6 2 3 2" xfId="21620"/>
    <cellStyle name="Heading 1 6 2 3 2 2" xfId="29798"/>
    <cellStyle name="Heading 1 6 2 3 3" xfId="40790"/>
    <cellStyle name="Heading 1 6 2 4" xfId="2746"/>
    <cellStyle name="Heading 1 6 2 4 2" xfId="24950"/>
    <cellStyle name="Heading 1 6 2 5" xfId="13507"/>
    <cellStyle name="Heading 1 6 2 5 2" xfId="35109"/>
    <cellStyle name="Heading 1 6 2 6" xfId="22200"/>
    <cellStyle name="Heading 1 6 3" xfId="627"/>
    <cellStyle name="Heading 1 6 3 2" xfId="7153"/>
    <cellStyle name="Heading 1 6 3 2 2" xfId="13044"/>
    <cellStyle name="Heading 1 6 3 2 2 2" xfId="22033"/>
    <cellStyle name="Heading 1 6 3 2 2 2 2" xfId="23834"/>
    <cellStyle name="Heading 1 6 3 2 2 3" xfId="40900"/>
    <cellStyle name="Heading 1 6 3 2 3" xfId="16142"/>
    <cellStyle name="Heading 1 6 3 2 3 2" xfId="26751"/>
    <cellStyle name="Heading 1 6 3 2 4" xfId="29255"/>
    <cellStyle name="Heading 1 6 3 3" xfId="9729"/>
    <cellStyle name="Heading 1 6 3 3 2" xfId="18718"/>
    <cellStyle name="Heading 1 6 3 3 2 2" xfId="42252"/>
    <cellStyle name="Heading 1 6 3 3 3" xfId="37815"/>
    <cellStyle name="Heading 1 6 3 4" xfId="3064"/>
    <cellStyle name="Heading 1 6 3 4 2" xfId="29842"/>
    <cellStyle name="Heading 1 6 3 5" xfId="13556"/>
    <cellStyle name="Heading 1 6 3 5 2" xfId="30326"/>
    <cellStyle name="Heading 1 6 3 6" xfId="29200"/>
    <cellStyle name="Heading 1 6 4" xfId="972"/>
    <cellStyle name="Heading 1 6 4 2" xfId="7177"/>
    <cellStyle name="Heading 1 6 4 2 2" xfId="13068"/>
    <cellStyle name="Heading 1 6 4 2 2 2" xfId="22057"/>
    <cellStyle name="Heading 1 6 4 2 2 2 2" xfId="23919"/>
    <cellStyle name="Heading 1 6 4 2 2 3" xfId="35319"/>
    <cellStyle name="Heading 1 6 4 2 3" xfId="16166"/>
    <cellStyle name="Heading 1 6 4 2 3 2" xfId="22300"/>
    <cellStyle name="Heading 1 6 4 2 4" xfId="30475"/>
    <cellStyle name="Heading 1 6 4 3" xfId="12629"/>
    <cellStyle name="Heading 1 6 4 3 2" xfId="21618"/>
    <cellStyle name="Heading 1 6 4 3 2 2" xfId="33440"/>
    <cellStyle name="Heading 1 6 4 3 3" xfId="39187"/>
    <cellStyle name="Heading 1 6 4 4" xfId="3409"/>
    <cellStyle name="Heading 1 6 4 4 2" xfId="40719"/>
    <cellStyle name="Heading 1 6 4 5" xfId="13580"/>
    <cellStyle name="Heading 1 6 4 5 2" xfId="37673"/>
    <cellStyle name="Heading 1 6 4 6" xfId="38920"/>
    <cellStyle name="Heading 1 6 5" xfId="1636"/>
    <cellStyle name="Heading 1 6 5 2" xfId="7198"/>
    <cellStyle name="Heading 1 6 5 2 2" xfId="13089"/>
    <cellStyle name="Heading 1 6 5 2 2 2" xfId="22078"/>
    <cellStyle name="Heading 1 6 5 2 2 2 2" xfId="36713"/>
    <cellStyle name="Heading 1 6 5 2 2 3" xfId="23882"/>
    <cellStyle name="Heading 1 6 5 2 3" xfId="16187"/>
    <cellStyle name="Heading 1 6 5 2 3 2" xfId="31987"/>
    <cellStyle name="Heading 1 6 5 2 4" xfId="32166"/>
    <cellStyle name="Heading 1 6 5 3" xfId="12641"/>
    <cellStyle name="Heading 1 6 5 3 2" xfId="21630"/>
    <cellStyle name="Heading 1 6 5 3 2 2" xfId="23339"/>
    <cellStyle name="Heading 1 6 5 3 3" xfId="42051"/>
    <cellStyle name="Heading 1 6 5 4" xfId="4073"/>
    <cellStyle name="Heading 1 6 5 4 2" xfId="22299"/>
    <cellStyle name="Heading 1 6 5 5" xfId="13601"/>
    <cellStyle name="Heading 1 6 5 5 2" xfId="36741"/>
    <cellStyle name="Heading 1 6 5 6" xfId="28119"/>
    <cellStyle name="Heading 1 6 6" xfId="1784"/>
    <cellStyle name="Heading 1 6 6 2" xfId="7219"/>
    <cellStyle name="Heading 1 6 6 2 2" xfId="13110"/>
    <cellStyle name="Heading 1 6 6 2 2 2" xfId="22099"/>
    <cellStyle name="Heading 1 6 6 2 2 2 2" xfId="26412"/>
    <cellStyle name="Heading 1 6 6 2 2 3" xfId="34337"/>
    <cellStyle name="Heading 1 6 6 2 3" xfId="16208"/>
    <cellStyle name="Heading 1 6 6 2 3 2" xfId="26231"/>
    <cellStyle name="Heading 1 6 6 2 4" xfId="31238"/>
    <cellStyle name="Heading 1 6 6 3" xfId="12036"/>
    <cellStyle name="Heading 1 6 6 3 2" xfId="21025"/>
    <cellStyle name="Heading 1 6 6 3 2 2" xfId="34228"/>
    <cellStyle name="Heading 1 6 6 3 3" xfId="24277"/>
    <cellStyle name="Heading 1 6 6 4" xfId="4221"/>
    <cellStyle name="Heading 1 6 6 4 2" xfId="25612"/>
    <cellStyle name="Heading 1 6 6 5" xfId="13622"/>
    <cellStyle name="Heading 1 6 6 5 2" xfId="41842"/>
    <cellStyle name="Heading 1 6 6 6" xfId="42158"/>
    <cellStyle name="Heading 1 6 7" xfId="6580"/>
    <cellStyle name="Heading 1 6 7 2" xfId="12834"/>
    <cellStyle name="Heading 1 6 7 2 2" xfId="21823"/>
    <cellStyle name="Heading 1 6 7 2 2 2" xfId="35838"/>
    <cellStyle name="Heading 1 6 7 2 3" xfId="27595"/>
    <cellStyle name="Heading 1 6 7 3" xfId="15569"/>
    <cellStyle name="Heading 1 6 7 3 2" xfId="34432"/>
    <cellStyle name="Heading 1 6 7 4" xfId="41324"/>
    <cellStyle name="Heading 1 6 8" xfId="9799"/>
    <cellStyle name="Heading 1 6 8 2" xfId="18788"/>
    <cellStyle name="Heading 1 6 8 2 2" xfId="26782"/>
    <cellStyle name="Heading 1 6 8 3" xfId="37778"/>
    <cellStyle name="Heading 1 6 9" xfId="2284"/>
    <cellStyle name="Heading 1 6 9 2" xfId="39327"/>
    <cellStyle name="Heading 1 7" xfId="140"/>
    <cellStyle name="Heading 1 7 10" xfId="13209"/>
    <cellStyle name="Heading 1 7 10 2" xfId="36337"/>
    <cellStyle name="Heading 1 7 11" xfId="38519"/>
    <cellStyle name="Heading 1 7 2" xfId="294"/>
    <cellStyle name="Heading 1 7 2 2" xfId="6942"/>
    <cellStyle name="Heading 1 7 2 2 2" xfId="12899"/>
    <cellStyle name="Heading 1 7 2 2 2 2" xfId="21888"/>
    <cellStyle name="Heading 1 7 2 2 2 2 2" xfId="38835"/>
    <cellStyle name="Heading 1 7 2 2 2 3" xfId="38025"/>
    <cellStyle name="Heading 1 7 2 2 3" xfId="15931"/>
    <cellStyle name="Heading 1 7 2 2 3 2" xfId="28233"/>
    <cellStyle name="Heading 1 7 2 2 4" xfId="37620"/>
    <cellStyle name="Heading 1 7 2 3" xfId="12451"/>
    <cellStyle name="Heading 1 7 2 3 2" xfId="21440"/>
    <cellStyle name="Heading 1 7 2 3 2 2" xfId="30484"/>
    <cellStyle name="Heading 1 7 2 3 3" xfId="25523"/>
    <cellStyle name="Heading 1 7 2 4" xfId="2762"/>
    <cellStyle name="Heading 1 7 2 4 2" xfId="35526"/>
    <cellStyle name="Heading 1 7 2 5" xfId="13513"/>
    <cellStyle name="Heading 1 7 2 5 2" xfId="29124"/>
    <cellStyle name="Heading 1 7 2 6" xfId="22538"/>
    <cellStyle name="Heading 1 7 3" xfId="643"/>
    <cellStyle name="Heading 1 7 3 2" xfId="7159"/>
    <cellStyle name="Heading 1 7 3 2 2" xfId="13050"/>
    <cellStyle name="Heading 1 7 3 2 2 2" xfId="22039"/>
    <cellStyle name="Heading 1 7 3 2 2 2 2" xfId="40049"/>
    <cellStyle name="Heading 1 7 3 2 2 3" xfId="22842"/>
    <cellStyle name="Heading 1 7 3 2 3" xfId="16148"/>
    <cellStyle name="Heading 1 7 3 2 3 2" xfId="23852"/>
    <cellStyle name="Heading 1 7 3 2 4" xfId="39508"/>
    <cellStyle name="Heading 1 7 3 3" xfId="9838"/>
    <cellStyle name="Heading 1 7 3 3 2" xfId="18827"/>
    <cellStyle name="Heading 1 7 3 3 2 2" xfId="43915"/>
    <cellStyle name="Heading 1 7 3 3 3" xfId="42793"/>
    <cellStyle name="Heading 1 7 3 4" xfId="3080"/>
    <cellStyle name="Heading 1 7 3 4 2" xfId="22493"/>
    <cellStyle name="Heading 1 7 3 5" xfId="13562"/>
    <cellStyle name="Heading 1 7 3 5 2" xfId="27501"/>
    <cellStyle name="Heading 1 7 3 6" xfId="24910"/>
    <cellStyle name="Heading 1 7 4" xfId="988"/>
    <cellStyle name="Heading 1 7 4 2" xfId="7183"/>
    <cellStyle name="Heading 1 7 4 2 2" xfId="13074"/>
    <cellStyle name="Heading 1 7 4 2 2 2" xfId="22063"/>
    <cellStyle name="Heading 1 7 4 2 2 2 2" xfId="40067"/>
    <cellStyle name="Heading 1 7 4 2 2 3" xfId="29328"/>
    <cellStyle name="Heading 1 7 4 2 3" xfId="16172"/>
    <cellStyle name="Heading 1 7 4 2 3 2" xfId="25213"/>
    <cellStyle name="Heading 1 7 4 2 4" xfId="27671"/>
    <cellStyle name="Heading 1 7 4 3" xfId="9714"/>
    <cellStyle name="Heading 1 7 4 3 2" xfId="18703"/>
    <cellStyle name="Heading 1 7 4 3 2 2" xfId="33830"/>
    <cellStyle name="Heading 1 7 4 3 3" xfId="43891"/>
    <cellStyle name="Heading 1 7 4 4" xfId="3425"/>
    <cellStyle name="Heading 1 7 4 4 2" xfId="30041"/>
    <cellStyle name="Heading 1 7 4 5" xfId="13586"/>
    <cellStyle name="Heading 1 7 4 5 2" xfId="35888"/>
    <cellStyle name="Heading 1 7 4 6" xfId="29963"/>
    <cellStyle name="Heading 1 7 5" xfId="1651"/>
    <cellStyle name="Heading 1 7 5 2" xfId="7204"/>
    <cellStyle name="Heading 1 7 5 2 2" xfId="13095"/>
    <cellStyle name="Heading 1 7 5 2 2 2" xfId="22084"/>
    <cellStyle name="Heading 1 7 5 2 2 2 2" xfId="43785"/>
    <cellStyle name="Heading 1 7 5 2 2 3" xfId="26125"/>
    <cellStyle name="Heading 1 7 5 2 3" xfId="16193"/>
    <cellStyle name="Heading 1 7 5 2 3 2" xfId="42510"/>
    <cellStyle name="Heading 1 7 5 2 4" xfId="42677"/>
    <cellStyle name="Heading 1 7 5 3" xfId="9762"/>
    <cellStyle name="Heading 1 7 5 3 2" xfId="18751"/>
    <cellStyle name="Heading 1 7 5 3 2 2" xfId="36519"/>
    <cellStyle name="Heading 1 7 5 3 3" xfId="40282"/>
    <cellStyle name="Heading 1 7 5 4" xfId="4088"/>
    <cellStyle name="Heading 1 7 5 4 2" xfId="23944"/>
    <cellStyle name="Heading 1 7 5 5" xfId="13607"/>
    <cellStyle name="Heading 1 7 5 5 2" xfId="38633"/>
    <cellStyle name="Heading 1 7 5 6" xfId="30387"/>
    <cellStyle name="Heading 1 7 6" xfId="1951"/>
    <cellStyle name="Heading 1 7 6 2" xfId="7227"/>
    <cellStyle name="Heading 1 7 6 2 2" xfId="13118"/>
    <cellStyle name="Heading 1 7 6 2 2 2" xfId="22107"/>
    <cellStyle name="Heading 1 7 6 2 2 2 2" xfId="37963"/>
    <cellStyle name="Heading 1 7 6 2 2 3" xfId="40161"/>
    <cellStyle name="Heading 1 7 6 2 3" xfId="16216"/>
    <cellStyle name="Heading 1 7 6 2 3 2" xfId="37555"/>
    <cellStyle name="Heading 1 7 6 2 4" xfId="30607"/>
    <cellStyle name="Heading 1 7 6 3" xfId="9810"/>
    <cellStyle name="Heading 1 7 6 3 2" xfId="18799"/>
    <cellStyle name="Heading 1 7 6 3 2 2" xfId="39778"/>
    <cellStyle name="Heading 1 7 6 3 3" xfId="24253"/>
    <cellStyle name="Heading 1 7 6 4" xfId="4388"/>
    <cellStyle name="Heading 1 7 6 4 2" xfId="40844"/>
    <cellStyle name="Heading 1 7 6 5" xfId="13630"/>
    <cellStyle name="Heading 1 7 6 5 2" xfId="31302"/>
    <cellStyle name="Heading 1 7 6 6" xfId="43443"/>
    <cellStyle name="Heading 1 7 7" xfId="6596"/>
    <cellStyle name="Heading 1 7 7 2" xfId="12840"/>
    <cellStyle name="Heading 1 7 7 2 2" xfId="21829"/>
    <cellStyle name="Heading 1 7 7 2 2 2" xfId="39741"/>
    <cellStyle name="Heading 1 7 7 2 3" xfId="33057"/>
    <cellStyle name="Heading 1 7 7 3" xfId="15585"/>
    <cellStyle name="Heading 1 7 7 3 2" xfId="25555"/>
    <cellStyle name="Heading 1 7 7 4" xfId="39084"/>
    <cellStyle name="Heading 1 7 8" xfId="12270"/>
    <cellStyle name="Heading 1 7 8 2" xfId="21259"/>
    <cellStyle name="Heading 1 7 8 2 2" xfId="37176"/>
    <cellStyle name="Heading 1 7 8 3" xfId="37549"/>
    <cellStyle name="Heading 1 7 9" xfId="2300"/>
    <cellStyle name="Heading 1 7 9 2" xfId="33901"/>
    <cellStyle name="Heading 1 8" xfId="36987"/>
    <cellStyle name="Heading 1 9" xfId="93"/>
    <cellStyle name="Heading 2 10" xfId="50"/>
    <cellStyle name="Heading 2 2" xfId="111"/>
    <cellStyle name="Heading 2 2 10" xfId="6522"/>
    <cellStyle name="Heading 2 2 10 2" xfId="12829"/>
    <cellStyle name="Heading 2 2 10 2 2" xfId="21818"/>
    <cellStyle name="Heading 2 2 10 2 2 2" xfId="29609"/>
    <cellStyle name="Heading 2 2 10 2 3" xfId="39615"/>
    <cellStyle name="Heading 2 2 10 3" xfId="15511"/>
    <cellStyle name="Heading 2 2 10 3 2" xfId="29377"/>
    <cellStyle name="Heading 2 2 10 4" xfId="31537"/>
    <cellStyle name="Heading 2 2 11" xfId="9800"/>
    <cellStyle name="Heading 2 2 11 2" xfId="18789"/>
    <cellStyle name="Heading 2 2 11 2 2" xfId="35704"/>
    <cellStyle name="Heading 2 2 11 3" xfId="25379"/>
    <cellStyle name="Heading 2 2 12" xfId="2226"/>
    <cellStyle name="Heading 2 2 12 2" xfId="29533"/>
    <cellStyle name="Heading 2 2 13" xfId="13135"/>
    <cellStyle name="Heading 2 2 13 2" xfId="25489"/>
    <cellStyle name="Heading 2 2 14" xfId="37117"/>
    <cellStyle name="Heading 2 2 2" xfId="164"/>
    <cellStyle name="Heading 2 2 2 10" xfId="2324"/>
    <cellStyle name="Heading 2 2 2 10 2" xfId="41223"/>
    <cellStyle name="Heading 2 2 2 11" xfId="13233"/>
    <cellStyle name="Heading 2 2 2 11 2" xfId="32955"/>
    <cellStyle name="Heading 2 2 2 12" xfId="31043"/>
    <cellStyle name="Heading 2 2 2 13" xfId="44190"/>
    <cellStyle name="Heading 2 2 2 2" xfId="450"/>
    <cellStyle name="Heading 2 2 2 2 10" xfId="27860"/>
    <cellStyle name="Heading 2 2 2 2 11" xfId="44218"/>
    <cellStyle name="Heading 2 2 2 2 2" xfId="799"/>
    <cellStyle name="Heading 2 2 2 2 2 2" xfId="7170"/>
    <cellStyle name="Heading 2 2 2 2 2 2 2" xfId="13061"/>
    <cellStyle name="Heading 2 2 2 2 2 2 2 2" xfId="22050"/>
    <cellStyle name="Heading 2 2 2 2 2 2 2 2 2" xfId="41230"/>
    <cellStyle name="Heading 2 2 2 2 2 2 2 3" xfId="39434"/>
    <cellStyle name="Heading 2 2 2 2 2 2 3" xfId="16159"/>
    <cellStyle name="Heading 2 2 2 2 2 2 3 2" xfId="31839"/>
    <cellStyle name="Heading 2 2 2 2 2 2 4" xfId="33005"/>
    <cellStyle name="Heading 2 2 2 2 2 3" xfId="12712"/>
    <cellStyle name="Heading 2 2 2 2 2 3 2" xfId="21701"/>
    <cellStyle name="Heading 2 2 2 2 2 3 2 2" xfId="37286"/>
    <cellStyle name="Heading 2 2 2 2 2 3 3" xfId="35624"/>
    <cellStyle name="Heading 2 2 2 2 2 4" xfId="3236"/>
    <cellStyle name="Heading 2 2 2 2 2 4 2" xfId="40314"/>
    <cellStyle name="Heading 2 2 2 2 2 5" xfId="13573"/>
    <cellStyle name="Heading 2 2 2 2 2 5 2" xfId="34549"/>
    <cellStyle name="Heading 2 2 2 2 2 6" xfId="37371"/>
    <cellStyle name="Heading 2 2 2 2 3" xfId="1144"/>
    <cellStyle name="Heading 2 2 2 2 3 2" xfId="7194"/>
    <cellStyle name="Heading 2 2 2 2 3 2 2" xfId="13085"/>
    <cellStyle name="Heading 2 2 2 2 3 2 2 2" xfId="22074"/>
    <cellStyle name="Heading 2 2 2 2 3 2 2 2 2" xfId="41315"/>
    <cellStyle name="Heading 2 2 2 2 3 2 2 3" xfId="27560"/>
    <cellStyle name="Heading 2 2 2 2 3 2 3" xfId="16183"/>
    <cellStyle name="Heading 2 2 2 2 3 2 3 2" xfId="34213"/>
    <cellStyle name="Heading 2 2 2 2 3 2 4" xfId="34604"/>
    <cellStyle name="Heading 2 2 2 2 3 3" xfId="9792"/>
    <cellStyle name="Heading 2 2 2 2 3 3 2" xfId="18781"/>
    <cellStyle name="Heading 2 2 2 2 3 3 2 2" xfId="29512"/>
    <cellStyle name="Heading 2 2 2 2 3 3 3" xfId="24229"/>
    <cellStyle name="Heading 2 2 2 2 3 4" xfId="3581"/>
    <cellStyle name="Heading 2 2 2 2 3 4 2" xfId="35098"/>
    <cellStyle name="Heading 2 2 2 2 3 5" xfId="13597"/>
    <cellStyle name="Heading 2 2 2 2 3 5 2" xfId="38985"/>
    <cellStyle name="Heading 2 2 2 2 3 6" xfId="28995"/>
    <cellStyle name="Heading 2 2 2 2 4" xfId="1802"/>
    <cellStyle name="Heading 2 2 2 2 4 2" xfId="7222"/>
    <cellStyle name="Heading 2 2 2 2 4 2 2" xfId="13113"/>
    <cellStyle name="Heading 2 2 2 2 4 2 2 2" xfId="22102"/>
    <cellStyle name="Heading 2 2 2 2 4 2 2 2 2" xfId="30740"/>
    <cellStyle name="Heading 2 2 2 2 4 2 2 3" xfId="39900"/>
    <cellStyle name="Heading 2 2 2 2 4 2 3" xfId="16211"/>
    <cellStyle name="Heading 2 2 2 2 4 2 3 2" xfId="30575"/>
    <cellStyle name="Heading 2 2 2 2 4 2 4" xfId="36800"/>
    <cellStyle name="Heading 2 2 2 2 4 3" xfId="9713"/>
    <cellStyle name="Heading 2 2 2 2 4 3 2" xfId="18702"/>
    <cellStyle name="Heading 2 2 2 2 4 3 2 2" xfId="25843"/>
    <cellStyle name="Heading 2 2 2 2 4 3 3" xfId="34481"/>
    <cellStyle name="Heading 2 2 2 2 4 4" xfId="4239"/>
    <cellStyle name="Heading 2 2 2 2 4 4 2" xfId="38179"/>
    <cellStyle name="Heading 2 2 2 2 4 5" xfId="13625"/>
    <cellStyle name="Heading 2 2 2 2 4 5 2" xfId="25559"/>
    <cellStyle name="Heading 2 2 2 2 4 6" xfId="32913"/>
    <cellStyle name="Heading 2 2 2 2 5" xfId="2107"/>
    <cellStyle name="Heading 2 2 2 2 5 2" xfId="7238"/>
    <cellStyle name="Heading 2 2 2 2 5 2 2" xfId="13129"/>
    <cellStyle name="Heading 2 2 2 2 5 2 2 2" xfId="22118"/>
    <cellStyle name="Heading 2 2 2 2 5 2 2 2 2" xfId="26294"/>
    <cellStyle name="Heading 2 2 2 2 5 2 2 3" xfId="23245"/>
    <cellStyle name="Heading 2 2 2 2 5 2 3" xfId="16227"/>
    <cellStyle name="Heading 2 2 2 2 5 2 3 2" xfId="26807"/>
    <cellStyle name="Heading 2 2 2 2 5 2 4" xfId="41945"/>
    <cellStyle name="Heading 2 2 2 2 5 3" xfId="12791"/>
    <cellStyle name="Heading 2 2 2 2 5 3 2" xfId="21780"/>
    <cellStyle name="Heading 2 2 2 2 5 3 2 2" xfId="22903"/>
    <cellStyle name="Heading 2 2 2 2 5 3 3" xfId="39355"/>
    <cellStyle name="Heading 2 2 2 2 5 4" xfId="4544"/>
    <cellStyle name="Heading 2 2 2 2 5 4 2" xfId="24790"/>
    <cellStyle name="Heading 2 2 2 2 5 5" xfId="13641"/>
    <cellStyle name="Heading 2 2 2 2 5 5 2" xfId="41972"/>
    <cellStyle name="Heading 2 2 2 2 5 6" xfId="41231"/>
    <cellStyle name="Heading 2 2 2 2 6" xfId="6752"/>
    <cellStyle name="Heading 2 2 2 2 6 2" xfId="12851"/>
    <cellStyle name="Heading 2 2 2 2 6 2 2" xfId="21840"/>
    <cellStyle name="Heading 2 2 2 2 6 2 2 2" xfId="34418"/>
    <cellStyle name="Heading 2 2 2 2 6 2 3" xfId="28483"/>
    <cellStyle name="Heading 2 2 2 2 6 3" xfId="15741"/>
    <cellStyle name="Heading 2 2 2 2 6 3 2" xfId="28901"/>
    <cellStyle name="Heading 2 2 2 2 6 4" xfId="29772"/>
    <cellStyle name="Heading 2 2 2 2 7" xfId="9455"/>
    <cellStyle name="Heading 2 2 2 2 7 2" xfId="18444"/>
    <cellStyle name="Heading 2 2 2 2 7 2 2" xfId="28715"/>
    <cellStyle name="Heading 2 2 2 2 7 3" xfId="43661"/>
    <cellStyle name="Heading 2 2 2 2 8" xfId="2456"/>
    <cellStyle name="Heading 2 2 2 2 8 2" xfId="32869"/>
    <cellStyle name="Heading 2 2 2 2 9" xfId="13365"/>
    <cellStyle name="Heading 2 2 2 2 9 2" xfId="35172"/>
    <cellStyle name="Heading 2 2 2 3" xfId="318"/>
    <cellStyle name="Heading 2 2 2 3 2" xfId="6947"/>
    <cellStyle name="Heading 2 2 2 3 2 2" xfId="12904"/>
    <cellStyle name="Heading 2 2 2 3 2 2 2" xfId="21893"/>
    <cellStyle name="Heading 2 2 2 3 2 2 2 2" xfId="24001"/>
    <cellStyle name="Heading 2 2 2 3 2 2 3" xfId="39137"/>
    <cellStyle name="Heading 2 2 2 3 2 3" xfId="15936"/>
    <cellStyle name="Heading 2 2 2 3 2 3 2" xfId="23043"/>
    <cellStyle name="Heading 2 2 2 3 2 4" xfId="41883"/>
    <cellStyle name="Heading 2 2 2 3 3" xfId="9789"/>
    <cellStyle name="Heading 2 2 2 3 3 2" xfId="18778"/>
    <cellStyle name="Heading 2 2 2 3 3 2 2" xfId="25103"/>
    <cellStyle name="Heading 2 2 2 3 3 3" xfId="22131"/>
    <cellStyle name="Heading 2 2 2 3 4" xfId="2786"/>
    <cellStyle name="Heading 2 2 2 3 4 2" xfId="28840"/>
    <cellStyle name="Heading 2 2 2 3 5" xfId="13517"/>
    <cellStyle name="Heading 2 2 2 3 5 2" xfId="43224"/>
    <cellStyle name="Heading 2 2 2 3 6" xfId="29037"/>
    <cellStyle name="Heading 2 2 2 4" xfId="667"/>
    <cellStyle name="Heading 2 2 2 4 2" xfId="7163"/>
    <cellStyle name="Heading 2 2 2 4 2 2" xfId="13054"/>
    <cellStyle name="Heading 2 2 2 4 2 2 2" xfId="22043"/>
    <cellStyle name="Heading 2 2 2 4 2 2 2 2" xfId="38514"/>
    <cellStyle name="Heading 2 2 2 4 2 2 3" xfId="42168"/>
    <cellStyle name="Heading 2 2 2 4 2 3" xfId="16152"/>
    <cellStyle name="Heading 2 2 2 4 2 3 2" xfId="29392"/>
    <cellStyle name="Heading 2 2 2 4 2 4" xfId="37265"/>
    <cellStyle name="Heading 2 2 2 4 3" xfId="9830"/>
    <cellStyle name="Heading 2 2 2 4 3 2" xfId="18819"/>
    <cellStyle name="Heading 2 2 2 4 3 2 2" xfId="22236"/>
    <cellStyle name="Heading 2 2 2 4 3 3" xfId="34536"/>
    <cellStyle name="Heading 2 2 2 4 4" xfId="3104"/>
    <cellStyle name="Heading 2 2 2 4 4 2" xfId="29003"/>
    <cellStyle name="Heading 2 2 2 4 5" xfId="13566"/>
    <cellStyle name="Heading 2 2 2 4 5 2" xfId="24124"/>
    <cellStyle name="Heading 2 2 2 4 6" xfId="26144"/>
    <cellStyle name="Heading 2 2 2 5" xfId="1012"/>
    <cellStyle name="Heading 2 2 2 5 2" xfId="7187"/>
    <cellStyle name="Heading 2 2 2 5 2 2" xfId="13078"/>
    <cellStyle name="Heading 2 2 2 5 2 2 2" xfId="22067"/>
    <cellStyle name="Heading 2 2 2 5 2 2 2 2" xfId="38599"/>
    <cellStyle name="Heading 2 2 2 5 2 2 3" xfId="43428"/>
    <cellStyle name="Heading 2 2 2 5 2 3" xfId="16176"/>
    <cellStyle name="Heading 2 2 2 5 2 3 2" xfId="38762"/>
    <cellStyle name="Heading 2 2 2 5 2 4" xfId="24180"/>
    <cellStyle name="Heading 2 2 2 5 3" xfId="9875"/>
    <cellStyle name="Heading 2 2 2 5 3 2" xfId="18864"/>
    <cellStyle name="Heading 2 2 2 5 3 2 2" xfId="30114"/>
    <cellStyle name="Heading 2 2 2 5 3 3" xfId="26757"/>
    <cellStyle name="Heading 2 2 2 5 4" xfId="3449"/>
    <cellStyle name="Heading 2 2 2 5 4 2" xfId="37136"/>
    <cellStyle name="Heading 2 2 2 5 5" xfId="13590"/>
    <cellStyle name="Heading 2 2 2 5 5 2" xfId="41719"/>
    <cellStyle name="Heading 2 2 2 5 6" xfId="37055"/>
    <cellStyle name="Heading 2 2 2 6" xfId="1675"/>
    <cellStyle name="Heading 2 2 2 6 2" xfId="7211"/>
    <cellStyle name="Heading 2 2 2 6 2 2" xfId="13102"/>
    <cellStyle name="Heading 2 2 2 6 2 2 2" xfId="22091"/>
    <cellStyle name="Heading 2 2 2 6 2 2 2 2" xfId="25314"/>
    <cellStyle name="Heading 2 2 2 6 2 2 3" xfId="28425"/>
    <cellStyle name="Heading 2 2 2 6 2 3" xfId="16200"/>
    <cellStyle name="Heading 2 2 2 6 2 3 2" xfId="40055"/>
    <cellStyle name="Heading 2 2 2 6 2 4" xfId="41778"/>
    <cellStyle name="Heading 2 2 2 6 3" xfId="9733"/>
    <cellStyle name="Heading 2 2 2 6 3 2" xfId="18722"/>
    <cellStyle name="Heading 2 2 2 6 3 2 2" xfId="33955"/>
    <cellStyle name="Heading 2 2 2 6 3 3" xfId="40072"/>
    <cellStyle name="Heading 2 2 2 6 4" xfId="4112"/>
    <cellStyle name="Heading 2 2 2 6 4 2" xfId="22171"/>
    <cellStyle name="Heading 2 2 2 6 5" xfId="13614"/>
    <cellStyle name="Heading 2 2 2 6 5 2" xfId="35681"/>
    <cellStyle name="Heading 2 2 2 6 6" xfId="37277"/>
    <cellStyle name="Heading 2 2 2 7" xfId="1975"/>
    <cellStyle name="Heading 2 2 2 7 2" xfId="7231"/>
    <cellStyle name="Heading 2 2 2 7 2 2" xfId="13122"/>
    <cellStyle name="Heading 2 2 2 7 2 2 2" xfId="22111"/>
    <cellStyle name="Heading 2 2 2 7 2 2 2 2" xfId="29870"/>
    <cellStyle name="Heading 2 2 2 7 2 2 3" xfId="37722"/>
    <cellStyle name="Heading 2 2 2 7 2 3" xfId="16220"/>
    <cellStyle name="Heading 2 2 2 7 2 3 2" xfId="29528"/>
    <cellStyle name="Heading 2 2 2 7 2 4" xfId="28563"/>
    <cellStyle name="Heading 2 2 2 7 3" xfId="12483"/>
    <cellStyle name="Heading 2 2 2 7 3 2" xfId="21472"/>
    <cellStyle name="Heading 2 2 2 7 3 2 2" xfId="24392"/>
    <cellStyle name="Heading 2 2 2 7 3 3" xfId="40754"/>
    <cellStyle name="Heading 2 2 2 7 4" xfId="4412"/>
    <cellStyle name="Heading 2 2 2 7 4 2" xfId="35259"/>
    <cellStyle name="Heading 2 2 2 7 5" xfId="13634"/>
    <cellStyle name="Heading 2 2 2 7 5 2" xfId="27014"/>
    <cellStyle name="Heading 2 2 2 7 6" xfId="28464"/>
    <cellStyle name="Heading 2 2 2 8" xfId="6620"/>
    <cellStyle name="Heading 2 2 2 8 2" xfId="12844"/>
    <cellStyle name="Heading 2 2 2 8 2 2" xfId="21833"/>
    <cellStyle name="Heading 2 2 2 8 2 2 2" xfId="37500"/>
    <cellStyle name="Heading 2 2 2 8 2 3" xfId="26183"/>
    <cellStyle name="Heading 2 2 2 8 3" xfId="15609"/>
    <cellStyle name="Heading 2 2 2 8 3 2" xfId="31428"/>
    <cellStyle name="Heading 2 2 2 8 4" xfId="26961"/>
    <cellStyle name="Heading 2 2 2 9" xfId="9730"/>
    <cellStyle name="Heading 2 2 2 9 2" xfId="18719"/>
    <cellStyle name="Heading 2 2 2 9 2 2" xfId="29265"/>
    <cellStyle name="Heading 2 2 2 9 3" xfId="26523"/>
    <cellStyle name="Heading 2 2 3" xfId="265"/>
    <cellStyle name="Heading 2 2 3 10" xfId="13180"/>
    <cellStyle name="Heading 2 2 3 10 2" xfId="25698"/>
    <cellStyle name="Heading 2 2 3 11" xfId="42482"/>
    <cellStyle name="Heading 2 2 3 2" xfId="403"/>
    <cellStyle name="Heading 2 2 3 2 10" xfId="28667"/>
    <cellStyle name="Heading 2 2 3 2 2" xfId="752"/>
    <cellStyle name="Heading 2 2 3 2 2 2" xfId="7164"/>
    <cellStyle name="Heading 2 2 3 2 2 2 2" xfId="13055"/>
    <cellStyle name="Heading 2 2 3 2 2 2 2 2" xfId="22044"/>
    <cellStyle name="Heading 2 2 3 2 2 2 2 2 2" xfId="26077"/>
    <cellStyle name="Heading 2 2 3 2 2 2 2 3" xfId="29181"/>
    <cellStyle name="Heading 2 2 3 2 2 2 3" xfId="16153"/>
    <cellStyle name="Heading 2 2 3 2 2 2 3 2" xfId="38532"/>
    <cellStyle name="Heading 2 2 3 2 2 2 4" xfId="27462"/>
    <cellStyle name="Heading 2 2 3 2 2 3" xfId="9757"/>
    <cellStyle name="Heading 2 2 3 2 2 3 2" xfId="18746"/>
    <cellStyle name="Heading 2 2 3 2 2 3 2 2" xfId="31737"/>
    <cellStyle name="Heading 2 2 3 2 2 3 3" xfId="23087"/>
    <cellStyle name="Heading 2 2 3 2 2 4" xfId="3189"/>
    <cellStyle name="Heading 2 2 3 2 2 4 2" xfId="28644"/>
    <cellStyle name="Heading 2 2 3 2 2 5" xfId="13567"/>
    <cellStyle name="Heading 2 2 3 2 2 5 2" xfId="26313"/>
    <cellStyle name="Heading 2 2 3 2 2 6" xfId="38242"/>
    <cellStyle name="Heading 2 2 3 2 3" xfId="1097"/>
    <cellStyle name="Heading 2 2 3 2 3 2" xfId="7188"/>
    <cellStyle name="Heading 2 2 3 2 3 2 2" xfId="13079"/>
    <cellStyle name="Heading 2 2 3 2 3 2 2 2" xfId="22068"/>
    <cellStyle name="Heading 2 2 3 2 3 2 2 2 2" xfId="26162"/>
    <cellStyle name="Heading 2 2 3 2 3 2 2 3" xfId="30375"/>
    <cellStyle name="Heading 2 2 3 2 3 2 3" xfId="16177"/>
    <cellStyle name="Heading 2 2 3 2 3 2 3 2" xfId="31042"/>
    <cellStyle name="Heading 2 2 3 2 3 2 4" xfId="26357"/>
    <cellStyle name="Heading 2 2 3 2 3 3" xfId="12657"/>
    <cellStyle name="Heading 2 2 3 2 3 3 2" xfId="21646"/>
    <cellStyle name="Heading 2 2 3 2 3 3 2 2" xfId="36056"/>
    <cellStyle name="Heading 2 2 3 2 3 3 3" xfId="23661"/>
    <cellStyle name="Heading 2 2 3 2 3 4" xfId="3534"/>
    <cellStyle name="Heading 2 2 3 2 3 4 2" xfId="25352"/>
    <cellStyle name="Heading 2 2 3 2 3 5" xfId="13591"/>
    <cellStyle name="Heading 2 2 3 2 3 5 2" xfId="28732"/>
    <cellStyle name="Heading 2 2 3 2 3 6" xfId="32364"/>
    <cellStyle name="Heading 2 2 3 2 4" xfId="1757"/>
    <cellStyle name="Heading 2 2 3 2 4 2" xfId="7214"/>
    <cellStyle name="Heading 2 2 3 2 4 2 2" xfId="13105"/>
    <cellStyle name="Heading 2 2 3 2 4 2 2 2" xfId="22094"/>
    <cellStyle name="Heading 2 2 3 2 4 2 2 2 2" xfId="29716"/>
    <cellStyle name="Heading 2 2 3 2 4 2 2 3" xfId="36669"/>
    <cellStyle name="Heading 2 2 3 2 4 2 3" xfId="16203"/>
    <cellStyle name="Heading 2 2 3 2 4 2 3 2" xfId="30940"/>
    <cellStyle name="Heading 2 2 3 2 4 2 4" xfId="25495"/>
    <cellStyle name="Heading 2 2 3 2 4 3" xfId="9739"/>
    <cellStyle name="Heading 2 2 3 2 4 3 2" xfId="18728"/>
    <cellStyle name="Heading 2 2 3 2 4 3 2 2" xfId="28268"/>
    <cellStyle name="Heading 2 2 3 2 4 3 3" xfId="22947"/>
    <cellStyle name="Heading 2 2 3 2 4 4" xfId="4194"/>
    <cellStyle name="Heading 2 2 3 2 4 4 2" xfId="35684"/>
    <cellStyle name="Heading 2 2 3 2 4 5" xfId="13617"/>
    <cellStyle name="Heading 2 2 3 2 4 5 2" xfId="34794"/>
    <cellStyle name="Heading 2 2 3 2 4 6" xfId="36913"/>
    <cellStyle name="Heading 2 2 3 2 5" xfId="2060"/>
    <cellStyle name="Heading 2 2 3 2 5 2" xfId="7232"/>
    <cellStyle name="Heading 2 2 3 2 5 2 2" xfId="13123"/>
    <cellStyle name="Heading 2 2 3 2 5 2 2 2" xfId="22112"/>
    <cellStyle name="Heading 2 2 3 2 5 2 2 2 2" xfId="39075"/>
    <cellStyle name="Heading 2 2 3 2 5 2 2 3" xfId="25274"/>
    <cellStyle name="Heading 2 2 3 2 5 2 3" xfId="16221"/>
    <cellStyle name="Heading 2 2 3 2 5 2 3 2" xfId="38668"/>
    <cellStyle name="Heading 2 2 3 2 5 2 4" xfId="37589"/>
    <cellStyle name="Heading 2 2 3 2 5 3" xfId="12394"/>
    <cellStyle name="Heading 2 2 3 2 5 3 2" xfId="21383"/>
    <cellStyle name="Heading 2 2 3 2 5 3 2 2" xfId="30107"/>
    <cellStyle name="Heading 2 2 3 2 5 3 3" xfId="43471"/>
    <cellStyle name="Heading 2 2 3 2 5 4" xfId="4497"/>
    <cellStyle name="Heading 2 2 3 2 5 4 2" xfId="29769"/>
    <cellStyle name="Heading 2 2 3 2 5 5" xfId="13635"/>
    <cellStyle name="Heading 2 2 3 2 5 5 2" xfId="36021"/>
    <cellStyle name="Heading 2 2 3 2 5 6" xfId="42092"/>
    <cellStyle name="Heading 2 2 3 2 6" xfId="6705"/>
    <cellStyle name="Heading 2 2 3 2 6 2" xfId="12845"/>
    <cellStyle name="Heading 2 2 3 2 6 2 2" xfId="21834"/>
    <cellStyle name="Heading 2 2 3 2 6 2 2 2" xfId="25079"/>
    <cellStyle name="Heading 2 2 3 2 6 2 3" xfId="34170"/>
    <cellStyle name="Heading 2 2 3 2 6 3" xfId="15694"/>
    <cellStyle name="Heading 2 2 3 2 6 3 2" xfId="35877"/>
    <cellStyle name="Heading 2 2 3 2 6 4" xfId="29312"/>
    <cellStyle name="Heading 2 2 3 2 7" xfId="9823"/>
    <cellStyle name="Heading 2 2 3 2 7 2" xfId="18812"/>
    <cellStyle name="Heading 2 2 3 2 7 2 2" xfId="30782"/>
    <cellStyle name="Heading 2 2 3 2 7 3" xfId="36173"/>
    <cellStyle name="Heading 2 2 3 2 8" xfId="2409"/>
    <cellStyle name="Heading 2 2 3 2 8 2" xfId="40750"/>
    <cellStyle name="Heading 2 2 3 2 9" xfId="13318"/>
    <cellStyle name="Heading 2 2 3 2 9 2" xfId="25378"/>
    <cellStyle name="Heading 2 2 3 3" xfId="614"/>
    <cellStyle name="Heading 2 2 3 3 2" xfId="7151"/>
    <cellStyle name="Heading 2 2 3 3 2 2" xfId="13042"/>
    <cellStyle name="Heading 2 2 3 3 2 2 2" xfId="22031"/>
    <cellStyle name="Heading 2 2 3 3 2 2 2 2" xfId="35356"/>
    <cellStyle name="Heading 2 2 3 3 2 2 3" xfId="39297"/>
    <cellStyle name="Heading 2 2 3 3 2 3" xfId="16140"/>
    <cellStyle name="Heading 2 2 3 3 2 3 2" xfId="29744"/>
    <cellStyle name="Heading 2 2 3 3 2 4" xfId="32832"/>
    <cellStyle name="Heading 2 2 3 3 3" xfId="12441"/>
    <cellStyle name="Heading 2 2 3 3 3 2" xfId="21430"/>
    <cellStyle name="Heading 2 2 3 3 3 2 2" xfId="23141"/>
    <cellStyle name="Heading 2 2 3 3 3 3" xfId="42707"/>
    <cellStyle name="Heading 2 2 3 3 4" xfId="3051"/>
    <cellStyle name="Heading 2 2 3 3 4 2" xfId="42680"/>
    <cellStyle name="Heading 2 2 3 3 5" xfId="13554"/>
    <cellStyle name="Heading 2 2 3 3 5 2" xfId="33969"/>
    <cellStyle name="Heading 2 2 3 3 6" xfId="39316"/>
    <cellStyle name="Heading 2 2 3 4" xfId="959"/>
    <cellStyle name="Heading 2 2 3 4 2" xfId="7175"/>
    <cellStyle name="Heading 2 2 3 4 2 2" xfId="13066"/>
    <cellStyle name="Heading 2 2 3 4 2 2 2" xfId="22055"/>
    <cellStyle name="Heading 2 2 3 4 2 2 2 2" xfId="35541"/>
    <cellStyle name="Heading 2 2 3 4 2 2 3" xfId="27385"/>
    <cellStyle name="Heading 2 2 3 4 2 3" xfId="16164"/>
    <cellStyle name="Heading 2 2 3 4 2 3 2" xfId="36639"/>
    <cellStyle name="Heading 2 2 3 4 2 4" xfId="34118"/>
    <cellStyle name="Heading 2 2 3 4 3" xfId="12708"/>
    <cellStyle name="Heading 2 2 3 4 3 2" xfId="21697"/>
    <cellStyle name="Heading 2 2 3 4 3 2 2" xfId="39529"/>
    <cellStyle name="Heading 2 2 3 4 3 3" xfId="28445"/>
    <cellStyle name="Heading 2 2 3 4 4" xfId="3396"/>
    <cellStyle name="Heading 2 2 3 4 4 2" xfId="22481"/>
    <cellStyle name="Heading 2 2 3 4 5" xfId="13578"/>
    <cellStyle name="Heading 2 2 3 4 5 2" xfId="41519"/>
    <cellStyle name="Heading 2 2 3 4 6" xfId="30908"/>
    <cellStyle name="Heading 2 2 3 5" xfId="1623"/>
    <cellStyle name="Heading 2 2 3 5 2" xfId="7196"/>
    <cellStyle name="Heading 2 2 3 5 2 2" xfId="13087"/>
    <cellStyle name="Heading 2 2 3 5 2 2 2" xfId="22076"/>
    <cellStyle name="Heading 2 2 3 5 2 2 2 2" xfId="37469"/>
    <cellStyle name="Heading 2 2 3 5 2 2 3" xfId="35494"/>
    <cellStyle name="Heading 2 2 3 5 2 3" xfId="16185"/>
    <cellStyle name="Heading 2 2 3 5 2 3 2" xfId="30570"/>
    <cellStyle name="Heading 2 2 3 5 2 4" xfId="30851"/>
    <cellStyle name="Heading 2 2 3 5 3" xfId="12565"/>
    <cellStyle name="Heading 2 2 3 5 3 2" xfId="21554"/>
    <cellStyle name="Heading 2 2 3 5 3 2 2" xfId="23047"/>
    <cellStyle name="Heading 2 2 3 5 3 3" xfId="22389"/>
    <cellStyle name="Heading 2 2 3 5 4" xfId="4060"/>
    <cellStyle name="Heading 2 2 3 5 4 2" xfId="38523"/>
    <cellStyle name="Heading 2 2 3 5 5" xfId="13599"/>
    <cellStyle name="Heading 2 2 3 5 5 2" xfId="40588"/>
    <cellStyle name="Heading 2 2 3 5 6" xfId="23576"/>
    <cellStyle name="Heading 2 2 3 6" xfId="1946"/>
    <cellStyle name="Heading 2 2 3 6 2" xfId="7226"/>
    <cellStyle name="Heading 2 2 3 6 2 2" xfId="13117"/>
    <cellStyle name="Heading 2 2 3 6 2 2 2" xfId="22106"/>
    <cellStyle name="Heading 2 2 3 6 2 2 2 2" xfId="28822"/>
    <cellStyle name="Heading 2 2 3 6 2 2 3" xfId="30845"/>
    <cellStyle name="Heading 2 2 3 6 2 3" xfId="16215"/>
    <cellStyle name="Heading 2 2 3 6 2 3 2" xfId="28531"/>
    <cellStyle name="Heading 2 2 3 6 2 4" xfId="43660"/>
    <cellStyle name="Heading 2 2 3 6 3" xfId="12823"/>
    <cellStyle name="Heading 2 2 3 6 3 2" xfId="21812"/>
    <cellStyle name="Heading 2 2 3 6 3 2 2" xfId="41487"/>
    <cellStyle name="Heading 2 2 3 6 3 3" xfId="29362"/>
    <cellStyle name="Heading 2 2 3 6 4" xfId="4383"/>
    <cellStyle name="Heading 2 2 3 6 4 2" xfId="33678"/>
    <cellStyle name="Heading 2 2 3 6 5" xfId="13629"/>
    <cellStyle name="Heading 2 2 3 6 5 2" xfId="39108"/>
    <cellStyle name="Heading 2 2 3 6 6" xfId="42330"/>
    <cellStyle name="Heading 2 2 3 7" xfId="6567"/>
    <cellStyle name="Heading 2 2 3 7 2" xfId="12832"/>
    <cellStyle name="Heading 2 2 3 7 2 2" xfId="21821"/>
    <cellStyle name="Heading 2 2 3 7 2 2 2" xfId="40441"/>
    <cellStyle name="Heading 2 2 3 7 2 3" xfId="28365"/>
    <cellStyle name="Heading 2 2 3 7 3" xfId="15556"/>
    <cellStyle name="Heading 2 2 3 7 3 2" xfId="29781"/>
    <cellStyle name="Heading 2 2 3 7 4" xfId="23173"/>
    <cellStyle name="Heading 2 2 3 8" xfId="9812"/>
    <cellStyle name="Heading 2 2 3 8 2" xfId="18801"/>
    <cellStyle name="Heading 2 2 3 8 2 2" xfId="41398"/>
    <cellStyle name="Heading 2 2 3 8 3" xfId="34662"/>
    <cellStyle name="Heading 2 2 3 9" xfId="2271"/>
    <cellStyle name="Heading 2 2 3 9 2" xfId="36130"/>
    <cellStyle name="Heading 2 2 4" xfId="237"/>
    <cellStyle name="Heading 2 2 4 10" xfId="25112"/>
    <cellStyle name="Heading 2 2 4 2" xfId="586"/>
    <cellStyle name="Heading 2 2 4 2 2" xfId="7150"/>
    <cellStyle name="Heading 2 2 4 2 2 2" xfId="13041"/>
    <cellStyle name="Heading 2 2 4 2 2 2 2" xfId="22030"/>
    <cellStyle name="Heading 2 2 4 2 2 2 2 2" xfId="36428"/>
    <cellStyle name="Heading 2 2 4 2 2 2 3" xfId="30092"/>
    <cellStyle name="Heading 2 2 4 2 2 3" xfId="16139"/>
    <cellStyle name="Heading 2 2 4 2 2 3 2" xfId="42759"/>
    <cellStyle name="Heading 2 2 4 2 2 4" xfId="24846"/>
    <cellStyle name="Heading 2 2 4 2 3" xfId="12619"/>
    <cellStyle name="Heading 2 2 4 2 3 2" xfId="21608"/>
    <cellStyle name="Heading 2 2 4 2 3 2 2" xfId="35815"/>
    <cellStyle name="Heading 2 2 4 2 3 3" xfId="23394"/>
    <cellStyle name="Heading 2 2 4 2 4" xfId="3023"/>
    <cellStyle name="Heading 2 2 4 2 4 2" xfId="43531"/>
    <cellStyle name="Heading 2 2 4 2 5" xfId="13553"/>
    <cellStyle name="Heading 2 2 4 2 5 2" xfId="25982"/>
    <cellStyle name="Heading 2 2 4 2 6" xfId="24525"/>
    <cellStyle name="Heading 2 2 4 3" xfId="931"/>
    <cellStyle name="Heading 2 2 4 3 2" xfId="7174"/>
    <cellStyle name="Heading 2 2 4 3 2 2" xfId="13065"/>
    <cellStyle name="Heading 2 2 4 3 2 2 2" xfId="22054"/>
    <cellStyle name="Heading 2 2 4 3 2 2 2 2" xfId="36613"/>
    <cellStyle name="Heading 2 2 4 3 2 2 3" xfId="37191"/>
    <cellStyle name="Heading 2 2 4 3 2 3" xfId="16163"/>
    <cellStyle name="Heading 2 2 4 3 2 3 2" xfId="27633"/>
    <cellStyle name="Heading 2 2 4 3 2 4" xfId="26131"/>
    <cellStyle name="Heading 2 2 4 3 3" xfId="12433"/>
    <cellStyle name="Heading 2 2 4 3 3 2" xfId="21422"/>
    <cellStyle name="Heading 2 2 4 3 3 2 2" xfId="38865"/>
    <cellStyle name="Heading 2 2 4 3 3 3" xfId="30879"/>
    <cellStyle name="Heading 2 2 4 3 4" xfId="3368"/>
    <cellStyle name="Heading 2 2 4 3 4 2" xfId="29675"/>
    <cellStyle name="Heading 2 2 4 3 5" xfId="13577"/>
    <cellStyle name="Heading 2 2 4 3 5 2" xfId="32110"/>
    <cellStyle name="Heading 2 2 4 3 6" xfId="37270"/>
    <cellStyle name="Heading 2 2 4 4" xfId="561"/>
    <cellStyle name="Heading 2 2 4 4 2" xfId="7146"/>
    <cellStyle name="Heading 2 2 4 4 2 2" xfId="13037"/>
    <cellStyle name="Heading 2 2 4 4 2 2 2" xfId="22026"/>
    <cellStyle name="Heading 2 2 4 4 2 2 2 2" xfId="41074"/>
    <cellStyle name="Heading 2 2 4 4 2 2 3" xfId="38185"/>
    <cellStyle name="Heading 2 2 4 4 2 3" xfId="16135"/>
    <cellStyle name="Heading 2 2 4 4 2 3 2" xfId="29487"/>
    <cellStyle name="Heading 2 2 4 4 2 4" xfId="36397"/>
    <cellStyle name="Heading 2 2 4 4 3" xfId="9861"/>
    <cellStyle name="Heading 2 2 4 4 3 2" xfId="18850"/>
    <cellStyle name="Heading 2 2 4 4 3 2 2" xfId="36945"/>
    <cellStyle name="Heading 2 2 4 4 3 3" xfId="40551"/>
    <cellStyle name="Heading 2 2 4 4 4" xfId="2998"/>
    <cellStyle name="Heading 2 2 4 4 4 2" xfId="32865"/>
    <cellStyle name="Heading 2 2 4 4 5" xfId="13549"/>
    <cellStyle name="Heading 2 2 4 4 5 2" xfId="32856"/>
    <cellStyle name="Heading 2 2 4 4 6" xfId="42828"/>
    <cellStyle name="Heading 2 2 4 5" xfId="1693"/>
    <cellStyle name="Heading 2 2 4 5 2" xfId="7212"/>
    <cellStyle name="Heading 2 2 4 5 2 2" xfId="13103"/>
    <cellStyle name="Heading 2 2 4 5 2 2 2" xfId="22092"/>
    <cellStyle name="Heading 2 2 4 5 2 2 2 2" xfId="33300"/>
    <cellStyle name="Heading 2 2 4 5 2 2 3" xfId="37432"/>
    <cellStyle name="Heading 2 2 4 5 2 3" xfId="16201"/>
    <cellStyle name="Heading 2 2 4 5 2 3 2" xfId="26802"/>
    <cellStyle name="Heading 2 2 4 5 2 4" xfId="28791"/>
    <cellStyle name="Heading 2 2 4 5 3" xfId="9834"/>
    <cellStyle name="Heading 2 2 4 5 3 2" xfId="18823"/>
    <cellStyle name="Heading 2 2 4 5 3 2 2" xfId="29576"/>
    <cellStyle name="Heading 2 2 4 5 3 3" xfId="41505"/>
    <cellStyle name="Heading 2 2 4 5 4" xfId="4130"/>
    <cellStyle name="Heading 2 2 4 5 4 2" xfId="36634"/>
    <cellStyle name="Heading 2 2 4 5 5" xfId="13615"/>
    <cellStyle name="Heading 2 2 4 5 5 2" xfId="30897"/>
    <cellStyle name="Heading 2 2 4 5 6" xfId="28629"/>
    <cellStyle name="Heading 2 2 4 6" xfId="6539"/>
    <cellStyle name="Heading 2 2 4 6 2" xfId="12831"/>
    <cellStyle name="Heading 2 2 4 6 2 2" xfId="21820"/>
    <cellStyle name="Heading 2 2 4 6 2 2 2" xfId="31032"/>
    <cellStyle name="Heading 2 2 4 6 2 3" xfId="41218"/>
    <cellStyle name="Heading 2 2 4 6 3" xfId="15528"/>
    <cellStyle name="Heading 2 2 4 6 3 2" xfId="34300"/>
    <cellStyle name="Heading 2 2 4 6 4" xfId="30274"/>
    <cellStyle name="Heading 2 2 4 7" xfId="9510"/>
    <cellStyle name="Heading 2 2 4 7 2" xfId="18499"/>
    <cellStyle name="Heading 2 2 4 7 2 2" xfId="23257"/>
    <cellStyle name="Heading 2 2 4 7 3" xfId="43326"/>
    <cellStyle name="Heading 2 2 4 8" xfId="2243"/>
    <cellStyle name="Heading 2 2 4 8 2" xfId="38724"/>
    <cellStyle name="Heading 2 2 4 9" xfId="13152"/>
    <cellStyle name="Heading 2 2 4 9 2" xfId="28557"/>
    <cellStyle name="Heading 2 2 5" xfId="220"/>
    <cellStyle name="Heading 2 2 5 2" xfId="6889"/>
    <cellStyle name="Heading 2 2 5 2 2" xfId="12856"/>
    <cellStyle name="Heading 2 2 5 2 2 2" xfId="21845"/>
    <cellStyle name="Heading 2 2 5 2 2 2 2" xfId="35674"/>
    <cellStyle name="Heading 2 2 5 2 2 3" xfId="23303"/>
    <cellStyle name="Heading 2 2 5 2 3" xfId="15878"/>
    <cellStyle name="Heading 2 2 5 2 3 2" xfId="22263"/>
    <cellStyle name="Heading 2 2 5 2 4" xfId="31901"/>
    <cellStyle name="Heading 2 2 5 3" xfId="9858"/>
    <cellStyle name="Heading 2 2 5 3 2" xfId="18847"/>
    <cellStyle name="Heading 2 2 5 3 2 2" xfId="31383"/>
    <cellStyle name="Heading 2 2 5 3 3" xfId="27483"/>
    <cellStyle name="Heading 2 2 5 4" xfId="2688"/>
    <cellStyle name="Heading 2 2 5 4 2" xfId="23429"/>
    <cellStyle name="Heading 2 2 5 5" xfId="13502"/>
    <cellStyle name="Heading 2 2 5 5 2" xfId="40847"/>
    <cellStyle name="Heading 2 2 5 6" xfId="42602"/>
    <cellStyle name="Heading 2 2 6" xfId="569"/>
    <cellStyle name="Heading 2 2 6 2" xfId="7148"/>
    <cellStyle name="Heading 2 2 6 2 2" xfId="13039"/>
    <cellStyle name="Heading 2 2 6 2 2 2" xfId="22028"/>
    <cellStyle name="Heading 2 2 6 2 2 2 2" xfId="37228"/>
    <cellStyle name="Heading 2 2 6 2 2 3" xfId="33734"/>
    <cellStyle name="Heading 2 2 6 2 3" xfId="16137"/>
    <cellStyle name="Heading 2 2 6 2 3 2" xfId="25363"/>
    <cellStyle name="Heading 2 2 6 2 4" xfId="22919"/>
    <cellStyle name="Heading 2 2 6 3" xfId="9728"/>
    <cellStyle name="Heading 2 2 6 3 2" xfId="18717"/>
    <cellStyle name="Heading 2 2 6 3 2 2" xfId="32842"/>
    <cellStyle name="Heading 2 2 6 3 3" xfId="41661"/>
    <cellStyle name="Heading 2 2 6 4" xfId="3006"/>
    <cellStyle name="Heading 2 2 6 4 2" xfId="39541"/>
    <cellStyle name="Heading 2 2 6 5" xfId="13551"/>
    <cellStyle name="Heading 2 2 6 5 2" xfId="29279"/>
    <cellStyle name="Heading 2 2 6 6" xfId="25164"/>
    <cellStyle name="Heading 2 2 7" xfId="914"/>
    <cellStyle name="Heading 2 2 7 2" xfId="7172"/>
    <cellStyle name="Heading 2 2 7 2 2" xfId="13063"/>
    <cellStyle name="Heading 2 2 7 2 2 2" xfId="22052"/>
    <cellStyle name="Heading 2 2 7 2 2 2 2" xfId="37384"/>
    <cellStyle name="Heading 2 2 7 2 2 3" xfId="41037"/>
    <cellStyle name="Heading 2 2 7 2 3" xfId="16161"/>
    <cellStyle name="Heading 2 2 7 2 3 2" xfId="28395"/>
    <cellStyle name="Heading 2 2 7 2 4" xfId="29428"/>
    <cellStyle name="Heading 2 2 7 3" xfId="12548"/>
    <cellStyle name="Heading 2 2 7 3 2" xfId="21537"/>
    <cellStyle name="Heading 2 2 7 3 2 2" xfId="24825"/>
    <cellStyle name="Heading 2 2 7 3 3" xfId="24997"/>
    <cellStyle name="Heading 2 2 7 4" xfId="3351"/>
    <cellStyle name="Heading 2 2 7 4 2" xfId="26350"/>
    <cellStyle name="Heading 2 2 7 5" xfId="13575"/>
    <cellStyle name="Heading 2 2 7 5 2" xfId="30808"/>
    <cellStyle name="Heading 2 2 7 6" xfId="36359"/>
    <cellStyle name="Heading 2 2 8" xfId="198"/>
    <cellStyle name="Heading 2 2 8 2" xfId="6886"/>
    <cellStyle name="Heading 2 2 8 2 2" xfId="12853"/>
    <cellStyle name="Heading 2 2 8 2 2 2" xfId="21842"/>
    <cellStyle name="Heading 2 2 8 2 2 2 2" xfId="30751"/>
    <cellStyle name="Heading 2 2 8 2 2 3" xfId="27728"/>
    <cellStyle name="Heading 2 2 8 2 3" xfId="15875"/>
    <cellStyle name="Heading 2 2 8 2 3 2" xfId="41414"/>
    <cellStyle name="Heading 2 2 8 2 4" xfId="43554"/>
    <cellStyle name="Heading 2 2 8 3" xfId="9866"/>
    <cellStyle name="Heading 2 2 8 3 2" xfId="18855"/>
    <cellStyle name="Heading 2 2 8 3 2 2" xfId="23526"/>
    <cellStyle name="Heading 2 2 8 3 3" xfId="43922"/>
    <cellStyle name="Heading 2 2 8 4" xfId="2666"/>
    <cellStyle name="Heading 2 2 8 4 2" xfId="37943"/>
    <cellStyle name="Heading 2 2 8 5" xfId="13499"/>
    <cellStyle name="Heading 2 2 8 5 2" xfId="30039"/>
    <cellStyle name="Heading 2 2 8 6" xfId="29390"/>
    <cellStyle name="Heading 2 2 9" xfId="1933"/>
    <cellStyle name="Heading 2 2 9 2" xfId="7224"/>
    <cellStyle name="Heading 2 2 9 2 2" xfId="13115"/>
    <cellStyle name="Heading 2 2 9 2 2 2" xfId="22104"/>
    <cellStyle name="Heading 2 2 9 2 2 2 2" xfId="32400"/>
    <cellStyle name="Heading 2 2 9 2 2 3" xfId="34598"/>
    <cellStyle name="Heading 2 2 9 2 3" xfId="16213"/>
    <cellStyle name="Heading 2 2 9 2 3 2" xfId="31992"/>
    <cellStyle name="Heading 2 2 9 2 4" xfId="26263"/>
    <cellStyle name="Heading 2 2 9 3" xfId="12397"/>
    <cellStyle name="Heading 2 2 9 3 2" xfId="21386"/>
    <cellStyle name="Heading 2 2 9 3 2 2" xfId="40915"/>
    <cellStyle name="Heading 2 2 9 3 3" xfId="31818"/>
    <cellStyle name="Heading 2 2 9 4" xfId="4370"/>
    <cellStyle name="Heading 2 2 9 4 2" xfId="27861"/>
    <cellStyle name="Heading 2 2 9 5" xfId="13627"/>
    <cellStyle name="Heading 2 2 9 5 2" xfId="42955"/>
    <cellStyle name="Heading 2 2 9 6" xfId="30267"/>
    <cellStyle name="Heading 2 3" xfId="129"/>
    <cellStyle name="Heading 2 3 10" xfId="2289"/>
    <cellStyle name="Heading 2 3 10 2" xfId="27278"/>
    <cellStyle name="Heading 2 3 11" xfId="13198"/>
    <cellStyle name="Heading 2 3 11 2" xfId="38267"/>
    <cellStyle name="Heading 2 3 12" xfId="28324"/>
    <cellStyle name="Heading 2 3 2" xfId="418"/>
    <cellStyle name="Heading 2 3 2 10" xfId="33468"/>
    <cellStyle name="Heading 2 3 2 2" xfId="767"/>
    <cellStyle name="Heading 2 3 2 2 2" xfId="7167"/>
    <cellStyle name="Heading 2 3 2 2 2 2" xfId="13058"/>
    <cellStyle name="Heading 2 3 2 2 2 2 2" xfId="22047"/>
    <cellStyle name="Heading 2 3 2 2 2 2 2 2" xfId="30421"/>
    <cellStyle name="Heading 2 3 2 2 2 2 3" xfId="33871"/>
    <cellStyle name="Heading 2 3 2 2 2 3" xfId="16156"/>
    <cellStyle name="Heading 2 3 2 2 2 3 2" xfId="43492"/>
    <cellStyle name="Heading 2 3 2 2 2 4" xfId="23128"/>
    <cellStyle name="Heading 2 3 2 2 3" xfId="12011"/>
    <cellStyle name="Heading 2 3 2 2 3 2" xfId="21000"/>
    <cellStyle name="Heading 2 3 2 2 3 2 2" xfId="43617"/>
    <cellStyle name="Heading 2 3 2 2 3 3" xfId="40060"/>
    <cellStyle name="Heading 2 3 2 2 4" xfId="3204"/>
    <cellStyle name="Heading 2 3 2 2 4 2" xfId="33434"/>
    <cellStyle name="Heading 2 3 2 2 5" xfId="13570"/>
    <cellStyle name="Heading 2 3 2 2 5 2" xfId="30653"/>
    <cellStyle name="Heading 2 3 2 2 6" xfId="24829"/>
    <cellStyle name="Heading 2 3 2 3" xfId="1112"/>
    <cellStyle name="Heading 2 3 2 3 2" xfId="7191"/>
    <cellStyle name="Heading 2 3 2 3 2 2" xfId="13082"/>
    <cellStyle name="Heading 2 3 2 3 2 2 2" xfId="22071"/>
    <cellStyle name="Heading 2 3 2 3 2 2 2 2" xfId="30506"/>
    <cellStyle name="Heading 2 3 2 3 2 2 3" xfId="41184"/>
    <cellStyle name="Heading 2 3 2 3 2 3" xfId="16180"/>
    <cellStyle name="Heading 2 3 2 3 2 3 2" xfId="35848"/>
    <cellStyle name="Heading 2 3 2 3 2 4" xfId="30696"/>
    <cellStyle name="Heading 2 3 2 3 3" xfId="12460"/>
    <cellStyle name="Heading 2 3 2 3 3 2" xfId="21449"/>
    <cellStyle name="Heading 2 3 2 3 3 2 2" xfId="22423"/>
    <cellStyle name="Heading 2 3 2 3 3 3" xfId="24072"/>
    <cellStyle name="Heading 2 3 2 3 4" xfId="3549"/>
    <cellStyle name="Heading 2 3 2 3 4 2" xfId="28852"/>
    <cellStyle name="Heading 2 3 2 3 5" xfId="13594"/>
    <cellStyle name="Heading 2 3 2 3 5 2" xfId="33422"/>
    <cellStyle name="Heading 2 3 2 3 6" xfId="34245"/>
    <cellStyle name="Heading 2 3 2 4" xfId="1772"/>
    <cellStyle name="Heading 2 3 2 4 2" xfId="7217"/>
    <cellStyle name="Heading 2 3 2 4 2 2" xfId="13108"/>
    <cellStyle name="Heading 2 3 2 4 2 2 2" xfId="22097"/>
    <cellStyle name="Heading 2 3 2 4 2 2 2 2" xfId="23282"/>
    <cellStyle name="Heading 2 3 2 4 2 2 3" xfId="24173"/>
    <cellStyle name="Heading 2 3 2 4 2 3" xfId="16206"/>
    <cellStyle name="Heading 2 3 2 4 2 3 2" xfId="22181"/>
    <cellStyle name="Heading 2 3 2 4 2 4" xfId="29839"/>
    <cellStyle name="Heading 2 3 2 4 3" xfId="9848"/>
    <cellStyle name="Heading 2 3 2 4 3 2" xfId="18837"/>
    <cellStyle name="Heading 2 3 2 4 3 2 2" xfId="24528"/>
    <cellStyle name="Heading 2 3 2 4 3 3" xfId="34696"/>
    <cellStyle name="Heading 2 3 2 4 4" xfId="4209"/>
    <cellStyle name="Heading 2 3 2 4 4 2" xfId="26827"/>
    <cellStyle name="Heading 2 3 2 4 5" xfId="13620"/>
    <cellStyle name="Heading 2 3 2 4 5 2" xfId="24447"/>
    <cellStyle name="Heading 2 3 2 4 6" xfId="39287"/>
    <cellStyle name="Heading 2 3 2 5" xfId="2075"/>
    <cellStyle name="Heading 2 3 2 5 2" xfId="7235"/>
    <cellStyle name="Heading 2 3 2 5 2 2" xfId="13126"/>
    <cellStyle name="Heading 2 3 2 5 2 2 2" xfId="22115"/>
    <cellStyle name="Heading 2 3 2 5 2 2 2 2" xfId="27825"/>
    <cellStyle name="Heading 2 3 2 5 2 2 3" xfId="29676"/>
    <cellStyle name="Heading 2 3 2 5 2 3" xfId="16224"/>
    <cellStyle name="Heading 2 3 2 5 2 3 2" xfId="43898"/>
    <cellStyle name="Heading 2 3 2 5 2 4" xfId="23418"/>
    <cellStyle name="Heading 2 3 2 5 3" xfId="9857"/>
    <cellStyle name="Heading 2 3 2 5 3 2" xfId="18846"/>
    <cellStyle name="Heading 2 3 2 5 3 2 2" xfId="39189"/>
    <cellStyle name="Heading 2 3 2 5 3 3" xfId="38903"/>
    <cellStyle name="Heading 2 3 2 5 4" xfId="4512"/>
    <cellStyle name="Heading 2 3 2 5 4 2" xfId="33622"/>
    <cellStyle name="Heading 2 3 2 5 5" xfId="13638"/>
    <cellStyle name="Heading 2 3 2 5 5 2" xfId="23445"/>
    <cellStyle name="Heading 2 3 2 5 6" xfId="22978"/>
    <cellStyle name="Heading 2 3 2 6" xfId="6720"/>
    <cellStyle name="Heading 2 3 2 6 2" xfId="12848"/>
    <cellStyle name="Heading 2 3 2 6 2 2" xfId="21837"/>
    <cellStyle name="Heading 2 3 2 6 2 2 2" xfId="29488"/>
    <cellStyle name="Heading 2 3 2 6 2 3" xfId="39733"/>
    <cellStyle name="Heading 2 3 2 6 3" xfId="15709"/>
    <cellStyle name="Heading 2 3 2 6 3 2" xfId="35826"/>
    <cellStyle name="Heading 2 3 2 6 4" xfId="24219"/>
    <cellStyle name="Heading 2 3 2 7" xfId="9807"/>
    <cellStyle name="Heading 2 3 2 7 2" xfId="18796"/>
    <cellStyle name="Heading 2 3 2 7 2 2" xfId="34215"/>
    <cellStyle name="Heading 2 3 2 7 3" xfId="40493"/>
    <cellStyle name="Heading 2 3 2 8" xfId="2424"/>
    <cellStyle name="Heading 2 3 2 8 2" xfId="43125"/>
    <cellStyle name="Heading 2 3 2 9" xfId="13333"/>
    <cellStyle name="Heading 2 3 2 9 2" xfId="28911"/>
    <cellStyle name="Heading 2 3 3" xfId="283"/>
    <cellStyle name="Heading 2 3 3 2" xfId="6934"/>
    <cellStyle name="Heading 2 3 3 2 2" xfId="12893"/>
    <cellStyle name="Heading 2 3 3 2 2 2" xfId="21882"/>
    <cellStyle name="Heading 2 3 3 2 2 2 2" xfId="28686"/>
    <cellStyle name="Heading 2 3 3 2 2 3" xfId="22515"/>
    <cellStyle name="Heading 2 3 3 2 3" xfId="15923"/>
    <cellStyle name="Heading 2 3 3 2 3 2" xfId="38370"/>
    <cellStyle name="Heading 2 3 3 2 4" xfId="26289"/>
    <cellStyle name="Heading 2 3 3 3" xfId="9736"/>
    <cellStyle name="Heading 2 3 3 3 2" xfId="18725"/>
    <cellStyle name="Heading 2 3 3 3 2 2" xfId="39518"/>
    <cellStyle name="Heading 2 3 3 3 3" xfId="31121"/>
    <cellStyle name="Heading 2 3 3 4" xfId="2751"/>
    <cellStyle name="Heading 2 3 3 4 2" xfId="26062"/>
    <cellStyle name="Heading 2 3 3 5" xfId="13511"/>
    <cellStyle name="Heading 2 3 3 5 2" xfId="32701"/>
    <cellStyle name="Heading 2 3 3 6" xfId="38687"/>
    <cellStyle name="Heading 2 3 4" xfId="632"/>
    <cellStyle name="Heading 2 3 4 2" xfId="7157"/>
    <cellStyle name="Heading 2 3 4 2 2" xfId="13048"/>
    <cellStyle name="Heading 2 3 4 2 2 2" xfId="22037"/>
    <cellStyle name="Heading 2 3 4 2 2 2 2" xfId="43896"/>
    <cellStyle name="Heading 2 3 4 2 2 3" xfId="36247"/>
    <cellStyle name="Heading 2 3 4 2 3" xfId="16146"/>
    <cellStyle name="Heading 2 3 4 2 3 2" xfId="22176"/>
    <cellStyle name="Heading 2 3 4 2 4" xfId="43355"/>
    <cellStyle name="Heading 2 3 4 3" xfId="9817"/>
    <cellStyle name="Heading 2 3 4 3 2" xfId="18806"/>
    <cellStyle name="Heading 2 3 4 3 2 2" xfId="42512"/>
    <cellStyle name="Heading 2 3 4 3 3" xfId="37802"/>
    <cellStyle name="Heading 2 3 4 4" xfId="3069"/>
    <cellStyle name="Heading 2 3 4 4 2" xfId="36803"/>
    <cellStyle name="Heading 2 3 4 5" xfId="13560"/>
    <cellStyle name="Heading 2 3 4 5 2" xfId="28282"/>
    <cellStyle name="Heading 2 3 4 6" xfId="30247"/>
    <cellStyle name="Heading 2 3 5" xfId="977"/>
    <cellStyle name="Heading 2 3 5 2" xfId="7181"/>
    <cellStyle name="Heading 2 3 5 2 2" xfId="13072"/>
    <cellStyle name="Heading 2 3 5 2 2 2" xfId="22061"/>
    <cellStyle name="Heading 2 3 5 2 2 2 2" xfId="43914"/>
    <cellStyle name="Heading 2 3 5 2 2 3" xfId="32905"/>
    <cellStyle name="Heading 2 3 5 2 3" xfId="16170"/>
    <cellStyle name="Heading 2 3 5 2 3 2" xfId="28620"/>
    <cellStyle name="Heading 2 3 5 2 4" xfId="28431"/>
    <cellStyle name="Heading 2 3 5 3" xfId="9735"/>
    <cellStyle name="Heading 2 3 5 3 2" xfId="18724"/>
    <cellStyle name="Heading 2 3 5 3 2 2" xfId="30312"/>
    <cellStyle name="Heading 2 3 5 3 3" xfId="36215"/>
    <cellStyle name="Heading 2 3 5 4" xfId="3414"/>
    <cellStyle name="Heading 2 3 5 4 2" xfId="34957"/>
    <cellStyle name="Heading 2 3 5 5" xfId="13584"/>
    <cellStyle name="Heading 2 3 5 5 2" xfId="29638"/>
    <cellStyle name="Heading 2 3 5 6" xfId="34869"/>
    <cellStyle name="Heading 2 3 6" xfId="1641"/>
    <cellStyle name="Heading 2 3 6 2" xfId="7202"/>
    <cellStyle name="Heading 2 3 6 2 2" xfId="13093"/>
    <cellStyle name="Heading 2 3 6 2 2 2" xfId="22082"/>
    <cellStyle name="Heading 2 3 6 2 2 2 2" xfId="26389"/>
    <cellStyle name="Heading 2 3 6 2 2 3" xfId="29422"/>
    <cellStyle name="Heading 2 3 6 2 3" xfId="16191"/>
    <cellStyle name="Heading 2 3 6 2 3 2" xfId="25114"/>
    <cellStyle name="Heading 2 3 6 2 4" xfId="25281"/>
    <cellStyle name="Heading 2 3 6 3" xfId="9740"/>
    <cellStyle name="Heading 2 3 6 3 2" xfId="18729"/>
    <cellStyle name="Heading 2 3 6 3 2 2" xfId="37275"/>
    <cellStyle name="Heading 2 3 6 3 3" xfId="24290"/>
    <cellStyle name="Heading 2 3 6 4" xfId="4078"/>
    <cellStyle name="Heading 2 3 6 4 2" xfId="37650"/>
    <cellStyle name="Heading 2 3 6 5" xfId="13605"/>
    <cellStyle name="Heading 2 3 6 5 2" xfId="42480"/>
    <cellStyle name="Heading 2 3 6 6" xfId="23029"/>
    <cellStyle name="Heading 2 3 7" xfId="1665"/>
    <cellStyle name="Heading 2 3 7 2" xfId="7209"/>
    <cellStyle name="Heading 2 3 7 2 2" xfId="13100"/>
    <cellStyle name="Heading 2 3 7 2 2 2" xfId="22089"/>
    <cellStyle name="Heading 2 3 7 2 2 2 2" xfId="28714"/>
    <cellStyle name="Heading 2 3 7 2 2 3" xfId="31869"/>
    <cellStyle name="Heading 2 3 7 2 3" xfId="16198"/>
    <cellStyle name="Heading 2 3 7 2 3 2" xfId="43902"/>
    <cellStyle name="Heading 2 3 7 2 4" xfId="24383"/>
    <cellStyle name="Heading 2 3 7 3" xfId="12323"/>
    <cellStyle name="Heading 2 3 7 3 2" xfId="21312"/>
    <cellStyle name="Heading 2 3 7 3 2 2" xfId="40146"/>
    <cellStyle name="Heading 2 3 7 3 3" xfId="26874"/>
    <cellStyle name="Heading 2 3 7 4" xfId="4102"/>
    <cellStyle name="Heading 2 3 7 4 2" xfId="38624"/>
    <cellStyle name="Heading 2 3 7 5" xfId="13612"/>
    <cellStyle name="Heading 2 3 7 5 2" xfId="39964"/>
    <cellStyle name="Heading 2 3 7 6" xfId="29267"/>
    <cellStyle name="Heading 2 3 8" xfId="6585"/>
    <cellStyle name="Heading 2 3 8 2" xfId="12838"/>
    <cellStyle name="Heading 2 3 8 2 2" xfId="21827"/>
    <cellStyle name="Heading 2 3 8 2 2 2" xfId="43588"/>
    <cellStyle name="Heading 2 3 8 2 3" xfId="23940"/>
    <cellStyle name="Heading 2 3 8 3" xfId="15574"/>
    <cellStyle name="Heading 2 3 8 3 2" xfId="35675"/>
    <cellStyle name="Heading 2 3 8 4" xfId="35650"/>
    <cellStyle name="Heading 2 3 9" xfId="12247"/>
    <cellStyle name="Heading 2 3 9 2" xfId="21236"/>
    <cellStyle name="Heading 2 3 9 2 2" xfId="39282"/>
    <cellStyle name="Heading 2 3 9 3" xfId="24190"/>
    <cellStyle name="Heading 2 4" xfId="130"/>
    <cellStyle name="Heading 2 4 10" xfId="2290"/>
    <cellStyle name="Heading 2 4 10 2" xfId="36284"/>
    <cellStyle name="Heading 2 4 11" xfId="13199"/>
    <cellStyle name="Heading 2 4 11 2" xfId="25830"/>
    <cellStyle name="Heading 2 4 12" xfId="37331"/>
    <cellStyle name="Heading 2 4 2" xfId="419"/>
    <cellStyle name="Heading 2 4 2 10" xfId="42878"/>
    <cellStyle name="Heading 2 4 2 2" xfId="768"/>
    <cellStyle name="Heading 2 4 2 2 2" xfId="7168"/>
    <cellStyle name="Heading 2 4 2 2 2 2" xfId="13059"/>
    <cellStyle name="Heading 2 4 2 2 2 2 2" xfId="22048"/>
    <cellStyle name="Heading 2 4 2 2 2 2 2 2" xfId="39627"/>
    <cellStyle name="Heading 2 4 2 2 2 2 3" xfId="43281"/>
    <cellStyle name="Heading 2 4 2 2 2 3" xfId="16157"/>
    <cellStyle name="Heading 2 4 2 2 2 3 2" xfId="30439"/>
    <cellStyle name="Heading 2 4 2 2 2 4" xfId="23888"/>
    <cellStyle name="Heading 2 4 2 2 3" xfId="9456"/>
    <cellStyle name="Heading 2 4 2 2 3 2" xfId="18445"/>
    <cellStyle name="Heading 2 4 2 2 3 2 2" xfId="37763"/>
    <cellStyle name="Heading 2 4 2 2 3 3" xfId="30608"/>
    <cellStyle name="Heading 2 4 2 2 4" xfId="3205"/>
    <cellStyle name="Heading 2 4 2 2 4 2" xfId="42844"/>
    <cellStyle name="Heading 2 4 2 2 5" xfId="13571"/>
    <cellStyle name="Heading 2 4 2 2 5 2" xfId="39862"/>
    <cellStyle name="Heading 2 4 2 2 6" xfId="32815"/>
    <cellStyle name="Heading 2 4 2 3" xfId="1113"/>
    <cellStyle name="Heading 2 4 2 3 2" xfId="7192"/>
    <cellStyle name="Heading 2 4 2 3 2 2" xfId="13083"/>
    <cellStyle name="Heading 2 4 2 3 2 2 2" xfId="22072"/>
    <cellStyle name="Heading 2 4 2 3 2 2 2 2" xfId="39712"/>
    <cellStyle name="Heading 2 4 2 3 2 2 3" xfId="28331"/>
    <cellStyle name="Heading 2 4 2 3 2 3" xfId="16181"/>
    <cellStyle name="Heading 2 4 2 3 2 3 2" xfId="24000"/>
    <cellStyle name="Heading 2 4 2 3 2 4" xfId="39906"/>
    <cellStyle name="Heading 2 4 2 3 3" xfId="9749"/>
    <cellStyle name="Heading 2 4 2 3 3 2" xfId="18738"/>
    <cellStyle name="Heading 2 4 2 3 3 2 2" xfId="42277"/>
    <cellStyle name="Heading 2 4 2 3 3 3" xfId="34417"/>
    <cellStyle name="Heading 2 4 2 3 4" xfId="3550"/>
    <cellStyle name="Heading 2 4 2 3 4 2" xfId="37993"/>
    <cellStyle name="Heading 2 4 2 3 5" xfId="13595"/>
    <cellStyle name="Heading 2 4 2 3 5 2" xfId="42832"/>
    <cellStyle name="Heading 2 4 2 3 6" xfId="43655"/>
    <cellStyle name="Heading 2 4 2 4" xfId="1773"/>
    <cellStyle name="Heading 2 4 2 4 2" xfId="7218"/>
    <cellStyle name="Heading 2 4 2 4 2 2" xfId="13109"/>
    <cellStyle name="Heading 2 4 2 4 2 2 2" xfId="22098"/>
    <cellStyle name="Heading 2 4 2 4 2 2 2 2" xfId="24414"/>
    <cellStyle name="Heading 2 4 2 4 2 2 3" xfId="26351"/>
    <cellStyle name="Heading 2 4 2 4 2 3" xfId="16207"/>
    <cellStyle name="Heading 2 4 2 4 2 3 2" xfId="24005"/>
    <cellStyle name="Heading 2 4 2 4 2 4" xfId="39044"/>
    <cellStyle name="Heading 2 4 2 4 3" xfId="12546"/>
    <cellStyle name="Heading 2 4 2 4 3 2" xfId="21535"/>
    <cellStyle name="Heading 2 4 2 4 3 2 2" xfId="22895"/>
    <cellStyle name="Heading 2 4 2 4 3 3" xfId="23104"/>
    <cellStyle name="Heading 2 4 2 4 4" xfId="4210"/>
    <cellStyle name="Heading 2 4 2 4 4 2" xfId="35749"/>
    <cellStyle name="Heading 2 4 2 4 5" xfId="13621"/>
    <cellStyle name="Heading 2 4 2 4 5 2" xfId="32433"/>
    <cellStyle name="Heading 2 4 2 4 6" xfId="31481"/>
    <cellStyle name="Heading 2 4 2 5" xfId="2076"/>
    <cellStyle name="Heading 2 4 2 5 2" xfId="7236"/>
    <cellStyle name="Heading 2 4 2 5 2 2" xfId="13127"/>
    <cellStyle name="Heading 2 4 2 5 2 2 2" xfId="22116"/>
    <cellStyle name="Heading 2 4 2 5 2 2 2 2" xfId="36831"/>
    <cellStyle name="Heading 2 4 2 5 2 2 3" xfId="38823"/>
    <cellStyle name="Heading 2 4 2 5 2 3" xfId="16225"/>
    <cellStyle name="Heading 2 4 2 5 2 3 2" xfId="30784"/>
    <cellStyle name="Heading 2 4 2 5 2 4" xfId="24550"/>
    <cellStyle name="Heading 2 4 2 5 3" xfId="12660"/>
    <cellStyle name="Heading 2 4 2 5 3 2" xfId="21649"/>
    <cellStyle name="Heading 2 4 2 5 3 2 2" xfId="23469"/>
    <cellStyle name="Heading 2 4 2 5 3 3" xfId="42188"/>
    <cellStyle name="Heading 2 4 2 5 4" xfId="4513"/>
    <cellStyle name="Heading 2 4 2 5 4 2" xfId="43032"/>
    <cellStyle name="Heading 2 4 2 5 5" xfId="13639"/>
    <cellStyle name="Heading 2 4 2 5 5 2" xfId="24577"/>
    <cellStyle name="Heading 2 4 2 5 6" xfId="23758"/>
    <cellStyle name="Heading 2 4 2 6" xfId="6721"/>
    <cellStyle name="Heading 2 4 2 6 2" xfId="12849"/>
    <cellStyle name="Heading 2 4 2 6 2 2" xfId="21838"/>
    <cellStyle name="Heading 2 4 2 6 2 2 2" xfId="38628"/>
    <cellStyle name="Heading 2 4 2 6 2 3" xfId="31927"/>
    <cellStyle name="Heading 2 4 2 6 3" xfId="15710"/>
    <cellStyle name="Heading 2 4 2 6 3 2" xfId="23951"/>
    <cellStyle name="Heading 2 4 2 6 4" xfId="32205"/>
    <cellStyle name="Heading 2 4 2 7" xfId="12536"/>
    <cellStyle name="Heading 2 4 2 7 2" xfId="21525"/>
    <cellStyle name="Heading 2 4 2 7 2 2" xfId="43198"/>
    <cellStyle name="Heading 2 4 2 7 3" xfId="43372"/>
    <cellStyle name="Heading 2 4 2 8" xfId="2425"/>
    <cellStyle name="Heading 2 4 2 8 2" xfId="30072"/>
    <cellStyle name="Heading 2 4 2 9" xfId="13334"/>
    <cellStyle name="Heading 2 4 2 9 2" xfId="38052"/>
    <cellStyle name="Heading 2 4 3" xfId="284"/>
    <cellStyle name="Heading 2 4 3 2" xfId="6935"/>
    <cellStyle name="Heading 2 4 3 2 2" xfId="12894"/>
    <cellStyle name="Heading 2 4 3 2 2 2" xfId="21883"/>
    <cellStyle name="Heading 2 4 3 2 2 2 2" xfId="37734"/>
    <cellStyle name="Heading 2 4 3 2 2 3" xfId="23344"/>
    <cellStyle name="Heading 2 4 3 2 3" xfId="15924"/>
    <cellStyle name="Heading 2 4 3 2 3 2" xfId="25933"/>
    <cellStyle name="Heading 2 4 3 2 4" xfId="34276"/>
    <cellStyle name="Heading 2 4 3 3" xfId="12064"/>
    <cellStyle name="Heading 2 4 3 3 2" xfId="21053"/>
    <cellStyle name="Heading 2 4 3 3 2 2" xfId="38729"/>
    <cellStyle name="Heading 2 4 3 3 3" xfId="42730"/>
    <cellStyle name="Heading 2 4 3 4" xfId="2752"/>
    <cellStyle name="Heading 2 4 3 4 2" xfId="34049"/>
    <cellStyle name="Heading 2 4 3 5" xfId="13512"/>
    <cellStyle name="Heading 2 4 3 5 2" xfId="42111"/>
    <cellStyle name="Heading 2 4 3 6" xfId="25327"/>
    <cellStyle name="Heading 2 4 4" xfId="633"/>
    <cellStyle name="Heading 2 4 4 2" xfId="7158"/>
    <cellStyle name="Heading 2 4 4 2 2" xfId="13049"/>
    <cellStyle name="Heading 2 4 4 2 2 2" xfId="22038"/>
    <cellStyle name="Heading 2 4 4 2 2 2 2" xfId="30783"/>
    <cellStyle name="Heading 2 4 4 2 2 3" xfId="35175"/>
    <cellStyle name="Heading 2 4 4 2 3" xfId="16147"/>
    <cellStyle name="Heading 2 4 4 2 3 2" xfId="23090"/>
    <cellStyle name="Heading 2 4 4 2 4" xfId="30302"/>
    <cellStyle name="Heading 2 4 4 3" xfId="12590"/>
    <cellStyle name="Heading 2 4 4 3 2" xfId="21579"/>
    <cellStyle name="Heading 2 4 4 3 2 2" xfId="38615"/>
    <cellStyle name="Heading 2 4 4 3 3" xfId="41756"/>
    <cellStyle name="Heading 2 4 4 4" xfId="3070"/>
    <cellStyle name="Heading 2 4 4 4 2" xfId="24042"/>
    <cellStyle name="Heading 2 4 4 5" xfId="13561"/>
    <cellStyle name="Heading 2 4 4 5 2" xfId="37289"/>
    <cellStyle name="Heading 2 4 4 6" xfId="39453"/>
    <cellStyle name="Heading 2 4 5" xfId="978"/>
    <cellStyle name="Heading 2 4 5 2" xfId="7182"/>
    <cellStyle name="Heading 2 4 5 2 2" xfId="13073"/>
    <cellStyle name="Heading 2 4 5 2 2 2" xfId="22062"/>
    <cellStyle name="Heading 2 4 5 2 2 2 2" xfId="30794"/>
    <cellStyle name="Heading 2 4 5 2 2 3" xfId="42315"/>
    <cellStyle name="Heading 2 4 5 2 3" xfId="16171"/>
    <cellStyle name="Heading 2 4 5 2 3 2" xfId="37651"/>
    <cellStyle name="Heading 2 4 5 2 4" xfId="37438"/>
    <cellStyle name="Heading 2 4 5 3" xfId="12263"/>
    <cellStyle name="Heading 2 4 5 3 2" xfId="21252"/>
    <cellStyle name="Heading 2 4 5 3 2 2" xfId="33856"/>
    <cellStyle name="Heading 2 4 5 3 3" xfId="34212"/>
    <cellStyle name="Heading 2 4 5 4" xfId="3415"/>
    <cellStyle name="Heading 2 4 5 4 2" xfId="22635"/>
    <cellStyle name="Heading 2 4 5 5" xfId="13585"/>
    <cellStyle name="Heading 2 4 5 5 2" xfId="38783"/>
    <cellStyle name="Heading 2 4 5 6" xfId="22547"/>
    <cellStyle name="Heading 2 4 6" xfId="1642"/>
    <cellStyle name="Heading 2 4 6 2" xfId="7203"/>
    <cellStyle name="Heading 2 4 6 2 2" xfId="13094"/>
    <cellStyle name="Heading 2 4 6 2 2 2" xfId="22083"/>
    <cellStyle name="Heading 2 4 6 2 2 2 2" xfId="34375"/>
    <cellStyle name="Heading 2 4 6 2 2 3" xfId="38562"/>
    <cellStyle name="Heading 2 4 6 2 3" xfId="16192"/>
    <cellStyle name="Heading 2 4 6 2 3 2" xfId="33100"/>
    <cellStyle name="Heading 2 4 6 2 4" xfId="33267"/>
    <cellStyle name="Heading 2 4 6 3" xfId="9369"/>
    <cellStyle name="Heading 2 4 6 3 2" xfId="18358"/>
    <cellStyle name="Heading 2 4 6 3 2 2" xfId="33452"/>
    <cellStyle name="Heading 2 4 6 3 3" xfId="39441"/>
    <cellStyle name="Heading 2 4 6 4" xfId="4079"/>
    <cellStyle name="Heading 2 4 6 4 2" xfId="25212"/>
    <cellStyle name="Heading 2 4 6 5" xfId="13606"/>
    <cellStyle name="Heading 2 4 6 5 2" xfId="29493"/>
    <cellStyle name="Heading 2 4 6 6" xfId="23800"/>
    <cellStyle name="Heading 2 4 7" xfId="1700"/>
    <cellStyle name="Heading 2 4 7 2" xfId="7213"/>
    <cellStyle name="Heading 2 4 7 2 2" xfId="13104"/>
    <cellStyle name="Heading 2 4 7 2 2 2" xfId="22093"/>
    <cellStyle name="Heading 2 4 7 2 2 2 2" xfId="42710"/>
    <cellStyle name="Heading 2 4 7 2 2 3" xfId="27663"/>
    <cellStyle name="Heading 2 4 7 2 3" xfId="16202"/>
    <cellStyle name="Heading 2 4 7 2 3 2" xfId="35724"/>
    <cellStyle name="Heading 2 4 7 2 4" xfId="37932"/>
    <cellStyle name="Heading 2 4 7 3" xfId="9373"/>
    <cellStyle name="Heading 2 4 7 3 2" xfId="18362"/>
    <cellStyle name="Heading 2 4 7 3 2 2" xfId="31209"/>
    <cellStyle name="Heading 2 4 7 3 3" xfId="37198"/>
    <cellStyle name="Heading 2 4 7 4" xfId="4137"/>
    <cellStyle name="Heading 2 4 7 4 2" xfId="37724"/>
    <cellStyle name="Heading 2 4 7 5" xfId="13616"/>
    <cellStyle name="Heading 2 4 7 5 2" xfId="40306"/>
    <cellStyle name="Heading 2 4 7 6" xfId="35880"/>
    <cellStyle name="Heading 2 4 8" xfId="6586"/>
    <cellStyle name="Heading 2 4 8 2" xfId="12839"/>
    <cellStyle name="Heading 2 4 8 2 2" xfId="21828"/>
    <cellStyle name="Heading 2 4 8 2 2 2" xfId="30535"/>
    <cellStyle name="Heading 2 4 8 2 3" xfId="25071"/>
    <cellStyle name="Heading 2 4 8 3" xfId="15575"/>
    <cellStyle name="Heading 2 4 8 3 2" xfId="30891"/>
    <cellStyle name="Heading 2 4 8 4" xfId="23291"/>
    <cellStyle name="Heading 2 4 9" xfId="12751"/>
    <cellStyle name="Heading 2 4 9 2" xfId="21740"/>
    <cellStyle name="Heading 2 4 9 2 2" xfId="32689"/>
    <cellStyle name="Heading 2 4 9 3" xfId="26277"/>
    <cellStyle name="Heading 2 5" xfId="148"/>
    <cellStyle name="Heading 2 5 10" xfId="2308"/>
    <cellStyle name="Heading 2 5 10 2" xfId="27415"/>
    <cellStyle name="Heading 2 5 11" xfId="13217"/>
    <cellStyle name="Heading 2 5 11 2" xfId="38473"/>
    <cellStyle name="Heading 2 5 12" xfId="28382"/>
    <cellStyle name="Heading 2 5 2" xfId="435"/>
    <cellStyle name="Heading 2 5 2 10" xfId="37574"/>
    <cellStyle name="Heading 2 5 2 2" xfId="784"/>
    <cellStyle name="Heading 2 5 2 2 2" xfId="7169"/>
    <cellStyle name="Heading 2 5 2 2 2 2" xfId="13060"/>
    <cellStyle name="Heading 2 5 2 2 2 2 2" xfId="22049"/>
    <cellStyle name="Heading 2 5 2 2 2 2 2 2" xfId="31821"/>
    <cellStyle name="Heading 2 5 2 2 2 2 3" xfId="30228"/>
    <cellStyle name="Heading 2 5 2 2 2 3" xfId="16158"/>
    <cellStyle name="Heading 2 5 2 2 2 3 2" xfId="39645"/>
    <cellStyle name="Heading 2 5 2 2 2 4" xfId="25019"/>
    <cellStyle name="Heading 2 5 2 2 3" xfId="9368"/>
    <cellStyle name="Heading 2 5 2 2 3 2" xfId="18357"/>
    <cellStyle name="Heading 2 5 2 2 3 2 2" xfId="25466"/>
    <cellStyle name="Heading 2 5 2 2 3 3" xfId="30235"/>
    <cellStyle name="Heading 2 5 2 2 4" xfId="3221"/>
    <cellStyle name="Heading 2 5 2 2 4 2" xfId="28504"/>
    <cellStyle name="Heading 2 5 2 2 5" xfId="13572"/>
    <cellStyle name="Heading 2 5 2 2 5 2" xfId="26563"/>
    <cellStyle name="Heading 2 5 2 2 6" xfId="23051"/>
    <cellStyle name="Heading 2 5 2 3" xfId="1129"/>
    <cellStyle name="Heading 2 5 2 3 2" xfId="7193"/>
    <cellStyle name="Heading 2 5 2 3 2 2" xfId="13084"/>
    <cellStyle name="Heading 2 5 2 3 2 2 2" xfId="22073"/>
    <cellStyle name="Heading 2 5 2 3 2 2 2 2" xfId="31906"/>
    <cellStyle name="Heading 2 5 2 3 2 2 3" xfId="37338"/>
    <cellStyle name="Heading 2 5 2 3 2 3" xfId="16182"/>
    <cellStyle name="Heading 2 5 2 3 2 3 2" xfId="26226"/>
    <cellStyle name="Heading 2 5 2 3 2 4" xfId="26618"/>
    <cellStyle name="Heading 2 5 2 3 3" xfId="9841"/>
    <cellStyle name="Heading 2 5 2 3 3 2" xfId="18830"/>
    <cellStyle name="Heading 2 5 2 3 3 2 2" xfId="26862"/>
    <cellStyle name="Heading 2 5 2 3 3 3" xfId="35867"/>
    <cellStyle name="Heading 2 5 2 3 4" xfId="3566"/>
    <cellStyle name="Heading 2 5 2 3 4 2" xfId="32560"/>
    <cellStyle name="Heading 2 5 2 3 5" xfId="13596"/>
    <cellStyle name="Heading 2 5 2 3 5 2" xfId="29780"/>
    <cellStyle name="Heading 2 5 2 3 6" xfId="42965"/>
    <cellStyle name="Heading 2 5 2 4" xfId="1788"/>
    <cellStyle name="Heading 2 5 2 4 2" xfId="7220"/>
    <cellStyle name="Heading 2 5 2 4 2 2" xfId="13111"/>
    <cellStyle name="Heading 2 5 2 4 2 2 2" xfId="22100"/>
    <cellStyle name="Heading 2 5 2 4 2 2 2 2" xfId="34398"/>
    <cellStyle name="Heading 2 5 2 4 2 2 3" xfId="43747"/>
    <cellStyle name="Heading 2 5 2 4 2 3" xfId="16209"/>
    <cellStyle name="Heading 2 5 2 4 2 3 2" xfId="34218"/>
    <cellStyle name="Heading 2 5 2 4 2 4" xfId="40647"/>
    <cellStyle name="Heading 2 5 2 4 3" xfId="12517"/>
    <cellStyle name="Heading 2 5 2 4 3 2" xfId="21506"/>
    <cellStyle name="Heading 2 5 2 4 3 2 2" xfId="43067"/>
    <cellStyle name="Heading 2 5 2 4 3 3" xfId="43265"/>
    <cellStyle name="Heading 2 5 2 4 4" xfId="4225"/>
    <cellStyle name="Heading 2 5 2 4 4 2" xfId="39161"/>
    <cellStyle name="Heading 2 5 2 4 5" xfId="13623"/>
    <cellStyle name="Heading 2 5 2 4 5 2" xfId="28855"/>
    <cellStyle name="Heading 2 5 2 4 6" xfId="33861"/>
    <cellStyle name="Heading 2 5 2 5" xfId="2092"/>
    <cellStyle name="Heading 2 5 2 5 2" xfId="7237"/>
    <cellStyle name="Heading 2 5 2 5 2 2" xfId="13128"/>
    <cellStyle name="Heading 2 5 2 5 2 2 2" xfId="22117"/>
    <cellStyle name="Heading 2 5 2 5 2 2 2 2" xfId="24075"/>
    <cellStyle name="Heading 2 5 2 5 2 2 3" xfId="35953"/>
    <cellStyle name="Heading 2 5 2 5 2 3" xfId="16226"/>
    <cellStyle name="Heading 2 5 2 5 2 3 2" xfId="40051"/>
    <cellStyle name="Heading 2 5 2 5 2 4" xfId="32536"/>
    <cellStyle name="Heading 2 5 2 5 3" xfId="12273"/>
    <cellStyle name="Heading 2 5 2 5 3 2" xfId="21262"/>
    <cellStyle name="Heading 2 5 2 5 3 2 2" xfId="35304"/>
    <cellStyle name="Heading 2 5 2 5 3 3" xfId="42509"/>
    <cellStyle name="Heading 2 5 2 5 4" xfId="4529"/>
    <cellStyle name="Heading 2 5 2 5 4 2" xfId="38203"/>
    <cellStyle name="Heading 2 5 2 5 5" xfId="13640"/>
    <cellStyle name="Heading 2 5 2 5 5 2" xfId="32563"/>
    <cellStyle name="Heading 2 5 2 5 6" xfId="36527"/>
    <cellStyle name="Heading 2 5 2 6" xfId="6737"/>
    <cellStyle name="Heading 2 5 2 6 2" xfId="12850"/>
    <cellStyle name="Heading 2 5 2 6 2 2" xfId="21839"/>
    <cellStyle name="Heading 2 5 2 6 2 2 2" xfId="26432"/>
    <cellStyle name="Heading 2 5 2 6 2 3" xfId="41336"/>
    <cellStyle name="Heading 2 5 2 6 3" xfId="15726"/>
    <cellStyle name="Heading 2 5 2 6 3 2" xfId="25380"/>
    <cellStyle name="Heading 2 5 2 6 4" xfId="43608"/>
    <cellStyle name="Heading 2 5 2 7" xfId="12258"/>
    <cellStyle name="Heading 2 5 2 7 2" xfId="21247"/>
    <cellStyle name="Heading 2 5 2 7 2 2" xfId="32743"/>
    <cellStyle name="Heading 2 5 2 7 3" xfId="40477"/>
    <cellStyle name="Heading 2 5 2 8" xfId="2441"/>
    <cellStyle name="Heading 2 5 2 8 2" xfId="25864"/>
    <cellStyle name="Heading 2 5 2 9" xfId="13350"/>
    <cellStyle name="Heading 2 5 2 9 2" xfId="32619"/>
    <cellStyle name="Heading 2 5 3" xfId="302"/>
    <cellStyle name="Heading 2 5 3 2" xfId="6945"/>
    <cellStyle name="Heading 2 5 3 2 2" xfId="12902"/>
    <cellStyle name="Heading 2 5 3 2 2 2" xfId="21891"/>
    <cellStyle name="Heading 2 5 3 2 2 2 2" xfId="26985"/>
    <cellStyle name="Heading 2 5 3 2 2 3" xfId="42984"/>
    <cellStyle name="Heading 2 5 3 2 3" xfId="15934"/>
    <cellStyle name="Heading 2 5 3 2 3 2" xfId="36440"/>
    <cellStyle name="Heading 2 5 3 2 4" xfId="24488"/>
    <cellStyle name="Heading 2 5 3 3" xfId="9869"/>
    <cellStyle name="Heading 2 5 3 3 2" xfId="18858"/>
    <cellStyle name="Heading 2 5 3 3 2 2" xfId="42053"/>
    <cellStyle name="Heading 2 5 3 3 3" xfId="41351"/>
    <cellStyle name="Heading 2 5 3 4" xfId="2770"/>
    <cellStyle name="Heading 2 5 3 4 2" xfId="26180"/>
    <cellStyle name="Heading 2 5 3 5" xfId="13515"/>
    <cellStyle name="Heading 2 5 3 5 2" xfId="25827"/>
    <cellStyle name="Heading 2 5 3 6" xfId="33597"/>
    <cellStyle name="Heading 2 5 4" xfId="651"/>
    <cellStyle name="Heading 2 5 4 2" xfId="7161"/>
    <cellStyle name="Heading 2 5 4 2 2" xfId="13052"/>
    <cellStyle name="Heading 2 5 4 2 2 2" xfId="22041"/>
    <cellStyle name="Heading 2 5 4 2 2 2 2" xfId="42361"/>
    <cellStyle name="Heading 2 5 4 2 2 3" xfId="24772"/>
    <cellStyle name="Heading 2 5 4 2 3" xfId="16150"/>
    <cellStyle name="Heading 2 5 4 2 3 2" xfId="32969"/>
    <cellStyle name="Heading 2 5 4 2 4" xfId="41111"/>
    <cellStyle name="Heading 2 5 4 3" xfId="12748"/>
    <cellStyle name="Heading 2 5 4 3 2" xfId="21737"/>
    <cellStyle name="Heading 2 5 4 3 2 2" xfId="43858"/>
    <cellStyle name="Heading 2 5 4 3 3" xfId="27808"/>
    <cellStyle name="Heading 2 5 4 4" xfId="3088"/>
    <cellStyle name="Heading 2 5 4 4 2" xfId="33563"/>
    <cellStyle name="Heading 2 5 4 5" xfId="13564"/>
    <cellStyle name="Heading 2 5 4 5 2" xfId="35435"/>
    <cellStyle name="Heading 2 5 4 6" xfId="30366"/>
    <cellStyle name="Heading 2 5 5" xfId="996"/>
    <cellStyle name="Heading 2 5 5 2" xfId="7185"/>
    <cellStyle name="Heading 2 5 5 2 2" xfId="13076"/>
    <cellStyle name="Heading 2 5 5 2 2 2" xfId="22065"/>
    <cellStyle name="Heading 2 5 5 2 2 2 2" xfId="42446"/>
    <cellStyle name="Heading 2 5 5 2 2 3" xfId="26031"/>
    <cellStyle name="Heading 2 5 5 2 3" xfId="16174"/>
    <cellStyle name="Heading 2 5 5 2 3 2" xfId="42609"/>
    <cellStyle name="Heading 2 5 5 2 4" xfId="35605"/>
    <cellStyle name="Heading 2 5 5 3" xfId="12502"/>
    <cellStyle name="Heading 2 5 5 3 2" xfId="21491"/>
    <cellStyle name="Heading 2 5 5 3 2 2" xfId="39822"/>
    <cellStyle name="Heading 2 5 5 3 3" xfId="40884"/>
    <cellStyle name="Heading 2 5 5 4" xfId="3433"/>
    <cellStyle name="Heading 2 5 5 4 2" xfId="35111"/>
    <cellStyle name="Heading 2 5 5 5" xfId="13588"/>
    <cellStyle name="Heading 2 5 5 5 2" xfId="24324"/>
    <cellStyle name="Heading 2 5 5 6" xfId="35023"/>
    <cellStyle name="Heading 2 5 6" xfId="1659"/>
    <cellStyle name="Heading 2 5 6 2" xfId="7206"/>
    <cellStyle name="Heading 2 5 6 2 2" xfId="13097"/>
    <cellStyle name="Heading 2 5 6 2 2 2" xfId="22086"/>
    <cellStyle name="Heading 2 5 6 2 2 2 2" xfId="39938"/>
    <cellStyle name="Heading 2 5 6 2 2 3" xfId="43522"/>
    <cellStyle name="Heading 2 5 6 2 3" xfId="16195"/>
    <cellStyle name="Heading 2 5 6 2 3 2" xfId="38663"/>
    <cellStyle name="Heading 2 5 6 2 4" xfId="38830"/>
    <cellStyle name="Heading 2 5 6 3" xfId="12586"/>
    <cellStyle name="Heading 2 5 6 3 2" xfId="21575"/>
    <cellStyle name="Heading 2 5 6 3 2 2" xfId="25066"/>
    <cellStyle name="Heading 2 5 6 3 3" xfId="35937"/>
    <cellStyle name="Heading 2 5 6 4" xfId="4096"/>
    <cellStyle name="Heading 2 5 6 4 2" xfId="28487"/>
    <cellStyle name="Heading 2 5 6 5" xfId="13609"/>
    <cellStyle name="Heading 2 5 6 5 2" xfId="34401"/>
    <cellStyle name="Heading 2 5 6 6" xfId="35506"/>
    <cellStyle name="Heading 2 5 7" xfId="1959"/>
    <cellStyle name="Heading 2 5 7 2" xfId="7229"/>
    <cellStyle name="Heading 2 5 7 2 2" xfId="13120"/>
    <cellStyle name="Heading 2 5 7 2 2 2" xfId="22109"/>
    <cellStyle name="Heading 2 5 7 2 2 2 2" xfId="33512"/>
    <cellStyle name="Heading 2 5 7 2 2 3" xfId="41568"/>
    <cellStyle name="Heading 2 5 7 2 3" xfId="16218"/>
    <cellStyle name="Heading 2 5 7 2 3 2" xfId="33105"/>
    <cellStyle name="Heading 2 5 7 2 4" xfId="32026"/>
    <cellStyle name="Heading 2 5 7 3" xfId="9864"/>
    <cellStyle name="Heading 2 5 7 3 2" xfId="18853"/>
    <cellStyle name="Heading 2 5 7 3 2 2" xfId="35050"/>
    <cellStyle name="Heading 2 5 7 3 3" xfId="26526"/>
    <cellStyle name="Heading 2 5 7 4" xfId="4396"/>
    <cellStyle name="Heading 2 5 7 4 2" xfId="24712"/>
    <cellStyle name="Heading 2 5 7 5" xfId="13632"/>
    <cellStyle name="Heading 2 5 7 5 2" xfId="27858"/>
    <cellStyle name="Heading 2 5 7 6" xfId="36582"/>
    <cellStyle name="Heading 2 5 8" xfId="6604"/>
    <cellStyle name="Heading 2 5 8 2" xfId="12842"/>
    <cellStyle name="Heading 2 5 8 2 2" xfId="21831"/>
    <cellStyle name="Heading 2 5 8 2 2 2" xfId="41346"/>
    <cellStyle name="Heading 2 5 8 2 3" xfId="29480"/>
    <cellStyle name="Heading 2 5 8 3" xfId="15593"/>
    <cellStyle name="Heading 2 5 8 3 2" xfId="36860"/>
    <cellStyle name="Heading 2 5 8 4" xfId="22352"/>
    <cellStyle name="Heading 2 5 9" xfId="9808"/>
    <cellStyle name="Heading 2 5 9 2" xfId="18797"/>
    <cellStyle name="Heading 2 5 9 2 2" xfId="43625"/>
    <cellStyle name="Heading 2 5 9 3" xfId="34947"/>
    <cellStyle name="Heading 2 6" xfId="125"/>
    <cellStyle name="Heading 2 6 10" xfId="2285"/>
    <cellStyle name="Heading 2 6 10 2" xfId="31521"/>
    <cellStyle name="Heading 2 6 11" xfId="13194"/>
    <cellStyle name="Heading 2 6 11 2" xfId="24718"/>
    <cellStyle name="Heading 2 6 12" xfId="30368"/>
    <cellStyle name="Heading 2 6 2" xfId="416"/>
    <cellStyle name="Heading 2 6 2 10" xfId="37919"/>
    <cellStyle name="Heading 2 6 2 2" xfId="765"/>
    <cellStyle name="Heading 2 6 2 2 2" xfId="7166"/>
    <cellStyle name="Heading 2 6 2 2 2 2" xfId="13057"/>
    <cellStyle name="Heading 2 6 2 2 2 2 2" xfId="22046"/>
    <cellStyle name="Heading 2 6 2 2 2 2 2 2" xfId="43474"/>
    <cellStyle name="Heading 2 6 2 2 2 2 3" xfId="25884"/>
    <cellStyle name="Heading 2 6 2 2 2 3" xfId="16155"/>
    <cellStyle name="Heading 2 6 2 2 2 3 2" xfId="34082"/>
    <cellStyle name="Heading 2 6 2 2 2 4" xfId="35396"/>
    <cellStyle name="Heading 2 6 2 2 3" xfId="9737"/>
    <cellStyle name="Heading 2 6 2 2 3 2" xfId="18726"/>
    <cellStyle name="Heading 2 6 2 2 3 2 2" xfId="31712"/>
    <cellStyle name="Heading 2 6 2 2 3 3" xfId="40530"/>
    <cellStyle name="Heading 2 6 2 2 4" xfId="3202"/>
    <cellStyle name="Heading 2 6 2 2 4 2" xfId="37885"/>
    <cellStyle name="Heading 2 6 2 2 5" xfId="13569"/>
    <cellStyle name="Heading 2 6 2 2 5 2" xfId="43709"/>
    <cellStyle name="Heading 2 6 2 2 6" xfId="22899"/>
    <cellStyle name="Heading 2 6 2 3" xfId="1110"/>
    <cellStyle name="Heading 2 6 2 3 2" xfId="7190"/>
    <cellStyle name="Heading 2 6 2 3 2 2" xfId="13081"/>
    <cellStyle name="Heading 2 6 2 3 2 2 2" xfId="22070"/>
    <cellStyle name="Heading 2 6 2 3 2 2 2 2" xfId="43559"/>
    <cellStyle name="Heading 2 6 2 3 2 2 3" xfId="31775"/>
    <cellStyle name="Heading 2 6 2 3 2 3" xfId="16179"/>
    <cellStyle name="Heading 2 6 2 3 2 3 2" xfId="26926"/>
    <cellStyle name="Heading 2 6 2 3 2 4" xfId="43753"/>
    <cellStyle name="Heading 2 6 2 3 3" xfId="12557"/>
    <cellStyle name="Heading 2 6 2 3 3 2" xfId="21546"/>
    <cellStyle name="Heading 2 6 2 3 3 2 2" xfId="39487"/>
    <cellStyle name="Heading 2 6 2 3 3 3" xfId="39659"/>
    <cellStyle name="Heading 2 6 2 3 4" xfId="3547"/>
    <cellStyle name="Heading 2 6 2 3 4 2" xfId="32430"/>
    <cellStyle name="Heading 2 6 2 3 5" xfId="13593"/>
    <cellStyle name="Heading 2 6 2 3 5 2" xfId="25436"/>
    <cellStyle name="Heading 2 6 2 3 6" xfId="24033"/>
    <cellStyle name="Heading 2 6 2 4" xfId="1770"/>
    <cellStyle name="Heading 2 6 2 4 2" xfId="7216"/>
    <cellStyle name="Heading 2 6 2 4 2 2" xfId="13107"/>
    <cellStyle name="Heading 2 6 2 4 2 2 2" xfId="22096"/>
    <cellStyle name="Heading 2 6 2 4 2 2 2 2" xfId="35993"/>
    <cellStyle name="Heading 2 6 2 4 2 2 3" xfId="22405"/>
    <cellStyle name="Heading 2 6 2 4 2 3" xfId="16205"/>
    <cellStyle name="Heading 2 6 2 4 2 3 2" xfId="34763"/>
    <cellStyle name="Heading 2 6 2 4 2 4" xfId="42891"/>
    <cellStyle name="Heading 2 6 2 4 3" xfId="12279"/>
    <cellStyle name="Heading 2 6 2 4 3 2" xfId="21268"/>
    <cellStyle name="Heading 2 6 2 4 3 2 2" xfId="28717"/>
    <cellStyle name="Heading 2 6 2 4 3 3" xfId="30734"/>
    <cellStyle name="Heading 2 6 2 4 4" xfId="4207"/>
    <cellStyle name="Heading 2 6 2 4 4 2" xfId="30736"/>
    <cellStyle name="Heading 2 6 2 4 5" xfId="13619"/>
    <cellStyle name="Heading 2 6 2 4 5 2" xfId="23315"/>
    <cellStyle name="Heading 2 6 2 4 6" xfId="43135"/>
    <cellStyle name="Heading 2 6 2 5" xfId="2073"/>
    <cellStyle name="Heading 2 6 2 5 2" xfId="7234"/>
    <cellStyle name="Heading 2 6 2 5 2 2" xfId="13125"/>
    <cellStyle name="Heading 2 6 2 5 2 2 2" xfId="22114"/>
    <cellStyle name="Heading 2 6 2 5 2 2 2 2" xfId="40678"/>
    <cellStyle name="Heading 2 6 2 5 2 2 3" xfId="42670"/>
    <cellStyle name="Heading 2 6 2 5 2 3" xfId="16223"/>
    <cellStyle name="Heading 2 6 2 5 2 3 2" xfId="34488"/>
    <cellStyle name="Heading 2 6 2 5 2 4" xfId="22596"/>
    <cellStyle name="Heading 2 6 2 5 3" xfId="12300"/>
    <cellStyle name="Heading 2 6 2 5 3 2" xfId="21289"/>
    <cellStyle name="Heading 2 6 2 5 3 2 2" xfId="26110"/>
    <cellStyle name="Heading 2 6 2 5 3 3" xfId="29537"/>
    <cellStyle name="Heading 2 6 2 5 4" xfId="4510"/>
    <cellStyle name="Heading 2 6 2 5 4 2" xfId="38073"/>
    <cellStyle name="Heading 2 6 2 5 5" xfId="13637"/>
    <cellStyle name="Heading 2 6 2 5 5 2" xfId="22627"/>
    <cellStyle name="Heading 2 6 2 5 6" xfId="36315"/>
    <cellStyle name="Heading 2 6 2 6" xfId="6718"/>
    <cellStyle name="Heading 2 6 2 6 2" xfId="12847"/>
    <cellStyle name="Heading 2 6 2 6 2 2" xfId="21836"/>
    <cellStyle name="Heading 2 6 2 6 2 2 2" xfId="42475"/>
    <cellStyle name="Heading 2 6 2 6 2 3" xfId="30527"/>
    <cellStyle name="Heading 2 6 2 6 3" xfId="15707"/>
    <cellStyle name="Heading 2 6 2 6 3 2" xfId="40429"/>
    <cellStyle name="Heading 2 6 2 6 4" xfId="35475"/>
    <cellStyle name="Heading 2 6 2 7" xfId="9833"/>
    <cellStyle name="Heading 2 6 2 7 2" xfId="18822"/>
    <cellStyle name="Heading 2 6 2 7 2 2" xfId="42563"/>
    <cellStyle name="Heading 2 6 2 7 3" xfId="32096"/>
    <cellStyle name="Heading 2 6 2 8" xfId="2422"/>
    <cellStyle name="Heading 2 6 2 8 2" xfId="25728"/>
    <cellStyle name="Heading 2 6 2 9" xfId="13331"/>
    <cellStyle name="Heading 2 6 2 9 2" xfId="32489"/>
    <cellStyle name="Heading 2 6 3" xfId="279"/>
    <cellStyle name="Heading 2 6 3 2" xfId="6931"/>
    <cellStyle name="Heading 2 6 3 2 2" xfId="12890"/>
    <cellStyle name="Heading 2 6 3 2 2 2" xfId="21879"/>
    <cellStyle name="Heading 2 6 3 2 2 2 2" xfId="39911"/>
    <cellStyle name="Heading 2 6 3 2 2 3" xfId="26982"/>
    <cellStyle name="Heading 2 6 3 2 3" xfId="15920"/>
    <cellStyle name="Heading 2 6 3 2 3 2" xfId="32807"/>
    <cellStyle name="Heading 2 6 3 2 4" xfId="27820"/>
    <cellStyle name="Heading 2 6 3 3" xfId="9802"/>
    <cellStyle name="Heading 2 6 3 3 2" xfId="18791"/>
    <cellStyle name="Heading 2 6 3 3 2 2" xfId="40329"/>
    <cellStyle name="Heading 2 6 3 3 3" xfId="42775"/>
    <cellStyle name="Heading 2 6 3 4" xfId="2747"/>
    <cellStyle name="Heading 2 6 3 4 2" xfId="32936"/>
    <cellStyle name="Heading 2 6 3 5" xfId="13508"/>
    <cellStyle name="Heading 2 6 3 5 2" xfId="22785"/>
    <cellStyle name="Heading 2 6 3 6" xfId="25138"/>
    <cellStyle name="Heading 2 6 4" xfId="628"/>
    <cellStyle name="Heading 2 6 4 2" xfId="7154"/>
    <cellStyle name="Heading 2 6 4 2 2" xfId="13045"/>
    <cellStyle name="Heading 2 6 4 2 2 2" xfId="22034"/>
    <cellStyle name="Heading 2 6 4 2 2 2 2" xfId="24965"/>
    <cellStyle name="Heading 2 6 4 2 2 3" xfId="28047"/>
    <cellStyle name="Heading 2 6 4 2 3" xfId="16143"/>
    <cellStyle name="Heading 2 6 4 2 3 2" xfId="35673"/>
    <cellStyle name="Heading 2 6 4 2 4" xfId="38395"/>
    <cellStyle name="Heading 2 6 4 3" xfId="12289"/>
    <cellStyle name="Heading 2 6 4 3 2" xfId="21278"/>
    <cellStyle name="Heading 2 6 4 3 2 2" xfId="35996"/>
    <cellStyle name="Heading 2 6 4 3 3" xfId="34227"/>
    <cellStyle name="Heading 2 6 4 4" xfId="3065"/>
    <cellStyle name="Heading 2 6 4 4 2" xfId="39047"/>
    <cellStyle name="Heading 2 6 4 5" xfId="13557"/>
    <cellStyle name="Heading 2 6 4 5 2" xfId="39532"/>
    <cellStyle name="Heading 2 6 4 6" xfId="38340"/>
    <cellStyle name="Heading 2 6 5" xfId="973"/>
    <cellStyle name="Heading 2 6 5 2" xfId="7178"/>
    <cellStyle name="Heading 2 6 5 2 2" xfId="13069"/>
    <cellStyle name="Heading 2 6 5 2 2 2" xfId="22058"/>
    <cellStyle name="Heading 2 6 5 2 2 2 2" xfId="25050"/>
    <cellStyle name="Heading 2 6 5 2 2 3" xfId="23017"/>
    <cellStyle name="Heading 2 6 5 2 3" xfId="16167"/>
    <cellStyle name="Heading 2 6 5 2 3 2" xfId="24102"/>
    <cellStyle name="Heading 2 6 5 2 4" xfId="39681"/>
    <cellStyle name="Heading 2 6 5 3" xfId="9801"/>
    <cellStyle name="Heading 2 6 5 3 2" xfId="18790"/>
    <cellStyle name="Heading 2 6 5 3 2 2" xfId="30920"/>
    <cellStyle name="Heading 2 6 5 3 3" xfId="33365"/>
    <cellStyle name="Heading 2 6 5 4" xfId="3410"/>
    <cellStyle name="Heading 2 6 5 4 2" xfId="27866"/>
    <cellStyle name="Heading 2 6 5 5" xfId="13581"/>
    <cellStyle name="Heading 2 6 5 5 2" xfId="25234"/>
    <cellStyle name="Heading 2 6 5 6" xfId="26835"/>
    <cellStyle name="Heading 2 6 6" xfId="1637"/>
    <cellStyle name="Heading 2 6 6 2" xfId="7199"/>
    <cellStyle name="Heading 2 6 6 2 2" xfId="13090"/>
    <cellStyle name="Heading 2 6 6 2 2 2" xfId="22079"/>
    <cellStyle name="Heading 2 6 6 2 2 2 2" xfId="35641"/>
    <cellStyle name="Heading 2 6 6 2 2 3" xfId="25013"/>
    <cellStyle name="Heading 2 6 6 2 3" xfId="16188"/>
    <cellStyle name="Heading 2 6 6 2 3 2" xfId="41396"/>
    <cellStyle name="Heading 2 6 6 2 4" xfId="41575"/>
    <cellStyle name="Heading 2 6 6 3" xfId="9804"/>
    <cellStyle name="Heading 2 6 6 3 2" xfId="18793"/>
    <cellStyle name="Heading 2 6 6 3 2 2" xfId="22178"/>
    <cellStyle name="Heading 2 6 6 3 3" xfId="27012"/>
    <cellStyle name="Heading 2 6 6 4" xfId="4074"/>
    <cellStyle name="Heading 2 6 6 4 2" xfId="24101"/>
    <cellStyle name="Heading 2 6 6 5" xfId="13602"/>
    <cellStyle name="Heading 2 6 6 5 2" xfId="22133"/>
    <cellStyle name="Heading 2 6 6 6" xfId="37126"/>
    <cellStyle name="Heading 2 6 7" xfId="1664"/>
    <cellStyle name="Heading 2 6 7 2" xfId="7208"/>
    <cellStyle name="Heading 2 6 7 2 2" xfId="13099"/>
    <cellStyle name="Heading 2 6 7 2 2 2" xfId="22088"/>
    <cellStyle name="Heading 2 6 7 2 2 2 2" xfId="41608"/>
    <cellStyle name="Heading 2 6 7 2 2 3" xfId="39675"/>
    <cellStyle name="Heading 2 6 7 2 3" xfId="16197"/>
    <cellStyle name="Heading 2 6 7 2 3 2" xfId="34492"/>
    <cellStyle name="Heading 2 6 7 2 4" xfId="23251"/>
    <cellStyle name="Heading 2 6 7 3" xfId="9720"/>
    <cellStyle name="Heading 2 6 7 3 2" xfId="18709"/>
    <cellStyle name="Heading 2 6 7 3 2 2" xfId="28143"/>
    <cellStyle name="Heading 2 6 7 3 3" xfId="34989"/>
    <cellStyle name="Heading 2 6 7 4" xfId="4101"/>
    <cellStyle name="Heading 2 6 7 4 2" xfId="29484"/>
    <cellStyle name="Heading 2 6 7 5" xfId="13611"/>
    <cellStyle name="Heading 2 6 7 5 2" xfId="30743"/>
    <cellStyle name="Heading 2 6 7 6" xfId="42254"/>
    <cellStyle name="Heading 2 6 8" xfId="6581"/>
    <cellStyle name="Heading 2 6 8 2" xfId="12835"/>
    <cellStyle name="Heading 2 6 8 2 2" xfId="21824"/>
    <cellStyle name="Heading 2 6 8 2 2 2" xfId="23950"/>
    <cellStyle name="Heading 2 6 8 2 3" xfId="36601"/>
    <cellStyle name="Heading 2 6 8 3" xfId="15570"/>
    <cellStyle name="Heading 2 6 8 3 2" xfId="43842"/>
    <cellStyle name="Heading 2 6 8 4" xfId="28471"/>
    <cellStyle name="Heading 2 6 9" xfId="12522"/>
    <cellStyle name="Heading 2 6 9 2" xfId="21511"/>
    <cellStyle name="Heading 2 6 9 2 2" xfId="27970"/>
    <cellStyle name="Heading 2 6 9 3" xfId="28168"/>
    <cellStyle name="Heading 2 7" xfId="115"/>
    <cellStyle name="Heading 2 7 10" xfId="2275"/>
    <cellStyle name="Heading 2 7 10 2" xfId="24666"/>
    <cellStyle name="Heading 2 7 11" xfId="13184"/>
    <cellStyle name="Heading 2 7 11 2" xfId="39247"/>
    <cellStyle name="Heading 2 7 12" xfId="23010"/>
    <cellStyle name="Heading 2 7 2" xfId="407"/>
    <cellStyle name="Heading 2 7 2 10" xfId="42663"/>
    <cellStyle name="Heading 2 7 2 2" xfId="756"/>
    <cellStyle name="Heading 2 7 2 2 2" xfId="7165"/>
    <cellStyle name="Heading 2 7 2 2 2 2" xfId="13056"/>
    <cellStyle name="Heading 2 7 2 2 2 2 2" xfId="22045"/>
    <cellStyle name="Heading 2 7 2 2 2 2 2 2" xfId="34064"/>
    <cellStyle name="Heading 2 7 2 2 2 2 3" xfId="38321"/>
    <cellStyle name="Heading 2 7 2 2 2 3" xfId="16154"/>
    <cellStyle name="Heading 2 7 2 2 2 3 2" xfId="26095"/>
    <cellStyle name="Heading 2 7 2 2 2 4" xfId="36468"/>
    <cellStyle name="Heading 2 7 2 2 3" xfId="12805"/>
    <cellStyle name="Heading 2 7 2 2 3 2" xfId="21794"/>
    <cellStyle name="Heading 2 7 2 2 3 2 2" xfId="43342"/>
    <cellStyle name="Heading 2 7 2 2 3 3" xfId="38379"/>
    <cellStyle name="Heading 2 7 2 2 4" xfId="3193"/>
    <cellStyle name="Heading 2 7 2 2 4 2" xfId="42637"/>
    <cellStyle name="Heading 2 7 2 2 5" xfId="13568"/>
    <cellStyle name="Heading 2 7 2 2 5 2" xfId="34299"/>
    <cellStyle name="Heading 2 7 2 2 6" xfId="30149"/>
    <cellStyle name="Heading 2 7 2 3" xfId="1101"/>
    <cellStyle name="Heading 2 7 2 3 2" xfId="7189"/>
    <cellStyle name="Heading 2 7 2 3 2 2" xfId="13080"/>
    <cellStyle name="Heading 2 7 2 3 2 2 2" xfId="22069"/>
    <cellStyle name="Heading 2 7 2 3 2 2 2 2" xfId="34149"/>
    <cellStyle name="Heading 2 7 2 3 2 2 3" xfId="39581"/>
    <cellStyle name="Heading 2 7 2 3 2 3" xfId="16178"/>
    <cellStyle name="Heading 2 7 2 3 2 3 2" xfId="40451"/>
    <cellStyle name="Heading 2 7 2 3 2 4" xfId="34343"/>
    <cellStyle name="Heading 2 7 2 3 3" xfId="12454"/>
    <cellStyle name="Heading 2 7 2 3 3 2" xfId="21443"/>
    <cellStyle name="Heading 2 7 2 3 3 2 2" xfId="41293"/>
    <cellStyle name="Heading 2 7 2 3 3 3" xfId="29867"/>
    <cellStyle name="Heading 2 7 2 3 4" xfId="3538"/>
    <cellStyle name="Heading 2 7 2 3 4 2" xfId="38901"/>
    <cellStyle name="Heading 2 7 2 3 5" xfId="13592"/>
    <cellStyle name="Heading 2 7 2 3 5 2" xfId="37873"/>
    <cellStyle name="Heading 2 7 2 3 6" xfId="25490"/>
    <cellStyle name="Heading 2 7 2 4" xfId="1761"/>
    <cellStyle name="Heading 2 7 2 4 2" xfId="7215"/>
    <cellStyle name="Heading 2 7 2 4 2 2" xfId="13106"/>
    <cellStyle name="Heading 2 7 2 4 2 2 2" xfId="22095"/>
    <cellStyle name="Heading 2 7 2 4 2 2 2 2" xfId="38863"/>
    <cellStyle name="Heading 2 7 2 4 2 2 3" xfId="35597"/>
    <cellStyle name="Heading 2 7 2 4 2 3" xfId="16204"/>
    <cellStyle name="Heading 2 7 2 4 2 3 2" xfId="40349"/>
    <cellStyle name="Heading 2 7 2 4 2 4" xfId="33481"/>
    <cellStyle name="Heading 2 7 2 4 3" xfId="9856"/>
    <cellStyle name="Heading 2 7 2 4 3 2" xfId="18845"/>
    <cellStyle name="Heading 2 7 2 4 3 2 2" xfId="29984"/>
    <cellStyle name="Heading 2 7 2 4 3 3" xfId="42750"/>
    <cellStyle name="Heading 2 7 2 4 4" xfId="4198"/>
    <cellStyle name="Heading 2 7 2 4 4 2" xfId="22201"/>
    <cellStyle name="Heading 2 7 2 4 5" xfId="13618"/>
    <cellStyle name="Heading 2 7 2 4 5 2" xfId="22473"/>
    <cellStyle name="Heading 2 7 2 4 6" xfId="22689"/>
    <cellStyle name="Heading 2 7 2 5" xfId="2064"/>
    <cellStyle name="Heading 2 7 2 5 2" xfId="7233"/>
    <cellStyle name="Heading 2 7 2 5 2 2" xfId="13124"/>
    <cellStyle name="Heading 2 7 2 5 2 2 2" xfId="22113"/>
    <cellStyle name="Heading 2 7 2 5 2 2 2 2" xfId="31269"/>
    <cellStyle name="Heading 2 7 2 5 2 2 3" xfId="33260"/>
    <cellStyle name="Heading 2 7 2 5 2 3" xfId="16222"/>
    <cellStyle name="Heading 2 7 2 5 2 3 2" xfId="26502"/>
    <cellStyle name="Heading 2 7 2 5 2 4" xfId="22258"/>
    <cellStyle name="Heading 2 7 2 5 3" xfId="9826"/>
    <cellStyle name="Heading 2 7 2 5 3 2" xfId="18815"/>
    <cellStyle name="Heading 2 7 2 5 3 2 2" xfId="35726"/>
    <cellStyle name="Heading 2 7 2 5 3 3" xfId="35101"/>
    <cellStyle name="Heading 2 7 2 5 4" xfId="4501"/>
    <cellStyle name="Heading 2 7 2 5 4 2" xfId="30995"/>
    <cellStyle name="Heading 2 7 2 5 5" xfId="13636"/>
    <cellStyle name="Heading 2 7 2 5 5 2" xfId="34949"/>
    <cellStyle name="Heading 2 7 2 5 6" xfId="33795"/>
    <cellStyle name="Heading 2 7 2 6" xfId="6709"/>
    <cellStyle name="Heading 2 7 2 6 2" xfId="12846"/>
    <cellStyle name="Heading 2 7 2 6 2 2" xfId="21835"/>
    <cellStyle name="Heading 2 7 2 6 2 2 2" xfId="33065"/>
    <cellStyle name="Heading 2 7 2 6 2 3" xfId="43580"/>
    <cellStyle name="Heading 2 7 2 6 3" xfId="15698"/>
    <cellStyle name="Heading 2 7 2 6 3 2" xfId="41475"/>
    <cellStyle name="Heading 2 7 2 6 4" xfId="43412"/>
    <cellStyle name="Heading 2 7 2 7" xfId="9752"/>
    <cellStyle name="Heading 2 7 2 7 2" xfId="18741"/>
    <cellStyle name="Heading 2 7 2 7 2 2" xfId="25993"/>
    <cellStyle name="Heading 2 7 2 7 3" xfId="27490"/>
    <cellStyle name="Heading 2 7 2 8" xfId="2413"/>
    <cellStyle name="Heading 2 7 2 8 2" xfId="36073"/>
    <cellStyle name="Heading 2 7 2 9" xfId="13322"/>
    <cellStyle name="Heading 2 7 2 9 2" xfId="38927"/>
    <cellStyle name="Heading 2 7 3" xfId="269"/>
    <cellStyle name="Heading 2 7 3 2" xfId="6926"/>
    <cellStyle name="Heading 2 7 3 2 2" xfId="12885"/>
    <cellStyle name="Heading 2 7 3 2 2 2" xfId="21874"/>
    <cellStyle name="Heading 2 7 3 2 2 2 2" xfId="24185"/>
    <cellStyle name="Heading 2 7 3 2 2 3" xfId="39008"/>
    <cellStyle name="Heading 2 7 3 2 3" xfId="15915"/>
    <cellStyle name="Heading 2 7 3 2 3 2" xfId="36303"/>
    <cellStyle name="Heading 2 7 3 2 4" xfId="42917"/>
    <cellStyle name="Heading 2 7 3 3" xfId="12487"/>
    <cellStyle name="Heading 2 7 3 3 2" xfId="21476"/>
    <cellStyle name="Heading 2 7 3 3 2 2" xfId="37941"/>
    <cellStyle name="Heading 2 7 3 3 3" xfId="36077"/>
    <cellStyle name="Heading 2 7 3 4" xfId="2737"/>
    <cellStyle name="Heading 2 7 3 4 2" xfId="31683"/>
    <cellStyle name="Heading 2 7 3 5" xfId="13506"/>
    <cellStyle name="Heading 2 7 3 5 2" xfId="36181"/>
    <cellStyle name="Heading 2 7 3 6" xfId="33172"/>
    <cellStyle name="Heading 2 7 4" xfId="618"/>
    <cellStyle name="Heading 2 7 4 2" xfId="7152"/>
    <cellStyle name="Heading 2 7 4 2 2" xfId="13043"/>
    <cellStyle name="Heading 2 7 4 2 2 2" xfId="22032"/>
    <cellStyle name="Heading 2 7 4 2 2 2 2" xfId="23064"/>
    <cellStyle name="Heading 2 7 4 2 2 3" xfId="31491"/>
    <cellStyle name="Heading 2 7 4 2 3" xfId="16141"/>
    <cellStyle name="Heading 2 7 4 2 3 2" xfId="38912"/>
    <cellStyle name="Heading 2 7 4 2 4" xfId="42242"/>
    <cellStyle name="Heading 2 7 4 3" xfId="12786"/>
    <cellStyle name="Heading 2 7 4 3 2" xfId="21775"/>
    <cellStyle name="Heading 2 7 4 3 2 2" xfId="26912"/>
    <cellStyle name="Heading 2 7 4 3 3" xfId="38243"/>
    <cellStyle name="Heading 2 7 4 4" xfId="3055"/>
    <cellStyle name="Heading 2 7 4 4 2" xfId="23254"/>
    <cellStyle name="Heading 2 7 4 5" xfId="13555"/>
    <cellStyle name="Heading 2 7 4 5 2" xfId="43379"/>
    <cellStyle name="Heading 2 7 4 6" xfId="37073"/>
    <cellStyle name="Heading 2 7 5" xfId="963"/>
    <cellStyle name="Heading 2 7 5 2" xfId="7176"/>
    <cellStyle name="Heading 2 7 5 2 2" xfId="13067"/>
    <cellStyle name="Heading 2 7 5 2 2 2" xfId="22056"/>
    <cellStyle name="Heading 2 7 5 2 2 2 2" xfId="23164"/>
    <cellStyle name="Heading 2 7 5 2 2 3" xfId="36391"/>
    <cellStyle name="Heading 2 7 5 2 3" xfId="16165"/>
    <cellStyle name="Heading 2 7 5 2 3 2" xfId="35567"/>
    <cellStyle name="Heading 2 7 5 2 4" xfId="43528"/>
    <cellStyle name="Heading 2 7 5 3" xfId="12485"/>
    <cellStyle name="Heading 2 7 5 3 2" xfId="21474"/>
    <cellStyle name="Heading 2 7 5 3 2 2" xfId="41787"/>
    <cellStyle name="Heading 2 7 5 3 3" xfId="36907"/>
    <cellStyle name="Heading 2 7 5 4" xfId="3400"/>
    <cellStyle name="Heading 2 7 5 4 2" xfId="41850"/>
    <cellStyle name="Heading 2 7 5 5" xfId="13579"/>
    <cellStyle name="Heading 2 7 5 5 2" xfId="28637"/>
    <cellStyle name="Heading 2 7 5 6" xfId="25146"/>
    <cellStyle name="Heading 2 7 6" xfId="1627"/>
    <cellStyle name="Heading 2 7 6 2" xfId="7197"/>
    <cellStyle name="Heading 2 7 6 2 2" xfId="13088"/>
    <cellStyle name="Heading 2 7 6 2 2 2" xfId="22077"/>
    <cellStyle name="Heading 2 7 6 2 2 2 2" xfId="27707"/>
    <cellStyle name="Heading 2 7 6 2 2 3" xfId="23120"/>
    <cellStyle name="Heading 2 7 6 2 3" xfId="16186"/>
    <cellStyle name="Heading 2 7 6 2 3 2" xfId="39776"/>
    <cellStyle name="Heading 2 7 6 2 4" xfId="40167"/>
    <cellStyle name="Heading 2 7 6 3" xfId="12364"/>
    <cellStyle name="Heading 2 7 6 3 2" xfId="21353"/>
    <cellStyle name="Heading 2 7 6 3 2 2" xfId="34888"/>
    <cellStyle name="Heading 2 7 6 3 3" xfId="36288"/>
    <cellStyle name="Heading 2 7 6 4" xfId="4064"/>
    <cellStyle name="Heading 2 7 6 4 2" xfId="30430"/>
    <cellStyle name="Heading 2 7 6 5" xfId="13600"/>
    <cellStyle name="Heading 2 7 6 5 2" xfId="27735"/>
    <cellStyle name="Heading 2 7 6 6" xfId="29116"/>
    <cellStyle name="Heading 2 7 7" xfId="1606"/>
    <cellStyle name="Heading 2 7 7 2" xfId="7195"/>
    <cellStyle name="Heading 2 7 7 2 2" xfId="13086"/>
    <cellStyle name="Heading 2 7 7 2 2 2" xfId="22075"/>
    <cellStyle name="Heading 2 7 7 2 2 2 2" xfId="28462"/>
    <cellStyle name="Heading 2 7 7 2 2 3" xfId="36566"/>
    <cellStyle name="Heading 2 7 7 2 3" xfId="16184"/>
    <cellStyle name="Heading 2 7 7 2 3 2" xfId="43623"/>
    <cellStyle name="Heading 2 7 7 2 4" xfId="44014"/>
    <cellStyle name="Heading 2 7 7 3" xfId="9721"/>
    <cellStyle name="Heading 2 7 7 3 2" xfId="18710"/>
    <cellStyle name="Heading 2 7 7 3 2 2" xfId="37150"/>
    <cellStyle name="Heading 2 7 7 3 3" xfId="22667"/>
    <cellStyle name="Heading 2 7 7 4" xfId="4043"/>
    <cellStyle name="Heading 2 7 7 4 2" xfId="33940"/>
    <cellStyle name="Heading 2 7 7 5" xfId="13598"/>
    <cellStyle name="Heading 2 7 7 5 2" xfId="31179"/>
    <cellStyle name="Heading 2 7 7 6" xfId="32562"/>
    <cellStyle name="Heading 2 7 8" xfId="6571"/>
    <cellStyle name="Heading 2 7 8 2" xfId="12833"/>
    <cellStyle name="Heading 2 7 8 2 2" xfId="21822"/>
    <cellStyle name="Heading 2 7 8 2 2 2" xfId="26916"/>
    <cellStyle name="Heading 2 7 8 2 3" xfId="37372"/>
    <cellStyle name="Heading 2 7 8 3" xfId="15560"/>
    <cellStyle name="Heading 2 7 8 3 2" xfId="27736"/>
    <cellStyle name="Heading 2 7 8 4" xfId="42455"/>
    <cellStyle name="Heading 2 7 9" xfId="9755"/>
    <cellStyle name="Heading 2 7 9 2" xfId="18744"/>
    <cellStyle name="Heading 2 7 9 2 2" xfId="30337"/>
    <cellStyle name="Heading 2 7 9 3" xfId="40554"/>
    <cellStyle name="Heading 2 8" xfId="27157"/>
    <cellStyle name="Heading 2 9" xfId="94"/>
    <cellStyle name="Heading 3 2" xfId="95"/>
    <cellStyle name="Heading 3 2 2" xfId="44191"/>
    <cellStyle name="Heading 3 3" xfId="44246"/>
    <cellStyle name="Heading 3 4" xfId="51"/>
    <cellStyle name="Heading 4 2" xfId="96"/>
    <cellStyle name="Heading 4 2 2" xfId="44192"/>
    <cellStyle name="Heading 4 3" xfId="44247"/>
    <cellStyle name="Heading 4 4" xfId="52"/>
    <cellStyle name="Hed Side" xfId="16"/>
    <cellStyle name="Hed Top" xfId="15"/>
    <cellStyle name="Hyperlink" xfId="10" builtinId="8"/>
    <cellStyle name="Hyperlink 2" xfId="97"/>
    <cellStyle name="Hyperlink 2 2" xfId="44203"/>
    <cellStyle name="Hyperlink 3" xfId="45504"/>
    <cellStyle name="Hyperlink 4" xfId="53"/>
    <cellStyle name="Input 10" xfId="2597"/>
    <cellStyle name="Input 10 2" xfId="6838"/>
    <cellStyle name="Input 10 2 2" xfId="12015"/>
    <cellStyle name="Input 10 2 2 2" xfId="21004"/>
    <cellStyle name="Input 10 2 2 2 2" xfId="41388"/>
    <cellStyle name="Input 10 2 2 3" xfId="40496"/>
    <cellStyle name="Input 10 2 3" xfId="15827"/>
    <cellStyle name="Input 10 2 3 2" xfId="37419"/>
    <cellStyle name="Input 10 2 4" xfId="35214"/>
    <cellStyle name="Input 10 3" xfId="9408"/>
    <cellStyle name="Input 10 3 2" xfId="18397"/>
    <cellStyle name="Input 10 3 2 2" xfId="36935"/>
    <cellStyle name="Input 10 3 3" xfId="31876"/>
    <cellStyle name="Input 10 4" xfId="12623"/>
    <cellStyle name="Input 10 4 2" xfId="21612"/>
    <cellStyle name="Input 10 4 2 2" xfId="24342"/>
    <cellStyle name="Input 10 4 3" xfId="28934"/>
    <cellStyle name="Input 10 5" xfId="13451"/>
    <cellStyle name="Input 10 5 2" xfId="25486"/>
    <cellStyle name="Input 10 6" xfId="37208"/>
    <cellStyle name="Input 10 7" xfId="44839"/>
    <cellStyle name="Input 11" xfId="2217"/>
    <cellStyle name="Input 11 2" xfId="30580"/>
    <cellStyle name="Input 12" xfId="23567"/>
    <cellStyle name="Input 13" xfId="98"/>
    <cellStyle name="Input 14" xfId="44142"/>
    <cellStyle name="Input 15" xfId="45469"/>
    <cellStyle name="Input 16" xfId="54"/>
    <cellStyle name="Input 2" xfId="110"/>
    <cellStyle name="Input 2 10" xfId="915"/>
    <cellStyle name="Input 2 10 2" xfId="5282"/>
    <cellStyle name="Input 2 10 2 2" xfId="7868"/>
    <cellStyle name="Input 2 10 2 2 2" xfId="16857"/>
    <cellStyle name="Input 2 10 2 2 2 2" xfId="38292"/>
    <cellStyle name="Input 2 10 2 2 3" xfId="37057"/>
    <cellStyle name="Input 2 10 2 3" xfId="10505"/>
    <cellStyle name="Input 2 10 2 3 2" xfId="19494"/>
    <cellStyle name="Input 2 10 2 3 2 2" xfId="36629"/>
    <cellStyle name="Input 2 10 2 3 3" xfId="34522"/>
    <cellStyle name="Input 2 10 2 4" xfId="14271"/>
    <cellStyle name="Input 2 10 2 4 2" xfId="34845"/>
    <cellStyle name="Input 2 10 2 5" xfId="39395"/>
    <cellStyle name="Input 2 10 3" xfId="3352"/>
    <cellStyle name="Input 2 10 3 2" xfId="34336"/>
    <cellStyle name="Input 2 10 4" xfId="35287"/>
    <cellStyle name="Input 2 10 5" xfId="44527"/>
    <cellStyle name="Input 2 11" xfId="1259"/>
    <cellStyle name="Input 2 11 2" xfId="5604"/>
    <cellStyle name="Input 2 11 2 2" xfId="8190"/>
    <cellStyle name="Input 2 11 2 2 2" xfId="17179"/>
    <cellStyle name="Input 2 11 2 2 2 2" xfId="30813"/>
    <cellStyle name="Input 2 11 2 2 3" xfId="42235"/>
    <cellStyle name="Input 2 11 2 3" xfId="10827"/>
    <cellStyle name="Input 2 11 2 3 2" xfId="19816"/>
    <cellStyle name="Input 2 11 2 3 2 2" xfId="24156"/>
    <cellStyle name="Input 2 11 2 3 3" xfId="22483"/>
    <cellStyle name="Input 2 11 2 4" xfId="14593"/>
    <cellStyle name="Input 2 11 2 4 2" xfId="36939"/>
    <cellStyle name="Input 2 11 2 5" xfId="30645"/>
    <cellStyle name="Input 2 11 3" xfId="3696"/>
    <cellStyle name="Input 2 11 3 2" xfId="40000"/>
    <cellStyle name="Input 2 11 4" xfId="31998"/>
    <cellStyle name="Input 2 11 5" xfId="44621"/>
    <cellStyle name="Input 2 12" xfId="1680"/>
    <cellStyle name="Input 2 12 2" xfId="6008"/>
    <cellStyle name="Input 2 12 2 2" xfId="8594"/>
    <cellStyle name="Input 2 12 2 2 2" xfId="17583"/>
    <cellStyle name="Input 2 12 2 2 2 2" xfId="25822"/>
    <cellStyle name="Input 2 12 2 2 3" xfId="36099"/>
    <cellStyle name="Input 2 12 2 3" xfId="11231"/>
    <cellStyle name="Input 2 12 2 3 2" xfId="20220"/>
    <cellStyle name="Input 2 12 2 3 2 2" xfId="23079"/>
    <cellStyle name="Input 2 12 2 3 3" xfId="32247"/>
    <cellStyle name="Input 2 12 2 4" xfId="14997"/>
    <cellStyle name="Input 2 12 2 4 2" xfId="38196"/>
    <cellStyle name="Input 2 12 2 5" xfId="42617"/>
    <cellStyle name="Input 2 12 3" xfId="4117"/>
    <cellStyle name="Input 2 12 3 2" xfId="42376"/>
    <cellStyle name="Input 2 12 4" xfId="24116"/>
    <cellStyle name="Input 2 12 5" xfId="44674"/>
    <cellStyle name="Input 2 13" xfId="1949"/>
    <cellStyle name="Input 2 13 2" xfId="6262"/>
    <cellStyle name="Input 2 13 2 2" xfId="8848"/>
    <cellStyle name="Input 2 13 2 2 2" xfId="17837"/>
    <cellStyle name="Input 2 13 2 2 2 2" xfId="37573"/>
    <cellStyle name="Input 2 13 2 2 3" xfId="36748"/>
    <cellStyle name="Input 2 13 2 3" xfId="11485"/>
    <cellStyle name="Input 2 13 2 3 2" xfId="20474"/>
    <cellStyle name="Input 2 13 2 3 2 2" xfId="39145"/>
    <cellStyle name="Input 2 13 2 3 3" xfId="26503"/>
    <cellStyle name="Input 2 13 2 4" xfId="15251"/>
    <cellStyle name="Input 2 13 2 4 2" xfId="30547"/>
    <cellStyle name="Input 2 13 2 5" xfId="29117"/>
    <cellStyle name="Input 2 13 3" xfId="4386"/>
    <cellStyle name="Input 2 13 3 2" xfId="39241"/>
    <cellStyle name="Input 2 13 4" xfId="26046"/>
    <cellStyle name="Input 2 13 5" xfId="44684"/>
    <cellStyle name="Input 2 14" xfId="2989"/>
    <cellStyle name="Input 2 14 2" xfId="7139"/>
    <cellStyle name="Input 2 14 2 2" xfId="16128"/>
    <cellStyle name="Input 2 14 2 2 2" xfId="31936"/>
    <cellStyle name="Input 2 14 2 3" xfId="30234"/>
    <cellStyle name="Input 2 14 3" xfId="9702"/>
    <cellStyle name="Input 2 14 3 2" xfId="18691"/>
    <cellStyle name="Input 2 14 3 2 2" xfId="37016"/>
    <cellStyle name="Input 2 14 3 3" xfId="34834"/>
    <cellStyle name="Input 2 14 4" xfId="13542"/>
    <cellStyle name="Input 2 14 4 2" xfId="35851"/>
    <cellStyle name="Input 2 14 5" xfId="41046"/>
    <cellStyle name="Input 2 14 6" xfId="44727"/>
    <cellStyle name="Input 2 15" xfId="6523"/>
    <cellStyle name="Input 2 15 2" xfId="11744"/>
    <cellStyle name="Input 2 15 2 2" xfId="20733"/>
    <cellStyle name="Input 2 15 2 2 2" xfId="37939"/>
    <cellStyle name="Input 2 15 2 3" xfId="27533"/>
    <cellStyle name="Input 2 15 3" xfId="15512"/>
    <cellStyle name="Input 2 15 3 2" xfId="38517"/>
    <cellStyle name="Input 2 15 4" xfId="40946"/>
    <cellStyle name="Input 2 15 5" xfId="44747"/>
    <cellStyle name="Input 2 16" xfId="9107"/>
    <cellStyle name="Input 2 16 2" xfId="18096"/>
    <cellStyle name="Input 2 16 2 2" xfId="41928"/>
    <cellStyle name="Input 2 16 3" xfId="23906"/>
    <cellStyle name="Input 2 16 4" xfId="44835"/>
    <cellStyle name="Input 2 17" xfId="12523"/>
    <cellStyle name="Input 2 17 2" xfId="21512"/>
    <cellStyle name="Input 2 17 2 2" xfId="36976"/>
    <cellStyle name="Input 2 17 3" xfId="37175"/>
    <cellStyle name="Input 2 17 4" xfId="44854"/>
    <cellStyle name="Input 2 18" xfId="2227"/>
    <cellStyle name="Input 2 18 2" xfId="38673"/>
    <cellStyle name="Input 2 18 3" xfId="44886"/>
    <cellStyle name="Input 2 19" xfId="13136"/>
    <cellStyle name="Input 2 19 2" xfId="33475"/>
    <cellStyle name="Input 2 19 3" xfId="44966"/>
    <cellStyle name="Input 2 2" xfId="165"/>
    <cellStyle name="Input 2 2 10" xfId="1976"/>
    <cellStyle name="Input 2 2 10 2" xfId="6284"/>
    <cellStyle name="Input 2 2 10 2 2" xfId="8870"/>
    <cellStyle name="Input 2 2 10 2 2 2" xfId="17859"/>
    <cellStyle name="Input 2 2 10 2 2 2 2" xfId="23544"/>
    <cellStyle name="Input 2 2 10 2 2 3" xfId="34964"/>
    <cellStyle name="Input 2 2 10 2 3" xfId="11507"/>
    <cellStyle name="Input 2 2 10 2 3 2" xfId="20496"/>
    <cellStyle name="Input 2 2 10 2 3 2 2" xfId="28025"/>
    <cellStyle name="Input 2 2 10 2 3 3" xfId="33169"/>
    <cellStyle name="Input 2 2 10 2 4" xfId="15273"/>
    <cellStyle name="Input 2 2 10 2 4 2" xfId="25143"/>
    <cellStyle name="Input 2 2 10 2 5" xfId="34085"/>
    <cellStyle name="Input 2 2 10 3" xfId="4413"/>
    <cellStyle name="Input 2 2 10 3 2" xfId="22995"/>
    <cellStyle name="Input 2 2 10 4" xfId="37471"/>
    <cellStyle name="Input 2 2 11" xfId="2902"/>
    <cellStyle name="Input 2 2 11 2" xfId="7052"/>
    <cellStyle name="Input 2 2 11 2 2" xfId="16041"/>
    <cellStyle name="Input 2 2 11 2 2 2" xfId="30027"/>
    <cellStyle name="Input 2 2 11 2 3" xfId="28656"/>
    <cellStyle name="Input 2 2 11 3" xfId="9615"/>
    <cellStyle name="Input 2 2 11 3 2" xfId="18604"/>
    <cellStyle name="Input 2 2 11 3 2 2" xfId="33049"/>
    <cellStyle name="Input 2 2 11 3 3" xfId="23461"/>
    <cellStyle name="Input 2 2 11 4" xfId="13522"/>
    <cellStyle name="Input 2 2 11 4 2" xfId="28127"/>
    <cellStyle name="Input 2 2 11 5" xfId="39764"/>
    <cellStyle name="Input 2 2 12" xfId="6621"/>
    <cellStyle name="Input 2 2 12 2" xfId="11827"/>
    <cellStyle name="Input 2 2 12 2 2" xfId="20816"/>
    <cellStyle name="Input 2 2 12 2 2 2" xfId="29355"/>
    <cellStyle name="Input 2 2 12 2 3" xfId="37807"/>
    <cellStyle name="Input 2 2 12 3" xfId="15610"/>
    <cellStyle name="Input 2 2 12 3 2" xfId="40837"/>
    <cellStyle name="Input 2 2 12 4" xfId="35900"/>
    <cellStyle name="Input 2 2 13" xfId="9190"/>
    <cellStyle name="Input 2 2 13 2" xfId="18179"/>
    <cellStyle name="Input 2 2 13 2 2" xfId="39702"/>
    <cellStyle name="Input 2 2 13 3" xfId="34995"/>
    <cellStyle name="Input 2 2 14" xfId="12290"/>
    <cellStyle name="Input 2 2 14 2" xfId="21279"/>
    <cellStyle name="Input 2 2 14 2 2" xfId="26939"/>
    <cellStyle name="Input 2 2 14 3" xfId="43637"/>
    <cellStyle name="Input 2 2 15" xfId="2325"/>
    <cellStyle name="Input 2 2 15 2" xfId="28370"/>
    <cellStyle name="Input 2 2 16" xfId="13234"/>
    <cellStyle name="Input 2 2 16 2" xfId="42365"/>
    <cellStyle name="Input 2 2 17" xfId="40452"/>
    <cellStyle name="Input 2 2 18" xfId="44304"/>
    <cellStyle name="Input 2 2 19" xfId="45547"/>
    <cellStyle name="Input 2 2 2" xfId="366"/>
    <cellStyle name="Input 2 2 2 10" xfId="6668"/>
    <cellStyle name="Input 2 2 2 10 2" xfId="11874"/>
    <cellStyle name="Input 2 2 2 10 2 2" xfId="20863"/>
    <cellStyle name="Input 2 2 2 10 2 2 2" xfId="36845"/>
    <cellStyle name="Input 2 2 2 10 2 3" xfId="26531"/>
    <cellStyle name="Input 2 2 2 10 3" xfId="15657"/>
    <cellStyle name="Input 2 2 2 10 3 2" xfId="32855"/>
    <cellStyle name="Input 2 2 2 10 4" xfId="25838"/>
    <cellStyle name="Input 2 2 2 11" xfId="9237"/>
    <cellStyle name="Input 2 2 2 11 2" xfId="18226"/>
    <cellStyle name="Input 2 2 2 11 2 2" xfId="34271"/>
    <cellStyle name="Input 2 2 2 11 3" xfId="34006"/>
    <cellStyle name="Input 2 2 2 12" xfId="12305"/>
    <cellStyle name="Input 2 2 2 12 2" xfId="21294"/>
    <cellStyle name="Input 2 2 2 12 2 2" xfId="31854"/>
    <cellStyle name="Input 2 2 2 12 3" xfId="30737"/>
    <cellStyle name="Input 2 2 2 13" xfId="2372"/>
    <cellStyle name="Input 2 2 2 13 2" xfId="24407"/>
    <cellStyle name="Input 2 2 2 14" xfId="13281"/>
    <cellStyle name="Input 2 2 2 14 2" xfId="38988"/>
    <cellStyle name="Input 2 2 2 15" xfId="37299"/>
    <cellStyle name="Input 2 2 2 2" xfId="498"/>
    <cellStyle name="Input 2 2 2 2 10" xfId="9362"/>
    <cellStyle name="Input 2 2 2 2 10 2" xfId="18351"/>
    <cellStyle name="Input 2 2 2 2 10 2 2" xfId="23222"/>
    <cellStyle name="Input 2 2 2 2 10 3" xfId="42175"/>
    <cellStyle name="Input 2 2 2 2 11" xfId="12281"/>
    <cellStyle name="Input 2 2 2 2 11 2" xfId="21270"/>
    <cellStyle name="Input 2 2 2 2 11 2 2" xfId="25317"/>
    <cellStyle name="Input 2 2 2 2 11 3" xfId="26801"/>
    <cellStyle name="Input 2 2 2 2 12" xfId="2504"/>
    <cellStyle name="Input 2 2 2 2 12 2" xfId="41548"/>
    <cellStyle name="Input 2 2 2 2 13" xfId="13413"/>
    <cellStyle name="Input 2 2 2 2 13 2" xfId="43519"/>
    <cellStyle name="Input 2 2 2 2 14" xfId="29246"/>
    <cellStyle name="Input 2 2 2 2 2" xfId="847"/>
    <cellStyle name="Input 2 2 2 2 2 2" xfId="5216"/>
    <cellStyle name="Input 2 2 2 2 2 2 2" xfId="7802"/>
    <cellStyle name="Input 2 2 2 2 2 2 2 2" xfId="16791"/>
    <cellStyle name="Input 2 2 2 2 2 2 2 2 2" xfId="26899"/>
    <cellStyle name="Input 2 2 2 2 2 2 2 3" xfId="35929"/>
    <cellStyle name="Input 2 2 2 2 2 2 3" xfId="10439"/>
    <cellStyle name="Input 2 2 2 2 2 2 3 2" xfId="19428"/>
    <cellStyle name="Input 2 2 2 2 2 2 3 2 2" xfId="43105"/>
    <cellStyle name="Input 2 2 2 2 2 2 3 3" xfId="37788"/>
    <cellStyle name="Input 2 2 2 2 2 2 4" xfId="14205"/>
    <cellStyle name="Input 2 2 2 2 2 2 4 2" xfId="35560"/>
    <cellStyle name="Input 2 2 2 2 2 2 5" xfId="24502"/>
    <cellStyle name="Input 2 2 2 2 2 3" xfId="3284"/>
    <cellStyle name="Input 2 2 2 2 2 3 2" xfId="39296"/>
    <cellStyle name="Input 2 2 2 2 2 4" xfId="25458"/>
    <cellStyle name="Input 2 2 2 2 3" xfId="1192"/>
    <cellStyle name="Input 2 2 2 2 3 2" xfId="5537"/>
    <cellStyle name="Input 2 2 2 2 3 2 2" xfId="8123"/>
    <cellStyle name="Input 2 2 2 2 3 2 2 2" xfId="17112"/>
    <cellStyle name="Input 2 2 2 2 3 2 2 2 2" xfId="22790"/>
    <cellStyle name="Input 2 2 2 2 3 2 2 3" xfId="27870"/>
    <cellStyle name="Input 2 2 2 2 3 2 3" xfId="10760"/>
    <cellStyle name="Input 2 2 2 2 3 2 3 2" xfId="19749"/>
    <cellStyle name="Input 2 2 2 2 3 2 3 2 2" xfId="30075"/>
    <cellStyle name="Input 2 2 2 2 3 2 3 3" xfId="34677"/>
    <cellStyle name="Input 2 2 2 2 3 2 4" xfId="14526"/>
    <cellStyle name="Input 2 2 2 2 3 2 4 2" xfId="24152"/>
    <cellStyle name="Input 2 2 2 2 3 2 5" xfId="27986"/>
    <cellStyle name="Input 2 2 2 2 3 3" xfId="3629"/>
    <cellStyle name="Input 2 2 2 2 3 3 2" xfId="43414"/>
    <cellStyle name="Input 2 2 2 2 3 4" xfId="35842"/>
    <cellStyle name="Input 2 2 2 2 4" xfId="1536"/>
    <cellStyle name="Input 2 2 2 2 4 2" xfId="5881"/>
    <cellStyle name="Input 2 2 2 2 4 2 2" xfId="8467"/>
    <cellStyle name="Input 2 2 2 2 4 2 2 2" xfId="17456"/>
    <cellStyle name="Input 2 2 2 2 4 2 2 2 2" xfId="42611"/>
    <cellStyle name="Input 2 2 2 2 4 2 2 3" xfId="22783"/>
    <cellStyle name="Input 2 2 2 2 4 2 3" xfId="11104"/>
    <cellStyle name="Input 2 2 2 2 4 2 3 2" xfId="20093"/>
    <cellStyle name="Input 2 2 2 2 4 2 3 2 2" xfId="38614"/>
    <cellStyle name="Input 2 2 2 2 4 2 3 3" xfId="34656"/>
    <cellStyle name="Input 2 2 2 2 4 2 4" xfId="14870"/>
    <cellStyle name="Input 2 2 2 2 4 2 4 2" xfId="36057"/>
    <cellStyle name="Input 2 2 2 2 4 2 5" xfId="23170"/>
    <cellStyle name="Input 2 2 2 2 4 3" xfId="3973"/>
    <cellStyle name="Input 2 2 2 2 4 3 2" xfId="35831"/>
    <cellStyle name="Input 2 2 2 2 4 4" xfId="30671"/>
    <cellStyle name="Input 2 2 2 2 5" xfId="1927"/>
    <cellStyle name="Input 2 2 2 2 5 2" xfId="6243"/>
    <cellStyle name="Input 2 2 2 2 5 2 2" xfId="8829"/>
    <cellStyle name="Input 2 2 2 2 5 2 2 2" xfId="17818"/>
    <cellStyle name="Input 2 2 2 2 5 2 2 2 2" xfId="37918"/>
    <cellStyle name="Input 2 2 2 2 5 2 2 3" xfId="36836"/>
    <cellStyle name="Input 2 2 2 2 5 2 3" xfId="11466"/>
    <cellStyle name="Input 2 2 2 2 5 2 3 2" xfId="20455"/>
    <cellStyle name="Input 2 2 2 2 5 2 3 2 2" xfId="34272"/>
    <cellStyle name="Input 2 2 2 2 5 2 3 3" xfId="41688"/>
    <cellStyle name="Input 2 2 2 2 5 2 4" xfId="15232"/>
    <cellStyle name="Input 2 2 2 2 5 2 4 2" xfId="24338"/>
    <cellStyle name="Input 2 2 2 2 5 2 5" xfId="29154"/>
    <cellStyle name="Input 2 2 2 2 5 3" xfId="4364"/>
    <cellStyle name="Input 2 2 2 2 5 3 2" xfId="33548"/>
    <cellStyle name="Input 2 2 2 2 5 4" xfId="42207"/>
    <cellStyle name="Input 2 2 2 2 6" xfId="2155"/>
    <cellStyle name="Input 2 2 2 2 6 2" xfId="6456"/>
    <cellStyle name="Input 2 2 2 2 6 2 2" xfId="9042"/>
    <cellStyle name="Input 2 2 2 2 6 2 2 2" xfId="18031"/>
    <cellStyle name="Input 2 2 2 2 6 2 2 2 2" xfId="31973"/>
    <cellStyle name="Input 2 2 2 2 6 2 2 3" xfId="31385"/>
    <cellStyle name="Input 2 2 2 2 6 2 3" xfId="11679"/>
    <cellStyle name="Input 2 2 2 2 6 2 3 2" xfId="20668"/>
    <cellStyle name="Input 2 2 2 2 6 2 3 2 2" xfId="22907"/>
    <cellStyle name="Input 2 2 2 2 6 2 3 3" xfId="40087"/>
    <cellStyle name="Input 2 2 2 2 6 2 4" xfId="15445"/>
    <cellStyle name="Input 2 2 2 2 6 2 4 2" xfId="36871"/>
    <cellStyle name="Input 2 2 2 2 6 2 5" xfId="41577"/>
    <cellStyle name="Input 2 2 2 2 6 3" xfId="4592"/>
    <cellStyle name="Input 2 2 2 2 6 3 2" xfId="31887"/>
    <cellStyle name="Input 2 2 2 2 6 4" xfId="24979"/>
    <cellStyle name="Input 2 2 2 2 7" xfId="2965"/>
    <cellStyle name="Input 2 2 2 2 7 2" xfId="7115"/>
    <cellStyle name="Input 2 2 2 2 7 2 2" xfId="12241"/>
    <cellStyle name="Input 2 2 2 2 7 2 2 2" xfId="21230"/>
    <cellStyle name="Input 2 2 2 2 7 2 2 2 2" xfId="29029"/>
    <cellStyle name="Input 2 2 2 2 7 2 2 3" xfId="28394"/>
    <cellStyle name="Input 2 2 2 2 7 2 3" xfId="13032"/>
    <cellStyle name="Input 2 2 2 2 7 2 3 2" xfId="22021"/>
    <cellStyle name="Input 2 2 2 2 7 2 3 2 2" xfId="33908"/>
    <cellStyle name="Input 2 2 2 2 7 2 3 3" xfId="23504"/>
    <cellStyle name="Input 2 2 2 2 7 2 4" xfId="16104"/>
    <cellStyle name="Input 2 2 2 2 7 2 4 2" xfId="27567"/>
    <cellStyle name="Input 2 2 2 2 7 2 5" xfId="29050"/>
    <cellStyle name="Input 2 2 2 2 7 3" xfId="9678"/>
    <cellStyle name="Input 2 2 2 2 7 3 2" xfId="18667"/>
    <cellStyle name="Input 2 2 2 2 7 3 2 2" xfId="29924"/>
    <cellStyle name="Input 2 2 2 2 7 3 3" xfId="30886"/>
    <cellStyle name="Input 2 2 2 2 7 4" xfId="33743"/>
    <cellStyle name="Input 2 2 2 2 8" xfId="4892"/>
    <cellStyle name="Input 2 2 2 2 8 2" xfId="7478"/>
    <cellStyle name="Input 2 2 2 2 8 2 2" xfId="16467"/>
    <cellStyle name="Input 2 2 2 2 8 2 2 2" xfId="23857"/>
    <cellStyle name="Input 2 2 2 2 8 2 3" xfId="26208"/>
    <cellStyle name="Input 2 2 2 2 8 3" xfId="10115"/>
    <cellStyle name="Input 2 2 2 2 8 3 2" xfId="19104"/>
    <cellStyle name="Input 2 2 2 2 8 3 2 2" xfId="39010"/>
    <cellStyle name="Input 2 2 2 2 8 3 3" xfId="37784"/>
    <cellStyle name="Input 2 2 2 2 8 4" xfId="13881"/>
    <cellStyle name="Input 2 2 2 2 8 4 2" xfId="30836"/>
    <cellStyle name="Input 2 2 2 2 8 5" xfId="38792"/>
    <cellStyle name="Input 2 2 2 2 9" xfId="6800"/>
    <cellStyle name="Input 2 2 2 2 9 2" xfId="11999"/>
    <cellStyle name="Input 2 2 2 2 9 2 2" xfId="20988"/>
    <cellStyle name="Input 2 2 2 2 9 2 2 2" xfId="25324"/>
    <cellStyle name="Input 2 2 2 2 9 2 3" xfId="22485"/>
    <cellStyle name="Input 2 2 2 2 9 3" xfId="15789"/>
    <cellStyle name="Input 2 2 2 2 9 3 2" xfId="37178"/>
    <cellStyle name="Input 2 2 2 2 9 4" xfId="34906"/>
    <cellStyle name="Input 2 2 2 3" xfId="715"/>
    <cellStyle name="Input 2 2 2 3 2" xfId="5091"/>
    <cellStyle name="Input 2 2 2 3 2 2" xfId="7677"/>
    <cellStyle name="Input 2 2 2 3 2 2 2" xfId="16666"/>
    <cellStyle name="Input 2 2 2 3 2 2 2 2" xfId="31253"/>
    <cellStyle name="Input 2 2 2 3 2 2 3" xfId="26283"/>
    <cellStyle name="Input 2 2 2 3 2 3" xfId="10314"/>
    <cellStyle name="Input 2 2 2 3 2 3 2" xfId="19303"/>
    <cellStyle name="Input 2 2 2 3 2 3 2 2" xfId="27296"/>
    <cellStyle name="Input 2 2 2 3 2 3 3" xfId="26478"/>
    <cellStyle name="Input 2 2 2 3 2 4" xfId="14080"/>
    <cellStyle name="Input 2 2 2 3 2 4 2" xfId="43075"/>
    <cellStyle name="Input 2 2 2 3 2 5" xfId="40988"/>
    <cellStyle name="Input 2 2 2 3 3" xfId="3152"/>
    <cellStyle name="Input 2 2 2 3 3 2" xfId="37283"/>
    <cellStyle name="Input 2 2 2 3 4" xfId="36813"/>
    <cellStyle name="Input 2 2 2 4" xfId="1060"/>
    <cellStyle name="Input 2 2 2 4 2" xfId="5412"/>
    <cellStyle name="Input 2 2 2 4 2 2" xfId="7998"/>
    <cellStyle name="Input 2 2 2 4 2 2 2" xfId="16987"/>
    <cellStyle name="Input 2 2 2 4 2 2 2 2" xfId="36393"/>
    <cellStyle name="Input 2 2 2 4 2 2 3" xfId="24677"/>
    <cellStyle name="Input 2 2 2 4 2 3" xfId="10635"/>
    <cellStyle name="Input 2 2 2 4 2 3 2" xfId="19624"/>
    <cellStyle name="Input 2 2 2 4 2 3 2 2" xfId="33904"/>
    <cellStyle name="Input 2 2 2 4 2 3 3" xfId="43979"/>
    <cellStyle name="Input 2 2 2 4 2 4" xfId="14401"/>
    <cellStyle name="Input 2 2 2 4 2 4 2" xfId="42702"/>
    <cellStyle name="Input 2 2 2 4 2 5" xfId="35261"/>
    <cellStyle name="Input 2 2 2 4 3" xfId="3497"/>
    <cellStyle name="Input 2 2 2 4 3 2" xfId="39864"/>
    <cellStyle name="Input 2 2 2 4 4" xfId="38563"/>
    <cellStyle name="Input 2 2 2 5" xfId="1404"/>
    <cellStyle name="Input 2 2 2 5 2" xfId="5749"/>
    <cellStyle name="Input 2 2 2 5 2 2" xfId="8335"/>
    <cellStyle name="Input 2 2 2 5 2 2 2" xfId="17324"/>
    <cellStyle name="Input 2 2 2 5 2 2 2 2" xfId="23163"/>
    <cellStyle name="Input 2 2 2 5 2 2 3" xfId="30223"/>
    <cellStyle name="Input 2 2 2 5 2 3" xfId="10972"/>
    <cellStyle name="Input 2 2 2 5 2 3 2" xfId="19961"/>
    <cellStyle name="Input 2 2 2 5 2 3 2 2" xfId="36688"/>
    <cellStyle name="Input 2 2 2 5 2 3 3" xfId="34701"/>
    <cellStyle name="Input 2 2 2 5 2 4" xfId="14738"/>
    <cellStyle name="Input 2 2 2 5 2 4 2" xfId="36154"/>
    <cellStyle name="Input 2 2 2 5 2 5" xfId="39664"/>
    <cellStyle name="Input 2 2 2 5 3" xfId="3841"/>
    <cellStyle name="Input 2 2 2 5 3 2" xfId="41415"/>
    <cellStyle name="Input 2 2 2 5 4" xfId="37756"/>
    <cellStyle name="Input 2 2 2 6" xfId="1677"/>
    <cellStyle name="Input 2 2 2 6 2" xfId="6005"/>
    <cellStyle name="Input 2 2 2 6 2 2" xfId="8591"/>
    <cellStyle name="Input 2 2 2 6 2 2 2" xfId="17580"/>
    <cellStyle name="Input 2 2 2 6 2 2 2 2" xfId="42106"/>
    <cellStyle name="Input 2 2 2 6 2 2 3" xfId="27921"/>
    <cellStyle name="Input 2 2 2 6 2 3" xfId="11228"/>
    <cellStyle name="Input 2 2 2 6 2 3 2" xfId="20217"/>
    <cellStyle name="Input 2 2 2 6 2 3 2 2" xfId="36453"/>
    <cellStyle name="Input 2 2 2 6 2 3 3" xfId="34670"/>
    <cellStyle name="Input 2 2 2 6 2 4" xfId="14994"/>
    <cellStyle name="Input 2 2 2 6 2 4 2" xfId="32633"/>
    <cellStyle name="Input 2 2 2 6 2 5" xfId="38650"/>
    <cellStyle name="Input 2 2 2 6 3" xfId="4114"/>
    <cellStyle name="Input 2 2 2 6 3 2" xfId="23849"/>
    <cellStyle name="Input 2 2 2 6 4" xfId="36492"/>
    <cellStyle name="Input 2 2 2 7" xfId="2023"/>
    <cellStyle name="Input 2 2 2 7 2" xfId="6331"/>
    <cellStyle name="Input 2 2 2 7 2 2" xfId="8917"/>
    <cellStyle name="Input 2 2 2 7 2 2 2" xfId="17906"/>
    <cellStyle name="Input 2 2 2 7 2 2 2 2" xfId="30391"/>
    <cellStyle name="Input 2 2 2 7 2 2 3" xfId="33989"/>
    <cellStyle name="Input 2 2 2 7 2 3" xfId="11554"/>
    <cellStyle name="Input 2 2 2 7 2 3 2" xfId="20543"/>
    <cellStyle name="Input 2 2 2 7 2 3 2 2" xfId="42387"/>
    <cellStyle name="Input 2 2 2 7 2 3 3" xfId="34726"/>
    <cellStyle name="Input 2 2 2 7 2 4" xfId="15320"/>
    <cellStyle name="Input 2 2 2 7 2 4 2" xfId="40898"/>
    <cellStyle name="Input 2 2 2 7 2 5" xfId="36767"/>
    <cellStyle name="Input 2 2 2 7 3" xfId="4460"/>
    <cellStyle name="Input 2 2 2 7 3 2" xfId="43956"/>
    <cellStyle name="Input 2 2 2 7 4" xfId="37989"/>
    <cellStyle name="Input 2 2 2 8" xfId="2834"/>
    <cellStyle name="Input 2 2 2 8 2" xfId="6984"/>
    <cellStyle name="Input 2 2 2 8 2 2" xfId="12113"/>
    <cellStyle name="Input 2 2 2 8 2 2 2" xfId="21102"/>
    <cellStyle name="Input 2 2 2 8 2 2 2 2" xfId="22877"/>
    <cellStyle name="Input 2 2 2 8 2 2 3" xfId="24570"/>
    <cellStyle name="Input 2 2 2 8 2 3" xfId="12932"/>
    <cellStyle name="Input 2 2 2 8 2 3 2" xfId="21921"/>
    <cellStyle name="Input 2 2 2 8 2 3 2 2" xfId="34230"/>
    <cellStyle name="Input 2 2 2 8 2 3 3" xfId="23611"/>
    <cellStyle name="Input 2 2 2 8 2 4" xfId="15973"/>
    <cellStyle name="Input 2 2 2 8 2 4 2" xfId="35653"/>
    <cellStyle name="Input 2 2 2 8 2 5" xfId="32740"/>
    <cellStyle name="Input 2 2 2 8 3" xfId="9547"/>
    <cellStyle name="Input 2 2 2 8 3 2" xfId="18536"/>
    <cellStyle name="Input 2 2 2 8 3 2 2" xfId="39217"/>
    <cellStyle name="Input 2 2 2 8 3 3" xfId="34157"/>
    <cellStyle name="Input 2 2 2 8 4" xfId="36890"/>
    <cellStyle name="Input 2 2 2 9" xfId="4767"/>
    <cellStyle name="Input 2 2 2 9 2" xfId="7353"/>
    <cellStyle name="Input 2 2 2 9 2 2" xfId="16342"/>
    <cellStyle name="Input 2 2 2 9 2 2 2" xfId="35629"/>
    <cellStyle name="Input 2 2 2 9 2 3" xfId="37882"/>
    <cellStyle name="Input 2 2 2 9 3" xfId="9990"/>
    <cellStyle name="Input 2 2 2 9 3 2" xfId="18979"/>
    <cellStyle name="Input 2 2 2 9 3 2 2" xfId="24478"/>
    <cellStyle name="Input 2 2 2 9 3 3" xfId="26434"/>
    <cellStyle name="Input 2 2 2 9 4" xfId="13756"/>
    <cellStyle name="Input 2 2 2 9 4 2" xfId="31944"/>
    <cellStyle name="Input 2 2 2 9 5" xfId="25457"/>
    <cellStyle name="Input 2 2 3" xfId="451"/>
    <cellStyle name="Input 2 2 3 10" xfId="9315"/>
    <cellStyle name="Input 2 2 3 10 2" xfId="18304"/>
    <cellStyle name="Input 2 2 3 10 2 2" xfId="41120"/>
    <cellStyle name="Input 2 2 3 10 3" xfId="26842"/>
    <cellStyle name="Input 2 2 3 11" xfId="12599"/>
    <cellStyle name="Input 2 2 3 11 2" xfId="21588"/>
    <cellStyle name="Input 2 2 3 11 2 2" xfId="37485"/>
    <cellStyle name="Input 2 2 3 11 3" xfId="40625"/>
    <cellStyle name="Input 2 2 3 12" xfId="2457"/>
    <cellStyle name="Input 2 2 3 12 2" xfId="42279"/>
    <cellStyle name="Input 2 2 3 13" xfId="13366"/>
    <cellStyle name="Input 2 2 3 13 2" xfId="22839"/>
    <cellStyle name="Input 2 2 3 14" xfId="36866"/>
    <cellStyle name="Input 2 2 3 2" xfId="800"/>
    <cellStyle name="Input 2 2 3 2 2" xfId="5169"/>
    <cellStyle name="Input 2 2 3 2 2 2" xfId="7755"/>
    <cellStyle name="Input 2 2 3 2 2 2 2" xfId="16744"/>
    <cellStyle name="Input 2 2 3 2 2 2 2 2" xfId="38503"/>
    <cellStyle name="Input 2 2 3 2 2 2 3" xfId="31760"/>
    <cellStyle name="Input 2 2 3 2 2 3" xfId="10392"/>
    <cellStyle name="Input 2 2 3 2 2 3 2" xfId="19381"/>
    <cellStyle name="Input 2 2 3 2 2 3 2 2" xfId="22356"/>
    <cellStyle name="Input 2 2 3 2 2 3 3" xfId="31154"/>
    <cellStyle name="Input 2 2 3 2 2 4" xfId="14158"/>
    <cellStyle name="Input 2 2 3 2 2 4 2" xfId="31034"/>
    <cellStyle name="Input 2 2 3 2 2 5" xfId="40596"/>
    <cellStyle name="Input 2 2 3 2 3" xfId="3237"/>
    <cellStyle name="Input 2 2 3 2 3 2" xfId="34802"/>
    <cellStyle name="Input 2 2 3 2 4" xfId="27594"/>
    <cellStyle name="Input 2 2 3 3" xfId="1145"/>
    <cellStyle name="Input 2 2 3 3 2" xfId="5490"/>
    <cellStyle name="Input 2 2 3 3 2 2" xfId="8076"/>
    <cellStyle name="Input 2 2 3 3 2 2 2" xfId="17065"/>
    <cellStyle name="Input 2 2 3 3 2 2 2 2" xfId="26259"/>
    <cellStyle name="Input 2 2 3 3 2 2 3" xfId="28826"/>
    <cellStyle name="Input 2 2 3 3 2 3" xfId="10713"/>
    <cellStyle name="Input 2 2 3 3 2 3 2" xfId="19702"/>
    <cellStyle name="Input 2 2 3 3 2 3 2 2" xfId="33508"/>
    <cellStyle name="Input 2 2 3 3 2 3 3" xfId="34433"/>
    <cellStyle name="Input 2 2 3 3 2 4" xfId="14479"/>
    <cellStyle name="Input 2 2 3 3 2 4 2" xfId="39413"/>
    <cellStyle name="Input 2 2 3 3 2 5" xfId="33068"/>
    <cellStyle name="Input 2 2 3 3 3" xfId="3582"/>
    <cellStyle name="Input 2 2 3 3 3 2" xfId="22775"/>
    <cellStyle name="Input 2 2 3 3 4" xfId="38136"/>
    <cellStyle name="Input 2 2 3 4" xfId="1489"/>
    <cellStyle name="Input 2 2 3 4 2" xfId="5834"/>
    <cellStyle name="Input 2 2 3 4 2 2" xfId="8420"/>
    <cellStyle name="Input 2 2 3 4 2 2 2" xfId="17409"/>
    <cellStyle name="Input 2 2 3 4 2 2 2 2" xfId="22685"/>
    <cellStyle name="Input 2 2 3 4 2 2 3" xfId="26252"/>
    <cellStyle name="Input 2 2 3 4 2 3" xfId="11057"/>
    <cellStyle name="Input 2 2 3 4 2 3 2" xfId="20046"/>
    <cellStyle name="Input 2 2 3 4 2 3 2 2" xfId="27300"/>
    <cellStyle name="Input 2 2 3 4 2 3 3" xfId="22312"/>
    <cellStyle name="Input 2 2 3 4 2 4" xfId="14823"/>
    <cellStyle name="Input 2 2 3 4 2 4 2" xfId="33529"/>
    <cellStyle name="Input 2 2 3 4 2 5" xfId="30135"/>
    <cellStyle name="Input 2 2 3 4 3" xfId="3926"/>
    <cellStyle name="Input 2 2 3 4 3 2" xfId="29469"/>
    <cellStyle name="Input 2 2 3 4 4" xfId="37172"/>
    <cellStyle name="Input 2 2 3 5" xfId="1607"/>
    <cellStyle name="Input 2 2 3 5 2" xfId="5951"/>
    <cellStyle name="Input 2 2 3 5 2 2" xfId="8537"/>
    <cellStyle name="Input 2 2 3 5 2 2 2" xfId="17526"/>
    <cellStyle name="Input 2 2 3 5 2 2 2 2" xfId="29494"/>
    <cellStyle name="Input 2 2 3 5 2 2 3" xfId="41517"/>
    <cellStyle name="Input 2 2 3 5 2 3" xfId="11174"/>
    <cellStyle name="Input 2 2 3 5 2 3 2" xfId="20163"/>
    <cellStyle name="Input 2 2 3 5 2 3 2 2" xfId="23468"/>
    <cellStyle name="Input 2 2 3 5 2 3 3" xfId="26544"/>
    <cellStyle name="Input 2 2 3 5 2 4" xfId="14940"/>
    <cellStyle name="Input 2 2 3 5 2 4 2" xfId="37535"/>
    <cellStyle name="Input 2 2 3 5 2 5" xfId="27850"/>
    <cellStyle name="Input 2 2 3 5 3" xfId="4044"/>
    <cellStyle name="Input 2 2 3 5 3 2" xfId="43350"/>
    <cellStyle name="Input 2 2 3 5 4" xfId="41971"/>
    <cellStyle name="Input 2 2 3 6" xfId="2108"/>
    <cellStyle name="Input 2 2 3 6 2" xfId="6409"/>
    <cellStyle name="Input 2 2 3 6 2 2" xfId="8995"/>
    <cellStyle name="Input 2 2 3 6 2 2 2" xfId="17984"/>
    <cellStyle name="Input 2 2 3 6 2 2 2 2" xfId="40706"/>
    <cellStyle name="Input 2 2 3 6 2 2 3" xfId="31991"/>
    <cellStyle name="Input 2 2 3 6 2 3" xfId="11632"/>
    <cellStyle name="Input 2 2 3 6 2 3 2" xfId="20621"/>
    <cellStyle name="Input 2 2 3 6 2 3 2 2" xfId="29975"/>
    <cellStyle name="Input 2 2 3 6 2 3 3" xfId="43846"/>
    <cellStyle name="Input 2 2 3 6 2 4" xfId="15398"/>
    <cellStyle name="Input 2 2 3 6 2 4 2" xfId="37720"/>
    <cellStyle name="Input 2 2 3 6 2 5" xfId="42325"/>
    <cellStyle name="Input 2 2 3 6 3" xfId="4545"/>
    <cellStyle name="Input 2 2 3 6 3 2" xfId="32776"/>
    <cellStyle name="Input 2 2 3 6 4" xfId="28378"/>
    <cellStyle name="Input 2 2 3 7" xfId="2918"/>
    <cellStyle name="Input 2 2 3 7 2" xfId="7068"/>
    <cellStyle name="Input 2 2 3 7 2 2" xfId="12194"/>
    <cellStyle name="Input 2 2 3 7 2 2 2" xfId="21183"/>
    <cellStyle name="Input 2 2 3 7 2 2 2 2" xfId="32398"/>
    <cellStyle name="Input 2 2 3 7 2 2 3" xfId="33308"/>
    <cellStyle name="Input 2 2 3 7 2 3" xfId="12997"/>
    <cellStyle name="Input 2 2 3 7 2 3 2" xfId="21986"/>
    <cellStyle name="Input 2 2 3 7 2 3 2 2" xfId="24673"/>
    <cellStyle name="Input 2 2 3 7 2 3 3" xfId="25145"/>
    <cellStyle name="Input 2 2 3 7 2 4" xfId="16057"/>
    <cellStyle name="Input 2 2 3 7 2 4 2" xfId="25814"/>
    <cellStyle name="Input 2 2 3 7 2 5" xfId="42867"/>
    <cellStyle name="Input 2 2 3 7 3" xfId="9631"/>
    <cellStyle name="Input 2 2 3 7 3 2" xfId="18620"/>
    <cellStyle name="Input 2 2 3 7 3 2 2" xfId="23295"/>
    <cellStyle name="Input 2 2 3 7 3 3" xfId="36193"/>
    <cellStyle name="Input 2 2 3 7 4" xfId="35701"/>
    <cellStyle name="Input 2 2 3 8" xfId="4845"/>
    <cellStyle name="Input 2 2 3 8 2" xfId="7431"/>
    <cellStyle name="Input 2 2 3 8 2 2" xfId="16420"/>
    <cellStyle name="Input 2 2 3 8 2 2 2" xfId="39272"/>
    <cellStyle name="Input 2 2 3 8 2 3" xfId="34010"/>
    <cellStyle name="Input 2 2 3 8 3" xfId="10068"/>
    <cellStyle name="Input 2 2 3 8 3 2" xfId="19057"/>
    <cellStyle name="Input 2 2 3 8 3 2 2" xfId="42381"/>
    <cellStyle name="Input 2 2 3 8 3 3" xfId="31156"/>
    <cellStyle name="Input 2 2 3 8 4" xfId="13834"/>
    <cellStyle name="Input 2 2 3 8 4 2" xfId="23745"/>
    <cellStyle name="Input 2 2 3 8 5" xfId="43409"/>
    <cellStyle name="Input 2 2 3 9" xfId="6753"/>
    <cellStyle name="Input 2 2 3 9 2" xfId="11952"/>
    <cellStyle name="Input 2 2 3 9 2 2" xfId="20941"/>
    <cellStyle name="Input 2 2 3 9 2 2 2" xfId="36353"/>
    <cellStyle name="Input 2 2 3 9 2 3" xfId="40285"/>
    <cellStyle name="Input 2 2 3 9 3" xfId="15742"/>
    <cellStyle name="Input 2 2 3 9 3 2" xfId="38042"/>
    <cellStyle name="Input 2 2 3 9 4" xfId="38974"/>
    <cellStyle name="Input 2 2 4" xfId="548"/>
    <cellStyle name="Input 2 2 4 2" xfId="897"/>
    <cellStyle name="Input 2 2 4 2 2" xfId="5266"/>
    <cellStyle name="Input 2 2 4 2 2 2" xfId="7852"/>
    <cellStyle name="Input 2 2 4 2 2 2 2" xfId="16841"/>
    <cellStyle name="Input 2 2 4 2 2 2 2 2" xfId="43116"/>
    <cellStyle name="Input 2 2 4 2 2 2 3" xfId="35026"/>
    <cellStyle name="Input 2 2 4 2 2 3" xfId="10489"/>
    <cellStyle name="Input 2 2 4 2 2 3 2" xfId="19478"/>
    <cellStyle name="Input 2 2 4 2 2 3 2 2" xfId="23845"/>
    <cellStyle name="Input 2 2 4 2 2 3 3" xfId="44126"/>
    <cellStyle name="Input 2 2 4 2 2 4" xfId="14255"/>
    <cellStyle name="Input 2 2 4 2 2 4 2" xfId="28535"/>
    <cellStyle name="Input 2 2 4 2 2 5" xfId="28180"/>
    <cellStyle name="Input 2 2 4 2 3" xfId="3334"/>
    <cellStyle name="Input 2 2 4 2 3 2" xfId="42408"/>
    <cellStyle name="Input 2 2 4 2 4" xfId="22810"/>
    <cellStyle name="Input 2 2 4 3" xfId="1242"/>
    <cellStyle name="Input 2 2 4 3 2" xfId="5587"/>
    <cellStyle name="Input 2 2 4 3 2 2" xfId="8173"/>
    <cellStyle name="Input 2 2 4 3 2 2 2" xfId="17162"/>
    <cellStyle name="Input 2 2 4 3 2 2 2 2" xfId="31740"/>
    <cellStyle name="Input 2 2 4 3 2 2 3" xfId="25952"/>
    <cellStyle name="Input 2 2 4 3 2 3" xfId="10810"/>
    <cellStyle name="Input 2 2 4 3 2 3 2" xfId="19799"/>
    <cellStyle name="Input 2 2 4 3 2 3 2 2" xfId="32982"/>
    <cellStyle name="Input 2 2 4 3 2 3 3" xfId="35598"/>
    <cellStyle name="Input 2 2 4 3 2 4" xfId="14576"/>
    <cellStyle name="Input 2 2 4 3 2 4 2" xfId="40402"/>
    <cellStyle name="Input 2 2 4 3 2 5" xfId="26030"/>
    <cellStyle name="Input 2 2 4 3 3" xfId="3679"/>
    <cellStyle name="Input 2 2 4 3 3 2" xfId="43590"/>
    <cellStyle name="Input 2 2 4 3 4" xfId="37877"/>
    <cellStyle name="Input 2 2 4 4" xfId="1586"/>
    <cellStyle name="Input 2 2 4 4 2" xfId="5931"/>
    <cellStyle name="Input 2 2 4 4 2 2" xfId="8517"/>
    <cellStyle name="Input 2 2 4 4 2 2 2" xfId="17506"/>
    <cellStyle name="Input 2 2 4 4 2 2 2 2" xfId="35939"/>
    <cellStyle name="Input 2 2 4 4 2 2 3" xfId="31773"/>
    <cellStyle name="Input 2 2 4 4 2 3" xfId="11154"/>
    <cellStyle name="Input 2 2 4 4 2 3 2" xfId="20143"/>
    <cellStyle name="Input 2 2 4 4 2 3 2 2" xfId="22506"/>
    <cellStyle name="Input 2 2 4 4 2 3 3" xfId="35468"/>
    <cellStyle name="Input 2 2 4 4 2 4" xfId="14920"/>
    <cellStyle name="Input 2 2 4 4 2 4 2" xfId="30376"/>
    <cellStyle name="Input 2 2 4 4 2 5" xfId="40433"/>
    <cellStyle name="Input 2 2 4 4 3" xfId="4023"/>
    <cellStyle name="Input 2 2 4 4 3 2" xfId="25810"/>
    <cellStyle name="Input 2 2 4 4 4" xfId="24446"/>
    <cellStyle name="Input 2 2 4 5" xfId="1898"/>
    <cellStyle name="Input 2 2 4 5 2" xfId="6214"/>
    <cellStyle name="Input 2 2 4 5 2 2" xfId="8800"/>
    <cellStyle name="Input 2 2 4 5 2 2 2" xfId="17789"/>
    <cellStyle name="Input 2 2 4 5 2 2 2 2" xfId="36661"/>
    <cellStyle name="Input 2 2 4 5 2 2 3" xfId="42451"/>
    <cellStyle name="Input 2 2 4 5 2 3" xfId="11437"/>
    <cellStyle name="Input 2 2 4 5 2 3 2" xfId="20426"/>
    <cellStyle name="Input 2 2 4 5 2 3 2 2" xfId="30873"/>
    <cellStyle name="Input 2 2 4 5 2 3 3" xfId="36202"/>
    <cellStyle name="Input 2 2 4 5 2 4" xfId="15203"/>
    <cellStyle name="Input 2 2 4 5 2 4 2" xfId="41186"/>
    <cellStyle name="Input 2 2 4 5 2 5" xfId="27890"/>
    <cellStyle name="Input 2 2 4 5 3" xfId="4335"/>
    <cellStyle name="Input 2 2 4 5 3 2" xfId="28779"/>
    <cellStyle name="Input 2 2 4 5 4" xfId="40809"/>
    <cellStyle name="Input 2 2 4 6" xfId="2205"/>
    <cellStyle name="Input 2 2 4 6 2" xfId="6506"/>
    <cellStyle name="Input 2 2 4 6 2 2" xfId="9092"/>
    <cellStyle name="Input 2 2 4 6 2 2 2" xfId="18081"/>
    <cellStyle name="Input 2 2 4 6 2 2 2 2" xfId="38721"/>
    <cellStyle name="Input 2 2 4 6 2 2 3" xfId="28615"/>
    <cellStyle name="Input 2 2 4 6 2 3" xfId="11729"/>
    <cellStyle name="Input 2 2 4 6 2 3 2" xfId="20718"/>
    <cellStyle name="Input 2 2 4 6 2 3 2 2" xfId="32174"/>
    <cellStyle name="Input 2 2 4 6 2 3 3" xfId="40534"/>
    <cellStyle name="Input 2 2 4 6 2 4" xfId="15495"/>
    <cellStyle name="Input 2 2 4 6 2 4 2" xfId="33931"/>
    <cellStyle name="Input 2 2 4 6 2 5" xfId="36969"/>
    <cellStyle name="Input 2 2 4 6 3" xfId="4642"/>
    <cellStyle name="Input 2 2 4 6 3 2" xfId="32042"/>
    <cellStyle name="Input 2 2 4 6 4" xfId="29754"/>
    <cellStyle name="Input 2 2 4 7" xfId="4942"/>
    <cellStyle name="Input 2 2 4 7 2" xfId="7528"/>
    <cellStyle name="Input 2 2 4 7 2 2" xfId="16517"/>
    <cellStyle name="Input 2 2 4 7 2 2 2" xfId="39013"/>
    <cellStyle name="Input 2 2 4 7 2 3" xfId="22240"/>
    <cellStyle name="Input 2 2 4 7 3" xfId="10165"/>
    <cellStyle name="Input 2 2 4 7 3 2" xfId="19154"/>
    <cellStyle name="Input 2 2 4 7 3 2 2" xfId="30102"/>
    <cellStyle name="Input 2 2 4 7 3 3" xfId="44122"/>
    <cellStyle name="Input 2 2 4 7 4" xfId="13931"/>
    <cellStyle name="Input 2 2 4 7 4 2" xfId="31399"/>
    <cellStyle name="Input 2 2 4 7 5" xfId="38326"/>
    <cellStyle name="Input 2 2 4 8" xfId="2554"/>
    <cellStyle name="Input 2 2 4 8 2" xfId="29979"/>
    <cellStyle name="Input 2 2 4 9" xfId="33216"/>
    <cellStyle name="Input 2 2 5" xfId="319"/>
    <cellStyle name="Input 2 2 5 2" xfId="4720"/>
    <cellStyle name="Input 2 2 5 2 2" xfId="7306"/>
    <cellStyle name="Input 2 2 5 2 2 2" xfId="16295"/>
    <cellStyle name="Input 2 2 5 2 2 2 2" xfId="43306"/>
    <cellStyle name="Input 2 2 5 2 2 3" xfId="37358"/>
    <cellStyle name="Input 2 2 5 2 3" xfId="9943"/>
    <cellStyle name="Input 2 2 5 2 3 2" xfId="18932"/>
    <cellStyle name="Input 2 2 5 2 3 2 2" xfId="26374"/>
    <cellStyle name="Input 2 2 5 2 3 3" xfId="34501"/>
    <cellStyle name="Input 2 2 5 2 4" xfId="13709"/>
    <cellStyle name="Input 2 2 5 2 4 2" xfId="37293"/>
    <cellStyle name="Input 2 2 5 2 5" xfId="27593"/>
    <cellStyle name="Input 2 2 5 3" xfId="2787"/>
    <cellStyle name="Input 2 2 5 3 2" xfId="37981"/>
    <cellStyle name="Input 2 2 5 4" xfId="38178"/>
    <cellStyle name="Input 2 2 6" xfId="668"/>
    <cellStyle name="Input 2 2 6 2" xfId="5044"/>
    <cellStyle name="Input 2 2 6 2 2" xfId="7630"/>
    <cellStyle name="Input 2 2 6 2 2 2" xfId="16619"/>
    <cellStyle name="Input 2 2 6 2 2 2 2" xfId="29443"/>
    <cellStyle name="Input 2 2 6 2 2 3" xfId="30495"/>
    <cellStyle name="Input 2 2 6 2 3" xfId="10267"/>
    <cellStyle name="Input 2 2 6 2 3 2" xfId="19256"/>
    <cellStyle name="Input 2 2 6 2 3 2 2" xfId="36804"/>
    <cellStyle name="Input 2 2 6 2 3 3" xfId="40549"/>
    <cellStyle name="Input 2 2 6 2 4" xfId="14033"/>
    <cellStyle name="Input 2 2 6 2 4 2" xfId="22280"/>
    <cellStyle name="Input 2 2 6 2 5" xfId="41856"/>
    <cellStyle name="Input 2 2 6 3" xfId="3105"/>
    <cellStyle name="Input 2 2 6 3 2" xfId="38144"/>
    <cellStyle name="Input 2 2 6 4" xfId="34131"/>
    <cellStyle name="Input 2 2 7" xfId="1013"/>
    <cellStyle name="Input 2 2 7 2" xfId="5365"/>
    <cellStyle name="Input 2 2 7 2 2" xfId="7951"/>
    <cellStyle name="Input 2 2 7 2 2 2" xfId="16940"/>
    <cellStyle name="Input 2 2 7 2 2 2 2" xfId="33606"/>
    <cellStyle name="Input 2 2 7 2 2 3" xfId="23248"/>
    <cellStyle name="Input 2 2 7 2 3" xfId="10588"/>
    <cellStyle name="Input 2 2 7 2 3 2" xfId="19577"/>
    <cellStyle name="Input 2 2 7 2 3 2 2" xfId="34907"/>
    <cellStyle name="Input 2 2 7 2 3 3" xfId="25328"/>
    <cellStyle name="Input 2 2 7 2 4" xfId="14354"/>
    <cellStyle name="Input 2 2 7 2 4 2" xfId="43466"/>
    <cellStyle name="Input 2 2 7 2 5" xfId="42960"/>
    <cellStyle name="Input 2 2 7 3" xfId="3450"/>
    <cellStyle name="Input 2 2 7 3 2" xfId="27330"/>
    <cellStyle name="Input 2 2 7 4" xfId="27243"/>
    <cellStyle name="Input 2 2 8" xfId="1357"/>
    <cellStyle name="Input 2 2 8 2" xfId="5702"/>
    <cellStyle name="Input 2 2 8 2 2" xfId="8288"/>
    <cellStyle name="Input 2 2 8 2 2 2" xfId="17277"/>
    <cellStyle name="Input 2 2 8 2 2 2 2" xfId="30128"/>
    <cellStyle name="Input 2 2 8 2 2 3" xfId="23369"/>
    <cellStyle name="Input 2 2 8 2 3" xfId="10925"/>
    <cellStyle name="Input 2 2 8 2 3 2" xfId="19914"/>
    <cellStyle name="Input 2 2 8 2 3 2 2" xfId="33885"/>
    <cellStyle name="Input 2 2 8 2 3 3" xfId="34459"/>
    <cellStyle name="Input 2 2 8 2 4" xfId="14691"/>
    <cellStyle name="Input 2 2 8 2 4 2" xfId="42689"/>
    <cellStyle name="Input 2 2 8 2 5" xfId="24761"/>
    <cellStyle name="Input 2 2 8 3" xfId="3794"/>
    <cellStyle name="Input 2 2 8 3 2" xfId="27651"/>
    <cellStyle name="Input 2 2 8 4" xfId="38508"/>
    <cellStyle name="Input 2 2 9" xfId="1710"/>
    <cellStyle name="Input 2 2 9 2" xfId="6036"/>
    <cellStyle name="Input 2 2 9 2 2" xfId="8622"/>
    <cellStyle name="Input 2 2 9 2 2 2" xfId="17611"/>
    <cellStyle name="Input 2 2 9 2 2 2 2" xfId="27571"/>
    <cellStyle name="Input 2 2 9 2 2 3" xfId="25888"/>
    <cellStyle name="Input 2 2 9 2 3" xfId="11259"/>
    <cellStyle name="Input 2 2 9 2 3 2" xfId="20248"/>
    <cellStyle name="Input 2 2 9 2 3 2 2" xfId="29720"/>
    <cellStyle name="Input 2 2 9 2 3 3" xfId="40546"/>
    <cellStyle name="Input 2 2 9 2 4" xfId="15025"/>
    <cellStyle name="Input 2 2 9 2 4 2" xfId="37202"/>
    <cellStyle name="Input 2 2 9 2 5" xfId="38936"/>
    <cellStyle name="Input 2 2 9 3" xfId="4147"/>
    <cellStyle name="Input 2 2 9 3 2" xfId="23995"/>
    <cellStyle name="Input 2 2 9 4" xfId="29594"/>
    <cellStyle name="Input 2 20" xfId="28110"/>
    <cellStyle name="Input 2 20 2" xfId="45003"/>
    <cellStyle name="Input 2 21" xfId="45042"/>
    <cellStyle name="Input 2 22" xfId="45095"/>
    <cellStyle name="Input 2 23" xfId="45096"/>
    <cellStyle name="Input 2 24" xfId="45151"/>
    <cellStyle name="Input 2 25" xfId="45218"/>
    <cellStyle name="Input 2 26" xfId="45209"/>
    <cellStyle name="Input 2 27" xfId="45257"/>
    <cellStyle name="Input 2 28" xfId="45336"/>
    <cellStyle name="Input 2 29" xfId="45365"/>
    <cellStyle name="Input 2 3" xfId="264"/>
    <cellStyle name="Input 2 3 10" xfId="6566"/>
    <cellStyle name="Input 2 3 10 2" xfId="11785"/>
    <cellStyle name="Input 2 3 10 2 2" xfId="20774"/>
    <cellStyle name="Input 2 3 10 2 2 2" xfId="23555"/>
    <cellStyle name="Input 2 3 10 2 3" xfId="26573"/>
    <cellStyle name="Input 2 3 10 3" xfId="15555"/>
    <cellStyle name="Input 2 3 10 3 2" xfId="42833"/>
    <cellStyle name="Input 2 3 10 4" xfId="35517"/>
    <cellStyle name="Input 2 3 11" xfId="9148"/>
    <cellStyle name="Input 2 3 11 2" xfId="18137"/>
    <cellStyle name="Input 2 3 11 2 2" xfId="25911"/>
    <cellStyle name="Input 2 3 11 3" xfId="24401"/>
    <cellStyle name="Input 2 3 12" xfId="12663"/>
    <cellStyle name="Input 2 3 12 2" xfId="21652"/>
    <cellStyle name="Input 2 3 12 2 2" xfId="41996"/>
    <cellStyle name="Input 2 3 12 3" xfId="25904"/>
    <cellStyle name="Input 2 3 13" xfId="2270"/>
    <cellStyle name="Input 2 3 13 2" xfId="27123"/>
    <cellStyle name="Input 2 3 14" xfId="13179"/>
    <cellStyle name="Input 2 3 14 2" xfId="38135"/>
    <cellStyle name="Input 2 3 15" xfId="33072"/>
    <cellStyle name="Input 2 3 16" xfId="44329"/>
    <cellStyle name="Input 2 3 17" xfId="45560"/>
    <cellStyle name="Input 2 3 2" xfId="402"/>
    <cellStyle name="Input 2 3 2 10" xfId="9273"/>
    <cellStyle name="Input 2 3 2 10 2" xfId="18262"/>
    <cellStyle name="Input 2 3 2 10 2 2" xfId="43122"/>
    <cellStyle name="Input 2 3 2 10 3" xfId="39874"/>
    <cellStyle name="Input 2 3 2 11" xfId="12689"/>
    <cellStyle name="Input 2 3 2 11 2" xfId="21678"/>
    <cellStyle name="Input 2 3 2 11 2 2" xfId="39398"/>
    <cellStyle name="Input 2 3 2 11 3" xfId="28247"/>
    <cellStyle name="Input 2 3 2 12" xfId="2408"/>
    <cellStyle name="Input 2 3 2 12 2" xfId="31341"/>
    <cellStyle name="Input 2 3 2 13" xfId="13317"/>
    <cellStyle name="Input 2 3 2 13 2" xfId="38691"/>
    <cellStyle name="Input 2 3 2 14" xfId="41561"/>
    <cellStyle name="Input 2 3 2 2" xfId="751"/>
    <cellStyle name="Input 2 3 2 2 2" xfId="5127"/>
    <cellStyle name="Input 2 3 2 2 2 2" xfId="7713"/>
    <cellStyle name="Input 2 3 2 2 2 2 2" xfId="16702"/>
    <cellStyle name="Input 2 3 2 2 2 2 2 2" xfId="24695"/>
    <cellStyle name="Input 2 3 2 2 2 2 3" xfId="33710"/>
    <cellStyle name="Input 2 3 2 2 2 3" xfId="10350"/>
    <cellStyle name="Input 2 3 2 2 2 3 2" xfId="19339"/>
    <cellStyle name="Input 2 3 2 2 2 3 2 2" xfId="28355"/>
    <cellStyle name="Input 2 3 2 2 2 3 3" xfId="26477"/>
    <cellStyle name="Input 2 3 2 2 2 4" xfId="14116"/>
    <cellStyle name="Input 2 3 2 2 2 4 2" xfId="25950"/>
    <cellStyle name="Input 2 3 2 2 2 5" xfId="39548"/>
    <cellStyle name="Input 2 3 2 2 3" xfId="3188"/>
    <cellStyle name="Input 2 3 2 2 3 2" xfId="41527"/>
    <cellStyle name="Input 2 3 2 2 4" xfId="29101"/>
    <cellStyle name="Input 2 3 2 3" xfId="1096"/>
    <cellStyle name="Input 2 3 2 3 2" xfId="5448"/>
    <cellStyle name="Input 2 3 2 3 2 2" xfId="8034"/>
    <cellStyle name="Input 2 3 2 3 2 2 2" xfId="17023"/>
    <cellStyle name="Input 2 3 2 3 2 2 2 2" xfId="37434"/>
    <cellStyle name="Input 2 3 2 3 2 2 3" xfId="23035"/>
    <cellStyle name="Input 2 3 2 3 2 3" xfId="10671"/>
    <cellStyle name="Input 2 3 2 3 2 3 2" xfId="19660"/>
    <cellStyle name="Input 2 3 2 3 2 3 2 2" xfId="38595"/>
    <cellStyle name="Input 2 3 2 3 2 3 3" xfId="44086"/>
    <cellStyle name="Input 2 3 2 3 2 4" xfId="14437"/>
    <cellStyle name="Input 2 3 2 3 2 4 2" xfId="25597"/>
    <cellStyle name="Input 2 3 2 3 2 5" xfId="27476"/>
    <cellStyle name="Input 2 3 2 3 3" xfId="3533"/>
    <cellStyle name="Input 2 3 2 3 3 2" xfId="38630"/>
    <cellStyle name="Input 2 3 2 3 4" xfId="24378"/>
    <cellStyle name="Input 2 3 2 4" xfId="1440"/>
    <cellStyle name="Input 2 3 2 4 2" xfId="5785"/>
    <cellStyle name="Input 2 3 2 4 2 2" xfId="8371"/>
    <cellStyle name="Input 2 3 2 4 2 2 2" xfId="17360"/>
    <cellStyle name="Input 2 3 2 4 2 2 2 2" xfId="33299"/>
    <cellStyle name="Input 2 3 2 4 2 2 3" xfId="34107"/>
    <cellStyle name="Input 2 3 2 4 2 3" xfId="11008"/>
    <cellStyle name="Input 2 3 2 4 2 3 2" xfId="19997"/>
    <cellStyle name="Input 2 3 2 4 2 3 2 2" xfId="40655"/>
    <cellStyle name="Input 2 3 2 4 2 3 3" xfId="40101"/>
    <cellStyle name="Input 2 3 2 4 2 4" xfId="14774"/>
    <cellStyle name="Input 2 3 2 4 2 4 2" xfId="37245"/>
    <cellStyle name="Input 2 3 2 4 2 5" xfId="25478"/>
    <cellStyle name="Input 2 3 2 4 3" xfId="3877"/>
    <cellStyle name="Input 2 3 2 4 3 2" xfId="40947"/>
    <cellStyle name="Input 2 3 2 4 4" xfId="41882"/>
    <cellStyle name="Input 2 3 2 5" xfId="1820"/>
    <cellStyle name="Input 2 3 2 5 2" xfId="6137"/>
    <cellStyle name="Input 2 3 2 5 2 2" xfId="8723"/>
    <cellStyle name="Input 2 3 2 5 2 2 2" xfId="17712"/>
    <cellStyle name="Input 2 3 2 5 2 2 2 2" xfId="27078"/>
    <cellStyle name="Input 2 3 2 5 2 2 3" xfId="32534"/>
    <cellStyle name="Input 2 3 2 5 2 3" xfId="11360"/>
    <cellStyle name="Input 2 3 2 5 2 3 2" xfId="20349"/>
    <cellStyle name="Input 2 3 2 5 2 3 2 2" xfId="43173"/>
    <cellStyle name="Input 2 3 2 5 2 3 3" xfId="41711"/>
    <cellStyle name="Input 2 3 2 5 2 4" xfId="15126"/>
    <cellStyle name="Input 2 3 2 5 2 4 2" xfId="31322"/>
    <cellStyle name="Input 2 3 2 5 2 5" xfId="33022"/>
    <cellStyle name="Input 2 3 2 5 3" xfId="4257"/>
    <cellStyle name="Input 2 3 2 5 3 2" xfId="29175"/>
    <cellStyle name="Input 2 3 2 5 4" xfId="25003"/>
    <cellStyle name="Input 2 3 2 6" xfId="2059"/>
    <cellStyle name="Input 2 3 2 6 2" xfId="6367"/>
    <cellStyle name="Input 2 3 2 6 2 2" xfId="8953"/>
    <cellStyle name="Input 2 3 2 6 2 2 2" xfId="17942"/>
    <cellStyle name="Input 2 3 2 6 2 2 2 2" xfId="42925"/>
    <cellStyle name="Input 2 3 2 6 2 2 3" xfId="37774"/>
    <cellStyle name="Input 2 3 2 6 2 3" xfId="11590"/>
    <cellStyle name="Input 2 3 2 6 2 3 2" xfId="20579"/>
    <cellStyle name="Input 2 3 2 6 2 3 2 2" xfId="35931"/>
    <cellStyle name="Input 2 3 2 6 2 3 3" xfId="40130"/>
    <cellStyle name="Input 2 3 2 6 2 4" xfId="15356"/>
    <cellStyle name="Input 2 3 2 6 2 4 2" xfId="39362"/>
    <cellStyle name="Input 2 3 2 6 2 5" xfId="22709"/>
    <cellStyle name="Input 2 3 2 6 3" xfId="4496"/>
    <cellStyle name="Input 2 3 2 6 3 2" xfId="42813"/>
    <cellStyle name="Input 2 3 2 6 4" xfId="32683"/>
    <cellStyle name="Input 2 3 2 7" xfId="2870"/>
    <cellStyle name="Input 2 3 2 7 2" xfId="7020"/>
    <cellStyle name="Input 2 3 2 7 2 2" xfId="12149"/>
    <cellStyle name="Input 2 3 2 7 2 2 2" xfId="21138"/>
    <cellStyle name="Input 2 3 2 7 2 2 2 2" xfId="36611"/>
    <cellStyle name="Input 2 3 2 7 2 2 3" xfId="22952"/>
    <cellStyle name="Input 2 3 2 7 2 3" xfId="12962"/>
    <cellStyle name="Input 2 3 2 7 2 3 2" xfId="21951"/>
    <cellStyle name="Input 2 3 2 7 2 3 2 2" xfId="33391"/>
    <cellStyle name="Input 2 3 2 7 2 3 3" xfId="31733"/>
    <cellStyle name="Input 2 3 2 7 2 4" xfId="16009"/>
    <cellStyle name="Input 2 3 2 7 2 4 2" xfId="35869"/>
    <cellStyle name="Input 2 3 2 7 2 5" xfId="23864"/>
    <cellStyle name="Input 2 3 2 7 3" xfId="9583"/>
    <cellStyle name="Input 2 3 2 7 3 2" xfId="18572"/>
    <cellStyle name="Input 2 3 2 7 3 2 2" xfId="43331"/>
    <cellStyle name="Input 2 3 2 7 3 3" xfId="25446"/>
    <cellStyle name="Input 2 3 2 7 4" xfId="41003"/>
    <cellStyle name="Input 2 3 2 8" xfId="4803"/>
    <cellStyle name="Input 2 3 2 8 2" xfId="7389"/>
    <cellStyle name="Input 2 3 2 8 2 2" xfId="16378"/>
    <cellStyle name="Input 2 3 2 8 2 2 2" xfId="27813"/>
    <cellStyle name="Input 2 3 2 8 2 3" xfId="41987"/>
    <cellStyle name="Input 2 3 2 8 3" xfId="10026"/>
    <cellStyle name="Input 2 3 2 8 3 2" xfId="19015"/>
    <cellStyle name="Input 2 3 2 8 3 2 2" xfId="22814"/>
    <cellStyle name="Input 2 3 2 8 3 3" xfId="26433"/>
    <cellStyle name="Input 2 3 2 8 4" xfId="13792"/>
    <cellStyle name="Input 2 3 2 8 4 2" xfId="27077"/>
    <cellStyle name="Input 2 3 2 8 5" xfId="29012"/>
    <cellStyle name="Input 2 3 2 9" xfId="6704"/>
    <cellStyle name="Input 2 3 2 9 2" xfId="11910"/>
    <cellStyle name="Input 2 3 2 9 2 2" xfId="20899"/>
    <cellStyle name="Input 2 3 2 9 2 2 2" xfId="40733"/>
    <cellStyle name="Input 2 3 2 9 2 3" xfId="35024"/>
    <cellStyle name="Input 2 3 2 9 3" xfId="15693"/>
    <cellStyle name="Input 2 3 2 9 3 2" xfId="38772"/>
    <cellStyle name="Input 2 3 2 9 4" xfId="42299"/>
    <cellStyle name="Input 2 3 3" xfId="613"/>
    <cellStyle name="Input 2 3 3 2" xfId="5002"/>
    <cellStyle name="Input 2 3 3 2 2" xfId="7588"/>
    <cellStyle name="Input 2 3 3 2 2 2" xfId="16577"/>
    <cellStyle name="Input 2 3 3 2 2 2 2" xfId="23662"/>
    <cellStyle name="Input 2 3 3 2 2 3" xfId="38347"/>
    <cellStyle name="Input 2 3 3 2 3" xfId="10225"/>
    <cellStyle name="Input 2 3 3 2 3 2" xfId="19214"/>
    <cellStyle name="Input 2 3 3 2 3 2 2" xfId="41288"/>
    <cellStyle name="Input 2 3 3 2 3 3" xfId="34465"/>
    <cellStyle name="Input 2 3 3 2 4" xfId="13991"/>
    <cellStyle name="Input 2 3 3 2 4 2" xfId="37352"/>
    <cellStyle name="Input 2 3 3 2 5" xfId="44013"/>
    <cellStyle name="Input 2 3 3 3" xfId="3050"/>
    <cellStyle name="Input 2 3 3 3 2" xfId="33270"/>
    <cellStyle name="Input 2 3 3 4" xfId="30111"/>
    <cellStyle name="Input 2 3 4" xfId="958"/>
    <cellStyle name="Input 2 3 4 2" xfId="5323"/>
    <cellStyle name="Input 2 3 4 2 2" xfId="7909"/>
    <cellStyle name="Input 2 3 4 2 2 2" xfId="16898"/>
    <cellStyle name="Input 2 3 4 2 2 2 2" xfId="41366"/>
    <cellStyle name="Input 2 3 4 2 2 3" xfId="35463"/>
    <cellStyle name="Input 2 3 4 2 3" xfId="10546"/>
    <cellStyle name="Input 2 3 4 2 3 2" xfId="19535"/>
    <cellStyle name="Input 2 3 4 2 3 2 2" xfId="34753"/>
    <cellStyle name="Input 2 3 4 2 3 3" xfId="34659"/>
    <cellStyle name="Input 2 3 4 2 4" xfId="14312"/>
    <cellStyle name="Input 2 3 4 2 4 2" xfId="29073"/>
    <cellStyle name="Input 2 3 4 2 5" xfId="28670"/>
    <cellStyle name="Input 2 3 4 3" xfId="3395"/>
    <cellStyle name="Input 2 3 4 3 2" xfId="37580"/>
    <cellStyle name="Input 2 3 4 4" xfId="35692"/>
    <cellStyle name="Input 2 3 5" xfId="1302"/>
    <cellStyle name="Input 2 3 5 2" xfId="5647"/>
    <cellStyle name="Input 2 3 5 2 2" xfId="8233"/>
    <cellStyle name="Input 2 3 5 2 2 2" xfId="17222"/>
    <cellStyle name="Input 2 3 5 2 2 2 2" xfId="26300"/>
    <cellStyle name="Input 2 3 5 2 2 3" xfId="29506"/>
    <cellStyle name="Input 2 3 5 2 3" xfId="10870"/>
    <cellStyle name="Input 2 3 5 2 3 2" xfId="19859"/>
    <cellStyle name="Input 2 3 5 2 3 2 2" xfId="33322"/>
    <cellStyle name="Input 2 3 5 2 3 3" xfId="41671"/>
    <cellStyle name="Input 2 3 5 2 4" xfId="14636"/>
    <cellStyle name="Input 2 3 5 2 4 2" xfId="23747"/>
    <cellStyle name="Input 2 3 5 2 5" xfId="25134"/>
    <cellStyle name="Input 2 3 5 3" xfId="3739"/>
    <cellStyle name="Input 2 3 5 3 2" xfId="35163"/>
    <cellStyle name="Input 2 3 5 4" xfId="33635"/>
    <cellStyle name="Input 2 3 6" xfId="1830"/>
    <cellStyle name="Input 2 3 6 2" xfId="6147"/>
    <cellStyle name="Input 2 3 6 2 2" xfId="8733"/>
    <cellStyle name="Input 2 3 6 2 2 2" xfId="17722"/>
    <cellStyle name="Input 2 3 6 2 2 2 2" xfId="25740"/>
    <cellStyle name="Input 2 3 6 2 2 3" xfId="40812"/>
    <cellStyle name="Input 2 3 6 2 3" xfId="11370"/>
    <cellStyle name="Input 2 3 6 2 3 2" xfId="20359"/>
    <cellStyle name="Input 2 3 6 2 3 2 2" xfId="22870"/>
    <cellStyle name="Input 2 3 6 2 3 3" xfId="35612"/>
    <cellStyle name="Input 2 3 6 2 4" xfId="15136"/>
    <cellStyle name="Input 2 3 6 2 4 2" xfId="32583"/>
    <cellStyle name="Input 2 3 6 2 5" xfId="41301"/>
    <cellStyle name="Input 2 3 6 3" xfId="4267"/>
    <cellStyle name="Input 2 3 6 3 2" xfId="37185"/>
    <cellStyle name="Input 2 3 6 4" xfId="31859"/>
    <cellStyle name="Input 2 3 7" xfId="1942"/>
    <cellStyle name="Input 2 3 7 2" xfId="6257"/>
    <cellStyle name="Input 2 3 7 2 2" xfId="8843"/>
    <cellStyle name="Input 2 3 7 2 2 2" xfId="17832"/>
    <cellStyle name="Input 2 3 7 2 2 2 2" xfId="30593"/>
    <cellStyle name="Input 2 3 7 2 2 3" xfId="29787"/>
    <cellStyle name="Input 2 3 7 2 3" xfId="11480"/>
    <cellStyle name="Input 2 3 7 2 3 2" xfId="20469"/>
    <cellStyle name="Input 2 3 7 2 3 2 2" xfId="38033"/>
    <cellStyle name="Input 2 3 7 2 3 3" xfId="43931"/>
    <cellStyle name="Input 2 3 7 2 4" xfId="15246"/>
    <cellStyle name="Input 2 3 7 2 4 2" xfId="22140"/>
    <cellStyle name="Input 2 3 7 2 5" xfId="22778"/>
    <cellStyle name="Input 2 3 7 3" xfId="4379"/>
    <cellStyle name="Input 2 3 7 3 2" xfId="41975"/>
    <cellStyle name="Input 2 3 7 4" xfId="23033"/>
    <cellStyle name="Input 2 3 8" xfId="2732"/>
    <cellStyle name="Input 2 3 8 2" xfId="6922"/>
    <cellStyle name="Input 2 3 8 2 2" xfId="12063"/>
    <cellStyle name="Input 2 3 8 2 2 2" xfId="21052"/>
    <cellStyle name="Input 2 3 8 2 2 2 2" xfId="29589"/>
    <cellStyle name="Input 2 3 8 2 2 3" xfId="33320"/>
    <cellStyle name="Input 2 3 8 2 3" xfId="12882"/>
    <cellStyle name="Input 2 3 8 2 3 2" xfId="21871"/>
    <cellStyle name="Input 2 3 8 2 3 2 2" xfId="36640"/>
    <cellStyle name="Input 2 3 8 2 3 3" xfId="33445"/>
    <cellStyle name="Input 2 3 8 2 4" xfId="15911"/>
    <cellStyle name="Input 2 3 8 2 4 2" xfId="40949"/>
    <cellStyle name="Input 2 3 8 2 5" xfId="28817"/>
    <cellStyle name="Input 2 3 8 3" xfId="9493"/>
    <cellStyle name="Input 2 3 8 3 2" xfId="18482"/>
    <cellStyle name="Input 2 3 8 3 2 2" xfId="30703"/>
    <cellStyle name="Input 2 3 8 3 3" xfId="39342"/>
    <cellStyle name="Input 2 3 8 4" xfId="25939"/>
    <cellStyle name="Input 2 3 9" xfId="4678"/>
    <cellStyle name="Input 2 3 9 2" xfId="7264"/>
    <cellStyle name="Input 2 3 9 2 2" xfId="16253"/>
    <cellStyle name="Input 2 3 9 2 2 2" xfId="28939"/>
    <cellStyle name="Input 2 3 9 2 3" xfId="39341"/>
    <cellStyle name="Input 2 3 9 3" xfId="9901"/>
    <cellStyle name="Input 2 3 9 3 2" xfId="18890"/>
    <cellStyle name="Input 2 3 9 3 2 2" xfId="36413"/>
    <cellStyle name="Input 2 3 9 3 3" xfId="44046"/>
    <cellStyle name="Input 2 3 9 4" xfId="13667"/>
    <cellStyle name="Input 2 3 9 4 2" xfId="39371"/>
    <cellStyle name="Input 2 3 9 5" xfId="31547"/>
    <cellStyle name="Input 2 30" xfId="45393"/>
    <cellStyle name="Input 2 31" xfId="45313"/>
    <cellStyle name="Input 2 32" xfId="44256"/>
    <cellStyle name="Input 2 33" xfId="44152"/>
    <cellStyle name="Input 2 34" xfId="45507"/>
    <cellStyle name="Input 2 4" xfId="256"/>
    <cellStyle name="Input 2 4 10" xfId="6558"/>
    <cellStyle name="Input 2 4 10 2" xfId="11777"/>
    <cellStyle name="Input 2 4 10 2 2" xfId="20766"/>
    <cellStyle name="Input 2 4 10 2 2 2" xfId="31412"/>
    <cellStyle name="Input 2 4 10 2 3" xfId="42804"/>
    <cellStyle name="Input 2 4 10 3" xfId="15547"/>
    <cellStyle name="Input 2 4 10 3 2" xfId="23193"/>
    <cellStyle name="Input 2 4 10 4" xfId="30397"/>
    <cellStyle name="Input 2 4 11" xfId="9140"/>
    <cellStyle name="Input 2 4 11 2" xfId="18129"/>
    <cellStyle name="Input 2 4 11 2 2" xfId="35209"/>
    <cellStyle name="Input 2 4 11 3" xfId="37749"/>
    <cellStyle name="Input 2 4 12" xfId="9798"/>
    <cellStyle name="Input 2 4 12 2" xfId="18787"/>
    <cellStyle name="Input 2 4 12 2 2" xfId="38911"/>
    <cellStyle name="Input 2 4 12 3" xfId="41624"/>
    <cellStyle name="Input 2 4 13" xfId="2262"/>
    <cellStyle name="Input 2 4 13 2" xfId="33634"/>
    <cellStyle name="Input 2 4 14" xfId="13171"/>
    <cellStyle name="Input 2 4 14 2" xfId="36030"/>
    <cellStyle name="Input 2 4 15" xfId="43595"/>
    <cellStyle name="Input 2 4 16" xfId="44319"/>
    <cellStyle name="Input 2 4 17" xfId="45611"/>
    <cellStyle name="Input 2 4 2" xfId="394"/>
    <cellStyle name="Input 2 4 2 10" xfId="9265"/>
    <cellStyle name="Input 2 4 2 10 2" xfId="18254"/>
    <cellStyle name="Input 2 4 2 10 2 2" xfId="23481"/>
    <cellStyle name="Input 2 4 2 10 3" xfId="36643"/>
    <cellStyle name="Input 2 4 2 11" xfId="9793"/>
    <cellStyle name="Input 2 4 2 11 2" xfId="18782"/>
    <cellStyle name="Input 2 4 2 11 2 2" xfId="38652"/>
    <cellStyle name="Input 2 4 2 11 3" xfId="26652"/>
    <cellStyle name="Input 2 4 2 12" xfId="2400"/>
    <cellStyle name="Input 2 4 2 12 2" xfId="41881"/>
    <cellStyle name="Input 2 4 2 13" xfId="13309"/>
    <cellStyle name="Input 2 4 2 13 2" xfId="30903"/>
    <cellStyle name="Input 2 4 2 14" xfId="30683"/>
    <cellStyle name="Input 2 4 2 2" xfId="743"/>
    <cellStyle name="Input 2 4 2 2 2" xfId="5119"/>
    <cellStyle name="Input 2 4 2 2 2 2" xfId="7705"/>
    <cellStyle name="Input 2 4 2 2 2 2 2" xfId="16694"/>
    <cellStyle name="Input 2 4 2 2 2 2 2 2" xfId="40829"/>
    <cellStyle name="Input 2 4 2 2 2 2 3" xfId="22675"/>
    <cellStyle name="Input 2 4 2 2 2 3" xfId="10342"/>
    <cellStyle name="Input 2 4 2 2 2 3 2" xfId="19331"/>
    <cellStyle name="Input 2 4 2 2 2 3 2 2" xfId="38492"/>
    <cellStyle name="Input 2 4 2 2 2 3 3" xfId="24257"/>
    <cellStyle name="Input 2 4 2 2 2 4" xfId="14108"/>
    <cellStyle name="Input 2 4 2 2 2 4 2" xfId="35242"/>
    <cellStyle name="Input 2 4 2 2 2 5" xfId="32872"/>
    <cellStyle name="Input 2 4 2 2 3" xfId="3180"/>
    <cellStyle name="Input 2 4 2 2 3 2" xfId="30660"/>
    <cellStyle name="Input 2 4 2 2 4" xfId="27150"/>
    <cellStyle name="Input 2 4 2 3" xfId="1088"/>
    <cellStyle name="Input 2 4 2 3 2" xfId="5440"/>
    <cellStyle name="Input 2 4 2 3 2 2" xfId="8026"/>
    <cellStyle name="Input 2 4 2 3 2 2 2" xfId="17015"/>
    <cellStyle name="Input 2 4 2 3 2 2 2 2" xfId="26127"/>
    <cellStyle name="Input 2 4 2 3 2 2 3" xfId="39475"/>
    <cellStyle name="Input 2 4 2 3 2 3" xfId="10663"/>
    <cellStyle name="Input 2 4 2 3 2 3 2" xfId="19652"/>
    <cellStyle name="Input 2 4 2 3 2 3 2 2" xfId="36609"/>
    <cellStyle name="Input 2 4 2 3 2 3 3" xfId="36062"/>
    <cellStyle name="Input 2 4 2 3 2 4" xfId="14429"/>
    <cellStyle name="Input 2 4 2 3 2 4 2" xfId="37617"/>
    <cellStyle name="Input 2 4 2 3 2 5" xfId="33951"/>
    <cellStyle name="Input 2 4 2 3 3" xfId="3525"/>
    <cellStyle name="Input 2 4 2 3 3 2" xfId="40590"/>
    <cellStyle name="Input 2 4 2 3 4" xfId="37723"/>
    <cellStyle name="Input 2 4 2 4" xfId="1432"/>
    <cellStyle name="Input 2 4 2 4 2" xfId="5777"/>
    <cellStyle name="Input 2 4 2 4 2 2" xfId="8363"/>
    <cellStyle name="Input 2 4 2 4 2 2 2" xfId="17352"/>
    <cellStyle name="Input 2 4 2 4 2 2 2 2" xfId="44044"/>
    <cellStyle name="Input 2 4 2 4 2 2 3" xfId="23115"/>
    <cellStyle name="Input 2 4 2 4 2 3" xfId="11000"/>
    <cellStyle name="Input 2 4 2 4 2 3 2" xfId="19989"/>
    <cellStyle name="Input 2 4 2 4 2 3 2 2" xfId="28799"/>
    <cellStyle name="Input 2 4 2 4 2 3 3" xfId="35680"/>
    <cellStyle name="Input 2 4 2 4 2 4" xfId="14766"/>
    <cellStyle name="Input 2 4 2 4 2 4 2" xfId="25938"/>
    <cellStyle name="Input 2 4 2 4 2 5" xfId="38812"/>
    <cellStyle name="Input 2 4 2 4 3" xfId="3869"/>
    <cellStyle name="Input 2 4 2 4 3 2" xfId="29091"/>
    <cellStyle name="Input 2 4 2 4 4" xfId="32056"/>
    <cellStyle name="Input 2 4 2 5" xfId="1332"/>
    <cellStyle name="Input 2 4 2 5 2" xfId="5677"/>
    <cellStyle name="Input 2 4 2 5 2 2" xfId="8263"/>
    <cellStyle name="Input 2 4 2 5 2 2 2" xfId="17252"/>
    <cellStyle name="Input 2 4 2 5 2 2 2 2" xfId="41937"/>
    <cellStyle name="Input 2 4 2 5 2 2 3" xfId="42819"/>
    <cellStyle name="Input 2 4 2 5 2 3" xfId="10900"/>
    <cellStyle name="Input 2 4 2 5 2 3 2" xfId="19889"/>
    <cellStyle name="Input 2 4 2 5 2 3 2 2" xfId="24650"/>
    <cellStyle name="Input 2 4 2 5 2 3 3" xfId="26528"/>
    <cellStyle name="Input 2 4 2 5 2 4" xfId="14666"/>
    <cellStyle name="Input 2 4 2 5 2 4 2" xfId="31885"/>
    <cellStyle name="Input 2 4 2 5 2 5" xfId="36912"/>
    <cellStyle name="Input 2 4 2 5 3" xfId="3769"/>
    <cellStyle name="Input 2 4 2 5 3 2" xfId="30306"/>
    <cellStyle name="Input 2 4 2 5 4" xfId="22873"/>
    <cellStyle name="Input 2 4 2 6" xfId="2051"/>
    <cellStyle name="Input 2 4 2 6 2" xfId="6359"/>
    <cellStyle name="Input 2 4 2 6 2 2" xfId="8945"/>
    <cellStyle name="Input 2 4 2 6 2 2 2" xfId="17934"/>
    <cellStyle name="Input 2 4 2 6 2 2 2 2" xfId="23285"/>
    <cellStyle name="Input 2 4 2 6 2 2 3" xfId="27477"/>
    <cellStyle name="Input 2 4 2 6 2 3" xfId="11582"/>
    <cellStyle name="Input 2 4 2 6 2 3 2" xfId="20571"/>
    <cellStyle name="Input 2 4 2 6 2 3 2 2" xfId="41546"/>
    <cellStyle name="Input 2 4 2 6 2 3 3" xfId="35775"/>
    <cellStyle name="Input 2 4 2 6 2 4" xfId="15348"/>
    <cellStyle name="Input 2 4 2 6 2 4 2" xfId="32686"/>
    <cellStyle name="Input 2 4 2 6 2 5" xfId="39175"/>
    <cellStyle name="Input 2 4 2 6 3" xfId="4488"/>
    <cellStyle name="Input 2 4 2 6 3 2" xfId="22231"/>
    <cellStyle name="Input 2 4 2 6 4" xfId="27979"/>
    <cellStyle name="Input 2 4 2 7" xfId="2862"/>
    <cellStyle name="Input 2 4 2 7 2" xfId="7012"/>
    <cellStyle name="Input 2 4 2 7 2 2" xfId="12141"/>
    <cellStyle name="Input 2 4 2 7 2 2 2" xfId="21130"/>
    <cellStyle name="Input 2 4 2 7 2 2 2 2" xfId="43472"/>
    <cellStyle name="Input 2 4 2 7 2 2 3" xfId="39363"/>
    <cellStyle name="Input 2 4 2 7 2 3" xfId="12955"/>
    <cellStyle name="Input 2 4 2 7 2 3 2" xfId="21944"/>
    <cellStyle name="Input 2 4 2 7 2 3 2 2" xfId="22251"/>
    <cellStyle name="Input 2 4 2 7 2 3 3" xfId="29286"/>
    <cellStyle name="Input 2 4 2 7 2 4" xfId="16001"/>
    <cellStyle name="Input 2 4 2 7 2 4 2" xfId="42593"/>
    <cellStyle name="Input 2 4 2 7 2 5" xfId="31750"/>
    <cellStyle name="Input 2 4 2 7 3" xfId="9575"/>
    <cellStyle name="Input 2 4 2 7 3 2" xfId="18564"/>
    <cellStyle name="Input 2 4 2 7 3 2 2" xfId="23691"/>
    <cellStyle name="Input 2 4 2 7 3 3" xfId="34919"/>
    <cellStyle name="Input 2 4 2 7 4" xfId="29147"/>
    <cellStyle name="Input 2 4 2 8" xfId="4795"/>
    <cellStyle name="Input 2 4 2 8 2" xfId="7381"/>
    <cellStyle name="Input 2 4 2 8 2 2" xfId="16370"/>
    <cellStyle name="Input 2 4 2 8 2 2 2" xfId="37951"/>
    <cellStyle name="Input 2 4 2 8 2 3" xfId="36879"/>
    <cellStyle name="Input 2 4 2 8 3" xfId="10018"/>
    <cellStyle name="Input 2 4 2 8 3 2" xfId="19007"/>
    <cellStyle name="Input 2 4 2 8 3 2 2" xfId="39269"/>
    <cellStyle name="Input 2 4 2 8 3 3" xfId="24260"/>
    <cellStyle name="Input 2 4 2 8 4" xfId="13784"/>
    <cellStyle name="Input 2 4 2 8 4 2" xfId="33595"/>
    <cellStyle name="Input 2 4 2 8 5" xfId="27052"/>
    <cellStyle name="Input 2 4 2 9" xfId="6696"/>
    <cellStyle name="Input 2 4 2 9 2" xfId="11902"/>
    <cellStyle name="Input 2 4 2 9 2 2" xfId="20891"/>
    <cellStyle name="Input 2 4 2 9 2 2 2" xfId="28877"/>
    <cellStyle name="Input 2 4 2 9 2 3" xfId="26517"/>
    <cellStyle name="Input 2 4 2 9 3" xfId="15685"/>
    <cellStyle name="Input 2 4 2 9 3 2" xfId="32099"/>
    <cellStyle name="Input 2 4 2 9 4" xfId="27505"/>
    <cellStyle name="Input 2 4 3" xfId="605"/>
    <cellStyle name="Input 2 4 3 2" xfId="4994"/>
    <cellStyle name="Input 2 4 3 2 2" xfId="7580"/>
    <cellStyle name="Input 2 4 3 2 2 2" xfId="16569"/>
    <cellStyle name="Input 2 4 3 2 2 2 2" xfId="31512"/>
    <cellStyle name="Input 2 4 3 2 2 3" xfId="36280"/>
    <cellStyle name="Input 2 4 3 2 3" xfId="10217"/>
    <cellStyle name="Input 2 4 3 2 3 2" xfId="19206"/>
    <cellStyle name="Input 2 4 3 2 3 2 2" xfId="29432"/>
    <cellStyle name="Input 2 4 3 2 3 3" xfId="26663"/>
    <cellStyle name="Input 2 4 3 2 4" xfId="13983"/>
    <cellStyle name="Input 2 4 3 2 4 2" xfId="26045"/>
    <cellStyle name="Input 2 4 3 2 5" xfId="24179"/>
    <cellStyle name="Input 2 4 3 3" xfId="3042"/>
    <cellStyle name="Input 2 4 3 3 2" xfId="44017"/>
    <cellStyle name="Input 2 4 3 4" xfId="24655"/>
    <cellStyle name="Input 2 4 4" xfId="950"/>
    <cellStyle name="Input 2 4 4 2" xfId="5315"/>
    <cellStyle name="Input 2 4 4 2 2" xfId="7901"/>
    <cellStyle name="Input 2 4 4 2 2 2" xfId="16890"/>
    <cellStyle name="Input 2 4 4 2 2 2 2" xfId="22146"/>
    <cellStyle name="Input 2 4 4 2 2 3" xfId="30351"/>
    <cellStyle name="Input 2 4 4 2 3" xfId="10538"/>
    <cellStyle name="Input 2 4 4 2 3 2" xfId="19527"/>
    <cellStyle name="Input 2 4 4 2 3 2 2" xfId="34470"/>
    <cellStyle name="Input 2 4 4 2 3 3" xfId="30938"/>
    <cellStyle name="Input 2 4 4 2 4" xfId="14304"/>
    <cellStyle name="Input 2 4 4 2 4 2" xfId="27122"/>
    <cellStyle name="Input 2 4 4 2 5" xfId="39896"/>
    <cellStyle name="Input 2 4 4 3" xfId="3387"/>
    <cellStyle name="Input 2 4 4 3 2" xfId="26256"/>
    <cellStyle name="Input 2 4 4 4" xfId="29503"/>
    <cellStyle name="Input 2 4 5" xfId="1294"/>
    <cellStyle name="Input 2 4 5 2" xfId="5639"/>
    <cellStyle name="Input 2 4 5 2 2" xfId="8225"/>
    <cellStyle name="Input 2 4 5 2 2 2" xfId="17214"/>
    <cellStyle name="Input 2 4 5 2 2 2 2" xfId="41412"/>
    <cellStyle name="Input 2 4 5 2 2 3" xfId="39759"/>
    <cellStyle name="Input 2 4 5 2 3" xfId="10862"/>
    <cellStyle name="Input 2 4 5 2 3 2" xfId="19851"/>
    <cellStyle name="Input 2 4 5 2 3 2 2" xfId="36777"/>
    <cellStyle name="Input 2 4 5 2 3 3" xfId="35113"/>
    <cellStyle name="Input 2 4 5 2 4" xfId="14628"/>
    <cellStyle name="Input 2 4 5 2 4 2" xfId="31644"/>
    <cellStyle name="Input 2 4 5 2 5" xfId="43591"/>
    <cellStyle name="Input 2 4 5 3" xfId="3731"/>
    <cellStyle name="Input 2 4 5 3 2" xfId="30080"/>
    <cellStyle name="Input 2 4 5 4" xfId="22583"/>
    <cellStyle name="Input 2 4 6" xfId="204"/>
    <cellStyle name="Input 2 4 6 2" xfId="2636"/>
    <cellStyle name="Input 2 4 6 2 2" xfId="6877"/>
    <cellStyle name="Input 2 4 6 2 2 2" xfId="15866"/>
    <cellStyle name="Input 2 4 6 2 2 2 2" xfId="27775"/>
    <cellStyle name="Input 2 4 6 2 2 3" xfId="23159"/>
    <cellStyle name="Input 2 4 6 2 3" xfId="9447"/>
    <cellStyle name="Input 2 4 6 2 3 2" xfId="18436"/>
    <cellStyle name="Input 2 4 6 2 3 2 2" xfId="27397"/>
    <cellStyle name="Input 2 4 6 2 3 3" xfId="39045"/>
    <cellStyle name="Input 2 4 6 2 4" xfId="13490"/>
    <cellStyle name="Input 2 4 6 2 4 2" xfId="23451"/>
    <cellStyle name="Input 2 4 6 2 5" xfId="27686"/>
    <cellStyle name="Input 2 4 6 3" xfId="2672"/>
    <cellStyle name="Input 2 4 6 3 2" xfId="31249"/>
    <cellStyle name="Input 2 4 6 4" xfId="39643"/>
    <cellStyle name="Input 2 4 7" xfId="1694"/>
    <cellStyle name="Input 2 4 7 2" xfId="6021"/>
    <cellStyle name="Input 2 4 7 2 2" xfId="8607"/>
    <cellStyle name="Input 2 4 7 2 2 2" xfId="17596"/>
    <cellStyle name="Input 2 4 7 2 2 2 2" xfId="23799"/>
    <cellStyle name="Input 2 4 7 2 2 3" xfId="39301"/>
    <cellStyle name="Input 2 4 7 2 3" xfId="11244"/>
    <cellStyle name="Input 2 4 7 2 3 2" xfId="20233"/>
    <cellStyle name="Input 2 4 7 2 3 2 2" xfId="41240"/>
    <cellStyle name="Input 2 4 7 2 3 3" xfId="24282"/>
    <cellStyle name="Input 2 4 7 2 4" xfId="15010"/>
    <cellStyle name="Input 2 4 7 2 4 2" xfId="22853"/>
    <cellStyle name="Input 2 4 7 2 5" xfId="30573"/>
    <cellStyle name="Input 2 4 7 3" xfId="4131"/>
    <cellStyle name="Input 2 4 7 3 2" xfId="35562"/>
    <cellStyle name="Input 2 4 7 4" xfId="37665"/>
    <cellStyle name="Input 2 4 8" xfId="2724"/>
    <cellStyle name="Input 2 4 8 2" xfId="6914"/>
    <cellStyle name="Input 2 4 8 2 2" xfId="12055"/>
    <cellStyle name="Input 2 4 8 2 2 2" xfId="21044"/>
    <cellStyle name="Input 2 4 8 2 2 2 2" xfId="35739"/>
    <cellStyle name="Input 2 4 8 2 2 3" xfId="26698"/>
    <cellStyle name="Input 2 4 8 2 3" xfId="12875"/>
    <cellStyle name="Input 2 4 8 2 3 2" xfId="21864"/>
    <cellStyle name="Input 2 4 8 2 3 2 2" xfId="30440"/>
    <cellStyle name="Input 2 4 8 2 3 3" xfId="23215"/>
    <cellStyle name="Input 2 4 8 2 4" xfId="15903"/>
    <cellStyle name="Input 2 4 8 2 4 2" xfId="29093"/>
    <cellStyle name="Input 2 4 8 2 5" xfId="42705"/>
    <cellStyle name="Input 2 4 8 3" xfId="9485"/>
    <cellStyle name="Input 2 4 8 3 2" xfId="18474"/>
    <cellStyle name="Input 2 4 8 3 2 2" xfId="27680"/>
    <cellStyle name="Input 2 4 8 3 3" xfId="32667"/>
    <cellStyle name="Input 2 4 8 4" xfId="35237"/>
    <cellStyle name="Input 2 4 9" xfId="4670"/>
    <cellStyle name="Input 2 4 9 2" xfId="7256"/>
    <cellStyle name="Input 2 4 9 2 2" xfId="16245"/>
    <cellStyle name="Input 2 4 9 2 2 2" xfId="31003"/>
    <cellStyle name="Input 2 4 9 2 3" xfId="32666"/>
    <cellStyle name="Input 2 4 9 3" xfId="9893"/>
    <cellStyle name="Input 2 4 9 3 2" xfId="18882"/>
    <cellStyle name="Input 2 4 9 3 2 2" xfId="43303"/>
    <cellStyle name="Input 2 4 9 3 3" xfId="35873"/>
    <cellStyle name="Input 2 4 9 4" xfId="13659"/>
    <cellStyle name="Input 2 4 9 4 2" xfId="32695"/>
    <cellStyle name="Input 2 4 9 5" xfId="42087"/>
    <cellStyle name="Input 2 5" xfId="238"/>
    <cellStyle name="Input 2 5 10" xfId="9122"/>
    <cellStyle name="Input 2 5 10 2" xfId="18111"/>
    <cellStyle name="Input 2 5 10 2 2" xfId="22733"/>
    <cellStyle name="Input 2 5 10 3" xfId="27694"/>
    <cellStyle name="Input 2 5 11" xfId="12340"/>
    <cellStyle name="Input 2 5 11 2" xfId="21329"/>
    <cellStyle name="Input 2 5 11 2 2" xfId="25474"/>
    <cellStyle name="Input 2 5 11 3" xfId="31395"/>
    <cellStyle name="Input 2 5 12" xfId="2244"/>
    <cellStyle name="Input 2 5 12 2" xfId="25399"/>
    <cellStyle name="Input 2 5 13" xfId="13153"/>
    <cellStyle name="Input 2 5 13 2" xfId="37581"/>
    <cellStyle name="Input 2 5 14" xfId="33098"/>
    <cellStyle name="Input 2 5 15" xfId="44409"/>
    <cellStyle name="Input 2 5 16" xfId="45601"/>
    <cellStyle name="Input 2 5 2" xfId="587"/>
    <cellStyle name="Input 2 5 2 2" xfId="4976"/>
    <cellStyle name="Input 2 5 2 2 2" xfId="7562"/>
    <cellStyle name="Input 2 5 2 2 2 2" xfId="16551"/>
    <cellStyle name="Input 2 5 2 2 2 2 2" xfId="40791"/>
    <cellStyle name="Input 2 5 2 2 2 3" xfId="35054"/>
    <cellStyle name="Input 2 5 2 2 3" xfId="10199"/>
    <cellStyle name="Input 2 5 2 2 3 2" xfId="19188"/>
    <cellStyle name="Input 2 5 2 2 3 2 2" xfId="38447"/>
    <cellStyle name="Input 2 5 2 2 3 3" xfId="26580"/>
    <cellStyle name="Input 2 5 2 2 4" xfId="13965"/>
    <cellStyle name="Input 2 5 2 2 4 2" xfId="33909"/>
    <cellStyle name="Input 2 5 2 2 5" xfId="25018"/>
    <cellStyle name="Input 2 5 2 3" xfId="3024"/>
    <cellStyle name="Input 2 5 2 3 2" xfId="30478"/>
    <cellStyle name="Input 2 5 2 4" xfId="32511"/>
    <cellStyle name="Input 2 5 3" xfId="932"/>
    <cellStyle name="Input 2 5 3 2" xfId="5297"/>
    <cellStyle name="Input 2 5 3 2 2" xfId="7883"/>
    <cellStyle name="Input 2 5 3 2 2 2" xfId="16872"/>
    <cellStyle name="Input 2 5 3 2 2 2 2" xfId="24866"/>
    <cellStyle name="Input 2 5 3 2 2 3" xfId="39437"/>
    <cellStyle name="Input 2 5 3 2 3" xfId="10520"/>
    <cellStyle name="Input 2 5 3 2 3 2" xfId="19509"/>
    <cellStyle name="Input 2 5 3 2 3 2 2" xfId="26997"/>
    <cellStyle name="Input 2 5 3 2 3 3" xfId="34511"/>
    <cellStyle name="Input 2 5 3 2 4" xfId="14286"/>
    <cellStyle name="Input 2 5 3 2 4 2" xfId="40416"/>
    <cellStyle name="Input 2 5 3 2 5" xfId="26121"/>
    <cellStyle name="Input 2 5 3 3" xfId="3369"/>
    <cellStyle name="Input 2 5 3 3 2" xfId="38822"/>
    <cellStyle name="Input 2 5 3 4" xfId="27473"/>
    <cellStyle name="Input 2 5 4" xfId="1276"/>
    <cellStyle name="Input 2 5 4 2" xfId="5621"/>
    <cellStyle name="Input 2 5 4 2 2" xfId="8207"/>
    <cellStyle name="Input 2 5 4 2 2 2" xfId="17196"/>
    <cellStyle name="Input 2 5 4 2 2 2 2" xfId="37878"/>
    <cellStyle name="Input 2 5 4 2 2 3" xfId="32206"/>
    <cellStyle name="Input 2 5 4 2 3" xfId="10844"/>
    <cellStyle name="Input 2 5 4 2 3 2" xfId="19833"/>
    <cellStyle name="Input 2 5 4 2 3 2 2" xfId="42653"/>
    <cellStyle name="Input 2 5 4 2 3 3" xfId="34959"/>
    <cellStyle name="Input 2 5 4 2 4" xfId="14610"/>
    <cellStyle name="Input 2 5 4 2 4 2" xfId="40916"/>
    <cellStyle name="Input 2 5 4 2 5" xfId="22276"/>
    <cellStyle name="Input 2 5 4 3" xfId="3713"/>
    <cellStyle name="Input 2 5 4 3 2" xfId="39155"/>
    <cellStyle name="Input 2 5 4 4" xfId="40360"/>
    <cellStyle name="Input 2 5 5" xfId="1760"/>
    <cellStyle name="Input 2 5 5 2" xfId="6085"/>
    <cellStyle name="Input 2 5 5 2 2" xfId="8671"/>
    <cellStyle name="Input 2 5 5 2 2 2" xfId="17660"/>
    <cellStyle name="Input 2 5 5 2 2 2 2" xfId="37868"/>
    <cellStyle name="Input 2 5 5 2 2 3" xfId="35603"/>
    <cellStyle name="Input 2 5 5 2 3" xfId="11308"/>
    <cellStyle name="Input 2 5 5 2 3 2" xfId="20297"/>
    <cellStyle name="Input 2 5 5 2 3 2 2" xfId="43814"/>
    <cellStyle name="Input 2 5 5 2 3 3" xfId="25220"/>
    <cellStyle name="Input 2 5 5 2 4" xfId="15074"/>
    <cellStyle name="Input 2 5 5 2 4 2" xfId="26623"/>
    <cellStyle name="Input 2 5 5 2 5" xfId="33757"/>
    <cellStyle name="Input 2 5 5 3" xfId="4197"/>
    <cellStyle name="Input 2 5 5 3 2" xfId="34797"/>
    <cellStyle name="Input 2 5 5 4" xfId="35011"/>
    <cellStyle name="Input 2 5 6" xfId="1703"/>
    <cellStyle name="Input 2 5 6 2" xfId="6029"/>
    <cellStyle name="Input 2 5 6 2 2" xfId="8615"/>
    <cellStyle name="Input 2 5 6 2 2 2" xfId="17604"/>
    <cellStyle name="Input 2 5 6 2 2 2 2" xfId="43439"/>
    <cellStyle name="Input 2 5 6 2 2 3" xfId="22846"/>
    <cellStyle name="Input 2 5 6 2 3" xfId="11252"/>
    <cellStyle name="Input 2 5 6 2 3 2" xfId="20241"/>
    <cellStyle name="Input 2 5 6 2 3 2 2" xfId="32203"/>
    <cellStyle name="Input 2 5 6 2 3 3" xfId="25346"/>
    <cellStyle name="Input 2 5 6 2 4" xfId="15018"/>
    <cellStyle name="Input 2 5 6 2 4 2" xfId="33882"/>
    <cellStyle name="Input 2 5 6 2 5" xfId="42513"/>
    <cellStyle name="Input 2 5 6 3" xfId="4140"/>
    <cellStyle name="Input 2 5 6 3 2" xfId="42672"/>
    <cellStyle name="Input 2 5 6 4" xfId="32063"/>
    <cellStyle name="Input 2 5 7" xfId="2706"/>
    <cellStyle name="Input 2 5 7 2" xfId="6896"/>
    <cellStyle name="Input 2 5 7 2 2" xfId="12037"/>
    <cellStyle name="Input 2 5 7 2 2 2" xfId="21026"/>
    <cellStyle name="Input 2 5 7 2 2 2 2" xfId="43638"/>
    <cellStyle name="Input 2 5 7 2 2 3" xfId="26700"/>
    <cellStyle name="Input 2 5 7 2 3" xfId="12861"/>
    <cellStyle name="Input 2 5 7 2 3 2" xfId="21850"/>
    <cellStyle name="Input 2 5 7 2 3 2 2" xfId="23853"/>
    <cellStyle name="Input 2 5 7 2 3 3" xfId="37984"/>
    <cellStyle name="Input 2 5 7 2 4" xfId="15885"/>
    <cellStyle name="Input 2 5 7 2 4 2" xfId="38104"/>
    <cellStyle name="Input 2 5 7 2 5" xfId="22440"/>
    <cellStyle name="Input 2 5 7 3" xfId="9467"/>
    <cellStyle name="Input 2 5 7 3 2" xfId="18456"/>
    <cellStyle name="Input 2 5 7 3 2 2" xfId="35866"/>
    <cellStyle name="Input 2 5 7 3 3" xfId="41946"/>
    <cellStyle name="Input 2 5 7 4" xfId="22761"/>
    <cellStyle name="Input 2 5 8" xfId="2602"/>
    <cellStyle name="Input 2 5 8 2" xfId="6843"/>
    <cellStyle name="Input 2 5 8 2 2" xfId="15832"/>
    <cellStyle name="Input 2 5 8 2 2 2" xfId="24160"/>
    <cellStyle name="Input 2 5 8 2 3" xfId="42200"/>
    <cellStyle name="Input 2 5 8 3" xfId="9413"/>
    <cellStyle name="Input 2 5 8 3 2" xfId="18402"/>
    <cellStyle name="Input 2 5 8 3 2 2" xfId="23516"/>
    <cellStyle name="Input 2 5 8 3 3" xfId="36678"/>
    <cellStyle name="Input 2 5 8 4" xfId="13456"/>
    <cellStyle name="Input 2 5 8 4 2" xfId="31229"/>
    <cellStyle name="Input 2 5 8 5" xfId="23761"/>
    <cellStyle name="Input 2 5 9" xfId="6540"/>
    <cellStyle name="Input 2 5 9 2" xfId="11759"/>
    <cellStyle name="Input 2 5 9 2 2" xfId="20748"/>
    <cellStyle name="Input 2 5 9 2 2 2" xfId="39820"/>
    <cellStyle name="Input 2 5 9 2 3" xfId="34392"/>
    <cellStyle name="Input 2 5 9 3" xfId="15529"/>
    <cellStyle name="Input 2 5 9 3 2" xfId="43710"/>
    <cellStyle name="Input 2 5 9 4" xfId="39480"/>
    <cellStyle name="Input 2 6" xfId="376"/>
    <cellStyle name="Input 2 6 10" xfId="9247"/>
    <cellStyle name="Input 2 6 10 2" xfId="18236"/>
    <cellStyle name="Input 2 6 10 2 2" xfId="24483"/>
    <cellStyle name="Input 2 6 10 3" xfId="35481"/>
    <cellStyle name="Input 2 6 11" xfId="9726"/>
    <cellStyle name="Input 2 6 11 2" xfId="18715"/>
    <cellStyle name="Input 2 6 11 2 2" xfId="23725"/>
    <cellStyle name="Input 2 6 11 3" xfId="40238"/>
    <cellStyle name="Input 2 6 12" xfId="2382"/>
    <cellStyle name="Input 2 6 12 2" xfId="31262"/>
    <cellStyle name="Input 2 6 13" xfId="13291"/>
    <cellStyle name="Input 2 6 13 2" xfId="30546"/>
    <cellStyle name="Input 2 6 14" xfId="38555"/>
    <cellStyle name="Input 2 6 15" xfId="44415"/>
    <cellStyle name="Input 2 6 16" xfId="45674"/>
    <cellStyle name="Input 2 6 2" xfId="725"/>
    <cellStyle name="Input 2 6 2 2" xfId="5101"/>
    <cellStyle name="Input 2 6 2 2 2" xfId="7687"/>
    <cellStyle name="Input 2 6 2 2 2 2" xfId="16676"/>
    <cellStyle name="Input 2 6 2 2 2 2 2" xfId="32046"/>
    <cellStyle name="Input 2 6 2 2 2 3" xfId="23350"/>
    <cellStyle name="Input 2 6 2 2 3" xfId="10324"/>
    <cellStyle name="Input 2 6 2 2 3 2" xfId="19313"/>
    <cellStyle name="Input 2 6 2 2 3 2 2" xfId="25932"/>
    <cellStyle name="Input 2 6 2 2 3 3" xfId="24233"/>
    <cellStyle name="Input 2 6 2 2 4" xfId="14090"/>
    <cellStyle name="Input 2 6 2 2 4 2" xfId="22766"/>
    <cellStyle name="Input 2 6 2 2 5" xfId="42238"/>
    <cellStyle name="Input 2 6 2 3" xfId="3162"/>
    <cellStyle name="Input 2 6 2 3 2" xfId="38440"/>
    <cellStyle name="Input 2 6 2 4" xfId="37606"/>
    <cellStyle name="Input 2 6 3" xfId="1070"/>
    <cellStyle name="Input 2 6 3 2" xfId="5422"/>
    <cellStyle name="Input 2 6 3 2 2" xfId="8008"/>
    <cellStyle name="Input 2 6 3 2 2 2" xfId="16997"/>
    <cellStyle name="Input 2 6 3 2 2 2 2" xfId="33946"/>
    <cellStyle name="Input 2 6 3 2 2 3" xfId="31532"/>
    <cellStyle name="Input 2 6 3 2 3" xfId="10645"/>
    <cellStyle name="Input 2 6 3 2 3 2" xfId="19634"/>
    <cellStyle name="Input 2 6 3 2 3 2 2" xfId="35352"/>
    <cellStyle name="Input 2 6 3 2 3 3" xfId="35922"/>
    <cellStyle name="Input 2 6 3 2 4" xfId="14411"/>
    <cellStyle name="Input 2 6 3 2 4 2" xfId="25518"/>
    <cellStyle name="Input 2 6 3 2 5" xfId="43384"/>
    <cellStyle name="Input 2 6 3 3" xfId="3507"/>
    <cellStyle name="Input 2 6 3 3 2" xfId="25236"/>
    <cellStyle name="Input 2 6 3 4" xfId="27665"/>
    <cellStyle name="Input 2 6 4" xfId="1414"/>
    <cellStyle name="Input 2 6 4 2" xfId="5759"/>
    <cellStyle name="Input 2 6 4 2 2" xfId="8345"/>
    <cellStyle name="Input 2 6 4 2 2 2" xfId="17334"/>
    <cellStyle name="Input 2 6 4 2 2 2 2" xfId="30505"/>
    <cellStyle name="Input 2 6 4 2 2 3" xfId="23598"/>
    <cellStyle name="Input 2 6 4 2 3" xfId="10982"/>
    <cellStyle name="Input 2 6 4 2 3 2" xfId="19971"/>
    <cellStyle name="Input 2 6 4 2 3 2 2" xfId="34612"/>
    <cellStyle name="Input 2 6 4 2 3 3" xfId="27500"/>
    <cellStyle name="Input 2 6 4 2 4" xfId="14748"/>
    <cellStyle name="Input 2 6 4 2 4 2" xfId="33788"/>
    <cellStyle name="Input 2 6 4 2 5" xfId="26340"/>
    <cellStyle name="Input 2 6 4 3" xfId="3851"/>
    <cellStyle name="Input 2 6 4 3 2" xfId="38102"/>
    <cellStyle name="Input 2 6 4 4" xfId="41803"/>
    <cellStyle name="Input 2 6 5" xfId="1707"/>
    <cellStyle name="Input 2 6 5 2" xfId="6033"/>
    <cellStyle name="Input 2 6 5 2 2" xfId="8619"/>
    <cellStyle name="Input 2 6 5 2 2 2" xfId="17608"/>
    <cellStyle name="Input 2 6 5 2 2 2 2" xfId="41195"/>
    <cellStyle name="Input 2 6 5 2 2 3" xfId="42172"/>
    <cellStyle name="Input 2 6 5 2 3" xfId="11256"/>
    <cellStyle name="Input 2 6 5 2 3 2" xfId="20245"/>
    <cellStyle name="Input 2 6 5 2 3 2 2" xfId="25318"/>
    <cellStyle name="Input 2 6 5 2 3 3" xfId="27470"/>
    <cellStyle name="Input 2 6 5 2 4" xfId="15022"/>
    <cellStyle name="Input 2 6 5 2 4 2" xfId="31639"/>
    <cellStyle name="Input 2 6 5 2 5" xfId="33373"/>
    <cellStyle name="Input 2 6 5 3" xfId="4144"/>
    <cellStyle name="Input 2 6 5 3 2" xfId="40475"/>
    <cellStyle name="Input 2 6 5 4" xfId="25188"/>
    <cellStyle name="Input 2 6 6" xfId="2033"/>
    <cellStyle name="Input 2 6 6 2" xfId="6341"/>
    <cellStyle name="Input 2 6 6 2 2" xfId="8927"/>
    <cellStyle name="Input 2 6 6 2 2 2" xfId="17916"/>
    <cellStyle name="Input 2 6 6 2 2 2 2" xfId="23922"/>
    <cellStyle name="Input 2 6 6 2 2 3" xfId="35456"/>
    <cellStyle name="Input 2 6 6 2 3" xfId="11564"/>
    <cellStyle name="Input 2 6 6 2 3 2" xfId="20553"/>
    <cellStyle name="Input 2 6 6 2 3 2 2" xfId="28403"/>
    <cellStyle name="Input 2 6 6 2 3 3" xfId="27683"/>
    <cellStyle name="Input 2 6 6 2 4" xfId="15330"/>
    <cellStyle name="Input 2 6 6 2 4 2" xfId="42166"/>
    <cellStyle name="Input 2 6 6 2 5" xfId="29774"/>
    <cellStyle name="Input 2 6 6 3" xfId="4470"/>
    <cellStyle name="Input 2 6 6 3 2" xfId="29635"/>
    <cellStyle name="Input 2 6 6 4" xfId="27003"/>
    <cellStyle name="Input 2 6 7" xfId="2844"/>
    <cellStyle name="Input 2 6 7 2" xfId="6994"/>
    <cellStyle name="Input 2 6 7 2 2" xfId="12123"/>
    <cellStyle name="Input 2 6 7 2 2 2" xfId="21112"/>
    <cellStyle name="Input 2 6 7 2 2 2 2" xfId="30263"/>
    <cellStyle name="Input 2 6 7 2 2 3" xfId="31425"/>
    <cellStyle name="Input 2 6 7 2 3" xfId="12941"/>
    <cellStyle name="Input 2 6 7 2 3 2" xfId="21930"/>
    <cellStyle name="Input 2 6 7 2 3 2 2" xfId="33117"/>
    <cellStyle name="Input 2 6 7 2 3 3" xfId="30198"/>
    <cellStyle name="Input 2 6 7 2 4" xfId="15983"/>
    <cellStyle name="Input 2 6 7 2 4 2" xfId="29882"/>
    <cellStyle name="Input 2 6 7 2 5" xfId="41019"/>
    <cellStyle name="Input 2 6 7 3" xfId="9557"/>
    <cellStyle name="Input 2 6 7 3 2" xfId="18546"/>
    <cellStyle name="Input 2 6 7 3 2 2" xfId="24686"/>
    <cellStyle name="Input 2 6 7 3 3" xfId="35649"/>
    <cellStyle name="Input 2 6 7 4" xfId="38152"/>
    <cellStyle name="Input 2 6 8" xfId="4777"/>
    <cellStyle name="Input 2 6 8 2" xfId="7363"/>
    <cellStyle name="Input 2 6 8 2 2" xfId="16352"/>
    <cellStyle name="Input 2 6 8 2 2 2" xfId="44033"/>
    <cellStyle name="Input 2 6 8 2 3" xfId="26959"/>
    <cellStyle name="Input 2 6 8 3" xfId="10000"/>
    <cellStyle name="Input 2 6 8 3 2" xfId="18989"/>
    <cellStyle name="Input 2 6 8 3 2 2" xfId="31333"/>
    <cellStyle name="Input 2 6 8 3 3" xfId="24236"/>
    <cellStyle name="Input 2 6 8 4" xfId="13766"/>
    <cellStyle name="Input 2 6 8 4 2" xfId="25335"/>
    <cellStyle name="Input 2 6 8 5" xfId="35919"/>
    <cellStyle name="Input 2 6 9" xfId="6678"/>
    <cellStyle name="Input 2 6 9 2" xfId="11884"/>
    <cellStyle name="Input 2 6 9 2 2" xfId="20873"/>
    <cellStyle name="Input 2 6 9 2 2 2" xfId="37889"/>
    <cellStyle name="Input 2 6 9 2 3" xfId="40003"/>
    <cellStyle name="Input 2 6 9 3" xfId="15667"/>
    <cellStyle name="Input 2 6 9 3 2" xfId="41134"/>
    <cellStyle name="Input 2 6 9 4" xfId="36345"/>
    <cellStyle name="Input 2 7" xfId="507"/>
    <cellStyle name="Input 2 7 10" xfId="44476"/>
    <cellStyle name="Input 2 7 11" xfId="45710"/>
    <cellStyle name="Input 2 7 2" xfId="856"/>
    <cellStyle name="Input 2 7 2 2" xfId="5225"/>
    <cellStyle name="Input 2 7 2 2 2" xfId="7811"/>
    <cellStyle name="Input 2 7 2 2 2 2" xfId="16800"/>
    <cellStyle name="Input 2 7 2 2 2 2 2" xfId="37897"/>
    <cellStyle name="Input 2 7 2 2 2 3" xfId="42861"/>
    <cellStyle name="Input 2 7 2 2 3" xfId="10448"/>
    <cellStyle name="Input 2 7 2 2 3 2" xfId="19437"/>
    <cellStyle name="Input 2 7 2 2 3 2 2" xfId="35126"/>
    <cellStyle name="Input 2 7 2 2 3 3" xfId="34979"/>
    <cellStyle name="Input 2 7 2 2 4" xfId="14214"/>
    <cellStyle name="Input 2 7 2 2 4 2" xfId="42597"/>
    <cellStyle name="Input 2 7 2 2 5" xfId="39163"/>
    <cellStyle name="Input 2 7 2 3" xfId="3293"/>
    <cellStyle name="Input 2 7 2 3 2" xfId="23640"/>
    <cellStyle name="Input 2 7 2 4" xfId="26979"/>
    <cellStyle name="Input 2 7 3" xfId="1201"/>
    <cellStyle name="Input 2 7 3 2" xfId="5546"/>
    <cellStyle name="Input 2 7 3 2 2" xfId="8132"/>
    <cellStyle name="Input 2 7 3 2 2 2" xfId="17121"/>
    <cellStyle name="Input 2 7 3 2 2 2 2" xfId="43229"/>
    <cellStyle name="Input 2 7 3 2 2 3" xfId="41984"/>
    <cellStyle name="Input 2 7 3 2 3" xfId="10769"/>
    <cellStyle name="Input 2 7 3 2 3 2" xfId="19758"/>
    <cellStyle name="Input 2 7 3 2 3 2 2" xfId="22825"/>
    <cellStyle name="Input 2 7 3 2 3 3" xfId="40035"/>
    <cellStyle name="Input 2 7 3 2 4" xfId="14535"/>
    <cellStyle name="Input 2 7 3 2 4 2" xfId="30824"/>
    <cellStyle name="Input 2 7 3 2 5" xfId="42102"/>
    <cellStyle name="Input 2 7 3 3" xfId="3638"/>
    <cellStyle name="Input 2 7 3 3 2" xfId="35478"/>
    <cellStyle name="Input 2 7 3 4" xfId="29381"/>
    <cellStyle name="Input 2 7 4" xfId="1545"/>
    <cellStyle name="Input 2 7 4 2" xfId="5890"/>
    <cellStyle name="Input 2 7 4 2 2" xfId="8476"/>
    <cellStyle name="Input 2 7 4 2 2 2" xfId="17465"/>
    <cellStyle name="Input 2 7 4 2 2 2 2" xfId="34776"/>
    <cellStyle name="Input 2 7 4 2 2 3" xfId="43222"/>
    <cellStyle name="Input 2 7 4 2 3" xfId="11113"/>
    <cellStyle name="Input 2 7 4 2 3 2" xfId="20102"/>
    <cellStyle name="Input 2 7 4 2 3 2 2" xfId="37484"/>
    <cellStyle name="Input 2 7 4 2 3 3" xfId="39845"/>
    <cellStyle name="Input 2 7 4 2 4" xfId="14879"/>
    <cellStyle name="Input 2 7 4 2 4 2" xfId="25714"/>
    <cellStyle name="Input 2 7 4 2 5" xfId="43565"/>
    <cellStyle name="Input 2 7 4 3" xfId="3982"/>
    <cellStyle name="Input 2 7 4 3 2" xfId="28846"/>
    <cellStyle name="Input 2 7 4 4" xfId="28655"/>
    <cellStyle name="Input 2 7 5" xfId="1857"/>
    <cellStyle name="Input 2 7 5 2" xfId="6173"/>
    <cellStyle name="Input 2 7 5 2 2" xfId="8759"/>
    <cellStyle name="Input 2 7 5 2 2 2" xfId="17748"/>
    <cellStyle name="Input 2 7 5 2 2 2 2" xfId="28176"/>
    <cellStyle name="Input 2 7 5 2 2 3" xfId="23683"/>
    <cellStyle name="Input 2 7 5 2 3" xfId="11396"/>
    <cellStyle name="Input 2 7 5 2 3 2" xfId="20385"/>
    <cellStyle name="Input 2 7 5 2 3 2 2" xfId="26068"/>
    <cellStyle name="Input 2 7 5 2 3 3" xfId="26317"/>
    <cellStyle name="Input 2 7 5 2 4" xfId="15162"/>
    <cellStyle name="Input 2 7 5 2 4 2" xfId="30186"/>
    <cellStyle name="Input 2 7 5 2 5" xfId="38849"/>
    <cellStyle name="Input 2 7 5 3" xfId="4294"/>
    <cellStyle name="Input 2 7 5 3 2" xfId="42403"/>
    <cellStyle name="Input 2 7 5 4" xfId="38813"/>
    <cellStyle name="Input 2 7 6" xfId="2164"/>
    <cellStyle name="Input 2 7 6 2" xfId="6465"/>
    <cellStyle name="Input 2 7 6 2 2" xfId="9051"/>
    <cellStyle name="Input 2 7 6 2 2 2" xfId="18040"/>
    <cellStyle name="Input 2 7 6 2 2 2 2" xfId="25403"/>
    <cellStyle name="Input 2 7 6 2 2 3" xfId="24660"/>
    <cellStyle name="Input 2 7 6 2 3" xfId="11688"/>
    <cellStyle name="Input 2 7 6 2 3 2" xfId="20677"/>
    <cellStyle name="Input 2 7 6 2 3 2 2" xfId="43345"/>
    <cellStyle name="Input 2 7 6 2 3 3" xfId="26781"/>
    <cellStyle name="Input 2 7 6 2 4" xfId="15454"/>
    <cellStyle name="Input 2 7 6 2 4 2" xfId="28992"/>
    <cellStyle name="Input 2 7 6 2 5" xfId="23253"/>
    <cellStyle name="Input 2 7 6 3" xfId="4601"/>
    <cellStyle name="Input 2 7 6 3 2" xfId="26370"/>
    <cellStyle name="Input 2 7 6 4" xfId="39641"/>
    <cellStyle name="Input 2 7 7" xfId="4901"/>
    <cellStyle name="Input 2 7 7 2" xfId="7487"/>
    <cellStyle name="Input 2 7 7 2 2" xfId="16476"/>
    <cellStyle name="Input 2 7 7 2 2 2" xfId="30444"/>
    <cellStyle name="Input 2 7 7 2 3" xfId="25096"/>
    <cellStyle name="Input 2 7 7 3" xfId="10124"/>
    <cellStyle name="Input 2 7 7 3 2" xfId="19113"/>
    <cellStyle name="Input 2 7 7 3 2 2" xfId="29564"/>
    <cellStyle name="Input 2 7 7 3 3" xfId="34973"/>
    <cellStyle name="Input 2 7 7 4" xfId="13890"/>
    <cellStyle name="Input 2 7 7 4 2" xfId="29667"/>
    <cellStyle name="Input 2 7 7 5" xfId="32497"/>
    <cellStyle name="Input 2 7 8" xfId="2513"/>
    <cellStyle name="Input 2 7 8 2" xfId="23225"/>
    <cellStyle name="Input 2 7 9" xfId="28249"/>
    <cellStyle name="Input 2 8" xfId="221"/>
    <cellStyle name="Input 2 8 2" xfId="2580"/>
    <cellStyle name="Input 2 8 2 2" xfId="6821"/>
    <cellStyle name="Input 2 8 2 2 2" xfId="15810"/>
    <cellStyle name="Input 2 8 2 2 2 2" xfId="36542"/>
    <cellStyle name="Input 2 8 2 2 3" xfId="23536"/>
    <cellStyle name="Input 2 8 2 3" xfId="9391"/>
    <cellStyle name="Input 2 8 2 3 2" xfId="18380"/>
    <cellStyle name="Input 2 8 2 3 2 2" xfId="40397"/>
    <cellStyle name="Input 2 8 2 3 3" xfId="28309"/>
    <cellStyle name="Input 2 8 2 4" xfId="13434"/>
    <cellStyle name="Input 2 8 2 4 2" xfId="40158"/>
    <cellStyle name="Input 2 8 2 5" xfId="36270"/>
    <cellStyle name="Input 2 8 3" xfId="2689"/>
    <cellStyle name="Input 2 8 3 2" xfId="24561"/>
    <cellStyle name="Input 2 8 4" xfId="29612"/>
    <cellStyle name="Input 2 8 5" xfId="44491"/>
    <cellStyle name="Input 2 8 6" xfId="45757"/>
    <cellStyle name="Input 2 9" xfId="570"/>
    <cellStyle name="Input 2 9 2" xfId="4961"/>
    <cellStyle name="Input 2 9 2 2" xfId="7547"/>
    <cellStyle name="Input 2 9 2 2 2" xfId="16536"/>
    <cellStyle name="Input 2 9 2 2 2 2" xfId="40408"/>
    <cellStyle name="Input 2 9 2 2 3" xfId="32518"/>
    <cellStyle name="Input 2 9 2 3" xfId="10184"/>
    <cellStyle name="Input 2 9 2 3 2" xfId="19173"/>
    <cellStyle name="Input 2 9 2 3 2 2" xfId="30238"/>
    <cellStyle name="Input 2 9 2 3 3" xfId="31968"/>
    <cellStyle name="Input 2 9 2 4" xfId="13950"/>
    <cellStyle name="Input 2 9 2 4 2" xfId="31529"/>
    <cellStyle name="Input 2 9 2 5" xfId="38421"/>
    <cellStyle name="Input 2 9 3" xfId="3007"/>
    <cellStyle name="Input 2 9 3 2" xfId="31735"/>
    <cellStyle name="Input 2 9 4" xfId="33150"/>
    <cellStyle name="Input 2 9 5" xfId="44551"/>
    <cellStyle name="Input 2 9 6" xfId="45798"/>
    <cellStyle name="Input 3" xfId="131"/>
    <cellStyle name="Input 3 10" xfId="909"/>
    <cellStyle name="Input 3 10 2" xfId="5278"/>
    <cellStyle name="Input 3 10 2 2" xfId="7864"/>
    <cellStyle name="Input 3 10 2 2 2" xfId="16853"/>
    <cellStyle name="Input 3 10 2 2 2 2" xfId="24743"/>
    <cellStyle name="Input 3 10 2 2 3" xfId="39300"/>
    <cellStyle name="Input 3 10 2 3" xfId="10501"/>
    <cellStyle name="Input 3 10 2 3 2" xfId="19490"/>
    <cellStyle name="Input 3 10 2 3 2 2" xfId="41241"/>
    <cellStyle name="Input 3 10 2 3 3" xfId="40571"/>
    <cellStyle name="Input 3 10 2 4" xfId="14267"/>
    <cellStyle name="Input 3 10 2 4 2" xfId="26811"/>
    <cellStyle name="Input 3 10 2 5" xfId="25845"/>
    <cellStyle name="Input 3 10 3" xfId="3346"/>
    <cellStyle name="Input 3 10 3 2" xfId="27662"/>
    <cellStyle name="Input 3 10 4" xfId="31596"/>
    <cellStyle name="Input 3 10 5" xfId="44593"/>
    <cellStyle name="Input 3 11" xfId="1253"/>
    <cellStyle name="Input 3 11 2" xfId="5598"/>
    <cellStyle name="Input 3 11 2 2" xfId="8184"/>
    <cellStyle name="Input 3 11 2 2 2" xfId="17173"/>
    <cellStyle name="Input 3 11 2 2 2 2" xfId="43715"/>
    <cellStyle name="Input 3 11 2 2 3" xfId="35388"/>
    <cellStyle name="Input 3 11 2 3" xfId="10821"/>
    <cellStyle name="Input 3 11 2 3 2" xfId="19810"/>
    <cellStyle name="Input 3 11 2 3 2 2" xfId="28408"/>
    <cellStyle name="Input 3 11 2 3 3" xfId="42796"/>
    <cellStyle name="Input 3 11 2 4" xfId="14587"/>
    <cellStyle name="Input 3 11 2 4 2" xfId="43030"/>
    <cellStyle name="Input 3 11 2 5" xfId="35493"/>
    <cellStyle name="Input 3 11 3" xfId="3690"/>
    <cellStyle name="Input 3 11 3 2" xfId="29542"/>
    <cellStyle name="Input 3 11 4" xfId="24011"/>
    <cellStyle name="Input 3 11 5" xfId="44629"/>
    <cellStyle name="Input 3 12" xfId="1613"/>
    <cellStyle name="Input 3 12 2" xfId="5957"/>
    <cellStyle name="Input 3 12 2 2" xfId="8543"/>
    <cellStyle name="Input 3 12 2 2 2" xfId="17532"/>
    <cellStyle name="Input 3 12 2 2 2 2" xfId="40070"/>
    <cellStyle name="Input 3 12 2 2 3" xfId="29636"/>
    <cellStyle name="Input 3 12 2 3" xfId="11180"/>
    <cellStyle name="Input 3 12 2 3 2" xfId="20169"/>
    <cellStyle name="Input 3 12 2 3 2 2" xfId="25712"/>
    <cellStyle name="Input 3 12 2 3 3" xfId="37595"/>
    <cellStyle name="Input 3 12 2 4" xfId="14946"/>
    <cellStyle name="Input 3 12 2 4 2" xfId="25413"/>
    <cellStyle name="Input 3 12 2 5" xfId="22915"/>
    <cellStyle name="Input 3 12 3" xfId="4050"/>
    <cellStyle name="Input 3 12 3 2" xfId="37260"/>
    <cellStyle name="Input 3 12 4" xfId="30032"/>
    <cellStyle name="Input 3 12 5" xfId="44637"/>
    <cellStyle name="Input 3 13" xfId="1944"/>
    <cellStyle name="Input 3 13 2" xfId="6259"/>
    <cellStyle name="Input 3 13 2 2" xfId="8845"/>
    <cellStyle name="Input 3 13 2 2 2" xfId="17834"/>
    <cellStyle name="Input 3 13 2 2 2 2" xfId="32010"/>
    <cellStyle name="Input 3 13 2 2 3" xfId="31186"/>
    <cellStyle name="Input 3 13 2 3" xfId="11482"/>
    <cellStyle name="Input 3 13 2 3 2" xfId="20471"/>
    <cellStyle name="Input 3 13 2 3 2 2" xfId="33582"/>
    <cellStyle name="Input 3 13 2 3 3" xfId="31971"/>
    <cellStyle name="Input 3 13 2 4" xfId="15248"/>
    <cellStyle name="Input 3 13 2 4 2" xfId="26203"/>
    <cellStyle name="Input 3 13 2 5" xfId="24708"/>
    <cellStyle name="Input 3 13 3" xfId="4381"/>
    <cellStyle name="Input 3 13 3 2" xfId="38129"/>
    <cellStyle name="Input 3 13 4" xfId="24934"/>
    <cellStyle name="Input 3 13 5" xfId="44714"/>
    <cellStyle name="Input 3 14" xfId="2604"/>
    <cellStyle name="Input 3 14 2" xfId="6845"/>
    <cellStyle name="Input 3 14 2 2" xfId="15834"/>
    <cellStyle name="Input 3 14 2 2 2" xfId="34324"/>
    <cellStyle name="Input 3 14 2 3" xfId="38353"/>
    <cellStyle name="Input 3 14 3" xfId="9415"/>
    <cellStyle name="Input 3 14 3 2" xfId="18404"/>
    <cellStyle name="Input 3 14 3 2 2" xfId="32634"/>
    <cellStyle name="Input 3 14 3 3" xfId="22413"/>
    <cellStyle name="Input 3 14 4" xfId="13458"/>
    <cellStyle name="Input 3 14 4 2" xfId="27785"/>
    <cellStyle name="Input 3 14 5" xfId="32878"/>
    <cellStyle name="Input 3 14 6" xfId="44773"/>
    <cellStyle name="Input 3 15" xfId="6517"/>
    <cellStyle name="Input 3 15 2" xfId="11740"/>
    <cellStyle name="Input 3 15 2 2" xfId="20729"/>
    <cellStyle name="Input 3 15 2 2 2" xfId="24390"/>
    <cellStyle name="Input 3 15 2 3" xfId="26400"/>
    <cellStyle name="Input 3 15 3" xfId="15506"/>
    <cellStyle name="Input 3 15 3 2" xfId="23068"/>
    <cellStyle name="Input 3 15 4" xfId="25794"/>
    <cellStyle name="Input 3 15 5" xfId="44799"/>
    <cellStyle name="Input 3 16" xfId="9103"/>
    <cellStyle name="Input 3 16 2" xfId="18092"/>
    <cellStyle name="Input 3 16 2 2" xfId="22579"/>
    <cellStyle name="Input 3 16 3" xfId="26932"/>
    <cellStyle name="Input 3 16 4" xfId="44838"/>
    <cellStyle name="Input 3 17" xfId="12803"/>
    <cellStyle name="Input 3 17 2" xfId="21792"/>
    <cellStyle name="Input 3 17 2 2" xfId="25945"/>
    <cellStyle name="Input 3 17 3" xfId="42226"/>
    <cellStyle name="Input 3 17 4" xfId="44863"/>
    <cellStyle name="Input 3 18" xfId="2221"/>
    <cellStyle name="Input 3 18 2" xfId="28536"/>
    <cellStyle name="Input 3 18 3" xfId="44895"/>
    <cellStyle name="Input 3 19" xfId="13130"/>
    <cellStyle name="Input 3 19 2" xfId="24377"/>
    <cellStyle name="Input 3 19 3" xfId="44992"/>
    <cellStyle name="Input 3 2" xfId="159"/>
    <cellStyle name="Input 3 2 10" xfId="1970"/>
    <cellStyle name="Input 3 2 10 2" xfId="6280"/>
    <cellStyle name="Input 3 2 10 2 2" xfId="8866"/>
    <cellStyle name="Input 3 2 10 2 2 2" xfId="17855"/>
    <cellStyle name="Input 3 2 10 2 2 2 2" xfId="27133"/>
    <cellStyle name="Input 3 2 10 2 2 3" xfId="27871"/>
    <cellStyle name="Input 3 2 10 2 3" xfId="11503"/>
    <cellStyle name="Input 3 2 10 2 3 2" xfId="20492"/>
    <cellStyle name="Input 3 2 10 2 3 2 2" xfId="30070"/>
    <cellStyle name="Input 3 2 10 2 3 3" xfId="32235"/>
    <cellStyle name="Input 3 2 10 2 4" xfId="15269"/>
    <cellStyle name="Input 3 2 10 2 4 2" xfId="30904"/>
    <cellStyle name="Input 3 2 10 2 5" xfId="42382"/>
    <cellStyle name="Input 3 2 10 3" xfId="4407"/>
    <cellStyle name="Input 3 2 10 3 2" xfId="40977"/>
    <cellStyle name="Input 3 2 10 4" xfId="43561"/>
    <cellStyle name="Input 3 2 11" xfId="2595"/>
    <cellStyle name="Input 3 2 11 2" xfId="6836"/>
    <cellStyle name="Input 3 2 11 2 2" xfId="15825"/>
    <cellStyle name="Input 3 2 11 2 2 2" xfId="41265"/>
    <cellStyle name="Input 3 2 11 2 3" xfId="27280"/>
    <cellStyle name="Input 3 2 11 3" xfId="9406"/>
    <cellStyle name="Input 3 2 11 3 2" xfId="18395"/>
    <cellStyle name="Input 3 2 11 3 2 2" xfId="40782"/>
    <cellStyle name="Input 3 2 11 3 3" xfId="30476"/>
    <cellStyle name="Input 3 2 11 4" xfId="13449"/>
    <cellStyle name="Input 3 2 11 4 2" xfId="28782"/>
    <cellStyle name="Input 3 2 11 5" xfId="41054"/>
    <cellStyle name="Input 3 2 12" xfId="6615"/>
    <cellStyle name="Input 3 2 12 2" xfId="11823"/>
    <cellStyle name="Input 3 2 12 2 2" xfId="20812"/>
    <cellStyle name="Input 3 2 12 2 2 2" xfId="23815"/>
    <cellStyle name="Input 3 2 12 2 3" xfId="44077"/>
    <cellStyle name="Input 3 2 12 3" xfId="15604"/>
    <cellStyle name="Input 3 2 12 3 2" xfId="25685"/>
    <cellStyle name="Input 3 2 12 4" xfId="38996"/>
    <cellStyle name="Input 3 2 13" xfId="9186"/>
    <cellStyle name="Input 3 2 13 2" xfId="18175"/>
    <cellStyle name="Input 3 2 13 2 2" xfId="26152"/>
    <cellStyle name="Input 3 2 13 3" xfId="27891"/>
    <cellStyle name="Input 3 2 14" xfId="12613"/>
    <cellStyle name="Input 3 2 14 2" xfId="21602"/>
    <cellStyle name="Input 3 2 14 2 2" xfId="39091"/>
    <cellStyle name="Input 3 2 14 3" xfId="26860"/>
    <cellStyle name="Input 3 2 15" xfId="2319"/>
    <cellStyle name="Input 3 2 15 2" xfId="34057"/>
    <cellStyle name="Input 3 2 16" xfId="13228"/>
    <cellStyle name="Input 3 2 16 2" xfId="36571"/>
    <cellStyle name="Input 3 2 17" xfId="25214"/>
    <cellStyle name="Input 3 2 18" xfId="44313"/>
    <cellStyle name="Input 3 2 19" xfId="45538"/>
    <cellStyle name="Input 3 2 2" xfId="352"/>
    <cellStyle name="Input 3 2 2 10" xfId="6654"/>
    <cellStyle name="Input 3 2 2 10 2" xfId="11860"/>
    <cellStyle name="Input 3 2 2 10 2 2" xfId="20849"/>
    <cellStyle name="Input 3 2 2 10 2 2 2" xfId="23296"/>
    <cellStyle name="Input 3 2 2 10 2 3" xfId="40260"/>
    <cellStyle name="Input 3 2 2 10 3" xfId="15643"/>
    <cellStyle name="Input 3 2 2 10 3 2" xfId="33967"/>
    <cellStyle name="Input 3 2 2 10 4" xfId="31449"/>
    <cellStyle name="Input 3 2 2 11" xfId="9223"/>
    <cellStyle name="Input 3 2 2 11 2" xfId="18212"/>
    <cellStyle name="Input 3 2 2 11 2 2" xfId="41799"/>
    <cellStyle name="Input 3 2 2 11 3" xfId="41011"/>
    <cellStyle name="Input 3 2 2 12" xfId="12265"/>
    <cellStyle name="Input 3 2 2 12 2" xfId="21254"/>
    <cellStyle name="Input 3 2 2 12 2 2" xfId="30213"/>
    <cellStyle name="Input 3 2 2 12 3" xfId="30569"/>
    <cellStyle name="Input 3 2 2 13" xfId="2358"/>
    <cellStyle name="Input 3 2 2 13 2" xfId="44038"/>
    <cellStyle name="Input 3 2 2 14" xfId="13267"/>
    <cellStyle name="Input 3 2 2 14 2" xfId="42633"/>
    <cellStyle name="Input 3 2 2 15" xfId="23749"/>
    <cellStyle name="Input 3 2 2 2" xfId="484"/>
    <cellStyle name="Input 3 2 2 2 10" xfId="9348"/>
    <cellStyle name="Input 3 2 2 2 10 2" xfId="18337"/>
    <cellStyle name="Input 3 2 2 2 10 2 2" xfId="34575"/>
    <cellStyle name="Input 3 2 2 2 10 3" xfId="43152"/>
    <cellStyle name="Input 3 2 2 2 11" xfId="9759"/>
    <cellStyle name="Input 3 2 2 2 11 2" xfId="18748"/>
    <cellStyle name="Input 3 2 2 2 11 2 2" xfId="28293"/>
    <cellStyle name="Input 3 2 2 2 11 3" xfId="26733"/>
    <cellStyle name="Input 3 2 2 2 12" xfId="2490"/>
    <cellStyle name="Input 3 2 2 2 12 2" xfId="35577"/>
    <cellStyle name="Input 3 2 2 2 13" xfId="13399"/>
    <cellStyle name="Input 3 2 2 2 13 2" xfId="28144"/>
    <cellStyle name="Input 3 2 2 2 14" xfId="30167"/>
    <cellStyle name="Input 3 2 2 2 2" xfId="833"/>
    <cellStyle name="Input 3 2 2 2 2 2" xfId="5202"/>
    <cellStyle name="Input 3 2 2 2 2 2 2" xfId="7788"/>
    <cellStyle name="Input 3 2 2 2 2 2 2 2" xfId="16777"/>
    <cellStyle name="Input 3 2 2 2 2 2 2 2 2" xfId="24436"/>
    <cellStyle name="Input 3 2 2 2 2 2 2 3" xfId="26588"/>
    <cellStyle name="Input 3 2 2 2 2 2 3" xfId="10425"/>
    <cellStyle name="Input 3 2 2 2 2 2 3 2" xfId="19414"/>
    <cellStyle name="Input 3 2 2 2 2 2 3 2 2" xfId="27877"/>
    <cellStyle name="Input 3 2 2 2 2 2 3 3" xfId="39989"/>
    <cellStyle name="Input 3 2 2 2 2 2 4" xfId="14191"/>
    <cellStyle name="Input 3 2 2 2 2 2 4 2" xfId="42374"/>
    <cellStyle name="Input 3 2 2 2 2 2 5" xfId="29550"/>
    <cellStyle name="Input 3 2 2 2 2 3" xfId="3270"/>
    <cellStyle name="Input 3 2 2 2 2 3 2" xfId="27085"/>
    <cellStyle name="Input 3 2 2 2 2 4" xfId="31289"/>
    <cellStyle name="Input 3 2 2 2 3" xfId="1178"/>
    <cellStyle name="Input 3 2 2 2 3 2" xfId="5523"/>
    <cellStyle name="Input 3 2 2 2 3 2 2" xfId="8109"/>
    <cellStyle name="Input 3 2 2 2 3 2 2 2" xfId="17098"/>
    <cellStyle name="Input 3 2 2 2 3 2 2 2 2" xfId="28996"/>
    <cellStyle name="Input 3 2 2 2 3 2 2 3" xfId="22487"/>
    <cellStyle name="Input 3 2 2 2 3 2 3" xfId="10746"/>
    <cellStyle name="Input 3 2 2 2 3 2 3 2" xfId="19735"/>
    <cellStyle name="Input 3 2 2 2 3 2 3 2 2" xfId="36906"/>
    <cellStyle name="Input 3 2 2 2 3 2 3 3" xfId="41639"/>
    <cellStyle name="Input 3 2 2 2 3 2 4" xfId="14512"/>
    <cellStyle name="Input 3 2 2 2 3 2 4 2" xfId="38541"/>
    <cellStyle name="Input 3 2 2 2 3 2 5" xfId="22623"/>
    <cellStyle name="Input 3 2 2 2 3 3" xfId="3615"/>
    <cellStyle name="Input 3 2 2 2 3 3 2" xfId="28269"/>
    <cellStyle name="Input 3 2 2 2 3 4" xfId="22294"/>
    <cellStyle name="Input 3 2 2 2 4" xfId="1522"/>
    <cellStyle name="Input 3 2 2 2 4 2" xfId="5867"/>
    <cellStyle name="Input 3 2 2 2 4 2 2" xfId="8453"/>
    <cellStyle name="Input 3 2 2 2 4 2 2 2" xfId="17442"/>
    <cellStyle name="Input 3 2 2 2 4 2 2 2 2" xfId="28170"/>
    <cellStyle name="Input 3 2 2 2 4 2 2 3" xfId="28989"/>
    <cellStyle name="Input 3 2 2 2 4 2 3" xfId="11090"/>
    <cellStyle name="Input 3 2 2 2 4 2 3 2" xfId="20079"/>
    <cellStyle name="Input 3 2 2 2 4 2 3 2 2" xfId="39609"/>
    <cellStyle name="Input 3 2 2 2 4 2 3 3" xfId="31159"/>
    <cellStyle name="Input 3 2 2 2 4 2 4" xfId="14856"/>
    <cellStyle name="Input 3 2 2 2 4 2 4 2" xfId="32458"/>
    <cellStyle name="Input 3 2 2 2 4 2 5" xfId="29347"/>
    <cellStyle name="Input 3 2 2 2 4 3" xfId="3959"/>
    <cellStyle name="Input 3 2 2 2 4 3 2" xfId="22283"/>
    <cellStyle name="Input 3 2 2 2 4 4" xfId="30450"/>
    <cellStyle name="Input 3 2 2 2 5" xfId="1913"/>
    <cellStyle name="Input 3 2 2 2 5 2" xfId="6229"/>
    <cellStyle name="Input 3 2 2 2 5 2 2" xfId="8815"/>
    <cellStyle name="Input 3 2 2 2 5 2 2 2" xfId="17804"/>
    <cellStyle name="Input 3 2 2 2 5 2 2 2 2" xfId="41560"/>
    <cellStyle name="Input 3 2 2 2 5 2 2 3" xfId="23287"/>
    <cellStyle name="Input 3 2 2 2 5 2 3" xfId="11452"/>
    <cellStyle name="Input 3 2 2 2 5 2 3 2" xfId="20441"/>
    <cellStyle name="Input 3 2 2 2 5 2 3 2 2" xfId="41800"/>
    <cellStyle name="Input 3 2 2 2 5 2 3 3" xfId="42580"/>
    <cellStyle name="Input 3 2 2 2 5 2 4" xfId="15218"/>
    <cellStyle name="Input 3 2 2 2 5 2 4 2" xfId="43974"/>
    <cellStyle name="Input 3 2 2 2 5 2 5" xfId="30065"/>
    <cellStyle name="Input 3 2 2 2 5 3" xfId="4350"/>
    <cellStyle name="Input 3 2 2 2 5 3 2" xfId="30595"/>
    <cellStyle name="Input 3 2 2 2 5 4" xfId="43184"/>
    <cellStyle name="Input 3 2 2 2 6" xfId="2141"/>
    <cellStyle name="Input 3 2 2 2 6 2" xfId="6442"/>
    <cellStyle name="Input 3 2 2 2 6 2 2" xfId="9028"/>
    <cellStyle name="Input 3 2 2 2 6 2 2 2" xfId="18017"/>
    <cellStyle name="Input 3 2 2 2 6 2 2 2 2" xfId="33173"/>
    <cellStyle name="Input 3 2 2 2 6 2 2 3" xfId="40411"/>
    <cellStyle name="Input 3 2 2 2 6 2 3" xfId="11665"/>
    <cellStyle name="Input 3 2 2 2 6 2 3 2" xfId="20654"/>
    <cellStyle name="Input 3 2 2 2 6 2 3 2 2" xfId="29194"/>
    <cellStyle name="Input 3 2 2 2 6 2 3 3" xfId="37858"/>
    <cellStyle name="Input 3 2 2 2 6 2 4" xfId="15431"/>
    <cellStyle name="Input 3 2 2 2 6 2 4 2" xfId="23322"/>
    <cellStyle name="Input 3 2 2 2 6 2 5" xfId="35607"/>
    <cellStyle name="Input 3 2 2 2 6 3" xfId="4578"/>
    <cellStyle name="Input 3 2 2 2 6 3 2" xfId="36465"/>
    <cellStyle name="Input 3 2 2 2 6 4" xfId="29483"/>
    <cellStyle name="Input 3 2 2 2 7" xfId="2951"/>
    <cellStyle name="Input 3 2 2 2 7 2" xfId="7101"/>
    <cellStyle name="Input 3 2 2 2 7 2 2" xfId="12227"/>
    <cellStyle name="Input 3 2 2 2 7 2 2 2" xfId="21216"/>
    <cellStyle name="Input 3 2 2 2 7 2 2 2 2" xfId="29947"/>
    <cellStyle name="Input 3 2 2 2 7 2 2 3" xfId="23089"/>
    <cellStyle name="Input 3 2 2 2 7 2 3" xfId="13021"/>
    <cellStyle name="Input 3 2 2 2 7 2 3 2" xfId="22010"/>
    <cellStyle name="Input 3 2 2 2 7 2 3 2 2" xfId="24809"/>
    <cellStyle name="Input 3 2 2 2 7 2 3 3" xfId="43014"/>
    <cellStyle name="Input 3 2 2 2 7 2 4" xfId="16090"/>
    <cellStyle name="Input 3 2 2 2 7 2 4 2" xfId="24926"/>
    <cellStyle name="Input 3 2 2 2 7 2 5" xfId="29968"/>
    <cellStyle name="Input 3 2 2 2 7 3" xfId="9664"/>
    <cellStyle name="Input 3 2 2 2 7 3 2" xfId="18653"/>
    <cellStyle name="Input 3 2 2 2 7 3 2 2" xfId="36756"/>
    <cellStyle name="Input 3 2 2 2 7 3 3" xfId="31779"/>
    <cellStyle name="Input 3 2 2 2 7 4" xfId="40779"/>
    <cellStyle name="Input 3 2 2 2 8" xfId="4878"/>
    <cellStyle name="Input 3 2 2 2 8 2" xfId="7464"/>
    <cellStyle name="Input 3 2 2 2 8 2 2" xfId="16453"/>
    <cellStyle name="Input 3 2 2 2 8 2 2 2" xfId="38474"/>
    <cellStyle name="Input 3 2 2 2 8 2 3" xfId="32084"/>
    <cellStyle name="Input 3 2 2 2 8 3" xfId="10101"/>
    <cellStyle name="Input 3 2 2 2 8 3 2" xfId="19090"/>
    <cellStyle name="Input 3 2 2 2 8 3 2 2" xfId="42642"/>
    <cellStyle name="Input 3 2 2 2 8 3 3" xfId="38914"/>
    <cellStyle name="Input 3 2 2 2 8 4" xfId="13867"/>
    <cellStyle name="Input 3 2 2 2 8 4 2" xfId="37423"/>
    <cellStyle name="Input 3 2 2 2 8 5" xfId="35697"/>
    <cellStyle name="Input 3 2 2 2 9" xfId="6786"/>
    <cellStyle name="Input 3 2 2 2 9 2" xfId="11985"/>
    <cellStyle name="Input 3 2 2 2 9 2 2" xfId="20974"/>
    <cellStyle name="Input 3 2 2 2 9 2 2 2" xfId="39639"/>
    <cellStyle name="Input 3 2 2 2 9 2 3" xfId="43964"/>
    <cellStyle name="Input 3 2 2 2 9 3" xfId="15775"/>
    <cellStyle name="Input 3 2 2 2 9 3 2" xfId="23628"/>
    <cellStyle name="Input 3 2 2 2 9 4" xfId="25177"/>
    <cellStyle name="Input 3 2 2 3" xfId="701"/>
    <cellStyle name="Input 3 2 2 3 2" xfId="5077"/>
    <cellStyle name="Input 3 2 2 3 2 2" xfId="7663"/>
    <cellStyle name="Input 3 2 2 3 2 2 2" xfId="16652"/>
    <cellStyle name="Input 3 2 2 3 2 2 2 2" xfId="29700"/>
    <cellStyle name="Input 3 2 2 3 2 2 3" xfId="32389"/>
    <cellStyle name="Input 3 2 2 3 2 3" xfId="10300"/>
    <cellStyle name="Input 3 2 2 3 2 3 2" xfId="19289"/>
    <cellStyle name="Input 3 2 2 3 2 3 2 2" xfId="24684"/>
    <cellStyle name="Input 3 2 2 3 2 3 3" xfId="35712"/>
    <cellStyle name="Input 3 2 2 3 2 4" xfId="14066"/>
    <cellStyle name="Input 3 2 2 3 2 4 2" xfId="36858"/>
    <cellStyle name="Input 3 2 2 3 2 5" xfId="35119"/>
    <cellStyle name="Input 3 2 2 3 3" xfId="3138"/>
    <cellStyle name="Input 3 2 2 3 3 2" xfId="23733"/>
    <cellStyle name="Input 3 2 2 3 4" xfId="23264"/>
    <cellStyle name="Input 3 2 2 4" xfId="1046"/>
    <cellStyle name="Input 3 2 2 4 2" xfId="5398"/>
    <cellStyle name="Input 3 2 2 4 2 2" xfId="7984"/>
    <cellStyle name="Input 3 2 2 4 2 2 2" xfId="16973"/>
    <cellStyle name="Input 3 2 2 4 2 2 2 2" xfId="32760"/>
    <cellStyle name="Input 3 2 2 4 2 2 3" xfId="25659"/>
    <cellStyle name="Input 3 2 2 4 2 3" xfId="10621"/>
    <cellStyle name="Input 3 2 2 4 2 3 2" xfId="19610"/>
    <cellStyle name="Input 3 2 2 4 2 3 2 2" xfId="40933"/>
    <cellStyle name="Input 3 2 2 4 2 3 3" xfId="41453"/>
    <cellStyle name="Input 3 2 2 4 2 4" xfId="14387"/>
    <cellStyle name="Input 3 2 2 4 2 4 2" xfId="43777"/>
    <cellStyle name="Input 3 2 2 4 2 5" xfId="42110"/>
    <cellStyle name="Input 3 2 2 4 3" xfId="3483"/>
    <cellStyle name="Input 3 2 2 4 3 2" xfId="39629"/>
    <cellStyle name="Input 3 2 2 4 4" xfId="39558"/>
    <cellStyle name="Input 3 2 2 5" xfId="1390"/>
    <cellStyle name="Input 3 2 2 5 2" xfId="5735"/>
    <cellStyle name="Input 3 2 2 5 2 2" xfId="8321"/>
    <cellStyle name="Input 3 2 2 5 2 2 2" xfId="17310"/>
    <cellStyle name="Input 3 2 2 5 2 2 2 2" xfId="29373"/>
    <cellStyle name="Input 3 2 2 5 2 2 3" xfId="37049"/>
    <cellStyle name="Input 3 2 2 5 2 3" xfId="10958"/>
    <cellStyle name="Input 3 2 2 5 2 3 2" xfId="19947"/>
    <cellStyle name="Input 3 2 2 5 2 3 2 2" xfId="33013"/>
    <cellStyle name="Input 3 2 2 5 2 3 3" xfId="41621"/>
    <cellStyle name="Input 3 2 2 5 2 4" xfId="14724"/>
    <cellStyle name="Input 3 2 2 5 2 4 2" xfId="32546"/>
    <cellStyle name="Input 3 2 2 5 2 5" xfId="27549"/>
    <cellStyle name="Input 3 2 2 5 3" xfId="3827"/>
    <cellStyle name="Input 3 2 2 5 3 2" xfId="42873"/>
    <cellStyle name="Input 3 2 2 5 4" xfId="24207"/>
    <cellStyle name="Input 3 2 2 6" xfId="1638"/>
    <cellStyle name="Input 3 2 2 6 2" xfId="5978"/>
    <cellStyle name="Input 3 2 2 6 2 2" xfId="8564"/>
    <cellStyle name="Input 3 2 2 6 2 2 2" xfId="17553"/>
    <cellStyle name="Input 3 2 2 6 2 2 2 2" xfId="36865"/>
    <cellStyle name="Input 3 2 2 6 2 2 3" xfId="42545"/>
    <cellStyle name="Input 3 2 2 6 2 3" xfId="11201"/>
    <cellStyle name="Input 3 2 2 6 2 3 2" xfId="20190"/>
    <cellStyle name="Input 3 2 2 6 2 3 2 2" xfId="43244"/>
    <cellStyle name="Input 3 2 2 6 2 3 3" xfId="38892"/>
    <cellStyle name="Input 3 2 2 6 2 4" xfId="14967"/>
    <cellStyle name="Input 3 2 2 6 2 4 2" xfId="26849"/>
    <cellStyle name="Input 3 2 2 6 2 5" xfId="32093"/>
    <cellStyle name="Input 3 2 2 6 3" xfId="4075"/>
    <cellStyle name="Input 3 2 2 6 3 2" xfId="32087"/>
    <cellStyle name="Input 3 2 2 6 4" xfId="27320"/>
    <cellStyle name="Input 3 2 2 7" xfId="2009"/>
    <cellStyle name="Input 3 2 2 7 2" xfId="6317"/>
    <cellStyle name="Input 3 2 2 7 2 2" xfId="8903"/>
    <cellStyle name="Input 3 2 2 7 2 2 2" xfId="17892"/>
    <cellStyle name="Input 3 2 2 7 2 2 2 2" xfId="37231"/>
    <cellStyle name="Input 3 2 2 7 2 2 3" xfId="40987"/>
    <cellStyle name="Input 3 2 2 7 2 3" xfId="11540"/>
    <cellStyle name="Input 3 2 2 7 2 3 2" xfId="20529"/>
    <cellStyle name="Input 3 2 2 7 2 3 2 2" xfId="43425"/>
    <cellStyle name="Input 3 2 2 7 2 3 3" xfId="41695"/>
    <cellStyle name="Input 3 2 2 7 2 4" xfId="15306"/>
    <cellStyle name="Input 3 2 2 7 2 4 2" xfId="35019"/>
    <cellStyle name="Input 3 2 2 7 2 5" xfId="23218"/>
    <cellStyle name="Input 3 2 2 7 3" xfId="4446"/>
    <cellStyle name="Input 3 2 2 7 3 2" xfId="28344"/>
    <cellStyle name="Input 3 2 2 7 4" xfId="38743"/>
    <cellStyle name="Input 3 2 2 8" xfId="2820"/>
    <cellStyle name="Input 3 2 2 8 2" xfId="6970"/>
    <cellStyle name="Input 3 2 2 8 2 2" xfId="12099"/>
    <cellStyle name="Input 3 2 2 8 2 2 2" xfId="21088"/>
    <cellStyle name="Input 3 2 2 8 2 2 2 2" xfId="29079"/>
    <cellStyle name="Input 3 2 2 8 2 2 3" xfId="26474"/>
    <cellStyle name="Input 3 2 2 8 2 3" xfId="12921"/>
    <cellStyle name="Input 3 2 2 8 2 3 2" xfId="21910"/>
    <cellStyle name="Input 3 2 2 8 2 3 2 2" xfId="42812"/>
    <cellStyle name="Input 3 2 2 8 2 3 3" xfId="43115"/>
    <cellStyle name="Input 3 2 2 8 2 4" xfId="15959"/>
    <cellStyle name="Input 3 2 2 8 2 4 2" xfId="42458"/>
    <cellStyle name="Input 3 2 2 8 2 5" xfId="33716"/>
    <cellStyle name="Input 3 2 2 8 3" xfId="9533"/>
    <cellStyle name="Input 3 2 2 8 3 2" xfId="18522"/>
    <cellStyle name="Input 3 2 2 8 3 2 2" xfId="28569"/>
    <cellStyle name="Input 3 2 2 8 3 3" xfId="41205"/>
    <cellStyle name="Input 3 2 2 8 4" xfId="23341"/>
    <cellStyle name="Input 3 2 2 9" xfId="4753"/>
    <cellStyle name="Input 3 2 2 9 2" xfId="7339"/>
    <cellStyle name="Input 3 2 2 9 2 2" xfId="16328"/>
    <cellStyle name="Input 3 2 2 9 2 2 2" xfId="42434"/>
    <cellStyle name="Input 3 2 2 9 2 3" xfId="39082"/>
    <cellStyle name="Input 3 2 2 9 3" xfId="9976"/>
    <cellStyle name="Input 3 2 2 9 3 2" xfId="18965"/>
    <cellStyle name="Input 3 2 2 9 3 2 2" xfId="27810"/>
    <cellStyle name="Input 3 2 2 9 3 3" xfId="37496"/>
    <cellStyle name="Input 3 2 2 9 4" xfId="13742"/>
    <cellStyle name="Input 3 2 2 9 4 2" xfId="33190"/>
    <cellStyle name="Input 3 2 2 9 5" xfId="31288"/>
    <cellStyle name="Input 3 2 3" xfId="446"/>
    <cellStyle name="Input 3 2 3 10" xfId="9311"/>
    <cellStyle name="Input 3 2 3 10 2" xfId="18300"/>
    <cellStyle name="Input 3 2 3 10 2 2" xfId="43364"/>
    <cellStyle name="Input 3 2 3 10 3" xfId="34506"/>
    <cellStyle name="Input 3 2 3 11" xfId="12297"/>
    <cellStyle name="Input 3 2 3 11 2" xfId="21286"/>
    <cellStyle name="Input 3 2 3 11 2 2" xfId="42394"/>
    <cellStyle name="Input 3 2 3 11 3" xfId="25128"/>
    <cellStyle name="Input 3 2 3 12" xfId="2452"/>
    <cellStyle name="Input 3 2 3 12 2" xfId="35299"/>
    <cellStyle name="Input 3 2 3 13" xfId="13361"/>
    <cellStyle name="Input 3 2 3 13 2" xfId="28044"/>
    <cellStyle name="Input 3 2 3 14" xfId="29905"/>
    <cellStyle name="Input 3 2 3 2" xfId="795"/>
    <cellStyle name="Input 3 2 3 2 2" xfId="5165"/>
    <cellStyle name="Input 3 2 3 2 2 2" xfId="7751"/>
    <cellStyle name="Input 3 2 3 2 2 2 2" xfId="16740"/>
    <cellStyle name="Input 3 2 3 2 2 2 2 2" xfId="24954"/>
    <cellStyle name="Input 3 2 3 2 2 2 3" xfId="34003"/>
    <cellStyle name="Input 3 2 3 2 2 3" xfId="10388"/>
    <cellStyle name="Input 3 2 3 2 2 3 2" xfId="19377"/>
    <cellStyle name="Input 3 2 3 2 2 3 2 2" xfId="36842"/>
    <cellStyle name="Input 3 2 3 2 2 3 3" xfId="43702"/>
    <cellStyle name="Input 3 2 3 2 2 4" xfId="14154"/>
    <cellStyle name="Input 3 2 3 2 2 4 2" xfId="33191"/>
    <cellStyle name="Input 3 2 3 2 2 5" xfId="42840"/>
    <cellStyle name="Input 3 2 3 2 3" xfId="3232"/>
    <cellStyle name="Input 3 2 3 2 3 2" xfId="39978"/>
    <cellStyle name="Input 3 2 3 2 4" xfId="39614"/>
    <cellStyle name="Input 3 2 3 3" xfId="1140"/>
    <cellStyle name="Input 3 2 3 3 2" xfId="5486"/>
    <cellStyle name="Input 3 2 3 3 2 2" xfId="8072"/>
    <cellStyle name="Input 3 2 3 3 2 2 2" xfId="17061"/>
    <cellStyle name="Input 3 2 3 3 2 2 2 2" xfId="40643"/>
    <cellStyle name="Input 3 2 3 3 2 2 3" xfId="23286"/>
    <cellStyle name="Input 3 2 3 3 2 3" xfId="10709"/>
    <cellStyle name="Input 3 2 3 3 2 3 2" xfId="19698"/>
    <cellStyle name="Input 3 2 3 3 2 3 2 2" xfId="41805"/>
    <cellStyle name="Input 3 2 3 3 2 3 3" xfId="32297"/>
    <cellStyle name="Input 3 2 3 3 2 4" xfId="14475"/>
    <cellStyle name="Input 3 2 3 3 2 4 2" xfId="25863"/>
    <cellStyle name="Input 3 2 3 3 2 5" xfId="27734"/>
    <cellStyle name="Input 3 2 3 3 3" xfId="3577"/>
    <cellStyle name="Input 3 2 3 3 3 2" xfId="27985"/>
    <cellStyle name="Input 3 2 3 3 4" xfId="23455"/>
    <cellStyle name="Input 3 2 3 4" xfId="1484"/>
    <cellStyle name="Input 3 2 3 4 2" xfId="5829"/>
    <cellStyle name="Input 3 2 3 4 2 2" xfId="8415"/>
    <cellStyle name="Input 3 2 3 4 2 2 2" xfId="17404"/>
    <cellStyle name="Input 3 2 3 4 2 2 2 2" xfId="27903"/>
    <cellStyle name="Input 3 2 3 4 2 2 3" xfId="31227"/>
    <cellStyle name="Input 3 2 3 4 2 3" xfId="11052"/>
    <cellStyle name="Input 3 2 3 4 2 3 2" xfId="20041"/>
    <cellStyle name="Input 3 2 3 4 2 3 2 2" xfId="39349"/>
    <cellStyle name="Input 3 2 3 4 2 3 3" xfId="27159"/>
    <cellStyle name="Input 3 2 3 4 2 4" xfId="14818"/>
    <cellStyle name="Input 3 2 3 4 2 4 2" xfId="32417"/>
    <cellStyle name="Input 3 2 3 4 2 5" xfId="29087"/>
    <cellStyle name="Input 3 2 3 4 3" xfId="3921"/>
    <cellStyle name="Input 3 2 3 4 3 2" xfId="23174"/>
    <cellStyle name="Input 3 2 3 4 4" xfId="30209"/>
    <cellStyle name="Input 3 2 3 5" xfId="1714"/>
    <cellStyle name="Input 3 2 3 5 2" xfId="6040"/>
    <cellStyle name="Input 3 2 3 5 2 2" xfId="8626"/>
    <cellStyle name="Input 3 2 3 5 2 2 2" xfId="17615"/>
    <cellStyle name="Input 3 2 3 5 2 2 2 2" xfId="23754"/>
    <cellStyle name="Input 3 2 3 5 2 2 3" xfId="39438"/>
    <cellStyle name="Input 3 2 3 5 2 3" xfId="11263"/>
    <cellStyle name="Input 3 2 3 5 2 3 2" xfId="20252"/>
    <cellStyle name="Input 3 2 3 5 2 3 2 2" xfId="26990"/>
    <cellStyle name="Input 3 2 3 5 2 3 3" xfId="26712"/>
    <cellStyle name="Input 3 2 3 5 2 4" xfId="15029"/>
    <cellStyle name="Input 3 2 3 5 2 4 2" xfId="22921"/>
    <cellStyle name="Input 3 2 3 5 2 5" xfId="40352"/>
    <cellStyle name="Input 3 2 3 5 3" xfId="4151"/>
    <cellStyle name="Input 3 2 3 5 3 2" xfId="30567"/>
    <cellStyle name="Input 3 2 3 5 4" xfId="26901"/>
    <cellStyle name="Input 3 2 3 6" xfId="2103"/>
    <cellStyle name="Input 3 2 3 6 2" xfId="6405"/>
    <cellStyle name="Input 3 2 3 6 2 2" xfId="8991"/>
    <cellStyle name="Input 3 2 3 6 2 2 2" xfId="17980"/>
    <cellStyle name="Input 3 2 3 6 2 2 2 2" xfId="42950"/>
    <cellStyle name="Input 3 2 3 6 2 2 3" xfId="34217"/>
    <cellStyle name="Input 3 2 3 6 2 3" xfId="11628"/>
    <cellStyle name="Input 3 2 3 6 2 3 2" xfId="20617"/>
    <cellStyle name="Input 3 2 3 6 2 3 2 2" xfId="38068"/>
    <cellStyle name="Input 3 2 3 6 2 3 3" xfId="41660"/>
    <cellStyle name="Input 3 2 3 6 2 4" xfId="15394"/>
    <cellStyle name="Input 3 2 3 6 2 4 2" xfId="40159"/>
    <cellStyle name="Input 3 2 3 6 2 5" xfId="23027"/>
    <cellStyle name="Input 3 2 3 6 3" xfId="4540"/>
    <cellStyle name="Input 3 2 3 6 3 2" xfId="36271"/>
    <cellStyle name="Input 3 2 3 6 4" xfId="43475"/>
    <cellStyle name="Input 3 2 3 7" xfId="2913"/>
    <cellStyle name="Input 3 2 3 7 2" xfId="7063"/>
    <cellStyle name="Input 3 2 3 7 2 2" xfId="12189"/>
    <cellStyle name="Input 3 2 3 7 2 2 2" xfId="21178"/>
    <cellStyle name="Input 3 2 3 7 2 2 2 2" xfId="29714"/>
    <cellStyle name="Input 3 2 3 7 2 2 3" xfId="32207"/>
    <cellStyle name="Input 3 2 3 7 2 3" xfId="12993"/>
    <cellStyle name="Input 3 2 3 7 2 3 2" xfId="21982"/>
    <cellStyle name="Input 3 2 3 7 2 3 2 2" xfId="36137"/>
    <cellStyle name="Input 3 2 3 7 2 3 3" xfId="30906"/>
    <cellStyle name="Input 3 2 3 7 2 4" xfId="16052"/>
    <cellStyle name="Input 3 2 3 7 2 4 2" xfId="24702"/>
    <cellStyle name="Input 3 2 3 7 2 5" xfId="41754"/>
    <cellStyle name="Input 3 2 3 7 3" xfId="9626"/>
    <cellStyle name="Input 3 2 3 7 3 2" xfId="18615"/>
    <cellStyle name="Input 3 2 3 7 3 2 2" xfId="28475"/>
    <cellStyle name="Input 3 2 3 7 3 3" xfId="31448"/>
    <cellStyle name="Input 3 2 3 7 4" xfId="34461"/>
    <cellStyle name="Input 3 2 3 8" xfId="4841"/>
    <cellStyle name="Input 3 2 3 8 2" xfId="7427"/>
    <cellStyle name="Input 3 2 3 8 2 2" xfId="16416"/>
    <cellStyle name="Input 3 2 3 8 2 2 2" xfId="25723"/>
    <cellStyle name="Input 3 2 3 8 2 3" xfId="42307"/>
    <cellStyle name="Input 3 2 3 8 3" xfId="10064"/>
    <cellStyle name="Input 3 2 3 8 3 2" xfId="19053"/>
    <cellStyle name="Input 3 2 3 8 3 2 2" xfId="23092"/>
    <cellStyle name="Input 3 2 3 8 3 3" xfId="43886"/>
    <cellStyle name="Input 3 2 3 8 4" xfId="13830"/>
    <cellStyle name="Input 3 2 3 8 4 2" xfId="27376"/>
    <cellStyle name="Input 3 2 3 8 5" xfId="29309"/>
    <cellStyle name="Input 3 2 3 9" xfId="6748"/>
    <cellStyle name="Input 3 2 3 9 2" xfId="11948"/>
    <cellStyle name="Input 3 2 3 9 2 2" xfId="20937"/>
    <cellStyle name="Input 3 2 3 9 2 2 2" xfId="40999"/>
    <cellStyle name="Input 3 2 3 9 2 3" xfId="24313"/>
    <cellStyle name="Input 3 2 3 9 3" xfId="15737"/>
    <cellStyle name="Input 3 2 3 9 3 2" xfId="23361"/>
    <cellStyle name="Input 3 2 3 9 4" xfId="38648"/>
    <cellStyle name="Input 3 2 4" xfId="544"/>
    <cellStyle name="Input 3 2 4 2" xfId="893"/>
    <cellStyle name="Input 3 2 4 2 2" xfId="5262"/>
    <cellStyle name="Input 3 2 4 2 2 2" xfId="7848"/>
    <cellStyle name="Input 3 2 4 2 2 2 2" xfId="16837"/>
    <cellStyle name="Input 3 2 4 2 2 2 2 2" xfId="29015"/>
    <cellStyle name="Input 3 2 4 2 2 2 3" xfId="27920"/>
    <cellStyle name="Input 3 2 4 2 2 3" xfId="10485"/>
    <cellStyle name="Input 3 2 4 2 2 3 2" xfId="19474"/>
    <cellStyle name="Input 3 2 4 2 2 3 2 2" xfId="36554"/>
    <cellStyle name="Input 3 2 4 2 2 3 3" xfId="23077"/>
    <cellStyle name="Input 3 2 4 2 2 4" xfId="14251"/>
    <cellStyle name="Input 3 2 4 2 2 4 2" xfId="30579"/>
    <cellStyle name="Input 3 2 4 2 2 5" xfId="30224"/>
    <cellStyle name="Input 3 2 4 2 3" xfId="3330"/>
    <cellStyle name="Input 3 2 4 2 3 2" xfId="23119"/>
    <cellStyle name="Input 3 2 4 2 4" xfId="37023"/>
    <cellStyle name="Input 3 2 4 3" xfId="1238"/>
    <cellStyle name="Input 3 2 4 3 2" xfId="5583"/>
    <cellStyle name="Input 3 2 4 3 2 2" xfId="8169"/>
    <cellStyle name="Input 3 2 4 3 2 2 2" xfId="17158"/>
    <cellStyle name="Input 3 2 4 3 2 2 2 2" xfId="33983"/>
    <cellStyle name="Input 3 2 4 3 2 2 3" xfId="32826"/>
    <cellStyle name="Input 3 2 4 3 2 3" xfId="10806"/>
    <cellStyle name="Input 3 2 4 3 2 3 2" xfId="19795"/>
    <cellStyle name="Input 3 2 4 3 2 3 2 2" xfId="35395"/>
    <cellStyle name="Input 3 2 4 3 2 3 3" xfId="27664"/>
    <cellStyle name="Input 3 2 4 3 2 4" xfId="14572"/>
    <cellStyle name="Input 3 2 4 3 2 4 2" xfId="39953"/>
    <cellStyle name="Input 3 2 4 3 2 5" xfId="32904"/>
    <cellStyle name="Input 3 2 4 3 3" xfId="3675"/>
    <cellStyle name="Input 3 2 4 3 3 2" xfId="35825"/>
    <cellStyle name="Input 3 2 4 3 4" xfId="24328"/>
    <cellStyle name="Input 3 2 4 4" xfId="1582"/>
    <cellStyle name="Input 3 2 4 4 2" xfId="5927"/>
    <cellStyle name="Input 3 2 4 4 2 2" xfId="8513"/>
    <cellStyle name="Input 3 2 4 4 2 2 2" xfId="17502"/>
    <cellStyle name="Input 3 2 4 4 2 2 2 2" xfId="33246"/>
    <cellStyle name="Input 3 2 4 4 2 2 3" xfId="34016"/>
    <cellStyle name="Input 3 2 4 4 2 3" xfId="11150"/>
    <cellStyle name="Input 3 2 4 4 2 3 2" xfId="20139"/>
    <cellStyle name="Input 3 2 4 4 2 3 2 2" xfId="36758"/>
    <cellStyle name="Input 3 2 4 4 2 3 3" xfId="27534"/>
    <cellStyle name="Input 3 2 4 4 2 4" xfId="14916"/>
    <cellStyle name="Input 3 2 4 4 2 4 2" xfId="38469"/>
    <cellStyle name="Input 3 2 4 4 2 5" xfId="42591"/>
    <cellStyle name="Input 3 2 4 4 3" xfId="4019"/>
    <cellStyle name="Input 3 2 4 4 3 2" xfId="32684"/>
    <cellStyle name="Input 3 2 4 4 4" xfId="40303"/>
    <cellStyle name="Input 3 2 4 5" xfId="1894"/>
    <cellStyle name="Input 3 2 4 5 2" xfId="6210"/>
    <cellStyle name="Input 3 2 4 5 2 2" xfId="8796"/>
    <cellStyle name="Input 3 2 4 5 2 2 2" xfId="17785"/>
    <cellStyle name="Input 3 2 4 5 2 2 2 2" xfId="41270"/>
    <cellStyle name="Input 3 2 4 5 2 2 3" xfId="23169"/>
    <cellStyle name="Input 3 2 4 5 2 3" xfId="11433"/>
    <cellStyle name="Input 3 2 4 5 2 3 2" xfId="20422"/>
    <cellStyle name="Input 3 2 4 5 2 3 2 2" xfId="39929"/>
    <cellStyle name="Input 3 2 4 5 2 3 3" xfId="34380"/>
    <cellStyle name="Input 3 2 4 5 2 4" xfId="15199"/>
    <cellStyle name="Input 3 2 4 5 2 4 2" xfId="43430"/>
    <cellStyle name="Input 3 2 4 5 2 5" xfId="29935"/>
    <cellStyle name="Input 3 2 4 5 3" xfId="4331"/>
    <cellStyle name="Input 3 2 4 5 3 2" xfId="23239"/>
    <cellStyle name="Input 3 2 4 5 4" xfId="43053"/>
    <cellStyle name="Input 3 2 4 6" xfId="2201"/>
    <cellStyle name="Input 3 2 4 6 2" xfId="6502"/>
    <cellStyle name="Input 3 2 4 6 2 2" xfId="9088"/>
    <cellStyle name="Input 3 2 4 6 2 2 2" xfId="18077"/>
    <cellStyle name="Input 3 2 4 6 2 2 2 2" xfId="25172"/>
    <cellStyle name="Input 3 2 4 6 2 2 3" xfId="22295"/>
    <cellStyle name="Input 3 2 4 6 2 3" xfId="11725"/>
    <cellStyle name="Input 3 2 4 6 2 3 2" xfId="20714"/>
    <cellStyle name="Input 3 2 4 6 2 3 2 2" xfId="34611"/>
    <cellStyle name="Input 3 2 4 6 2 3 3" xfId="40014"/>
    <cellStyle name="Input 3 2 4 6 2 4" xfId="15491"/>
    <cellStyle name="Input 3 2 4 6 2 4 2" xfId="42228"/>
    <cellStyle name="Input 3 2 4 6 2 5" xfId="39213"/>
    <cellStyle name="Input 3 2 4 6 3" xfId="4638"/>
    <cellStyle name="Input 3 2 4 6 3 2" xfId="34262"/>
    <cellStyle name="Input 3 2 4 6 4" xfId="38659"/>
    <cellStyle name="Input 3 2 4 7" xfId="4938"/>
    <cellStyle name="Input 3 2 4 7 2" xfId="7524"/>
    <cellStyle name="Input 3 2 4 7 2 2" xfId="16513"/>
    <cellStyle name="Input 3 2 4 7 2 2 2" xfId="25464"/>
    <cellStyle name="Input 3 2 4 7 2 3" xfId="35730"/>
    <cellStyle name="Input 3 2 4 7 3" xfId="10161"/>
    <cellStyle name="Input 3 2 4 7 3 2" xfId="19150"/>
    <cellStyle name="Input 3 2 4 7 3 2 2" xfId="38195"/>
    <cellStyle name="Input 3 2 4 7 3 3" xfId="23030"/>
    <cellStyle name="Input 3 2 4 7 4" xfId="13927"/>
    <cellStyle name="Input 3 2 4 7 4 2" xfId="33642"/>
    <cellStyle name="Input 3 2 4 7 5" xfId="24777"/>
    <cellStyle name="Input 3 2 4 8" xfId="2550"/>
    <cellStyle name="Input 3 2 4 8 2" xfId="38072"/>
    <cellStyle name="Input 3 2 4 9" xfId="41515"/>
    <cellStyle name="Input 3 2 5" xfId="313"/>
    <cellStyle name="Input 3 2 5 2" xfId="4716"/>
    <cellStyle name="Input 3 2 5 2 2" xfId="7302"/>
    <cellStyle name="Input 3 2 5 2 2 2" xfId="16291"/>
    <cellStyle name="Input 3 2 5 2 2 2 2" xfId="29206"/>
    <cellStyle name="Input 3 2 5 2 2 3" xfId="39601"/>
    <cellStyle name="Input 3 2 5 2 3" xfId="9939"/>
    <cellStyle name="Input 3 2 5 2 3 2" xfId="18928"/>
    <cellStyle name="Input 3 2 5 2 3 2 2" xfId="36698"/>
    <cellStyle name="Input 3 2 5 2 3 3" xfId="32094"/>
    <cellStyle name="Input 3 2 5 2 4" xfId="13705"/>
    <cellStyle name="Input 3 2 5 2 4 2" xfId="39536"/>
    <cellStyle name="Input 3 2 5 2 5" xfId="31807"/>
    <cellStyle name="Input 3 2 5 3" xfId="2781"/>
    <cellStyle name="Input 3 2 5 3 2" xfId="35659"/>
    <cellStyle name="Input 3 2 5 4" xfId="22692"/>
    <cellStyle name="Input 3 2 6" xfId="662"/>
    <cellStyle name="Input 3 2 6 2" xfId="5040"/>
    <cellStyle name="Input 3 2 6 2 2" xfId="7626"/>
    <cellStyle name="Input 3 2 6 2 2 2" xfId="16615"/>
    <cellStyle name="Input 3 2 6 2 2 2 2" xfId="23903"/>
    <cellStyle name="Input 3 2 6 2 2 3" xfId="38588"/>
    <cellStyle name="Input 3 2 6 2 3" xfId="10263"/>
    <cellStyle name="Input 3 2 6 2 3 2" xfId="19252"/>
    <cellStyle name="Input 3 2 6 2 3 2 2" xfId="39048"/>
    <cellStyle name="Input 3 2 6 2 3 3" xfId="39974"/>
    <cellStyle name="Input 3 2 6 2 4" xfId="14029"/>
    <cellStyle name="Input 3 2 6 2 4 2" xfId="26878"/>
    <cellStyle name="Input 3 2 6 2 5" xfId="22489"/>
    <cellStyle name="Input 3 2 6 3" xfId="3099"/>
    <cellStyle name="Input 3 2 6 3 2" xfId="22647"/>
    <cellStyle name="Input 3 2 6 4" xfId="25032"/>
    <cellStyle name="Input 3 2 7" xfId="1007"/>
    <cellStyle name="Input 3 2 7 2" xfId="5361"/>
    <cellStyle name="Input 3 2 7 2 2" xfId="7947"/>
    <cellStyle name="Input 3 2 7 2 2 2" xfId="16936"/>
    <cellStyle name="Input 3 2 7 2 2 2 2" xfId="41903"/>
    <cellStyle name="Input 3 2 7 2 2 3" xfId="42674"/>
    <cellStyle name="Input 3 2 7 2 3" xfId="10584"/>
    <cellStyle name="Input 3 2 7 2 3 2" xfId="19573"/>
    <cellStyle name="Input 3 2 7 2 3 2 2" xfId="26873"/>
    <cellStyle name="Input 3 2 7 2 3 3" xfId="40274"/>
    <cellStyle name="Input 3 2 7 2 4" xfId="14350"/>
    <cellStyle name="Input 3 2 7 2 4 2" xfId="29366"/>
    <cellStyle name="Input 3 2 7 2 5" xfId="28860"/>
    <cellStyle name="Input 3 2 7 3" xfId="3444"/>
    <cellStyle name="Input 3 2 7 3 2" xfId="30173"/>
    <cellStyle name="Input 3 2 7 4" xfId="30093"/>
    <cellStyle name="Input 3 2 8" xfId="1351"/>
    <cellStyle name="Input 3 2 8 2" xfId="5696"/>
    <cellStyle name="Input 3 2 8 2 2" xfId="8282"/>
    <cellStyle name="Input 3 2 8 2 2 2" xfId="17271"/>
    <cellStyle name="Input 3 2 8 2 2 2 2" xfId="42067"/>
    <cellStyle name="Input 3 2 8 2 2 3" xfId="26828"/>
    <cellStyle name="Input 3 2 8 2 3" xfId="10919"/>
    <cellStyle name="Input 3 2 8 2 3 2" xfId="19908"/>
    <cellStyle name="Input 3 2 8 2 3 2 2" xfId="24786"/>
    <cellStyle name="Input 3 2 8 2 3 3" xfId="44049"/>
    <cellStyle name="Input 3 2 8 2 4" xfId="14685"/>
    <cellStyle name="Input 3 2 8 2 4 2" xfId="32178"/>
    <cellStyle name="Input 3 2 8 2 5" xfId="37043"/>
    <cellStyle name="Input 3 2 8 3" xfId="3788"/>
    <cellStyle name="Input 3 2 8 3 2" xfId="30457"/>
    <cellStyle name="Input 3 2 8 4" xfId="23058"/>
    <cellStyle name="Input 3 2 9" xfId="1823"/>
    <cellStyle name="Input 3 2 9 2" xfId="6140"/>
    <cellStyle name="Input 3 2 9 2 2" xfId="8726"/>
    <cellStyle name="Input 3 2 9 2 2 2" xfId="17715"/>
    <cellStyle name="Input 3 2 9 2 2 2 2" xfId="22691"/>
    <cellStyle name="Input 3 2 9 2 2 3" xfId="38097"/>
    <cellStyle name="Input 3 2 9 2 3" xfId="11363"/>
    <cellStyle name="Input 3 2 9 2 3 2" xfId="20352"/>
    <cellStyle name="Input 3 2 9 2 3 2 2" xfId="31519"/>
    <cellStyle name="Input 3 2 9 2 3 3" xfId="34473"/>
    <cellStyle name="Input 3 2 9 2 4" xfId="15129"/>
    <cellStyle name="Input 3 2 9 2 4 2" xfId="36884"/>
    <cellStyle name="Input 3 2 9 2 5" xfId="38585"/>
    <cellStyle name="Input 3 2 9 3" xfId="4260"/>
    <cellStyle name="Input 3 2 9 3 2" xfId="33865"/>
    <cellStyle name="Input 3 2 9 4" xfId="29412"/>
    <cellStyle name="Input 3 20" xfId="27553"/>
    <cellStyle name="Input 3 20 2" xfId="45019"/>
    <cellStyle name="Input 3 21" xfId="45051"/>
    <cellStyle name="Input 3 22" xfId="45102"/>
    <cellStyle name="Input 3 23" xfId="45106"/>
    <cellStyle name="Input 3 24" xfId="45133"/>
    <cellStyle name="Input 3 25" xfId="45241"/>
    <cellStyle name="Input 3 26" xfId="45252"/>
    <cellStyle name="Input 3 27" xfId="45306"/>
    <cellStyle name="Input 3 28" xfId="45347"/>
    <cellStyle name="Input 3 29" xfId="45360"/>
    <cellStyle name="Input 3 3" xfId="285"/>
    <cellStyle name="Input 3 3 10" xfId="6587"/>
    <cellStyle name="Input 3 3 10 2" xfId="11798"/>
    <cellStyle name="Input 3 3 10 2 2" xfId="20787"/>
    <cellStyle name="Input 3 3 10 2 2 2" xfId="28098"/>
    <cellStyle name="Input 3 3 10 2 3" xfId="31056"/>
    <cellStyle name="Input 3 3 10 3" xfId="15576"/>
    <cellStyle name="Input 3 3 10 3 2" xfId="40300"/>
    <cellStyle name="Input 3 3 10 4" xfId="24423"/>
    <cellStyle name="Input 3 3 11" xfId="9161"/>
    <cellStyle name="Input 3 3 11 2" xfId="18150"/>
    <cellStyle name="Input 3 3 11 2 2" xfId="23824"/>
    <cellStyle name="Input 3 3 11 3" xfId="36818"/>
    <cellStyle name="Input 3 3 12" xfId="9846"/>
    <cellStyle name="Input 3 3 12 2" xfId="18835"/>
    <cellStyle name="Input 3 3 12 2 2" xfId="22574"/>
    <cellStyle name="Input 3 3 12 3" xfId="24287"/>
    <cellStyle name="Input 3 3 13" xfId="2291"/>
    <cellStyle name="Input 3 3 13 2" xfId="35212"/>
    <cellStyle name="Input 3 3 14" xfId="13200"/>
    <cellStyle name="Input 3 3 14 2" xfId="33817"/>
    <cellStyle name="Input 3 3 15" xfId="33313"/>
    <cellStyle name="Input 3 3 16" xfId="44324"/>
    <cellStyle name="Input 3 3 17" xfId="45569"/>
    <cellStyle name="Input 3 3 2" xfId="420"/>
    <cellStyle name="Input 3 3 2 10" xfId="9286"/>
    <cellStyle name="Input 3 3 2 10 2" xfId="18275"/>
    <cellStyle name="Input 3 3 2 10 2 2" xfId="32735"/>
    <cellStyle name="Input 3 3 2 10 3" xfId="29650"/>
    <cellStyle name="Input 3 3 2 11" xfId="9776"/>
    <cellStyle name="Input 3 3 2 11 2" xfId="18765"/>
    <cellStyle name="Input 3 3 2 11 2 2" xfId="40455"/>
    <cellStyle name="Input 3 3 2 11 3" xfId="26539"/>
    <cellStyle name="Input 3 3 2 12" xfId="2426"/>
    <cellStyle name="Input 3 3 2 12 2" xfId="39277"/>
    <cellStyle name="Input 3 3 2 13" xfId="13335"/>
    <cellStyle name="Input 3 3 2 13 2" xfId="25615"/>
    <cellStyle name="Input 3 3 2 14" xfId="29826"/>
    <cellStyle name="Input 3 3 2 2" xfId="769"/>
    <cellStyle name="Input 3 3 2 2 2" xfId="5140"/>
    <cellStyle name="Input 3 3 2 2 2 2" xfId="7726"/>
    <cellStyle name="Input 3 3 2 2 2 2 2" xfId="16715"/>
    <cellStyle name="Input 3 3 2 2 2 2 2 2" xfId="37113"/>
    <cellStyle name="Input 3 3 2 2 2 2 3" xfId="24748"/>
    <cellStyle name="Input 3 3 2 2 2 3" xfId="10363"/>
    <cellStyle name="Input 3 3 2 2 2 3 2" xfId="19352"/>
    <cellStyle name="Input 3 3 2 2 2 3 2 2" xfId="34160"/>
    <cellStyle name="Input 3 3 2 2 2 3 3" xfId="44097"/>
    <cellStyle name="Input 3 3 2 2 2 4" xfId="14129"/>
    <cellStyle name="Input 3 3 2 2 2 4 2" xfId="23840"/>
    <cellStyle name="Input 3 3 2 2 2 5" xfId="30659"/>
    <cellStyle name="Input 3 3 2 2 3" xfId="3206"/>
    <cellStyle name="Input 3 3 2 2 3 2" xfId="29792"/>
    <cellStyle name="Input 3 3 2 2 4" xfId="42225"/>
    <cellStyle name="Input 3 3 2 3" xfId="1114"/>
    <cellStyle name="Input 3 3 2 3 2" xfId="5461"/>
    <cellStyle name="Input 3 3 2 3 2 2" xfId="8047"/>
    <cellStyle name="Input 3 3 2 3 2 2 2" xfId="17036"/>
    <cellStyle name="Input 3 3 2 3 2 2 2 2" xfId="44010"/>
    <cellStyle name="Input 3 3 2 3 2 2 3" xfId="41201"/>
    <cellStyle name="Input 3 3 2 3 2 3" xfId="10684"/>
    <cellStyle name="Input 3 3 2 3 2 3 2" xfId="19673"/>
    <cellStyle name="Input 3 3 2 3 2 3 2 2" xfId="22441"/>
    <cellStyle name="Input 3 3 2 3 2 3 3" xfId="35144"/>
    <cellStyle name="Input 3 3 2 3 2 4" xfId="14450"/>
    <cellStyle name="Input 3 3 2 3 2 4 2" xfId="23483"/>
    <cellStyle name="Input 3 3 2 3 2 5" xfId="30807"/>
    <cellStyle name="Input 3 3 2 3 3" xfId="3551"/>
    <cellStyle name="Input 3 3 2 3 3 2" xfId="25556"/>
    <cellStyle name="Input 3 3 2 3 4" xfId="30602"/>
    <cellStyle name="Input 3 3 2 4" xfId="1458"/>
    <cellStyle name="Input 3 3 2 4 2" xfId="5803"/>
    <cellStyle name="Input 3 3 2 4 2 2" xfId="8389"/>
    <cellStyle name="Input 3 3 2 4 2 2 2" xfId="17378"/>
    <cellStyle name="Input 3 3 2 4 2 2 2 2" xfId="27824"/>
    <cellStyle name="Input 3 3 2 4 2 2 3" xfId="26607"/>
    <cellStyle name="Input 3 3 2 4 2 3" xfId="11026"/>
    <cellStyle name="Input 3 3 2 4 2 3 2" xfId="20015"/>
    <cellStyle name="Input 3 3 2 4 2 3 2 2" xfId="41953"/>
    <cellStyle name="Input 3 3 2 4 2 3 3" xfId="40200"/>
    <cellStyle name="Input 3 3 2 4 2 4" xfId="14792"/>
    <cellStyle name="Input 3 3 2 4 2 4 2" xfId="28361"/>
    <cellStyle name="Input 3 3 2 4 2 5" xfId="37570"/>
    <cellStyle name="Input 3 3 2 4 3" xfId="3895"/>
    <cellStyle name="Input 3 3 2 4 3 2" xfId="31675"/>
    <cellStyle name="Input 3 3 2 4 4" xfId="32603"/>
    <cellStyle name="Input 3 3 2 5" xfId="1634"/>
    <cellStyle name="Input 3 3 2 5 2" xfId="5976"/>
    <cellStyle name="Input 3 3 2 5 2 2" xfId="8562"/>
    <cellStyle name="Input 3 3 2 5 2 2 2" xfId="17551"/>
    <cellStyle name="Input 3 3 2 5 2 2 2 2" xfId="40712"/>
    <cellStyle name="Input 3 3 2 5 2 2 3" xfId="25149"/>
    <cellStyle name="Input 3 3 2 5 2 3" xfId="11199"/>
    <cellStyle name="Input 3 3 2 5 2 3 2" xfId="20188"/>
    <cellStyle name="Input 3 3 2 5 2 3 2 2" xfId="25847"/>
    <cellStyle name="Input 3 3 2 5 2 3 3" xfId="33329"/>
    <cellStyle name="Input 3 3 2 5 2 4" xfId="14965"/>
    <cellStyle name="Input 3 3 2 5 2 4 2" xfId="29746"/>
    <cellStyle name="Input 3 3 2 5 2 5" xfId="22305"/>
    <cellStyle name="Input 3 3 2 5 3" xfId="4071"/>
    <cellStyle name="Input 3 3 2 5 3 2" xfId="36625"/>
    <cellStyle name="Input 3 3 2 5 4" xfId="31563"/>
    <cellStyle name="Input 3 3 2 6" xfId="2077"/>
    <cellStyle name="Input 3 3 2 6 2" xfId="6380"/>
    <cellStyle name="Input 3 3 2 6 2 2" xfId="8966"/>
    <cellStyle name="Input 3 3 2 6 2 2 2" xfId="17955"/>
    <cellStyle name="Input 3 3 2 6 2 2 2 2" xfId="32067"/>
    <cellStyle name="Input 3 3 2 6 2 2 3" xfId="43609"/>
    <cellStyle name="Input 3 3 2 6 2 3" xfId="11603"/>
    <cellStyle name="Input 3 3 2 6 2 3 2" xfId="20592"/>
    <cellStyle name="Input 3 3 2 6 2 3 2 2" xfId="40619"/>
    <cellStyle name="Input 3 3 2 6 2 3 3" xfId="22507"/>
    <cellStyle name="Input 3 3 2 6 2 4" xfId="15369"/>
    <cellStyle name="Input 3 3 2 6 2 4 2" xfId="29420"/>
    <cellStyle name="Input 3 3 2 6 2 5" xfId="40908"/>
    <cellStyle name="Input 3 3 2 6 3" xfId="4514"/>
    <cellStyle name="Input 3 3 2 6 3 2" xfId="29980"/>
    <cellStyle name="Input 3 3 2 6 4" xfId="24889"/>
    <cellStyle name="Input 3 3 2 7" xfId="2887"/>
    <cellStyle name="Input 3 3 2 7 2" xfId="7037"/>
    <cellStyle name="Input 3 3 2 7 2 2" xfId="12164"/>
    <cellStyle name="Input 3 3 2 7 2 2 2" xfId="21153"/>
    <cellStyle name="Input 3 3 2 7 2 2 2 2" xfId="41313"/>
    <cellStyle name="Input 3 3 2 7 2 2 3" xfId="37284"/>
    <cellStyle name="Input 3 3 2 7 2 3" xfId="12975"/>
    <cellStyle name="Input 3 3 2 7 2 3 2" xfId="21964"/>
    <cellStyle name="Input 3 3 2 7 2 3 2 2" xfId="34421"/>
    <cellStyle name="Input 3 3 2 7 2 3 3" xfId="30549"/>
    <cellStyle name="Input 3 3 2 7 2 4" xfId="16026"/>
    <cellStyle name="Input 3 3 2 7 2 4 2" xfId="36854"/>
    <cellStyle name="Input 3 3 2 7 2 5" xfId="35579"/>
    <cellStyle name="Input 3 3 2 7 3" xfId="9600"/>
    <cellStyle name="Input 3 3 2 7 3 2" xfId="18589"/>
    <cellStyle name="Input 3 3 2 7 3 2 2" xfId="26057"/>
    <cellStyle name="Input 3 3 2 7 3 3" xfId="28871"/>
    <cellStyle name="Input 3 3 2 7 4" xfId="39533"/>
    <cellStyle name="Input 3 3 2 8" xfId="4816"/>
    <cellStyle name="Input 3 3 2 8 2" xfId="7402"/>
    <cellStyle name="Input 3 3 2 8 2 2" xfId="16391"/>
    <cellStyle name="Input 3 3 2 8 2 2 2" xfId="23349"/>
    <cellStyle name="Input 3 3 2 8 2 3" xfId="36192"/>
    <cellStyle name="Input 3 3 2 8 3" xfId="10039"/>
    <cellStyle name="Input 3 3 2 8 3 2" xfId="19028"/>
    <cellStyle name="Input 3 3 2 8 3 2 2" xfId="41009"/>
    <cellStyle name="Input 3 3 2 8 3 3" xfId="44100"/>
    <cellStyle name="Input 3 3 2 8 4" xfId="13805"/>
    <cellStyle name="Input 3 3 2 8 4 2" xfId="30083"/>
    <cellStyle name="Input 3 3 2 8 5" xfId="35141"/>
    <cellStyle name="Input 3 3 2 9" xfId="6722"/>
    <cellStyle name="Input 3 3 2 9 2" xfId="11923"/>
    <cellStyle name="Input 3 3 2 9 2 2" xfId="20912"/>
    <cellStyle name="Input 3 3 2 9 2 2 2" xfId="25711"/>
    <cellStyle name="Input 3 3 2 9 2 3" xfId="39990"/>
    <cellStyle name="Input 3 3 2 9 3" xfId="15711"/>
    <cellStyle name="Input 3 3 2 9 3 2" xfId="26192"/>
    <cellStyle name="Input 3 3 2 9 4" xfId="41614"/>
    <cellStyle name="Input 3 3 3" xfId="634"/>
    <cellStyle name="Input 3 3 3 2" xfId="5015"/>
    <cellStyle name="Input 3 3 3 2 2" xfId="7601"/>
    <cellStyle name="Input 3 3 3 2 2 2" xfId="16590"/>
    <cellStyle name="Input 3 3 3 2 2 2 2" xfId="28205"/>
    <cellStyle name="Input 3 3 3 2 2 3" xfId="22612"/>
    <cellStyle name="Input 3 3 3 2 3" xfId="10238"/>
    <cellStyle name="Input 3 3 3 2 3 2" xfId="19227"/>
    <cellStyle name="Input 3 3 3 2 3 2 2" xfId="26622"/>
    <cellStyle name="Input 3 3 3 2 3 3" xfId="40236"/>
    <cellStyle name="Input 3 3 3 2 4" xfId="14004"/>
    <cellStyle name="Input 3 3 3 2 4 2" xfId="43560"/>
    <cellStyle name="Input 3 3 3 2 5" xfId="23250"/>
    <cellStyle name="Input 3 3 3 3" xfId="3071"/>
    <cellStyle name="Input 3 3 3 3 2" xfId="26266"/>
    <cellStyle name="Input 3 3 3 4" xfId="31647"/>
    <cellStyle name="Input 3 3 4" xfId="979"/>
    <cellStyle name="Input 3 3 4 2" xfId="5336"/>
    <cellStyle name="Input 3 3 4 2 2" xfId="7922"/>
    <cellStyle name="Input 3 3 4 2 2 2" xfId="16911"/>
    <cellStyle name="Input 3 3 4 2 2 2 2" xfId="26772"/>
    <cellStyle name="Input 3 3 4 2 2 3" xfId="31872"/>
    <cellStyle name="Input 3 3 4 2 3" xfId="10559"/>
    <cellStyle name="Input 3 3 4 2 3 2" xfId="19548"/>
    <cellStyle name="Input 3 3 4 2 3 2 2" xfId="33113"/>
    <cellStyle name="Input 3 3 4 2 3 3" xfId="40514"/>
    <cellStyle name="Input 3 3 4 2 4" xfId="14325"/>
    <cellStyle name="Input 3 3 4 2 4 2" xfId="35211"/>
    <cellStyle name="Input 3 3 4 2 5" xfId="37922"/>
    <cellStyle name="Input 3 3 4 3" xfId="3416"/>
    <cellStyle name="Input 3 3 4 3 2" xfId="23453"/>
    <cellStyle name="Input 3 3 4 4" xfId="23375"/>
    <cellStyle name="Input 3 3 5" xfId="1323"/>
    <cellStyle name="Input 3 3 5 2" xfId="5668"/>
    <cellStyle name="Input 3 3 5 2 2" xfId="8254"/>
    <cellStyle name="Input 3 3 5 2 2 2" xfId="17243"/>
    <cellStyle name="Input 3 3 5 2 2 2 2" xfId="26876"/>
    <cellStyle name="Input 3 3 5 2 2 3" xfId="28500"/>
    <cellStyle name="Input 3 3 5 2 3" xfId="10891"/>
    <cellStyle name="Input 3 3 5 2 3 2" xfId="19880"/>
    <cellStyle name="Input 3 3 5 2 3 2 2" xfId="31375"/>
    <cellStyle name="Input 3 3 5 2 3 3" xfId="34508"/>
    <cellStyle name="Input 3 3 5 2 4" xfId="14657"/>
    <cellStyle name="Input 3 3 5 2 4 2" xfId="33015"/>
    <cellStyle name="Input 3 3 5 2 5" xfId="38044"/>
    <cellStyle name="Input 3 3 5 3" xfId="3760"/>
    <cellStyle name="Input 3 3 5 3 2" xfId="23719"/>
    <cellStyle name="Input 3 3 5 4" xfId="30123"/>
    <cellStyle name="Input 3 3 6" xfId="1814"/>
    <cellStyle name="Input 3 3 6 2" xfId="6131"/>
    <cellStyle name="Input 3 3 6 2 2" xfId="8717"/>
    <cellStyle name="Input 3 3 6 2 2 2" xfId="17706"/>
    <cellStyle name="Input 3 3 6 2 2 2 2" xfId="29954"/>
    <cellStyle name="Input 3 3 6 2 2 3" xfId="28561"/>
    <cellStyle name="Input 3 3 6 2 3" xfId="11354"/>
    <cellStyle name="Input 3 3 6 2 3 2" xfId="20343"/>
    <cellStyle name="Input 3 3 6 2 3 2 2" xfId="32650"/>
    <cellStyle name="Input 3 3 6 2 3 3" xfId="24316"/>
    <cellStyle name="Input 3 3 6 2 4" xfId="15120"/>
    <cellStyle name="Input 3 3 6 2 4 2" xfId="38016"/>
    <cellStyle name="Input 3 3 6 2 5" xfId="26933"/>
    <cellStyle name="Input 3 3 6 3" xfId="4251"/>
    <cellStyle name="Input 3 3 6 3 2" xfId="35169"/>
    <cellStyle name="Input 3 3 6 4" xfId="37346"/>
    <cellStyle name="Input 3 3 7" xfId="1827"/>
    <cellStyle name="Input 3 3 7 2" xfId="6144"/>
    <cellStyle name="Input 3 3 7 2 2" xfId="8730"/>
    <cellStyle name="Input 3 3 7 2 2 2" xfId="17719"/>
    <cellStyle name="Input 3 3 7 2 2 2 2" xfId="42023"/>
    <cellStyle name="Input 3 3 7 2 2 3" xfId="30004"/>
    <cellStyle name="Input 3 3 7 2 3" xfId="11367"/>
    <cellStyle name="Input 3 3 7 2 3 2" xfId="20356"/>
    <cellStyle name="Input 3 3 7 2 3 2 2" xfId="27276"/>
    <cellStyle name="Input 3 3 7 2 3 3" xfId="36684"/>
    <cellStyle name="Input 3 3 7 2 4" xfId="15133"/>
    <cellStyle name="Input 3 3 7 2 4 2" xfId="22655"/>
    <cellStyle name="Input 3 3 7 2 5" xfId="30492"/>
    <cellStyle name="Input 3 3 7 3" xfId="4264"/>
    <cellStyle name="Input 3 3 7 3 2" xfId="31622"/>
    <cellStyle name="Input 3 3 7 4" xfId="43512"/>
    <cellStyle name="Input 3 3 8" xfId="2753"/>
    <cellStyle name="Input 3 3 8 2" xfId="6936"/>
    <cellStyle name="Input 3 3 8 2 2" xfId="12070"/>
    <cellStyle name="Input 3 3 8 2 2 2" xfId="21059"/>
    <cellStyle name="Input 3 3 8 2 2 2 2" xfId="26875"/>
    <cellStyle name="Input 3 3 8 2 2 3" xfId="35382"/>
    <cellStyle name="Input 3 3 8 2 3" xfId="12895"/>
    <cellStyle name="Input 3 3 8 2 3 2" xfId="21884"/>
    <cellStyle name="Input 3 3 8 2 3 2 2" xfId="25286"/>
    <cellStyle name="Input 3 3 8 2 3 3" xfId="24476"/>
    <cellStyle name="Input 3 3 8 2 4" xfId="15925"/>
    <cellStyle name="Input 3 3 8 2 4 2" xfId="33920"/>
    <cellStyle name="Input 3 3 8 2 5" xfId="43686"/>
    <cellStyle name="Input 3 3 8 3" xfId="9500"/>
    <cellStyle name="Input 3 3 8 3 2" xfId="18489"/>
    <cellStyle name="Input 3 3 8 3 2 2" xfId="32173"/>
    <cellStyle name="Input 3 3 8 3 3" xfId="35227"/>
    <cellStyle name="Input 3 3 8 4" xfId="43459"/>
    <cellStyle name="Input 3 3 9" xfId="4691"/>
    <cellStyle name="Input 3 3 9 2" xfId="7277"/>
    <cellStyle name="Input 3 3 9 2 2" xfId="16266"/>
    <cellStyle name="Input 3 3 9 2 2 2" xfId="35053"/>
    <cellStyle name="Input 3 3 9 2 3" xfId="29225"/>
    <cellStyle name="Input 3 3 9 3" xfId="9914"/>
    <cellStyle name="Input 3 3 9 3 2" xfId="18903"/>
    <cellStyle name="Input 3 3 9 3 2 2" xfId="38776"/>
    <cellStyle name="Input 3 3 9 3 3" xfId="34939"/>
    <cellStyle name="Input 3 3 9 4" xfId="13680"/>
    <cellStyle name="Input 3 3 9 4 2" xfId="29302"/>
    <cellStyle name="Input 3 3 9 5" xfId="38377"/>
    <cellStyle name="Input 3 30" xfId="45312"/>
    <cellStyle name="Input 3 31" xfId="45446"/>
    <cellStyle name="Input 3 32" xfId="44264"/>
    <cellStyle name="Input 3 33" xfId="44161"/>
    <cellStyle name="Input 3 34" xfId="45493"/>
    <cellStyle name="Input 3 4" xfId="258"/>
    <cellStyle name="Input 3 4 10" xfId="6560"/>
    <cellStyle name="Input 3 4 10 2" xfId="11779"/>
    <cellStyle name="Input 3 4 10 2 2" xfId="20768"/>
    <cellStyle name="Input 3 4 10 2 2 2" xfId="27968"/>
    <cellStyle name="Input 3 4 10 2 3" xfId="26845"/>
    <cellStyle name="Input 3 4 10 3" xfId="15549"/>
    <cellStyle name="Input 3 4 10 3 2" xfId="32311"/>
    <cellStyle name="Input 3 4 10 4" xfId="31797"/>
    <cellStyle name="Input 3 4 11" xfId="9142"/>
    <cellStyle name="Input 3 4 11 2" xfId="18131"/>
    <cellStyle name="Input 3 4 11 2 2" xfId="23668"/>
    <cellStyle name="Input 3 4 11 3" xfId="33287"/>
    <cellStyle name="Input 3 4 12" xfId="9766"/>
    <cellStyle name="Input 3 4 12 2" xfId="18755"/>
    <cellStyle name="Input 3 4 12 2 2" xfId="32092"/>
    <cellStyle name="Input 3 4 12 3" xfId="25372"/>
    <cellStyle name="Input 3 4 13" xfId="2264"/>
    <cellStyle name="Input 3 4 13 2" xfId="29992"/>
    <cellStyle name="Input 3 4 14" xfId="13173"/>
    <cellStyle name="Input 3 4 14 2" xfId="22636"/>
    <cellStyle name="Input 3 4 15" xfId="39748"/>
    <cellStyle name="Input 3 4 16" xfId="44371"/>
    <cellStyle name="Input 3 4 17" xfId="45620"/>
    <cellStyle name="Input 3 4 2" xfId="396"/>
    <cellStyle name="Input 3 4 2 10" xfId="9267"/>
    <cellStyle name="Input 3 4 2 10 2" xfId="18256"/>
    <cellStyle name="Input 3 4 2 10 2 2" xfId="32599"/>
    <cellStyle name="Input 3 4 2 10 3" xfId="22379"/>
    <cellStyle name="Input 3 4 2 11" xfId="9761"/>
    <cellStyle name="Input 3 4 2 11 2" xfId="18750"/>
    <cellStyle name="Input 3 4 2 11 2 2" xfId="27513"/>
    <cellStyle name="Input 3 4 2 11 3" xfId="44129"/>
    <cellStyle name="Input 3 4 2 12" xfId="2402"/>
    <cellStyle name="Input 3 4 2 12 2" xfId="38035"/>
    <cellStyle name="Input 3 4 2 13" xfId="13311"/>
    <cellStyle name="Input 3 4 2 13 2" xfId="34800"/>
    <cellStyle name="Input 3 4 2 14" xfId="26605"/>
    <cellStyle name="Input 3 4 2 2" xfId="745"/>
    <cellStyle name="Input 3 4 2 2 2" xfId="5121"/>
    <cellStyle name="Input 3 4 2 2 2 2" xfId="7707"/>
    <cellStyle name="Input 3 4 2 2 2 2 2" xfId="16696"/>
    <cellStyle name="Input 3 4 2 2 2 2 2 2" xfId="36982"/>
    <cellStyle name="Input 3 4 2 2 2 2 3" xfId="24612"/>
    <cellStyle name="Input 3 4 2 2 2 3" xfId="10344"/>
    <cellStyle name="Input 3 4 2 2 2 3 2" xfId="19333"/>
    <cellStyle name="Input 3 4 2 2 2 3 2 2" xfId="34042"/>
    <cellStyle name="Input 3 4 2 2 2 3 3" xfId="34666"/>
    <cellStyle name="Input 3 4 2 2 2 4" xfId="14110"/>
    <cellStyle name="Input 3 4 2 2 2 4 2" xfId="23707"/>
    <cellStyle name="Input 3 4 2 2 2 5" xfId="29295"/>
    <cellStyle name="Input 3 4 2 2 3" xfId="3182"/>
    <cellStyle name="Input 3 4 2 2 3 2" xfId="26571"/>
    <cellStyle name="Input 3 4 2 2 4" xfId="35085"/>
    <cellStyle name="Input 3 4 2 3" xfId="1090"/>
    <cellStyle name="Input 3 4 2 3 2" xfId="5442"/>
    <cellStyle name="Input 3 4 2 3 2 2" xfId="8028"/>
    <cellStyle name="Input 3 4 2 3 2 2 2" xfId="17017"/>
    <cellStyle name="Input 3 4 2 3 2 2 2 2" xfId="43524"/>
    <cellStyle name="Input 3 4 2 3 2 2 3" xfId="41078"/>
    <cellStyle name="Input 3 4 2 3 2 3" xfId="10665"/>
    <cellStyle name="Input 3 4 2 3 2 3 2" xfId="19654"/>
    <cellStyle name="Input 3 4 2 3 2 3 2 2" xfId="23160"/>
    <cellStyle name="Input 3 4 2 3 2 3 3" xfId="40507"/>
    <cellStyle name="Input 3 4 2 3 2 4" xfId="14431"/>
    <cellStyle name="Input 3 4 2 3 2 4 2" xfId="23353"/>
    <cellStyle name="Input 3 4 2 3 2 5" xfId="30308"/>
    <cellStyle name="Input 3 4 2 3 3" xfId="3527"/>
    <cellStyle name="Input 3 4 2 3 3 2" xfId="36743"/>
    <cellStyle name="Input 3 4 2 3 4" xfId="33261"/>
    <cellStyle name="Input 3 4 2 4" xfId="1434"/>
    <cellStyle name="Input 3 4 2 4 2" xfId="5779"/>
    <cellStyle name="Input 3 4 2 4 2 2" xfId="8365"/>
    <cellStyle name="Input 3 4 2 4 2 2 2" xfId="17354"/>
    <cellStyle name="Input 3 4 2 4 2 2 2 2" xfId="40197"/>
    <cellStyle name="Input 3 4 2 4 2 2 3" xfId="25008"/>
    <cellStyle name="Input 3 4 2 4 2 3" xfId="11002"/>
    <cellStyle name="Input 3 4 2 4 2 3 2" xfId="19991"/>
    <cellStyle name="Input 3 4 2 4 2 3 2 2" xfId="25503"/>
    <cellStyle name="Input 3 4 2 4 2 3 3" xfId="40305"/>
    <cellStyle name="Input 3 4 2 4 2 4" xfId="14768"/>
    <cellStyle name="Input 3 4 2 4 2 4 2" xfId="43335"/>
    <cellStyle name="Input 3 4 2 4 2 5" xfId="23234"/>
    <cellStyle name="Input 3 4 2 4 3" xfId="3871"/>
    <cellStyle name="Input 3 4 2 4 3 2" xfId="25795"/>
    <cellStyle name="Input 3 4 2 4 4" xfId="28588"/>
    <cellStyle name="Input 3 4 2 5" xfId="1258"/>
    <cellStyle name="Input 3 4 2 5 2" xfId="5603"/>
    <cellStyle name="Input 3 4 2 5 2 2" xfId="8189"/>
    <cellStyle name="Input 3 4 2 5 2 2 2" xfId="17178"/>
    <cellStyle name="Input 3 4 2 5 2 2 2 2" xfId="43965"/>
    <cellStyle name="Input 3 4 2 5 2 2 3" xfId="32825"/>
    <cellStyle name="Input 3 4 2 5 2 3" xfId="10826"/>
    <cellStyle name="Input 3 4 2 5 2 3 2" xfId="19815"/>
    <cellStyle name="Input 3 4 2 5 2 3 2 2" xfId="22388"/>
    <cellStyle name="Input 3 4 2 5 2 3 3" xfId="40381"/>
    <cellStyle name="Input 3 4 2 5 2 4" xfId="14592"/>
    <cellStyle name="Input 3 4 2 5 2 4 2" xfId="27933"/>
    <cellStyle name="Input 3 4 2 5 2 5" xfId="43700"/>
    <cellStyle name="Input 3 4 2 5 3" xfId="3695"/>
    <cellStyle name="Input 3 4 2 5 3 2" xfId="30758"/>
    <cellStyle name="Input 3 4 2 5 4" xfId="39787"/>
    <cellStyle name="Input 3 4 2 6" xfId="2053"/>
    <cellStyle name="Input 3 4 2 6 2" xfId="6361"/>
    <cellStyle name="Input 3 4 2 6 2 2" xfId="8947"/>
    <cellStyle name="Input 3 4 2 6 2 2 2" xfId="17936"/>
    <cellStyle name="Input 3 4 2 6 2 2 2 2" xfId="32403"/>
    <cellStyle name="Input 3 4 2 6 2 2 3" xfId="35411"/>
    <cellStyle name="Input 3 4 2 6 2 3" xfId="11584"/>
    <cellStyle name="Input 3 4 2 6 2 3 2" xfId="20573"/>
    <cellStyle name="Input 3 4 2 6 2 3 2 2" xfId="37700"/>
    <cellStyle name="Input 3 4 2 6 2 3 3" xfId="40400"/>
    <cellStyle name="Input 3 4 2 6 2 4" xfId="15350"/>
    <cellStyle name="Input 3 4 2 6 2 4 2" xfId="29109"/>
    <cellStyle name="Input 3 4 2 6 2 5" xfId="40778"/>
    <cellStyle name="Input 3 4 2 6 3" xfId="4490"/>
    <cellStyle name="Input 3 4 2 6 3 2" xfId="33149"/>
    <cellStyle name="Input 3 4 2 6 4" xfId="27155"/>
    <cellStyle name="Input 3 4 2 7" xfId="2864"/>
    <cellStyle name="Input 3 4 2 7 2" xfId="7014"/>
    <cellStyle name="Input 3 4 2 7 2 2" xfId="12143"/>
    <cellStyle name="Input 3 4 2 7 2 2 2" xfId="21132"/>
    <cellStyle name="Input 3 4 2 7 2 2 2 2" xfId="39625"/>
    <cellStyle name="Input 3 4 2 7 2 2 3" xfId="40966"/>
    <cellStyle name="Input 3 4 2 7 2 3" xfId="12957"/>
    <cellStyle name="Input 3 4 2 7 2 3 2" xfId="21946"/>
    <cellStyle name="Input 3 4 2 7 2 3 2 2" xfId="33168"/>
    <cellStyle name="Input 3 4 2 7 2 3 3" xfId="25989"/>
    <cellStyle name="Input 3 4 2 7 2 4" xfId="16003"/>
    <cellStyle name="Input 3 4 2 7 2 4 2" xfId="38746"/>
    <cellStyle name="Input 3 4 2 7 2 5" xfId="28306"/>
    <cellStyle name="Input 3 4 2 7 3" xfId="9577"/>
    <cellStyle name="Input 3 4 2 7 3 2" xfId="18566"/>
    <cellStyle name="Input 3 4 2 7 3 2 2" xfId="32808"/>
    <cellStyle name="Input 3 4 2 7 3 3" xfId="23202"/>
    <cellStyle name="Input 3 4 2 7 4" xfId="25850"/>
    <cellStyle name="Input 3 4 2 8" xfId="4797"/>
    <cellStyle name="Input 3 4 2 8 2" xfId="7383"/>
    <cellStyle name="Input 3 4 2 8 2 2" xfId="16372"/>
    <cellStyle name="Input 3 4 2 8 2 2 2" xfId="33500"/>
    <cellStyle name="Input 3 4 2 8 2 3" xfId="36038"/>
    <cellStyle name="Input 3 4 2 8 3" xfId="10020"/>
    <cellStyle name="Input 3 4 2 8 3 2" xfId="19009"/>
    <cellStyle name="Input 3 4 2 8 3 2 2" xfId="40872"/>
    <cellStyle name="Input 3 4 2 8 3 3" xfId="34669"/>
    <cellStyle name="Input 3 4 2 8 4" xfId="13786"/>
    <cellStyle name="Input 3 4 2 8 4 2" xfId="29953"/>
    <cellStyle name="Input 3 4 2 8 5" xfId="34987"/>
    <cellStyle name="Input 3 4 2 9" xfId="6698"/>
    <cellStyle name="Input 3 4 2 9 2" xfId="11904"/>
    <cellStyle name="Input 3 4 2 9 2 2" xfId="20893"/>
    <cellStyle name="Input 3 4 2 9 2 2 2" xfId="25581"/>
    <cellStyle name="Input 3 4 2 9 2 3" xfId="43913"/>
    <cellStyle name="Input 3 4 2 9 3" xfId="15687"/>
    <cellStyle name="Input 3 4 2 9 3 2" xfId="28626"/>
    <cellStyle name="Input 3 4 2 9 4" xfId="35439"/>
    <cellStyle name="Input 3 4 3" xfId="607"/>
    <cellStyle name="Input 3 4 3 2" xfId="4996"/>
    <cellStyle name="Input 3 4 3 2 2" xfId="7582"/>
    <cellStyle name="Input 3 4 3 2 2 2" xfId="16571"/>
    <cellStyle name="Input 3 4 3 2 2 2 2" xfId="28068"/>
    <cellStyle name="Input 3 4 3 2 2 3" xfId="22868"/>
    <cellStyle name="Input 3 4 3 2 3" xfId="10219"/>
    <cellStyle name="Input 3 4 3 2 3 2" xfId="19208"/>
    <cellStyle name="Input 3 4 3 2 3 2 2" xfId="26135"/>
    <cellStyle name="Input 3 4 3 2 3 3" xfId="44059"/>
    <cellStyle name="Input 3 4 3 2 4" xfId="13985"/>
    <cellStyle name="Input 3 4 3 2 4 2" xfId="43442"/>
    <cellStyle name="Input 3 4 3 2 5" xfId="34342"/>
    <cellStyle name="Input 3 4 3 3" xfId="3044"/>
    <cellStyle name="Input 3 4 3 3 2" xfId="40170"/>
    <cellStyle name="Input 3 4 3 4" xfId="42050"/>
    <cellStyle name="Input 3 4 4" xfId="952"/>
    <cellStyle name="Input 3 4 4 2" xfId="5317"/>
    <cellStyle name="Input 3 4 4 2 2" xfId="7903"/>
    <cellStyle name="Input 3 4 4 2 2 2" xfId="16892"/>
    <cellStyle name="Input 3 4 4 2 2 2 2" xfId="26207"/>
    <cellStyle name="Input 3 4 4 2 2 3" xfId="31751"/>
    <cellStyle name="Input 3 4 4 2 3" xfId="10540"/>
    <cellStyle name="Input 3 4 4 2 3 2" xfId="19529"/>
    <cellStyle name="Input 3 4 4 2 3 2 2" xfId="30774"/>
    <cellStyle name="Input 3 4 4 2 3 3" xfId="34761"/>
    <cellStyle name="Input 3 4 4 2 4" xfId="14306"/>
    <cellStyle name="Input 3 4 4 2 4 2" xfId="35057"/>
    <cellStyle name="Input 3 4 4 2 5" xfId="34594"/>
    <cellStyle name="Input 3 4 4 3" xfId="3389"/>
    <cellStyle name="Input 3 4 4 3 2" xfId="43653"/>
    <cellStyle name="Input 3 4 4 4" xfId="25373"/>
    <cellStyle name="Input 3 4 5" xfId="1296"/>
    <cellStyle name="Input 3 4 5 2" xfId="5641"/>
    <cellStyle name="Input 3 4 5 2 2" xfId="8227"/>
    <cellStyle name="Input 3 4 5 2 2 2" xfId="17216"/>
    <cellStyle name="Input 3 4 5 2 2 2 2" xfId="37566"/>
    <cellStyle name="Input 3 4 5 2 2 3" xfId="41368"/>
    <cellStyle name="Input 3 4 5 2 3" xfId="10864"/>
    <cellStyle name="Input 3 4 5 2 3 2" xfId="19853"/>
    <cellStyle name="Input 3 4 5 2 3 2 2" xfId="25159"/>
    <cellStyle name="Input 3 4 5 2 3 3" xfId="24276"/>
    <cellStyle name="Input 3 4 5 2 4" xfId="14630"/>
    <cellStyle name="Input 3 4 5 2 4 2" xfId="28200"/>
    <cellStyle name="Input 3 4 5 2 5" xfId="39744"/>
    <cellStyle name="Input 3 4 5 3" xfId="3733"/>
    <cellStyle name="Input 3 4 5 3 2" xfId="31479"/>
    <cellStyle name="Input 3 4 5 4" xfId="24537"/>
    <cellStyle name="Input 3 4 6" xfId="1602"/>
    <cellStyle name="Input 3 4 6 2" xfId="5947"/>
    <cellStyle name="Input 3 4 6 2 2" xfId="8533"/>
    <cellStyle name="Input 3 4 6 2 2 2" xfId="17522"/>
    <cellStyle name="Input 3 4 6 2 2 2 2" xfId="22134"/>
    <cellStyle name="Input 3 4 6 2 2 3" xfId="43957"/>
    <cellStyle name="Input 3 4 6 2 3" xfId="11170"/>
    <cellStyle name="Input 3 4 6 2 3 2" xfId="20159"/>
    <cellStyle name="Input 3 4 6 2 3 2 2" xfId="27047"/>
    <cellStyle name="Input 3 4 6 2 3 3" xfId="31170"/>
    <cellStyle name="Input 3 4 6 2 4" xfId="14936"/>
    <cellStyle name="Input 3 4 6 2 4 2" xfId="39766"/>
    <cellStyle name="Input 3 4 6 2 5" xfId="29895"/>
    <cellStyle name="Input 3 4 6 3" xfId="4039"/>
    <cellStyle name="Input 3 4 6 3 2" xfId="42237"/>
    <cellStyle name="Input 3 4 6 4" xfId="34946"/>
    <cellStyle name="Input 3 4 7" xfId="1937"/>
    <cellStyle name="Input 3 4 7 2" xfId="6252"/>
    <cellStyle name="Input 3 4 7 2 2" xfId="8838"/>
    <cellStyle name="Input 3 4 7 2 2 2" xfId="17827"/>
    <cellStyle name="Input 3 4 7 2 2 2 2" xfId="36786"/>
    <cellStyle name="Input 3 4 7 2 2 3" xfId="28739"/>
    <cellStyle name="Input 3 4 7 2 3" xfId="11475"/>
    <cellStyle name="Input 3 4 7 2 3 2" xfId="20464"/>
    <cellStyle name="Input 3 4 7 2 3 2 2" xfId="23352"/>
    <cellStyle name="Input 3 4 7 2 3 3" xfId="40557"/>
    <cellStyle name="Input 3 4 7 2 4" xfId="15241"/>
    <cellStyle name="Input 3 4 7 2 4 2" xfId="38999"/>
    <cellStyle name="Input 3 4 7 2 5" xfId="28157"/>
    <cellStyle name="Input 3 4 7 3" xfId="4374"/>
    <cellStyle name="Input 3 4 7 3 2" xfId="34952"/>
    <cellStyle name="Input 3 4 7 4" xfId="28223"/>
    <cellStyle name="Input 3 4 8" xfId="2726"/>
    <cellStyle name="Input 3 4 8 2" xfId="6916"/>
    <cellStyle name="Input 3 4 8 2 2" xfId="12057"/>
    <cellStyle name="Input 3 4 8 2 2 2" xfId="21046"/>
    <cellStyle name="Input 3 4 8 2 2 2 2" xfId="40364"/>
    <cellStyle name="Input 3 4 8 2 2 3" xfId="44094"/>
    <cellStyle name="Input 3 4 8 2 3" xfId="12877"/>
    <cellStyle name="Input 3 4 8 2 3 2" xfId="21866"/>
    <cellStyle name="Input 3 4 8 2 3 2 2" xfId="31840"/>
    <cellStyle name="Input 3 4 8 2 3 3" xfId="32333"/>
    <cellStyle name="Input 3 4 8 2 4" xfId="15905"/>
    <cellStyle name="Input 3 4 8 2 4 2" xfId="25797"/>
    <cellStyle name="Input 3 4 8 2 5" xfId="38858"/>
    <cellStyle name="Input 3 4 8 3" xfId="9487"/>
    <cellStyle name="Input 3 4 8 3 2" xfId="18476"/>
    <cellStyle name="Input 3 4 8 3 2 2" xfId="35614"/>
    <cellStyle name="Input 3 4 8 3 3" xfId="29089"/>
    <cellStyle name="Input 3 4 8 4" xfId="23696"/>
    <cellStyle name="Input 3 4 9" xfId="4672"/>
    <cellStyle name="Input 3 4 9 2" xfId="7258"/>
    <cellStyle name="Input 3 4 9 2 2" xfId="16247"/>
    <cellStyle name="Input 3 4 9 2 2 2" xfId="34899"/>
    <cellStyle name="Input 3 4 9 2 3" xfId="29088"/>
    <cellStyle name="Input 3 4 9 3" xfId="9895"/>
    <cellStyle name="Input 3 4 9 3 2" xfId="18884"/>
    <cellStyle name="Input 3 4 9 3 2 2" xfId="39456"/>
    <cellStyle name="Input 3 4 9 3 3" xfId="40460"/>
    <cellStyle name="Input 3 4 9 4" xfId="13661"/>
    <cellStyle name="Input 3 4 9 4 2" xfId="29118"/>
    <cellStyle name="Input 3 4 9 5" xfId="38241"/>
    <cellStyle name="Input 3 5" xfId="232"/>
    <cellStyle name="Input 3 5 10" xfId="9118"/>
    <cellStyle name="Input 3 5 10 2" xfId="18107"/>
    <cellStyle name="Input 3 5 10 2 2" xfId="36950"/>
    <cellStyle name="Input 3 5 10 3" xfId="31893"/>
    <cellStyle name="Input 3 5 11" xfId="12472"/>
    <cellStyle name="Input 3 5 11 2" xfId="21461"/>
    <cellStyle name="Input 3 5 11 2 2" xfId="32177"/>
    <cellStyle name="Input 3 5 11 3" xfId="24490"/>
    <cellStyle name="Input 3 5 12" xfId="2238"/>
    <cellStyle name="Input 3 5 12 2" xfId="22244"/>
    <cellStyle name="Input 3 5 13" xfId="13147"/>
    <cellStyle name="Input 3 5 13 2" xfId="43654"/>
    <cellStyle name="Input 3 5 14" xfId="39774"/>
    <cellStyle name="Input 3 5 15" xfId="44433"/>
    <cellStyle name="Input 3 5 16" xfId="45596"/>
    <cellStyle name="Input 3 5 2" xfId="581"/>
    <cellStyle name="Input 3 5 2 2" xfId="4972"/>
    <cellStyle name="Input 3 5 2 2 2" xfId="7558"/>
    <cellStyle name="Input 3 5 2 2 2 2" xfId="16547"/>
    <cellStyle name="Input 3 5 2 2 2 2 2" xfId="43035"/>
    <cellStyle name="Input 3 5 2 2 2 3" xfId="27943"/>
    <cellStyle name="Input 3 5 2 2 3" xfId="10195"/>
    <cellStyle name="Input 3 5 2 2 3 2" xfId="19184"/>
    <cellStyle name="Input 3 5 2 2 3 2 2" xfId="24898"/>
    <cellStyle name="Input 3 5 2 2 3 3" xfId="40337"/>
    <cellStyle name="Input 3 5 2 2 4" xfId="13961"/>
    <cellStyle name="Input 3 5 2 2 4 2" xfId="42206"/>
    <cellStyle name="Input 3 5 2 2 5" xfId="36510"/>
    <cellStyle name="Input 3 5 2 3" xfId="3018"/>
    <cellStyle name="Input 3 5 2 3 2" xfId="42418"/>
    <cellStyle name="Input 3 5 2 4" xfId="30996"/>
    <cellStyle name="Input 3 5 3" xfId="926"/>
    <cellStyle name="Input 3 5 3 2" xfId="5293"/>
    <cellStyle name="Input 3 5 3 2 2" xfId="7879"/>
    <cellStyle name="Input 3 5 3 2 2 2" xfId="16868"/>
    <cellStyle name="Input 3 5 3 2 2 2 2" xfId="36362"/>
    <cellStyle name="Input 3 5 3 2 2 3" xfId="25887"/>
    <cellStyle name="Input 3 5 3 2 3" xfId="10516"/>
    <cellStyle name="Input 3 5 3 2 3 2" xfId="19505"/>
    <cellStyle name="Input 3 5 3 2 3 2 2" xfId="29727"/>
    <cellStyle name="Input 3 5 3 2 3 3" xfId="35711"/>
    <cellStyle name="Input 3 5 3 2 4" xfId="14282"/>
    <cellStyle name="Input 3 5 3 2 4 2" xfId="38905"/>
    <cellStyle name="Input 3 5 3 2 5" xfId="32995"/>
    <cellStyle name="Input 3 5 3 3" xfId="3363"/>
    <cellStyle name="Input 3 5 3 3 2" xfId="28673"/>
    <cellStyle name="Input 3 5 3 4" xfId="30307"/>
    <cellStyle name="Input 3 5 4" xfId="1270"/>
    <cellStyle name="Input 3 5 4 2" xfId="5615"/>
    <cellStyle name="Input 3 5 4 2 2" xfId="8201"/>
    <cellStyle name="Input 3 5 4 2 2 2" xfId="17190"/>
    <cellStyle name="Input 3 5 4 2 2 2 2" xfId="35894"/>
    <cellStyle name="Input 3 5 4 2 2 3" xfId="37258"/>
    <cellStyle name="Input 3 5 4 2 3" xfId="10838"/>
    <cellStyle name="Input 3 5 4 2 3 2" xfId="19827"/>
    <cellStyle name="Input 3 5 4 2 3 2 2" xfId="32142"/>
    <cellStyle name="Input 3 5 4 2 3 3" xfId="43834"/>
    <cellStyle name="Input 3 5 4 2 4" xfId="14604"/>
    <cellStyle name="Input 3 5 4 2 4 2" xfId="25764"/>
    <cellStyle name="Input 3 5 4 2 5" xfId="25225"/>
    <cellStyle name="Input 3 5 4 3" xfId="3707"/>
    <cellStyle name="Input 3 5 4 3 2" xfId="28902"/>
    <cellStyle name="Input 3 5 4 4" xfId="42785"/>
    <cellStyle name="Input 3 5 5" xfId="1686"/>
    <cellStyle name="Input 3 5 5 2" xfId="6014"/>
    <cellStyle name="Input 3 5 5 2 2" xfId="8600"/>
    <cellStyle name="Input 3 5 5 2 2 2" xfId="17589"/>
    <cellStyle name="Input 3 5 5 2 2 2 2" xfId="40975"/>
    <cellStyle name="Input 3 5 5 2 2 3" xfId="42035"/>
    <cellStyle name="Input 3 5 5 2 3" xfId="11237"/>
    <cellStyle name="Input 3 5 5 2 3 2" xfId="20226"/>
    <cellStyle name="Input 3 5 5 2 3 2 2" xfId="38524"/>
    <cellStyle name="Input 3 5 5 2 3 3" xfId="38891"/>
    <cellStyle name="Input 3 5 5 2 4" xfId="15003"/>
    <cellStyle name="Input 3 5 5 2 4 2" xfId="31502"/>
    <cellStyle name="Input 3 5 5 2 5" xfId="40325"/>
    <cellStyle name="Input 3 5 5 3" xfId="4123"/>
    <cellStyle name="Input 3 5 5 3 2" xfId="30436"/>
    <cellStyle name="Input 3 5 5 4" xfId="26556"/>
    <cellStyle name="Input 3 5 6" xfId="1692"/>
    <cellStyle name="Input 3 5 6 2" xfId="6020"/>
    <cellStyle name="Input 3 5 6 2 2" xfId="8606"/>
    <cellStyle name="Input 3 5 6 2 2 2" xfId="17595"/>
    <cellStyle name="Input 3 5 6 2 2 2 2" xfId="23028"/>
    <cellStyle name="Input 3 5 6 2 2 3" xfId="30096"/>
    <cellStyle name="Input 3 5 6 2 3" xfId="11243"/>
    <cellStyle name="Input 3 5 6 2 3 2" xfId="20232"/>
    <cellStyle name="Input 3 5 6 2 3 2 2" xfId="31831"/>
    <cellStyle name="Input 3 5 6 2 3 3" xfId="22927"/>
    <cellStyle name="Input 3 5 6 2 4" xfId="15009"/>
    <cellStyle name="Input 3 5 6 2 4 2" xfId="35191"/>
    <cellStyle name="Input 3 5 6 2 5" xfId="43626"/>
    <cellStyle name="Input 3 5 6 3" xfId="4129"/>
    <cellStyle name="Input 3 5 6 3 2" xfId="27628"/>
    <cellStyle name="Input 3 5 6 4" xfId="41511"/>
    <cellStyle name="Input 3 5 7" xfId="2700"/>
    <cellStyle name="Input 3 5 7 2" xfId="6890"/>
    <cellStyle name="Input 3 5 7 2 2" xfId="12032"/>
    <cellStyle name="Input 3 5 7 2 2 2" xfId="21021"/>
    <cellStyle name="Input 3 5 7 2 2 2 2" xfId="34755"/>
    <cellStyle name="Input 3 5 7 2 2 3" xfId="31111"/>
    <cellStyle name="Input 3 5 7 2 3" xfId="12857"/>
    <cellStyle name="Input 3 5 7 2 3 2" xfId="21846"/>
    <cellStyle name="Input 3 5 7 2 3 2 2" xfId="30890"/>
    <cellStyle name="Input 3 5 7 2 3 3" xfId="24435"/>
    <cellStyle name="Input 3 5 7 2 4" xfId="15879"/>
    <cellStyle name="Input 3 5 7 2 4 2" xfId="22601"/>
    <cellStyle name="Input 3 5 7 2 5" xfId="41310"/>
    <cellStyle name="Input 3 5 7 3" xfId="9461"/>
    <cellStyle name="Input 3 5 7 3 2" xfId="18450"/>
    <cellStyle name="Input 3 5 7 3 2 2" xfId="38864"/>
    <cellStyle name="Input 3 5 7 3 3" xfId="37590"/>
    <cellStyle name="Input 3 5 7 4" xfId="40825"/>
    <cellStyle name="Input 3 5 8" xfId="2569"/>
    <cellStyle name="Input 3 5 8 2" xfId="6810"/>
    <cellStyle name="Input 3 5 8 2 2" xfId="15799"/>
    <cellStyle name="Input 3 5 8 2 2 2" xfId="38448"/>
    <cellStyle name="Input 3 5 8 2 3" xfId="43046"/>
    <cellStyle name="Input 3 5 8 3" xfId="9380"/>
    <cellStyle name="Input 3 5 8 3 2" xfId="18369"/>
    <cellStyle name="Input 3 5 8 3 2 2" xfId="42553"/>
    <cellStyle name="Input 3 5 8 3 3" xfId="32883"/>
    <cellStyle name="Input 3 5 8 4" xfId="13423"/>
    <cellStyle name="Input 3 5 8 4 2" xfId="22402"/>
    <cellStyle name="Input 3 5 8 5" xfId="38202"/>
    <cellStyle name="Input 3 5 9" xfId="6534"/>
    <cellStyle name="Input 3 5 9 2" xfId="11755"/>
    <cellStyle name="Input 3 5 9 2 2" xfId="20744"/>
    <cellStyle name="Input 3 5 9 2 2 2" xfId="26270"/>
    <cellStyle name="Input 3 5 9 2 3" xfId="32300"/>
    <cellStyle name="Input 3 5 9 3" xfId="15523"/>
    <cellStyle name="Input 3 5 9 3 2" xfId="36617"/>
    <cellStyle name="Input 3 5 9 4" xfId="29227"/>
    <cellStyle name="Input 3 6" xfId="372"/>
    <cellStyle name="Input 3 6 10" xfId="9243"/>
    <cellStyle name="Input 3 6 10 2" xfId="18232"/>
    <cellStyle name="Input 3 6 10 2 2" xfId="28584"/>
    <cellStyle name="Input 3 6 10 3" xfId="28319"/>
    <cellStyle name="Input 3 6 11" xfId="9795"/>
    <cellStyle name="Input 3 6 11 2" xfId="18784"/>
    <cellStyle name="Input 3 6 11 2 2" xfId="33348"/>
    <cellStyle name="Input 3 6 11 3" xfId="44048"/>
    <cellStyle name="Input 3 6 12" xfId="2378"/>
    <cellStyle name="Input 3 6 12 2" xfId="33505"/>
    <cellStyle name="Input 3 6 13" xfId="13287"/>
    <cellStyle name="Input 3 6 13 2" xfId="23963"/>
    <cellStyle name="Input 3 6 14" xfId="25006"/>
    <cellStyle name="Input 3 6 15" xfId="44387"/>
    <cellStyle name="Input 3 6 16" xfId="45683"/>
    <cellStyle name="Input 3 6 2" xfId="721"/>
    <cellStyle name="Input 3 6 2 2" xfId="5097"/>
    <cellStyle name="Input 3 6 2 2 2" xfId="7683"/>
    <cellStyle name="Input 3 6 2 2 2 2" xfId="16672"/>
    <cellStyle name="Input 3 6 2 2 2 2 2" xfId="34265"/>
    <cellStyle name="Input 3 6 2 2 2 3" xfId="41460"/>
    <cellStyle name="Input 3 6 2 2 3" xfId="10320"/>
    <cellStyle name="Input 3 6 2 2 3 2" xfId="19309"/>
    <cellStyle name="Input 3 6 2 2 3 2 2" xfId="32806"/>
    <cellStyle name="Input 3 6 2 2 3 3" xfId="31055"/>
    <cellStyle name="Input 3 6 2 2 4" xfId="14086"/>
    <cellStyle name="Input 3 6 2 2 4 2" xfId="36984"/>
    <cellStyle name="Input 3 6 2 2 5" xfId="22913"/>
    <cellStyle name="Input 3 6 2 3" xfId="3158"/>
    <cellStyle name="Input 3 6 2 3 2" xfId="24891"/>
    <cellStyle name="Input 3 6 2 4" xfId="39826"/>
    <cellStyle name="Input 3 6 3" xfId="1066"/>
    <cellStyle name="Input 3 6 3 2" xfId="5418"/>
    <cellStyle name="Input 3 6 3 2 2" xfId="8004"/>
    <cellStyle name="Input 3 6 3 2 2 2" xfId="16993"/>
    <cellStyle name="Input 3 6 3 2 2 2 2" xfId="42243"/>
    <cellStyle name="Input 3 6 3 2 2 3" xfId="33775"/>
    <cellStyle name="Input 3 6 3 2 3" xfId="10641"/>
    <cellStyle name="Input 3 6 3 2 3 2" xfId="19630"/>
    <cellStyle name="Input 3 6 3 2 3 2 2" xfId="28217"/>
    <cellStyle name="Input 3 6 3 2 3 3" xfId="33360"/>
    <cellStyle name="Input 3 6 3 2 4" xfId="14407"/>
    <cellStyle name="Input 3 6 3 2 4 2" xfId="32392"/>
    <cellStyle name="Input 3 6 3 2 5" xfId="29284"/>
    <cellStyle name="Input 3 6 3 3" xfId="3503"/>
    <cellStyle name="Input 3 6 3 3 2" xfId="32112"/>
    <cellStyle name="Input 3 6 3 4" xfId="31870"/>
    <cellStyle name="Input 3 6 4" xfId="1410"/>
    <cellStyle name="Input 3 6 4 2" xfId="5755"/>
    <cellStyle name="Input 3 6 4 2 2" xfId="8341"/>
    <cellStyle name="Input 3 6 4 2 2 2" xfId="17330"/>
    <cellStyle name="Input 3 6 4 2 2 2 2" xfId="38598"/>
    <cellStyle name="Input 3 6 4 2 2 3" xfId="27380"/>
    <cellStyle name="Input 3 6 4 2 3" xfId="10978"/>
    <cellStyle name="Input 3 6 4 2 3 2" xfId="19967"/>
    <cellStyle name="Input 3 6 4 2 3 2 2" xfId="43762"/>
    <cellStyle name="Input 3 6 4 2 3 3" xfId="25409"/>
    <cellStyle name="Input 3 6 4 2 4" xfId="14744"/>
    <cellStyle name="Input 3 6 4 2 4 2" xfId="42085"/>
    <cellStyle name="Input 3 6 4 2 5" xfId="36658"/>
    <cellStyle name="Input 3 6 4 3" xfId="3847"/>
    <cellStyle name="Input 3 6 4 3 2" xfId="24553"/>
    <cellStyle name="Input 3 6 4 4" xfId="35987"/>
    <cellStyle name="Input 3 6 5" xfId="1774"/>
    <cellStyle name="Input 3 6 5 2" xfId="6095"/>
    <cellStyle name="Input 3 6 5 2 2" xfId="8681"/>
    <cellStyle name="Input 3 6 5 2 2 2" xfId="17670"/>
    <cellStyle name="Input 3 6 5 2 2 2 2" xfId="23958"/>
    <cellStyle name="Input 3 6 5 2 2 3" xfId="44012"/>
    <cellStyle name="Input 3 6 5 2 3" xfId="11318"/>
    <cellStyle name="Input 3 6 5 2 3 2" xfId="20307"/>
    <cellStyle name="Input 3 6 5 2 3 2 2" xfId="33159"/>
    <cellStyle name="Input 3 6 5 2 3 3" xfId="24272"/>
    <cellStyle name="Input 3 6 5 2 4" xfId="15084"/>
    <cellStyle name="Input 3 6 5 2 4 2" xfId="33273"/>
    <cellStyle name="Input 3 6 5 2 5" xfId="35205"/>
    <cellStyle name="Input 3 6 5 3" xfId="4211"/>
    <cellStyle name="Input 3 6 5 3 2" xfId="30965"/>
    <cellStyle name="Input 3 6 5 4" xfId="40890"/>
    <cellStyle name="Input 3 6 6" xfId="2029"/>
    <cellStyle name="Input 3 6 6 2" xfId="6337"/>
    <cellStyle name="Input 3 6 6 2 2" xfId="8923"/>
    <cellStyle name="Input 3 6 6 2 2 2" xfId="17912"/>
    <cellStyle name="Input 3 6 6 2 2 2 2" xfId="27577"/>
    <cellStyle name="Input 3 6 6 2 2 3" xfId="28302"/>
    <cellStyle name="Input 3 6 6 2 3" xfId="11560"/>
    <cellStyle name="Input 3 6 6 2 3 2" xfId="20549"/>
    <cellStyle name="Input 3 6 6 2 3 2 2" xfId="30447"/>
    <cellStyle name="Input 3 6 6 2 3 3" xfId="26399"/>
    <cellStyle name="Input 3 6 6 2 4" xfId="15326"/>
    <cellStyle name="Input 3 6 6 2 4 2" xfId="22840"/>
    <cellStyle name="Input 3 6 6 2 5" xfId="38702"/>
    <cellStyle name="Input 3 6 6 3" xfId="4466"/>
    <cellStyle name="Input 3 6 6 3 2" xfId="37670"/>
    <cellStyle name="Input 3 6 6 4" xfId="31295"/>
    <cellStyle name="Input 3 6 7" xfId="2840"/>
    <cellStyle name="Input 3 6 7 2" xfId="6990"/>
    <cellStyle name="Input 3 6 7 2 2" xfId="12119"/>
    <cellStyle name="Input 3 6 7 2 2 2" xfId="21108"/>
    <cellStyle name="Input 3 6 7 2 2 2 2" xfId="38356"/>
    <cellStyle name="Input 3 6 7 2 2 3" xfId="33668"/>
    <cellStyle name="Input 3 6 7 2 3" xfId="12937"/>
    <cellStyle name="Input 3 6 7 2 3 2" xfId="21926"/>
    <cellStyle name="Input 3 6 7 2 3 2 2" xfId="41413"/>
    <cellStyle name="Input 3 6 7 2 3 3" xfId="38291"/>
    <cellStyle name="Input 3 6 7 2 4" xfId="15979"/>
    <cellStyle name="Input 3 6 7 2 4 2" xfId="37975"/>
    <cellStyle name="Input 3 6 7 2 5" xfId="43263"/>
    <cellStyle name="Input 3 6 7 3" xfId="9553"/>
    <cellStyle name="Input 3 6 7 3 2" xfId="18542"/>
    <cellStyle name="Input 3 6 7 3 2 2" xfId="36150"/>
    <cellStyle name="Input 3 6 7 3 3" xfId="28470"/>
    <cellStyle name="Input 3 6 7 4" xfId="24603"/>
    <cellStyle name="Input 3 6 8" xfId="4773"/>
    <cellStyle name="Input 3 6 8 2" xfId="7359"/>
    <cellStyle name="Input 3 6 8 2 2" xfId="16348"/>
    <cellStyle name="Input 3 6 8 2 2 2" xfId="30716"/>
    <cellStyle name="Input 3 6 8 2 3" xfId="31188"/>
    <cellStyle name="Input 3 6 8 3" xfId="9996"/>
    <cellStyle name="Input 3 6 8 3 2" xfId="18985"/>
    <cellStyle name="Input 3 6 8 3 2 2" xfId="33576"/>
    <cellStyle name="Input 3 6 8 3 3" xfId="31058"/>
    <cellStyle name="Input 3 6 8 4" xfId="13762"/>
    <cellStyle name="Input 3 6 8 4 2" xfId="33122"/>
    <cellStyle name="Input 3 6 8 5" xfId="40609"/>
    <cellStyle name="Input 3 6 9" xfId="6674"/>
    <cellStyle name="Input 3 6 9 2" xfId="11880"/>
    <cellStyle name="Input 3 6 9 2 2" xfId="20869"/>
    <cellStyle name="Input 3 6 9 2 2 2" xfId="24340"/>
    <cellStyle name="Input 3 6 9 2 3" xfId="37529"/>
    <cellStyle name="Input 3 6 9 3" xfId="15663"/>
    <cellStyle name="Input 3 6 9 3 2" xfId="43378"/>
    <cellStyle name="Input 3 6 9 4" xfId="40991"/>
    <cellStyle name="Input 3 7" xfId="519"/>
    <cellStyle name="Input 3 7 10" xfId="44485"/>
    <cellStyle name="Input 3 7 11" xfId="45719"/>
    <cellStyle name="Input 3 7 2" xfId="868"/>
    <cellStyle name="Input 3 7 2 2" xfId="5237"/>
    <cellStyle name="Input 3 7 2 2 2" xfId="7823"/>
    <cellStyle name="Input 3 7 2 2 2 2" xfId="16812"/>
    <cellStyle name="Input 3 7 2 2 2 2 2" xfId="34837"/>
    <cellStyle name="Input 3 7 2 2 2 3" xfId="38697"/>
    <cellStyle name="Input 3 7 2 2 3" xfId="10460"/>
    <cellStyle name="Input 3 7 2 2 3 2" xfId="19449"/>
    <cellStyle name="Input 3 7 2 2 3 2 2" xfId="39390"/>
    <cellStyle name="Input 3 7 2 2 3 3" xfId="42725"/>
    <cellStyle name="Input 3 7 2 2 4" xfId="14226"/>
    <cellStyle name="Input 3 7 2 2 4 2" xfId="39771"/>
    <cellStyle name="Input 3 7 2 2 5" xfId="42027"/>
    <cellStyle name="Input 3 7 2 3" xfId="3305"/>
    <cellStyle name="Input 3 7 2 3 2" xfId="41036"/>
    <cellStyle name="Input 3 7 2 4" xfId="42983"/>
    <cellStyle name="Input 3 7 3" xfId="1213"/>
    <cellStyle name="Input 3 7 3 2" xfId="5558"/>
    <cellStyle name="Input 3 7 3 2 2" xfId="8144"/>
    <cellStyle name="Input 3 7 3 2 2 2" xfId="17133"/>
    <cellStyle name="Input 3 7 3 2 2 2 2" xfId="24888"/>
    <cellStyle name="Input 3 7 3 2 2 3" xfId="27183"/>
    <cellStyle name="Input 3 7 3 2 3" xfId="10781"/>
    <cellStyle name="Input 3 7 3 2 3 2" xfId="19770"/>
    <cellStyle name="Input 3 7 3 2 3 2 2" xfId="31611"/>
    <cellStyle name="Input 3 7 3 2 3 3" xfId="32280"/>
    <cellStyle name="Input 3 7 3 2 4" xfId="14547"/>
    <cellStyle name="Input 3 7 3 2 4 2" xfId="23224"/>
    <cellStyle name="Input 3 7 3 2 5" xfId="27319"/>
    <cellStyle name="Input 3 7 3 3" xfId="3650"/>
    <cellStyle name="Input 3 7 3 3 2" xfId="40103"/>
    <cellStyle name="Input 3 7 3 4" xfId="36623"/>
    <cellStyle name="Input 3 7 4" xfId="1557"/>
    <cellStyle name="Input 3 7 4 2" xfId="5902"/>
    <cellStyle name="Input 3 7 4 2 2" xfId="8488"/>
    <cellStyle name="Input 3 7 4 2 2 2" xfId="17477"/>
    <cellStyle name="Input 3 7 4 2 2 2 2" xfId="39661"/>
    <cellStyle name="Input 3 7 4 2 2 3" xfId="24913"/>
    <cellStyle name="Input 3 7 4 2 3" xfId="11125"/>
    <cellStyle name="Input 3 7 4 2 3 2" xfId="20114"/>
    <cellStyle name="Input 3 7 4 2 3 2 2" xfId="42937"/>
    <cellStyle name="Input 3 7 4 2 3 3" xfId="32257"/>
    <cellStyle name="Input 3 7 4 2 4" xfId="14891"/>
    <cellStyle name="Input 3 7 4 2 4 2" xfId="22807"/>
    <cellStyle name="Input 3 7 4 2 5" xfId="32406"/>
    <cellStyle name="Input 3 7 4 3" xfId="3994"/>
    <cellStyle name="Input 3 7 4 3 2" xfId="36008"/>
    <cellStyle name="Input 3 7 4 4" xfId="28766"/>
    <cellStyle name="Input 3 7 5" xfId="1869"/>
    <cellStyle name="Input 3 7 5 2" xfId="6185"/>
    <cellStyle name="Input 3 7 5 2 2" xfId="8771"/>
    <cellStyle name="Input 3 7 5 2 2 2" xfId="17760"/>
    <cellStyle name="Input 3 7 5 2 2 2 2" xfId="25972"/>
    <cellStyle name="Input 3 7 5 2 2 3" xfId="41079"/>
    <cellStyle name="Input 3 7 5 2 3" xfId="11408"/>
    <cellStyle name="Input 3 7 5 2 3 2" xfId="20397"/>
    <cellStyle name="Input 3 7 5 2 3 2 2" xfId="23155"/>
    <cellStyle name="Input 3 7 5 2 3 3" xfId="34647"/>
    <cellStyle name="Input 3 7 5 2 4" xfId="15174"/>
    <cellStyle name="Input 3 7 5 2 4 2" xfId="32901"/>
    <cellStyle name="Input 3 7 5 2 5" xfId="39061"/>
    <cellStyle name="Input 3 7 5 3" xfId="4306"/>
    <cellStyle name="Input 3 7 5 3 2" xfId="27657"/>
    <cellStyle name="Input 3 7 5 4" xfId="39028"/>
    <cellStyle name="Input 3 7 6" xfId="2176"/>
    <cellStyle name="Input 3 7 6 2" xfId="6477"/>
    <cellStyle name="Input 3 7 6 2 2" xfId="9063"/>
    <cellStyle name="Input 3 7 6 2 2 2" xfId="18052"/>
    <cellStyle name="Input 3 7 6 2 2 2 2" xfId="26233"/>
    <cellStyle name="Input 3 7 6 2 2 3" xfId="28071"/>
    <cellStyle name="Input 3 7 6 2 3" xfId="11700"/>
    <cellStyle name="Input 3 7 6 2 3 2" xfId="20689"/>
    <cellStyle name="Input 3 7 6 2 3 2 2" xfId="25026"/>
    <cellStyle name="Input 3 7 6 2 3 3" xfId="40218"/>
    <cellStyle name="Input 3 7 6 2 4" xfId="15466"/>
    <cellStyle name="Input 3 7 6 2 4 2" xfId="36182"/>
    <cellStyle name="Input 3 7 6 2 5" xfId="40649"/>
    <cellStyle name="Input 3 7 6 3" xfId="4613"/>
    <cellStyle name="Input 3 7 6 3 2" xfId="28695"/>
    <cellStyle name="Input 3 7 6 4" xfId="28607"/>
    <cellStyle name="Input 3 7 7" xfId="4913"/>
    <cellStyle name="Input 3 7 7 2" xfId="7499"/>
    <cellStyle name="Input 3 7 7 2 2" xfId="16488"/>
    <cellStyle name="Input 3 7 7 2 2 2" xfId="34312"/>
    <cellStyle name="Input 3 7 7 2 3" xfId="30911"/>
    <cellStyle name="Input 3 7 7 3" xfId="10136"/>
    <cellStyle name="Input 3 7 7 3 2" xfId="19125"/>
    <cellStyle name="Input 3 7 7 3 2 2" xfId="22558"/>
    <cellStyle name="Input 3 7 7 3 3" xfId="42760"/>
    <cellStyle name="Input 3 7 7 4" xfId="13902"/>
    <cellStyle name="Input 3 7 7 4 2" xfId="29824"/>
    <cellStyle name="Input 3 7 7 5" xfId="36928"/>
    <cellStyle name="Input 3 7 8" xfId="2525"/>
    <cellStyle name="Input 3 7 8 2" xfId="40621"/>
    <cellStyle name="Input 3 7 9" xfId="26026"/>
    <cellStyle name="Input 3 8" xfId="215"/>
    <cellStyle name="Input 3 8 2" xfId="2584"/>
    <cellStyle name="Input 3 8 2 2" xfId="6825"/>
    <cellStyle name="Input 3 8 2 2 2" xfId="15814"/>
    <cellStyle name="Input 3 8 2 2 2 2" xfId="25000"/>
    <cellStyle name="Input 3 8 2 2 3" xfId="29076"/>
    <cellStyle name="Input 3 8 2 3" xfId="9395"/>
    <cellStyle name="Input 3 8 2 3 2" xfId="18384"/>
    <cellStyle name="Input 3 8 2 3 2 2" xfId="24518"/>
    <cellStyle name="Input 3 8 2 3 3" xfId="35465"/>
    <cellStyle name="Input 3 8 2 4" xfId="13438"/>
    <cellStyle name="Input 3 8 2 4 2" xfId="37719"/>
    <cellStyle name="Input 3 8 2 5" xfId="24789"/>
    <cellStyle name="Input 3 8 3" xfId="2683"/>
    <cellStyle name="Input 3 8 3 2" xfId="41450"/>
    <cellStyle name="Input 3 8 4" xfId="41490"/>
    <cellStyle name="Input 3 8 5" xfId="44521"/>
    <cellStyle name="Input 3 8 6" xfId="45766"/>
    <cellStyle name="Input 3 9" xfId="564"/>
    <cellStyle name="Input 3 9 2" xfId="4957"/>
    <cellStyle name="Input 3 9 2 2" xfId="7543"/>
    <cellStyle name="Input 3 9 2 2 2" xfId="16532"/>
    <cellStyle name="Input 3 9 2 2 2 2" xfId="38925"/>
    <cellStyle name="Input 3 9 2 2 3" xfId="34900"/>
    <cellStyle name="Input 3 9 2 3" xfId="10180"/>
    <cellStyle name="Input 3 9 2 3 2" xfId="19169"/>
    <cellStyle name="Input 3 9 2 3 2 2" xfId="38331"/>
    <cellStyle name="Input 3 9 2 3 3" xfId="26532"/>
    <cellStyle name="Input 3 9 2 4" xfId="13946"/>
    <cellStyle name="Input 3 9 2 4 2" xfId="33772"/>
    <cellStyle name="Input 3 9 2 5" xfId="24872"/>
    <cellStyle name="Input 3 9 3" xfId="3001"/>
    <cellStyle name="Input 3 9 3 2" xfId="38428"/>
    <cellStyle name="Input 3 9 4" xfId="31175"/>
    <cellStyle name="Input 3 9 5" xfId="44573"/>
    <cellStyle name="Input 3 9 6" xfId="45807"/>
    <cellStyle name="Input 4" xfId="116"/>
    <cellStyle name="Input 4 10" xfId="916"/>
    <cellStyle name="Input 4 10 2" xfId="5283"/>
    <cellStyle name="Input 4 10 2 2" xfId="7869"/>
    <cellStyle name="Input 4 10 2 2 2" xfId="16858"/>
    <cellStyle name="Input 4 10 2 2 2 2" xfId="25855"/>
    <cellStyle name="Input 4 10 2 2 3" xfId="27246"/>
    <cellStyle name="Input 4 10 2 3" xfId="10506"/>
    <cellStyle name="Input 4 10 2 3 2" xfId="19495"/>
    <cellStyle name="Input 4 10 2 3 2 2" xfId="35557"/>
    <cellStyle name="Input 4 10 2 3 3" xfId="43932"/>
    <cellStyle name="Input 4 10 2 4" xfId="14272"/>
    <cellStyle name="Input 4 10 2 4 2" xfId="22243"/>
    <cellStyle name="Input 4 10 2 5" xfId="31589"/>
    <cellStyle name="Input 4 10 3" xfId="3353"/>
    <cellStyle name="Input 4 10 3 2" xfId="43746"/>
    <cellStyle name="Input 4 10 4" xfId="22930"/>
    <cellStyle name="Input 4 10 5" xfId="44569"/>
    <cellStyle name="Input 4 11" xfId="1260"/>
    <cellStyle name="Input 4 11 2" xfId="5605"/>
    <cellStyle name="Input 4 11 2 2" xfId="8191"/>
    <cellStyle name="Input 4 11 2 2 2" xfId="17180"/>
    <cellStyle name="Input 4 11 2 2 2 2" xfId="40118"/>
    <cellStyle name="Input 4 11 2 2 3" xfId="29248"/>
    <cellStyle name="Input 4 11 2 3" xfId="10828"/>
    <cellStyle name="Input 4 11 2 3 2" xfId="19817"/>
    <cellStyle name="Input 4 11 2 3 2 2" xfId="26334"/>
    <cellStyle name="Input 4 11 2 3 3" xfId="24231"/>
    <cellStyle name="Input 4 11 2 4" xfId="14594"/>
    <cellStyle name="Input 4 11 2 4 2" xfId="27108"/>
    <cellStyle name="Input 4 11 2 5" xfId="39853"/>
    <cellStyle name="Input 4 11 3" xfId="3697"/>
    <cellStyle name="Input 4 11 3 2" xfId="26821"/>
    <cellStyle name="Input 4 11 4" xfId="41407"/>
    <cellStyle name="Input 4 11 5" xfId="44616"/>
    <cellStyle name="Input 4 12" xfId="203"/>
    <cellStyle name="Input 4 12 2" xfId="2992"/>
    <cellStyle name="Input 4 12 2 2" xfId="7142"/>
    <cellStyle name="Input 4 12 2 2 2" xfId="16131"/>
    <cellStyle name="Input 4 12 2 2 2 2" xfId="37499"/>
    <cellStyle name="Input 4 12 2 2 3" xfId="41043"/>
    <cellStyle name="Input 4 12 2 3" xfId="9705"/>
    <cellStyle name="Input 4 12 2 3 2" xfId="18694"/>
    <cellStyle name="Input 4 12 2 3 2 2" xfId="35132"/>
    <cellStyle name="Input 4 12 2 3 3" xfId="26665"/>
    <cellStyle name="Input 4 12 2 4" xfId="13545"/>
    <cellStyle name="Input 4 12 2 4 2" xfId="34774"/>
    <cellStyle name="Input 4 12 2 5" xfId="27394"/>
    <cellStyle name="Input 4 12 3" xfId="2671"/>
    <cellStyle name="Input 4 12 3 2" xfId="39055"/>
    <cellStyle name="Input 4 12 4" xfId="30437"/>
    <cellStyle name="Input 4 12 5" xfId="44635"/>
    <cellStyle name="Input 4 13" xfId="1834"/>
    <cellStyle name="Input 4 13 2" xfId="6151"/>
    <cellStyle name="Input 4 13 2 2" xfId="8737"/>
    <cellStyle name="Input 4 13 2 2 2" xfId="17726"/>
    <cellStyle name="Input 4 13 2 2 2 2" xfId="39289"/>
    <cellStyle name="Input 4 13 2 2 3" xfId="36142"/>
    <cellStyle name="Input 4 13 2 3" xfId="11374"/>
    <cellStyle name="Input 4 13 2 3 2" xfId="20363"/>
    <cellStyle name="Input 4 13 2 3 2 2" xfId="42196"/>
    <cellStyle name="Input 4 13 2 3 3" xfId="43941"/>
    <cellStyle name="Input 4 13 2 4" xfId="15140"/>
    <cellStyle name="Input 4 13 2 4 2" xfId="25709"/>
    <cellStyle name="Input 4 13 2 5" xfId="36699"/>
    <cellStyle name="Input 4 13 3" xfId="4271"/>
    <cellStyle name="Input 4 13 3 2" xfId="22949"/>
    <cellStyle name="Input 4 13 4" xfId="27653"/>
    <cellStyle name="Input 4 13 5" xfId="44667"/>
    <cellStyle name="Input 4 14" xfId="2982"/>
    <cellStyle name="Input 4 14 2" xfId="7132"/>
    <cellStyle name="Input 4 14 2 2" xfId="16121"/>
    <cellStyle name="Input 4 14 2 2 2" xfId="35998"/>
    <cellStyle name="Input 4 14 2 3" xfId="32764"/>
    <cellStyle name="Input 4 14 3" xfId="9695"/>
    <cellStyle name="Input 4 14 3 2" xfId="18684"/>
    <cellStyle name="Input 4 14 3 2 2" xfId="33696"/>
    <cellStyle name="Input 4 14 3 3" xfId="34455"/>
    <cellStyle name="Input 4 14 4" xfId="13535"/>
    <cellStyle name="Input 4 14 4 2" xfId="33202"/>
    <cellStyle name="Input 4 14 5" xfId="38330"/>
    <cellStyle name="Input 4 14 6" xfId="44738"/>
    <cellStyle name="Input 4 15" xfId="6524"/>
    <cellStyle name="Input 4 15 2" xfId="11745"/>
    <cellStyle name="Input 4 15 2 2" xfId="20734"/>
    <cellStyle name="Input 4 15 2 2 2" xfId="25502"/>
    <cellStyle name="Input 4 15 2 3" xfId="36539"/>
    <cellStyle name="Input 4 15 3" xfId="15513"/>
    <cellStyle name="Input 4 15 3 2" xfId="26080"/>
    <cellStyle name="Input 4 15 4" xfId="28093"/>
    <cellStyle name="Input 4 15 5" xfId="44774"/>
    <cellStyle name="Input 4 16" xfId="9108"/>
    <cellStyle name="Input 4 16 2" xfId="18097"/>
    <cellStyle name="Input 4 16 2 2" xfId="28941"/>
    <cellStyle name="Input 4 16 3" xfId="25037"/>
    <cellStyle name="Input 4 16 4" xfId="44820"/>
    <cellStyle name="Input 4 17" xfId="9768"/>
    <cellStyle name="Input 4 17 2" xfId="18757"/>
    <cellStyle name="Input 4 17 2 2" xfId="28624"/>
    <cellStyle name="Input 4 17 3" xfId="42768"/>
    <cellStyle name="Input 4 17 4" xfId="44866"/>
    <cellStyle name="Input 4 18" xfId="2228"/>
    <cellStyle name="Input 4 18 2" xfId="26496"/>
    <cellStyle name="Input 4 18 3" xfId="44898"/>
    <cellStyle name="Input 4 19" xfId="13137"/>
    <cellStyle name="Input 4 19 2" xfId="42885"/>
    <cellStyle name="Input 4 19 3" xfId="44956"/>
    <cellStyle name="Input 4 2" xfId="166"/>
    <cellStyle name="Input 4 2 10" xfId="1977"/>
    <cellStyle name="Input 4 2 10 2" xfId="6285"/>
    <cellStyle name="Input 4 2 10 2 2" xfId="8871"/>
    <cellStyle name="Input 4 2 10 2 2 2" xfId="17860"/>
    <cellStyle name="Input 4 2 10 2 2 2 2" xfId="24676"/>
    <cellStyle name="Input 4 2 10 2 2 3" xfId="22642"/>
    <cellStyle name="Input 4 2 10 2 3" xfId="11508"/>
    <cellStyle name="Input 4 2 10 2 3 2" xfId="20497"/>
    <cellStyle name="Input 4 2 10 2 3 2 2" xfId="37032"/>
    <cellStyle name="Input 4 2 10 2 3 3" xfId="42579"/>
    <cellStyle name="Input 4 2 10 2 4" xfId="15274"/>
    <cellStyle name="Input 4 2 10 2 4 2" xfId="33129"/>
    <cellStyle name="Input 4 2 10 2 5" xfId="43495"/>
    <cellStyle name="Input 4 2 10 3" xfId="4414"/>
    <cellStyle name="Input 4 2 10 3 2" xfId="23770"/>
    <cellStyle name="Input 4 2 10 4" xfId="27709"/>
    <cellStyle name="Input 4 2 11" xfId="2631"/>
    <cellStyle name="Input 4 2 11 2" xfId="6872"/>
    <cellStyle name="Input 4 2 11 2 2" xfId="15861"/>
    <cellStyle name="Input 4 2 11 2 2 2" xfId="42872"/>
    <cellStyle name="Input 4 2 11 2 3" xfId="28372"/>
    <cellStyle name="Input 4 2 11 3" xfId="9442"/>
    <cellStyle name="Input 4 2 11 3 2" xfId="18431"/>
    <cellStyle name="Input 4 2 11 3 2 2" xfId="39446"/>
    <cellStyle name="Input 4 2 11 3 3" xfId="37933"/>
    <cellStyle name="Input 4 2 11 4" xfId="13485"/>
    <cellStyle name="Input 4 2 11 4 2" xfId="36870"/>
    <cellStyle name="Input 4 2 11 5" xfId="39692"/>
    <cellStyle name="Input 4 2 12" xfId="6622"/>
    <cellStyle name="Input 4 2 12 2" xfId="11828"/>
    <cellStyle name="Input 4 2 12 2 2" xfId="20817"/>
    <cellStyle name="Input 4 2 12 2 2 2" xfId="38495"/>
    <cellStyle name="Input 4 2 12 2 3" xfId="25385"/>
    <cellStyle name="Input 4 2 12 3" xfId="15611"/>
    <cellStyle name="Input 4 2 12 3 2" xfId="27984"/>
    <cellStyle name="Input 4 2 12 4" xfId="34813"/>
    <cellStyle name="Input 4 2 13" xfId="9191"/>
    <cellStyle name="Input 4 2 13 2" xfId="18180"/>
    <cellStyle name="Input 4 2 13 2 2" xfId="31896"/>
    <cellStyle name="Input 4 2 13 3" xfId="22673"/>
    <cellStyle name="Input 4 2 14" xfId="12768"/>
    <cellStyle name="Input 4 2 14 2" xfId="21757"/>
    <cellStyle name="Input 4 2 14 2 2" xfId="22286"/>
    <cellStyle name="Input 4 2 14 3" xfId="25676"/>
    <cellStyle name="Input 4 2 15" xfId="2326"/>
    <cellStyle name="Input 4 2 15 2" xfId="37377"/>
    <cellStyle name="Input 4 2 16" xfId="13235"/>
    <cellStyle name="Input 4 2 16 2" xfId="29378"/>
    <cellStyle name="Input 4 2 17" xfId="26927"/>
    <cellStyle name="Input 4 2 18" xfId="44316"/>
    <cellStyle name="Input 4 2 19" xfId="45535"/>
    <cellStyle name="Input 4 2 2" xfId="342"/>
    <cellStyle name="Input 4 2 2 10" xfId="6644"/>
    <cellStyle name="Input 4 2 2 10 2" xfId="11850"/>
    <cellStyle name="Input 4 2 2 10 2 2" xfId="20839"/>
    <cellStyle name="Input 4 2 2 10 2 2 2" xfId="43573"/>
    <cellStyle name="Input 4 2 2 10 2 3" xfId="27466"/>
    <cellStyle name="Input 4 2 2 10 3" xfId="15633"/>
    <cellStyle name="Input 4 2 2 10 3 2" xfId="36323"/>
    <cellStyle name="Input 4 2 2 10 4" xfId="24594"/>
    <cellStyle name="Input 4 2 2 11" xfId="9213"/>
    <cellStyle name="Input 4 2 2 11 2" xfId="18202"/>
    <cellStyle name="Input 4 2 2 11 2 2" xfId="37752"/>
    <cellStyle name="Input 4 2 2 11 3" xfId="32732"/>
    <cellStyle name="Input 4 2 2 12" xfId="12750"/>
    <cellStyle name="Input 4 2 2 12 2" xfId="21739"/>
    <cellStyle name="Input 4 2 2 12 2 2" xfId="40011"/>
    <cellStyle name="Input 4 2 2 12 3" xfId="24058"/>
    <cellStyle name="Input 4 2 2 13" xfId="2348"/>
    <cellStyle name="Input 4 2 2 13 2" xfId="35634"/>
    <cellStyle name="Input 4 2 2 14" xfId="13257"/>
    <cellStyle name="Input 4 2 2 14 2" xfId="34552"/>
    <cellStyle name="Input 4 2 2 15" xfId="30221"/>
    <cellStyle name="Input 4 2 2 2" xfId="474"/>
    <cellStyle name="Input 4 2 2 2 10" xfId="9338"/>
    <cellStyle name="Input 4 2 2 2 10 2" xfId="18327"/>
    <cellStyle name="Input 4 2 2 2 10 2 2" xfId="36646"/>
    <cellStyle name="Input 4 2 2 2 10 3" xfId="35030"/>
    <cellStyle name="Input 4 2 2 2 11" xfId="9741"/>
    <cellStyle name="Input 4 2 2 2 11 2" xfId="18730"/>
    <cellStyle name="Input 4 2 2 2 11 2 2" xfId="27481"/>
    <cellStyle name="Input 4 2 2 2 11 3" xfId="26713"/>
    <cellStyle name="Input 4 2 2 2 12" xfId="2480"/>
    <cellStyle name="Input 4 2 2 2 12 2" xfId="34092"/>
    <cellStyle name="Input 4 2 2 2 13" xfId="13389"/>
    <cellStyle name="Input 4 2 2 2 13 2" xfId="42128"/>
    <cellStyle name="Input 4 2 2 2 14" xfId="22781"/>
    <cellStyle name="Input 4 2 2 2 2" xfId="823"/>
    <cellStyle name="Input 4 2 2 2 2 2" xfId="5192"/>
    <cellStyle name="Input 4 2 2 2 2 2 2" xfId="7778"/>
    <cellStyle name="Input 4 2 2 2 2 2 2 2" xfId="16767"/>
    <cellStyle name="Input 4 2 2 2 2 2 2 2 2" xfId="30528"/>
    <cellStyle name="Input 4 2 2 2 2 2 2 3" xfId="27639"/>
    <cellStyle name="Input 4 2 2 2 2 2 3" xfId="10415"/>
    <cellStyle name="Input 4 2 2 2 2 2 3 2" xfId="19404"/>
    <cellStyle name="Input 4 2 2 2 2 2 3 2 2" xfId="41861"/>
    <cellStyle name="Input 4 2 2 2 2 2 3 3" xfId="26579"/>
    <cellStyle name="Input 4 2 2 2 2 2 4" xfId="14181"/>
    <cellStyle name="Input 4 2 2 2 2 2 4 2" xfId="40065"/>
    <cellStyle name="Input 4 2 2 2 2 2 5" xfId="38944"/>
    <cellStyle name="Input 4 2 2 2 2 3" xfId="3260"/>
    <cellStyle name="Input 4 2 2 2 2 3 2" xfId="38054"/>
    <cellStyle name="Input 4 2 2 2 2 4" xfId="24434"/>
    <cellStyle name="Input 4 2 2 2 3" xfId="1168"/>
    <cellStyle name="Input 4 2 2 2 3 2" xfId="5513"/>
    <cellStyle name="Input 4 2 2 2 3 2 2" xfId="8099"/>
    <cellStyle name="Input 4 2 2 2 3 2 2 2" xfId="17088"/>
    <cellStyle name="Input 4 2 2 2 3 2 2 2 2" xfId="27869"/>
    <cellStyle name="Input 4 2 2 2 3 2 2 3" xfId="42838"/>
    <cellStyle name="Input 4 2 2 2 3 2 3" xfId="10736"/>
    <cellStyle name="Input 4 2 2 2 3 2 3 2" xfId="19725"/>
    <cellStyle name="Input 4 2 2 2 3 2 3 2 2" xfId="28897"/>
    <cellStyle name="Input 4 2 2 2 3 2 3 3" xfId="34804"/>
    <cellStyle name="Input 4 2 2 2 3 2 4" xfId="14502"/>
    <cellStyle name="Input 4 2 2 2 3 2 4 2" xfId="37268"/>
    <cellStyle name="Input 4 2 2 2 3 2 5" xfId="42953"/>
    <cellStyle name="Input 4 2 2 2 3 3" xfId="3605"/>
    <cellStyle name="Input 4 2 2 2 3 3 2" xfId="42253"/>
    <cellStyle name="Input 4 2 2 2 3 4" xfId="30175"/>
    <cellStyle name="Input 4 2 2 2 4" xfId="1512"/>
    <cellStyle name="Input 4 2 2 2 4 2" xfId="5857"/>
    <cellStyle name="Input 4 2 2 2 4 2 2" xfId="8443"/>
    <cellStyle name="Input 4 2 2 2 4 2 2 2" xfId="17432"/>
    <cellStyle name="Input 4 2 2 2 4 2 2 2 2" xfId="42154"/>
    <cellStyle name="Input 4 2 2 2 4 2 2 3" xfId="27862"/>
    <cellStyle name="Input 4 2 2 2 4 2 3" xfId="11080"/>
    <cellStyle name="Input 4 2 2 2 4 2 3 2" xfId="20069"/>
    <cellStyle name="Input 4 2 2 2 4 2 3 2 2" xfId="23816"/>
    <cellStyle name="Input 4 2 2 2 4 2 3 3" xfId="40276"/>
    <cellStyle name="Input 4 2 2 2 4 2 4" xfId="14846"/>
    <cellStyle name="Input 4 2 2 2 4 2 4 2" xfId="31198"/>
    <cellStyle name="Input 4 2 2 2 4 2 5" xfId="28227"/>
    <cellStyle name="Input 4 2 2 2 4 3" xfId="3949"/>
    <cellStyle name="Input 4 2 2 2 4 3 2" xfId="29880"/>
    <cellStyle name="Input 4 2 2 2 4 4" xfId="23101"/>
    <cellStyle name="Input 4 2 2 2 5" xfId="214"/>
    <cellStyle name="Input 4 2 2 2 5 2" xfId="2585"/>
    <cellStyle name="Input 4 2 2 2 5 2 2" xfId="6826"/>
    <cellStyle name="Input 4 2 2 2 5 2 2 2" xfId="15815"/>
    <cellStyle name="Input 4 2 2 2 5 2 2 2 2" xfId="32986"/>
    <cellStyle name="Input 4 2 2 2 5 2 2 3" xfId="38217"/>
    <cellStyle name="Input 4 2 2 2 5 2 3" xfId="9396"/>
    <cellStyle name="Input 4 2 2 2 5 2 3 2" xfId="18385"/>
    <cellStyle name="Input 4 2 2 2 5 2 3 2 2" xfId="32504"/>
    <cellStyle name="Input 4 2 2 2 5 2 3 3" xfId="23129"/>
    <cellStyle name="Input 4 2 2 2 5 2 4" xfId="13439"/>
    <cellStyle name="Input 4 2 2 2 5 2 4 2" xfId="25271"/>
    <cellStyle name="Input 4 2 2 2 5 2 5" xfId="32775"/>
    <cellStyle name="Input 4 2 2 2 5 3" xfId="2682"/>
    <cellStyle name="Input 4 2 2 2 5 3 2" xfId="32041"/>
    <cellStyle name="Input 4 2 2 2 5 4" xfId="32081"/>
    <cellStyle name="Input 4 2 2 2 6" xfId="2131"/>
    <cellStyle name="Input 4 2 2 2 6 2" xfId="6432"/>
    <cellStyle name="Input 4 2 2 2 6 2 2" xfId="9018"/>
    <cellStyle name="Input 4 2 2 2 6 2 2 2" xfId="18007"/>
    <cellStyle name="Input 4 2 2 2 6 2 2 2 2" xfId="27487"/>
    <cellStyle name="Input 4 2 2 2 6 2 2 3" xfId="29578"/>
    <cellStyle name="Input 4 2 2 2 6 2 3" xfId="11655"/>
    <cellStyle name="Input 4 2 2 2 6 2 3 2" xfId="20644"/>
    <cellStyle name="Input 4 2 2 2 6 2 3 2 2" xfId="28060"/>
    <cellStyle name="Input 4 2 2 2 6 2 3 3" xfId="40550"/>
    <cellStyle name="Input 4 2 2 2 6 2 4" xfId="15421"/>
    <cellStyle name="Input 4 2 2 2 6 2 4 2" xfId="26255"/>
    <cellStyle name="Input 4 2 2 2 6 2 5" xfId="34120"/>
    <cellStyle name="Input 4 2 2 2 6 3" xfId="4568"/>
    <cellStyle name="Input 4 2 2 2 6 3 2" xfId="25956"/>
    <cellStyle name="Input 4 2 2 2 6 4" xfId="43583"/>
    <cellStyle name="Input 4 2 2 2 7" xfId="2941"/>
    <cellStyle name="Input 4 2 2 2 7 2" xfId="7091"/>
    <cellStyle name="Input 4 2 2 2 7 2 2" xfId="12217"/>
    <cellStyle name="Input 4 2 2 2 7 2 2 2" xfId="21206"/>
    <cellStyle name="Input 4 2 2 2 7 2 2 2 2" xfId="22530"/>
    <cellStyle name="Input 4 2 2 2 7 2 2 3" xfId="26455"/>
    <cellStyle name="Input 4 2 2 2 7 2 3" xfId="13011"/>
    <cellStyle name="Input 4 2 2 2 7 2 3 2" xfId="22000"/>
    <cellStyle name="Input 4 2 2 2 7 2 3 2 2" xfId="39334"/>
    <cellStyle name="Input 4 2 2 2 7 2 3 3" xfId="34867"/>
    <cellStyle name="Input 4 2 2 2 7 2 4" xfId="16080"/>
    <cellStyle name="Input 4 2 2 2 7 2 4 2" xfId="38872"/>
    <cellStyle name="Input 4 2 2 2 7 2 5" xfId="22553"/>
    <cellStyle name="Input 4 2 2 2 7 3" xfId="9654"/>
    <cellStyle name="Input 4 2 2 2 7 3 2" xfId="18643"/>
    <cellStyle name="Input 4 2 2 2 7 3 2 2" xfId="28747"/>
    <cellStyle name="Input 4 2 2 2 7 3 3" xfId="24923"/>
    <cellStyle name="Input 4 2 2 2 7 4" xfId="32501"/>
    <cellStyle name="Input 4 2 2 2 8" xfId="4868"/>
    <cellStyle name="Input 4 2 2 2 8 2" xfId="7454"/>
    <cellStyle name="Input 4 2 2 2 8 2 2" xfId="16443"/>
    <cellStyle name="Input 4 2 2 2 8 2 2 2" xfId="37166"/>
    <cellStyle name="Input 4 2 2 2 8 2 3" xfId="39516"/>
    <cellStyle name="Input 4 2 2 2 8 3" xfId="10091"/>
    <cellStyle name="Input 4 2 2 2 8 3 2" xfId="19080"/>
    <cellStyle name="Input 4 2 2 2 8 3 2 2" xfId="34570"/>
    <cellStyle name="Input 4 2 2 2 8 3 3" xfId="26574"/>
    <cellStyle name="Input 4 2 2 2 8 4" xfId="13857"/>
    <cellStyle name="Input 4 2 2 2 8 4 2" xfId="29413"/>
    <cellStyle name="Input 4 2 2 2 8 5" xfId="33084"/>
    <cellStyle name="Input 4 2 2 2 9" xfId="6776"/>
    <cellStyle name="Input 4 2 2 2 9 2" xfId="11975"/>
    <cellStyle name="Input 4 2 2 2 9 2 2" xfId="20964"/>
    <cellStyle name="Input 4 2 2 2 9 2 2 2" xfId="23846"/>
    <cellStyle name="Input 4 2 2 2 9 2 3" xfId="42747"/>
    <cellStyle name="Input 4 2 2 2 9 3" xfId="15765"/>
    <cellStyle name="Input 4 2 2 2 9 3 2" xfId="30079"/>
    <cellStyle name="Input 4 2 2 2 9 4" xfId="34444"/>
    <cellStyle name="Input 4 2 2 3" xfId="691"/>
    <cellStyle name="Input 4 2 2 3 2" xfId="5067"/>
    <cellStyle name="Input 4 2 2 3 2 2" xfId="7653"/>
    <cellStyle name="Input 4 2 2 3 2 2 2" xfId="16642"/>
    <cellStyle name="Input 4 2 2 3 2 2 2 2" xfId="44029"/>
    <cellStyle name="Input 4 2 2 3 2 2 3" xfId="28703"/>
    <cellStyle name="Input 4 2 2 3 2 3" xfId="10290"/>
    <cellStyle name="Input 4 2 2 3 2 3 2" xfId="19279"/>
    <cellStyle name="Input 4 2 2 3 2 3 2 2" xfId="39215"/>
    <cellStyle name="Input 4 2 2 3 2 3 3" xfId="43933"/>
    <cellStyle name="Input 4 2 2 3 2 4" xfId="14056"/>
    <cellStyle name="Input 4 2 2 3 2 4 2" xfId="28849"/>
    <cellStyle name="Input 4 2 2 3 2 5" xfId="33689"/>
    <cellStyle name="Input 4 2 2 3 3" xfId="3128"/>
    <cellStyle name="Input 4 2 2 3 3 2" xfId="30183"/>
    <cellStyle name="Input 4 2 2 3 4" xfId="32181"/>
    <cellStyle name="Input 4 2 2 4" xfId="1036"/>
    <cellStyle name="Input 4 2 2 4 2" xfId="5388"/>
    <cellStyle name="Input 4 2 2 4 2 2" xfId="7974"/>
    <cellStyle name="Input 4 2 2 4 2 2 2" xfId="16963"/>
    <cellStyle name="Input 4 2 2 4 2 2 2 2" xfId="31493"/>
    <cellStyle name="Input 4 2 2 4 2 2 3" xfId="28560"/>
    <cellStyle name="Input 4 2 2 4 2 3" xfId="10611"/>
    <cellStyle name="Input 4 2 2 4 2 3 2" xfId="19600"/>
    <cellStyle name="Input 4 2 2 4 2 3 2 2" xfId="32655"/>
    <cellStyle name="Input 4 2 2 4 2 3 3" xfId="36695"/>
    <cellStyle name="Input 4 2 2 4 2 4" xfId="14377"/>
    <cellStyle name="Input 4 2 2 4 2 4 2" xfId="41307"/>
    <cellStyle name="Input 4 2 2 4 2 5" xfId="40846"/>
    <cellStyle name="Input 4 2 2 4 3" xfId="3473"/>
    <cellStyle name="Input 4 2 2 4 3 2" xfId="23836"/>
    <cellStyle name="Input 4 2 2 4 4" xfId="23765"/>
    <cellStyle name="Input 4 2 2 5" xfId="1380"/>
    <cellStyle name="Input 4 2 2 5 2" xfId="5725"/>
    <cellStyle name="Input 4 2 2 5 2 2" xfId="8311"/>
    <cellStyle name="Input 4 2 2 5 2 2 2" xfId="17300"/>
    <cellStyle name="Input 4 2 2 5 2 2 2 2" xfId="28220"/>
    <cellStyle name="Input 4 2 2 5 2 2 3" xfId="29039"/>
    <cellStyle name="Input 4 2 2 5 2 3" xfId="10948"/>
    <cellStyle name="Input 4 2 2 5 2 3 2" xfId="19937"/>
    <cellStyle name="Input 4 2 2 5 2 3 2 2" xfId="31743"/>
    <cellStyle name="Input 4 2 2 5 2 3 3" xfId="31109"/>
    <cellStyle name="Input 4 2 2 5 2 4" xfId="14714"/>
    <cellStyle name="Input 4 2 2 5 2 4 2" xfId="30617"/>
    <cellStyle name="Input 4 2 2 5 2 5" xfId="38458"/>
    <cellStyle name="Input 4 2 2 5 3" xfId="3817"/>
    <cellStyle name="Input 4 2 2 5 3 2" xfId="38811"/>
    <cellStyle name="Input 4 2 2 5 4" xfId="30500"/>
    <cellStyle name="Input 4 2 2 6" xfId="1833"/>
    <cellStyle name="Input 4 2 2 6 2" xfId="6150"/>
    <cellStyle name="Input 4 2 2 6 2 2" xfId="8736"/>
    <cellStyle name="Input 4 2 2 6 2 2 2" xfId="17725"/>
    <cellStyle name="Input 4 2 2 6 2 2 2 2" xfId="30084"/>
    <cellStyle name="Input 4 2 2 6 2 2 3" xfId="27135"/>
    <cellStyle name="Input 4 2 2 6 2 3" xfId="11373"/>
    <cellStyle name="Input 4 2 2 6 2 3 2" xfId="20362"/>
    <cellStyle name="Input 4 2 2 6 2 3 2 2" xfId="32786"/>
    <cellStyle name="Input 4 2 2 6 2 3 3" xfId="34531"/>
    <cellStyle name="Input 4 2 2 6 2 4" xfId="15139"/>
    <cellStyle name="Input 4 2 2 6 2 4 2" xfId="38146"/>
    <cellStyle name="Input 4 2 2 6 2 5" xfId="27693"/>
    <cellStyle name="Input 4 2 2 6 3" xfId="4270"/>
    <cellStyle name="Input 4 2 2 6 3 2" xfId="35313"/>
    <cellStyle name="Input 4 2 2 6 4" xfId="37422"/>
    <cellStyle name="Input 4 2 2 7" xfId="1999"/>
    <cellStyle name="Input 4 2 2 7 2" xfId="6307"/>
    <cellStyle name="Input 4 2 2 7 2 2" xfId="8893"/>
    <cellStyle name="Input 4 2 2 7 2 2 2" xfId="17882"/>
    <cellStyle name="Input 4 2 2 7 2 2 2 2" xfId="29221"/>
    <cellStyle name="Input 4 2 2 7 2 2 3" xfId="32708"/>
    <cellStyle name="Input 4 2 2 7 2 3" xfId="11530"/>
    <cellStyle name="Input 4 2 2 7 2 3 2" xfId="20519"/>
    <cellStyle name="Input 4 2 2 7 2 3 2 2" xfId="35297"/>
    <cellStyle name="Input 4 2 2 7 2 3 3" xfId="31128"/>
    <cellStyle name="Input 4 2 2 7 2 4" xfId="15296"/>
    <cellStyle name="Input 4 2 2 7 2 4 2" xfId="33602"/>
    <cellStyle name="Input 4 2 2 7 2 5" xfId="32132"/>
    <cellStyle name="Input 4 2 2 7 3" xfId="4436"/>
    <cellStyle name="Input 4 2 2 7 3 2" xfId="42328"/>
    <cellStyle name="Input 4 2 2 7 4" xfId="22281"/>
    <cellStyle name="Input 4 2 2 8" xfId="2810"/>
    <cellStyle name="Input 4 2 2 8 2" xfId="6960"/>
    <cellStyle name="Input 4 2 2 8 2 2" xfId="12089"/>
    <cellStyle name="Input 4 2 2 8 2 2 2" xfId="21078"/>
    <cellStyle name="Input 4 2 2 8 2 2 2 2" xfId="27952"/>
    <cellStyle name="Input 4 2 2 8 2 2 3" xfId="39847"/>
    <cellStyle name="Input 4 2 2 8 2 3" xfId="12911"/>
    <cellStyle name="Input 4 2 2 8 2 3 2" xfId="21900"/>
    <cellStyle name="Input 4 2 2 8 2 3 2 2" xfId="41397"/>
    <cellStyle name="Input 4 2 2 8 2 3 3" xfId="34991"/>
    <cellStyle name="Input 4 2 2 8 2 4" xfId="15949"/>
    <cellStyle name="Input 4 2 2 8 2 4 2" xfId="41209"/>
    <cellStyle name="Input 4 2 2 8 2 5" xfId="36075"/>
    <cellStyle name="Input 4 2 2 8 3" xfId="9523"/>
    <cellStyle name="Input 4 2 2 8 3 2" xfId="18512"/>
    <cellStyle name="Input 4 2 2 8 3 2 2" xfId="27800"/>
    <cellStyle name="Input 4 2 2 8 3 3" xfId="32926"/>
    <cellStyle name="Input 4 2 2 8 4" xfId="29800"/>
    <cellStyle name="Input 4 2 2 9" xfId="4743"/>
    <cellStyle name="Input 4 2 2 9 2" xfId="7329"/>
    <cellStyle name="Input 4 2 2 9 2 2" xfId="16318"/>
    <cellStyle name="Input 4 2 2 9 2 2 2" xfId="40436"/>
    <cellStyle name="Input 4 2 2 9 2 3" xfId="23289"/>
    <cellStyle name="Input 4 2 2 9 3" xfId="9966"/>
    <cellStyle name="Input 4 2 2 9 3 2" xfId="18955"/>
    <cellStyle name="Input 4 2 2 9 3 2 2" xfId="41794"/>
    <cellStyle name="Input 4 2 2 9 3 3" xfId="31160"/>
    <cellStyle name="Input 4 2 2 9 4" xfId="13732"/>
    <cellStyle name="Input 4 2 2 9 4 2" xfId="29632"/>
    <cellStyle name="Input 4 2 2 9 5" xfId="24433"/>
    <cellStyle name="Input 4 2 3" xfId="452"/>
    <cellStyle name="Input 4 2 3 10" xfId="9316"/>
    <cellStyle name="Input 4 2 3 10 2" xfId="18305"/>
    <cellStyle name="Input 4 2 3 10 2 2" xfId="28267"/>
    <cellStyle name="Input 4 2 3 10 3" xfId="35764"/>
    <cellStyle name="Input 4 2 3 11" xfId="9791"/>
    <cellStyle name="Input 4 2 3 11 2" xfId="18780"/>
    <cellStyle name="Input 4 2 3 11 2 2" xfId="42499"/>
    <cellStyle name="Input 4 2 3 11 3" xfId="22471"/>
    <cellStyle name="Input 4 2 3 12" xfId="2458"/>
    <cellStyle name="Input 4 2 3 12 2" xfId="29292"/>
    <cellStyle name="Input 4 2 3 13" xfId="13367"/>
    <cellStyle name="Input 4 2 3 13 2" xfId="23638"/>
    <cellStyle name="Input 4 2 3 14" xfId="27016"/>
    <cellStyle name="Input 4 2 3 2" xfId="801"/>
    <cellStyle name="Input 4 2 3 2 2" xfId="5170"/>
    <cellStyle name="Input 4 2 3 2 2 2" xfId="7756"/>
    <cellStyle name="Input 4 2 3 2 2 2 2" xfId="16745"/>
    <cellStyle name="Input 4 2 3 2 2 2 2 2" xfId="26066"/>
    <cellStyle name="Input 4 2 3 2 2 2 3" xfId="41169"/>
    <cellStyle name="Input 4 2 3 2 2 3" xfId="10393"/>
    <cellStyle name="Input 4 2 3 2 2 3 2" xfId="19382"/>
    <cellStyle name="Input 4 2 3 2 2 3 2 2" xfId="23205"/>
    <cellStyle name="Input 4 2 3 2 2 3 3" xfId="40563"/>
    <cellStyle name="Input 4 2 3 2 2 4" xfId="14159"/>
    <cellStyle name="Input 4 2 3 2 2 4 2" xfId="40443"/>
    <cellStyle name="Input 4 2 3 2 2 5" xfId="27743"/>
    <cellStyle name="Input 4 2 3 2 3" xfId="3238"/>
    <cellStyle name="Input 4 2 3 2 3 2" xfId="22206"/>
    <cellStyle name="Input 4 2 3 2 4" xfId="36600"/>
    <cellStyle name="Input 4 2 3 3" xfId="1146"/>
    <cellStyle name="Input 4 2 3 3 2" xfId="5491"/>
    <cellStyle name="Input 4 2 3 3 2 2" xfId="8077"/>
    <cellStyle name="Input 4 2 3 3 2 2 2" xfId="17066"/>
    <cellStyle name="Input 4 2 3 3 2 2 2 2" xfId="34246"/>
    <cellStyle name="Input 4 2 3 3 2 2 3" xfId="37967"/>
    <cellStyle name="Input 4 2 3 3 2 3" xfId="10714"/>
    <cellStyle name="Input 4 2 3 3 2 3 2" xfId="19703"/>
    <cellStyle name="Input 4 2 3 3 2 3 2 2" xfId="42918"/>
    <cellStyle name="Input 4 2 3 3 2 3 3" xfId="43843"/>
    <cellStyle name="Input 4 2 3 3 2 4" xfId="14480"/>
    <cellStyle name="Input 4 2 3 3 2 4 2" xfId="31607"/>
    <cellStyle name="Input 4 2 3 3 2 5" xfId="42478"/>
    <cellStyle name="Input 4 2 3 3 3" xfId="3583"/>
    <cellStyle name="Input 4 2 3 3 3 2" xfId="23574"/>
    <cellStyle name="Input 4 2 3 3 4" xfId="25699"/>
    <cellStyle name="Input 4 2 3 4" xfId="1490"/>
    <cellStyle name="Input 4 2 3 4 2" xfId="5835"/>
    <cellStyle name="Input 4 2 3 4 2 2" xfId="8421"/>
    <cellStyle name="Input 4 2 3 4 2 2 2" xfId="17410"/>
    <cellStyle name="Input 4 2 3 4 2 2 2 2" xfId="23490"/>
    <cellStyle name="Input 4 2 3 4 2 2 3" xfId="34239"/>
    <cellStyle name="Input 4 2 3 4 2 3" xfId="11058"/>
    <cellStyle name="Input 4 2 3 4 2 3 2" xfId="20047"/>
    <cellStyle name="Input 4 2 3 4 2 3 2 2" xfId="36306"/>
    <cellStyle name="Input 4 2 3 4 2 3 3" xfId="24109"/>
    <cellStyle name="Input 4 2 3 4 2 4" xfId="14824"/>
    <cellStyle name="Input 4 2 3 4 2 4 2" xfId="42939"/>
    <cellStyle name="Input 4 2 3 4 2 5" xfId="39340"/>
    <cellStyle name="Input 4 2 3 4 3" xfId="3927"/>
    <cellStyle name="Input 4 2 3 4 3 2" xfId="38609"/>
    <cellStyle name="Input 4 2 3 4 4" xfId="27366"/>
    <cellStyle name="Input 4 2 3 5" xfId="1673"/>
    <cellStyle name="Input 4 2 3 5 2" xfId="6003"/>
    <cellStyle name="Input 4 2 3 5 2 2" xfId="8589"/>
    <cellStyle name="Input 4 2 3 5 2 2 2" xfId="17578"/>
    <cellStyle name="Input 4 2 3 5 2 2 2 2" xfId="24710"/>
    <cellStyle name="Input 4 2 3 5 2 2 3" xfId="31365"/>
    <cellStyle name="Input 4 2 3 5 2 3" xfId="11226"/>
    <cellStyle name="Input 4 2 3 5 2 3 2" xfId="20215"/>
    <cellStyle name="Input 4 2 3 5 2 3 2 2" xfId="37253"/>
    <cellStyle name="Input 4 2 3 5 2 3 3" xfId="24261"/>
    <cellStyle name="Input 4 2 3 5 2 4" xfId="14992"/>
    <cellStyle name="Input 4 2 3 5 2 4 2" xfId="23515"/>
    <cellStyle name="Input 4 2 3 5 2 5" xfId="42497"/>
    <cellStyle name="Input 4 2 3 5 3" xfId="4110"/>
    <cellStyle name="Input 4 2 3 5 3 2" xfId="30884"/>
    <cellStyle name="Input 4 2 3 5 4" xfId="41123"/>
    <cellStyle name="Input 4 2 3 6" xfId="2109"/>
    <cellStyle name="Input 4 2 3 6 2" xfId="6410"/>
    <cellStyle name="Input 4 2 3 6 2 2" xfId="8996"/>
    <cellStyle name="Input 4 2 3 6 2 2 2" xfId="17985"/>
    <cellStyle name="Input 4 2 3 6 2 2 2 2" xfId="27853"/>
    <cellStyle name="Input 4 2 3 6 2 2 3" xfId="41400"/>
    <cellStyle name="Input 4 2 3 6 2 3" xfId="11633"/>
    <cellStyle name="Input 4 2 3 6 2 3 2" xfId="20622"/>
    <cellStyle name="Input 4 2 3 6 2 3 2 2" xfId="39180"/>
    <cellStyle name="Input 4 2 3 6 2 3 3" xfId="39999"/>
    <cellStyle name="Input 4 2 3 6 2 4" xfId="15399"/>
    <cellStyle name="Input 4 2 3 6 2 4 2" xfId="25272"/>
    <cellStyle name="Input 4 2 3 6 2 5" xfId="29338"/>
    <cellStyle name="Input 4 2 3 6 3" xfId="4546"/>
    <cellStyle name="Input 4 2 3 6 3 2" xfId="42186"/>
    <cellStyle name="Input 4 2 3 6 4" xfId="37385"/>
    <cellStyle name="Input 4 2 3 7" xfId="2919"/>
    <cellStyle name="Input 4 2 3 7 2" xfId="7069"/>
    <cellStyle name="Input 4 2 3 7 2 2" xfId="12195"/>
    <cellStyle name="Input 4 2 3 7 2 2 2" xfId="21184"/>
    <cellStyle name="Input 4 2 3 7 2 2 2 2" xfId="41807"/>
    <cellStyle name="Input 4 2 3 7 2 2 3" xfId="42718"/>
    <cellStyle name="Input 4 2 3 7 2 3" xfId="12998"/>
    <cellStyle name="Input 4 2 3 7 2 3 2" xfId="21987"/>
    <cellStyle name="Input 4 2 3 7 2 3 2 2" xfId="26457"/>
    <cellStyle name="Input 4 2 3 7 2 3 3" xfId="33131"/>
    <cellStyle name="Input 4 2 3 7 2 4" xfId="16058"/>
    <cellStyle name="Input 4 2 3 7 2 4 2" xfId="33801"/>
    <cellStyle name="Input 4 2 3 7 2 5" xfId="29815"/>
    <cellStyle name="Input 4 2 3 7 3" xfId="9632"/>
    <cellStyle name="Input 4 2 3 7 3 2" xfId="18621"/>
    <cellStyle name="Input 4 2 3 7 3 2 2" xfId="24427"/>
    <cellStyle name="Input 4 2 3 7 3 3" xfId="35121"/>
    <cellStyle name="Input 4 2 3 7 4" xfId="30917"/>
    <cellStyle name="Input 4 2 3 8" xfId="4846"/>
    <cellStyle name="Input 4 2 3 8 2" xfId="7432"/>
    <cellStyle name="Input 4 2 3 8 2 2" xfId="16421"/>
    <cellStyle name="Input 4 2 3 8 2 2 2" xfId="31466"/>
    <cellStyle name="Input 4 2 3 8 2 3" xfId="43420"/>
    <cellStyle name="Input 4 2 3 8 3" xfId="10069"/>
    <cellStyle name="Input 4 2 3 8 3 2" xfId="19058"/>
    <cellStyle name="Input 4 2 3 8 3 2 2" xfId="29394"/>
    <cellStyle name="Input 4 2 3 8 3 3" xfId="40565"/>
    <cellStyle name="Input 4 2 3 8 4" xfId="13835"/>
    <cellStyle name="Input 4 2 3 8 4 2" xfId="24876"/>
    <cellStyle name="Input 4 2 3 8 5" xfId="30356"/>
    <cellStyle name="Input 4 2 3 9" xfId="6754"/>
    <cellStyle name="Input 4 2 3 9 2" xfId="11953"/>
    <cellStyle name="Input 4 2 3 9 2 2" xfId="20942"/>
    <cellStyle name="Input 4 2 3 9 2 2 2" xfId="35281"/>
    <cellStyle name="Input 4 2 3 9 2 3" xfId="32299"/>
    <cellStyle name="Input 4 2 3 9 3" xfId="15743"/>
    <cellStyle name="Input 4 2 3 9 3 2" xfId="25605"/>
    <cellStyle name="Input 4 2 3 9 4" xfId="26776"/>
    <cellStyle name="Input 4 2 4" xfId="549"/>
    <cellStyle name="Input 4 2 4 2" xfId="898"/>
    <cellStyle name="Input 4 2 4 2 2" xfId="5267"/>
    <cellStyle name="Input 4 2 4 2 2 2" xfId="7853"/>
    <cellStyle name="Input 4 2 4 2 2 2 2" xfId="16842"/>
    <cellStyle name="Input 4 2 4 2 2 2 2 2" xfId="30063"/>
    <cellStyle name="Input 4 2 4 2 2 2 3" xfId="22704"/>
    <cellStyle name="Input 4 2 4 2 2 3" xfId="10490"/>
    <cellStyle name="Input 4 2 4 2 2 3 2" xfId="19479"/>
    <cellStyle name="Input 4 2 4 2 2 3 2 2" xfId="24976"/>
    <cellStyle name="Input 4 2 4 2 2 3 3" xfId="40279"/>
    <cellStyle name="Input 4 2 4 2 2 4" xfId="14256"/>
    <cellStyle name="Input 4 2 4 2 2 4 2" xfId="37559"/>
    <cellStyle name="Input 4 2 4 2 2 5" xfId="37187"/>
    <cellStyle name="Input 4 2 4 2 3" xfId="3335"/>
    <cellStyle name="Input 4 2 4 2 3 2" xfId="29421"/>
    <cellStyle name="Input 4 2 4 2 4" xfId="23609"/>
    <cellStyle name="Input 4 2 4 3" xfId="1243"/>
    <cellStyle name="Input 4 2 4 3 2" xfId="5588"/>
    <cellStyle name="Input 4 2 4 3 2 2" xfId="8174"/>
    <cellStyle name="Input 4 2 4 3 2 2 2" xfId="17163"/>
    <cellStyle name="Input 4 2 4 3 2 2 2 2" xfId="41149"/>
    <cellStyle name="Input 4 2 4 3 2 2 3" xfId="33939"/>
    <cellStyle name="Input 4 2 4 3 2 3" xfId="10811"/>
    <cellStyle name="Input 4 2 4 3 2 3 2" xfId="19800"/>
    <cellStyle name="Input 4 2 4 3 2 3 2 2" xfId="42392"/>
    <cellStyle name="Input 4 2 4 3 2 3 3" xfId="24032"/>
    <cellStyle name="Input 4 2 4 3 2 4" xfId="14577"/>
    <cellStyle name="Input 4 2 4 3 2 4 2" xfId="34889"/>
    <cellStyle name="Input 4 2 4 3 2 5" xfId="34017"/>
    <cellStyle name="Input 4 2 4 3 3" xfId="3680"/>
    <cellStyle name="Input 4 2 4 3 3 2" xfId="30537"/>
    <cellStyle name="Input 4 2 4 3 4" xfId="25440"/>
    <cellStyle name="Input 4 2 4 4" xfId="1587"/>
    <cellStyle name="Input 4 2 4 4 2" xfId="5932"/>
    <cellStyle name="Input 4 2 4 4 2 2" xfId="8518"/>
    <cellStyle name="Input 4 2 4 4 2 2 2" xfId="17507"/>
    <cellStyle name="Input 4 2 4 4 2 2 2 2" xfId="23231"/>
    <cellStyle name="Input 4 2 4 4 2 2 3" xfId="41182"/>
    <cellStyle name="Input 4 2 4 4 2 3" xfId="11155"/>
    <cellStyle name="Input 4 2 4 4 2 3 2" xfId="20144"/>
    <cellStyle name="Input 4 2 4 4 2 3 2 2" xfId="23338"/>
    <cellStyle name="Input 4 2 4 4 2 3 3" xfId="23134"/>
    <cellStyle name="Input 4 2 4 4 2 4" xfId="14921"/>
    <cellStyle name="Input 4 2 4 4 2 4 2" xfId="39582"/>
    <cellStyle name="Input 4 2 4 4 2 5" xfId="26908"/>
    <cellStyle name="Input 4 2 4 4 3" xfId="4024"/>
    <cellStyle name="Input 4 2 4 4 3 2" xfId="33796"/>
    <cellStyle name="Input 4 2 4 4 4" xfId="32432"/>
    <cellStyle name="Input 4 2 4 5" xfId="1899"/>
    <cellStyle name="Input 4 2 4 5 2" xfId="6215"/>
    <cellStyle name="Input 4 2 4 5 2 2" xfId="8801"/>
    <cellStyle name="Input 4 2 4 5 2 2 2" xfId="17790"/>
    <cellStyle name="Input 4 2 4 5 2 2 2 2" xfId="35589"/>
    <cellStyle name="Input 4 2 4 5 2 2 3" xfId="29464"/>
    <cellStyle name="Input 4 2 4 5 2 3" xfId="11438"/>
    <cellStyle name="Input 4 2 4 5 2 3 2" xfId="20427"/>
    <cellStyle name="Input 4 2 4 5 2 3 2 2" xfId="40189"/>
    <cellStyle name="Input 4 2 4 5 2 3 3" xfId="31117"/>
    <cellStyle name="Input 4 2 4 5 2 4" xfId="15204"/>
    <cellStyle name="Input 4 2 4 5 2 4 2" xfId="28333"/>
    <cellStyle name="Input 4 2 4 5 2 5" xfId="36896"/>
    <cellStyle name="Input 4 2 4 5 3" xfId="4336"/>
    <cellStyle name="Input 4 2 4 5 3 2" xfId="37920"/>
    <cellStyle name="Input 4 2 4 5 4" xfId="27956"/>
    <cellStyle name="Input 4 2 4 6" xfId="2206"/>
    <cellStyle name="Input 4 2 4 6 2" xfId="6507"/>
    <cellStyle name="Input 4 2 4 6 2 2" xfId="9093"/>
    <cellStyle name="Input 4 2 4 6 2 2 2" xfId="18082"/>
    <cellStyle name="Input 4 2 4 6 2 2 2 2" xfId="25404"/>
    <cellStyle name="Input 4 2 4 6 2 2 3" xfId="37646"/>
    <cellStyle name="Input 4 2 4 6 2 3" xfId="11730"/>
    <cellStyle name="Input 4 2 4 6 2 3 2" xfId="20719"/>
    <cellStyle name="Input 4 2 4 6 2 3 2 2" xfId="41583"/>
    <cellStyle name="Input 4 2 4 6 2 3 3" xfId="35187"/>
    <cellStyle name="Input 4 2 4 6 2 4" xfId="15496"/>
    <cellStyle name="Input 4 2 4 6 2 4 2" xfId="43341"/>
    <cellStyle name="Input 4 2 4 6 2 5" xfId="27139"/>
    <cellStyle name="Input 4 2 4 6 3" xfId="4643"/>
    <cellStyle name="Input 4 2 4 6 3 2" xfId="41451"/>
    <cellStyle name="Input 4 2 4 6 4" xfId="38930"/>
    <cellStyle name="Input 4 2 4 7" xfId="4943"/>
    <cellStyle name="Input 4 2 4 7 2" xfId="7529"/>
    <cellStyle name="Input 4 2 4 7 2 2" xfId="16518"/>
    <cellStyle name="Input 4 2 4 7 2 2 2" xfId="31207"/>
    <cellStyle name="Input 4 2 4 7 2 3" xfId="25171"/>
    <cellStyle name="Input 4 2 4 7 3" xfId="10166"/>
    <cellStyle name="Input 4 2 4 7 3 2" xfId="19155"/>
    <cellStyle name="Input 4 2 4 7 3 2 2" xfId="39307"/>
    <cellStyle name="Input 4 2 4 7 3 3" xfId="40275"/>
    <cellStyle name="Input 4 2 4 7 4" xfId="13932"/>
    <cellStyle name="Input 4 2 4 7 4 2" xfId="40808"/>
    <cellStyle name="Input 4 2 4 7 5" xfId="25889"/>
    <cellStyle name="Input 4 2 4 8" xfId="2555"/>
    <cellStyle name="Input 4 2 4 8 2" xfId="39184"/>
    <cellStyle name="Input 4 2 4 9" xfId="42626"/>
    <cellStyle name="Input 4 2 5" xfId="320"/>
    <cellStyle name="Input 4 2 5 2" xfId="4721"/>
    <cellStyle name="Input 4 2 5 2 2" xfId="7307"/>
    <cellStyle name="Input 4 2 5 2 2 2" xfId="16296"/>
    <cellStyle name="Input 4 2 5 2 2 2 2" xfId="30253"/>
    <cellStyle name="Input 4 2 5 2 2 3" xfId="27581"/>
    <cellStyle name="Input 4 2 5 2 3" xfId="9944"/>
    <cellStyle name="Input 4 2 5 2 3 2" xfId="18933"/>
    <cellStyle name="Input 4 2 5 2 3 2 2" xfId="34360"/>
    <cellStyle name="Input 4 2 5 2 3 3" xfId="43911"/>
    <cellStyle name="Input 4 2 5 2 4" xfId="13710"/>
    <cellStyle name="Input 4 2 5 2 4 2" xfId="27506"/>
    <cellStyle name="Input 4 2 5 2 5" xfId="36599"/>
    <cellStyle name="Input 4 2 5 3" xfId="2788"/>
    <cellStyle name="Input 4 2 5 3 2" xfId="25544"/>
    <cellStyle name="Input 4 2 5 4" xfId="25741"/>
    <cellStyle name="Input 4 2 6" xfId="669"/>
    <cellStyle name="Input 4 2 6 2" xfId="5045"/>
    <cellStyle name="Input 4 2 6 2 2" xfId="7631"/>
    <cellStyle name="Input 4 2 6 2 2 2" xfId="16620"/>
    <cellStyle name="Input 4 2 6 2 2 2 2" xfId="38583"/>
    <cellStyle name="Input 4 2 6 2 2 3" xfId="39701"/>
    <cellStyle name="Input 4 2 6 2 3" xfId="10268"/>
    <cellStyle name="Input 4 2 6 2 3 2" xfId="19257"/>
    <cellStyle name="Input 4 2 6 2 3 2 2" xfId="24044"/>
    <cellStyle name="Input 4 2 6 2 3 3" xfId="35409"/>
    <cellStyle name="Input 4 2 6 2 4" xfId="14034"/>
    <cellStyle name="Input 4 2 6 2 4 2" xfId="24082"/>
    <cellStyle name="Input 4 2 6 2 5" xfId="28869"/>
    <cellStyle name="Input 4 2 6 3" xfId="3106"/>
    <cellStyle name="Input 4 2 6 3 2" xfId="25707"/>
    <cellStyle name="Input 4 2 6 4" xfId="43541"/>
    <cellStyle name="Input 4 2 7" xfId="1014"/>
    <cellStyle name="Input 4 2 7 2" xfId="5366"/>
    <cellStyle name="Input 4 2 7 2 2" xfId="7952"/>
    <cellStyle name="Input 4 2 7 2 2 2" xfId="16941"/>
    <cellStyle name="Input 4 2 7 2 2 2 2" xfId="43016"/>
    <cellStyle name="Input 4 2 7 2 2 3" xfId="24380"/>
    <cellStyle name="Input 4 2 7 2 3" xfId="10589"/>
    <cellStyle name="Input 4 2 7 2 3 2" xfId="19578"/>
    <cellStyle name="Input 4 2 7 2 3 2 2" xfId="22585"/>
    <cellStyle name="Input 4 2 7 2 3 3" xfId="33314"/>
    <cellStyle name="Input 4 2 7 2 4" xfId="14355"/>
    <cellStyle name="Input 4 2 7 2 4 2" xfId="30413"/>
    <cellStyle name="Input 4 2 7 2 5" xfId="29908"/>
    <cellStyle name="Input 4 2 7 3" xfId="3451"/>
    <cellStyle name="Input 4 2 7 3 2" xfId="36336"/>
    <cellStyle name="Input 4 2 7 4" xfId="36249"/>
    <cellStyle name="Input 4 2 8" xfId="1358"/>
    <cellStyle name="Input 4 2 8 2" xfId="5703"/>
    <cellStyle name="Input 4 2 8 2 2" xfId="8289"/>
    <cellStyle name="Input 4 2 8 2 2 2" xfId="17278"/>
    <cellStyle name="Input 4 2 8 2 2 2 2" xfId="39333"/>
    <cellStyle name="Input 4 2 8 2 2 3" xfId="24501"/>
    <cellStyle name="Input 4 2 8 2 3" xfId="10926"/>
    <cellStyle name="Input 4 2 8 2 3 2" xfId="19915"/>
    <cellStyle name="Input 4 2 8 2 3 2 2" xfId="43295"/>
    <cellStyle name="Input 4 2 8 2 3 3" xfId="43869"/>
    <cellStyle name="Input 4 2 8 2 4" xfId="14692"/>
    <cellStyle name="Input 4 2 8 2 4 2" xfId="29695"/>
    <cellStyle name="Input 4 2 8 2 5" xfId="32747"/>
    <cellStyle name="Input 4 2 8 3" xfId="3795"/>
    <cellStyle name="Input 4 2 8 3 2" xfId="36657"/>
    <cellStyle name="Input 4 2 8 4" xfId="26071"/>
    <cellStyle name="Input 4 2 9" xfId="1683"/>
    <cellStyle name="Input 4 2 9 2" xfId="6011"/>
    <cellStyle name="Input 4 2 9 2 2" xfId="8597"/>
    <cellStyle name="Input 4 2 9 2 2 2" xfId="17586"/>
    <cellStyle name="Input 4 2 9 2 2 2 2" xfId="30166"/>
    <cellStyle name="Input 4 2 9 2 2 3" xfId="23508"/>
    <cellStyle name="Input 4 2 9 2 3" xfId="11234"/>
    <cellStyle name="Input 4 2 9 2 3 2" xfId="20223"/>
    <cellStyle name="Input 4 2 9 2 3 2 2" xfId="32961"/>
    <cellStyle name="Input 4 2 9 2 3 3" xfId="25342"/>
    <cellStyle name="Input 4 2 9 2 4" xfId="15000"/>
    <cellStyle name="Input 4 2 9 2 4 2" xfId="43156"/>
    <cellStyle name="Input 4 2 9 2 5" xfId="26778"/>
    <cellStyle name="Input 4 2 9 3" xfId="4120"/>
    <cellStyle name="Input 4 2 9 3 2" xfId="26092"/>
    <cellStyle name="Input 4 2 9 4" xfId="43701"/>
    <cellStyle name="Input 4 20" xfId="23781"/>
    <cellStyle name="Input 4 20 2" xfId="44996"/>
    <cellStyle name="Input 4 21" xfId="45054"/>
    <cellStyle name="Input 4 22" xfId="45105"/>
    <cellStyle name="Input 4 23" xfId="45115"/>
    <cellStyle name="Input 4 24" xfId="45160"/>
    <cellStyle name="Input 4 25" xfId="45266"/>
    <cellStyle name="Input 4 26" xfId="45231"/>
    <cellStyle name="Input 4 27" xfId="45212"/>
    <cellStyle name="Input 4 28" xfId="45350"/>
    <cellStyle name="Input 4 29" xfId="45359"/>
    <cellStyle name="Input 4 3" xfId="270"/>
    <cellStyle name="Input 4 3 10" xfId="6572"/>
    <cellStyle name="Input 4 3 10 2" xfId="11789"/>
    <cellStyle name="Input 4 3 10 2 2" xfId="20778"/>
    <cellStyle name="Input 4 3 10 2 2 2" xfId="29095"/>
    <cellStyle name="Input 4 3 10 2 3" xfId="32120"/>
    <cellStyle name="Input 4 3 10 3" xfId="15561"/>
    <cellStyle name="Input 4 3 10 3 2" xfId="36742"/>
    <cellStyle name="Input 4 3 10 4" xfId="29468"/>
    <cellStyle name="Input 4 3 11" xfId="9152"/>
    <cellStyle name="Input 4 3 11 2" xfId="18141"/>
    <cellStyle name="Input 4 3 11 2 2" xfId="39461"/>
    <cellStyle name="Input 4 3 11 3" xfId="37950"/>
    <cellStyle name="Input 4 3 12" xfId="12382"/>
    <cellStyle name="Input 4 3 12 2" xfId="21371"/>
    <cellStyle name="Input 4 3 12 2 2" xfId="36114"/>
    <cellStyle name="Input 4 3 12 3" xfId="27419"/>
    <cellStyle name="Input 4 3 13" xfId="2276"/>
    <cellStyle name="Input 4 3 13 2" xfId="32652"/>
    <cellStyle name="Input 4 3 14" xfId="13185"/>
    <cellStyle name="Input 4 3 14 2" xfId="31441"/>
    <cellStyle name="Input 4 3 15" xfId="42582"/>
    <cellStyle name="Input 4 3 16" xfId="44284"/>
    <cellStyle name="Input 4 3 17" xfId="45572"/>
    <cellStyle name="Input 4 3 2" xfId="408"/>
    <cellStyle name="Input 4 3 2 10" xfId="9277"/>
    <cellStyle name="Input 4 3 2 10 2" xfId="18266"/>
    <cellStyle name="Input 4 3 2 10 2 2" xfId="40877"/>
    <cellStyle name="Input 4 3 2 10 3" xfId="30819"/>
    <cellStyle name="Input 4 3 2 11" xfId="12367"/>
    <cellStyle name="Input 4 3 2 11 2" xfId="21356"/>
    <cellStyle name="Input 4 3 2 11 2 2" xfId="24521"/>
    <cellStyle name="Input 4 3 2 11 3" xfId="23675"/>
    <cellStyle name="Input 4 3 2 12" xfId="2414"/>
    <cellStyle name="Input 4 3 2 12 2" xfId="35001"/>
    <cellStyle name="Input 4 3 2 13" xfId="13323"/>
    <cellStyle name="Input 4 3 2 13 2" xfId="26830"/>
    <cellStyle name="Input 4 3 2 14" xfId="29669"/>
    <cellStyle name="Input 4 3 2 2" xfId="757"/>
    <cellStyle name="Input 4 3 2 2 2" xfId="5131"/>
    <cellStyle name="Input 4 3 2 2 2 2" xfId="7717"/>
    <cellStyle name="Input 4 3 2 2 2 2 2" xfId="16706"/>
    <cellStyle name="Input 4 3 2 2 2 2 2 2" xfId="38244"/>
    <cellStyle name="Input 4 3 2 2 2 2 3" xfId="31467"/>
    <cellStyle name="Input 4 3 2 2 2 3" xfId="10354"/>
    <cellStyle name="Input 4 3 2 2 2 3 2" xfId="19343"/>
    <cellStyle name="Input 4 3 2 2 2 3 2 2" xfId="35519"/>
    <cellStyle name="Input 4 3 2 2 2 3 3" xfId="27190"/>
    <cellStyle name="Input 4 3 2 2 2 4" xfId="14120"/>
    <cellStyle name="Input 4 3 2 2 2 4 2" xfId="39500"/>
    <cellStyle name="Input 4 3 2 2 2 5" xfId="37305"/>
    <cellStyle name="Input 4 3 2 2 3" xfId="3194"/>
    <cellStyle name="Input 4 3 2 2 3 2" xfId="29645"/>
    <cellStyle name="Input 4 3 2 2 4" xfId="39354"/>
    <cellStyle name="Input 4 3 2 3" xfId="1102"/>
    <cellStyle name="Input 4 3 2 3 2" xfId="5452"/>
    <cellStyle name="Input 4 3 2 3 2 2" xfId="8038"/>
    <cellStyle name="Input 4 3 2 3 2 2 2" xfId="17027"/>
    <cellStyle name="Input 4 3 2 3 2 2 2 2" xfId="22408"/>
    <cellStyle name="Input 4 3 2 3 2 2 3" xfId="42332"/>
    <cellStyle name="Input 4 3 2 3 2 3" xfId="10675"/>
    <cellStyle name="Input 4 3 2 3 2 3 2" xfId="19664"/>
    <cellStyle name="Input 4 3 2 3 2 3 2 2" xfId="30502"/>
    <cellStyle name="Input 4 3 2 3 2 3 3" xfId="37816"/>
    <cellStyle name="Input 4 3 2 3 2 4" xfId="14441"/>
    <cellStyle name="Input 4 3 2 3 2 4 2" xfId="39146"/>
    <cellStyle name="Input 4 3 2 3 2 5" xfId="24123"/>
    <cellStyle name="Input 4 3 2 3 3" xfId="3539"/>
    <cellStyle name="Input 4 3 2 3 3 2" xfId="26754"/>
    <cellStyle name="Input 4 3 2 3 4" xfId="33476"/>
    <cellStyle name="Input 4 3 2 4" xfId="1446"/>
    <cellStyle name="Input 4 3 2 4 2" xfId="5791"/>
    <cellStyle name="Input 4 3 2 4 2 2" xfId="8377"/>
    <cellStyle name="Input 4 3 2 4 2 2 2" xfId="17366"/>
    <cellStyle name="Input 4 3 2 4 2 2 2 2" xfId="24413"/>
    <cellStyle name="Input 4 3 2 4 2 2 3" xfId="28420"/>
    <cellStyle name="Input 4 3 2 4 2 3" xfId="11014"/>
    <cellStyle name="Input 4 3 2 4 2 3 2" xfId="20003"/>
    <cellStyle name="Input 4 3 2 4 2 3 2 2" xfId="43668"/>
    <cellStyle name="Input 4 3 2 4 2 3 3" xfId="42817"/>
    <cellStyle name="Input 4 3 2 4 2 4" xfId="14780"/>
    <cellStyle name="Input 4 3 2 4 2 4 2" xfId="24949"/>
    <cellStyle name="Input 4 3 2 4 2 5" xfId="40630"/>
    <cellStyle name="Input 4 3 2 4 3" xfId="3883"/>
    <cellStyle name="Input 4 3 2 4 3 2" xfId="22889"/>
    <cellStyle name="Input 4 3 2 4 4" xfId="29943"/>
    <cellStyle name="Input 4 3 2 5" xfId="1630"/>
    <cellStyle name="Input 4 3 2 5 2" xfId="5972"/>
    <cellStyle name="Input 4 3 2 5 2 2" xfId="8558"/>
    <cellStyle name="Input 4 3 2 5 2 2 2" xfId="17547"/>
    <cellStyle name="Input 4 3 2 5 2 2 2 2" xfId="42956"/>
    <cellStyle name="Input 4 3 2 5 2 2 3" xfId="40586"/>
    <cellStyle name="Input 4 3 2 5 2 3" xfId="11195"/>
    <cellStyle name="Input 4 3 2 5 2 3 2" xfId="20184"/>
    <cellStyle name="Input 4 3 2 5 2 3 2 2" xfId="32721"/>
    <cellStyle name="Input 4 3 2 5 2 3 3" xfId="32123"/>
    <cellStyle name="Input 4 3 2 5 2 4" xfId="14961"/>
    <cellStyle name="Input 4 3 2 5 2 4 2" xfId="38705"/>
    <cellStyle name="Input 4 3 2 5 2 5" xfId="37262"/>
    <cellStyle name="Input 4 3 2 5 3" xfId="4067"/>
    <cellStyle name="Input 4 3 2 5 3 2" xfId="41239"/>
    <cellStyle name="Input 4 3 2 5 4" xfId="33806"/>
    <cellStyle name="Input 4 3 2 6" xfId="2065"/>
    <cellStyle name="Input 4 3 2 6 2" xfId="6371"/>
    <cellStyle name="Input 4 3 2 6 2 2" xfId="8957"/>
    <cellStyle name="Input 4 3 2 6 2 2 2" xfId="17946"/>
    <cellStyle name="Input 4 3 2 6 2 2 2 2" xfId="40681"/>
    <cellStyle name="Input 4 3 2 6 2 2 3" xfId="29728"/>
    <cellStyle name="Input 4 3 2 6 2 3" xfId="11594"/>
    <cellStyle name="Input 4 3 2 6 2 3 2" xfId="20583"/>
    <cellStyle name="Input 4 3 2 6 2 3 2 2" xfId="41750"/>
    <cellStyle name="Input 4 3 2 6 2 3 3" xfId="25428"/>
    <cellStyle name="Input 4 3 2 6 2 4" xfId="15360"/>
    <cellStyle name="Input 4 3 2 6 2 4 2" xfId="37119"/>
    <cellStyle name="Input 4 3 2 6 2 5" xfId="42039"/>
    <cellStyle name="Input 4 3 2 6 3" xfId="4502"/>
    <cellStyle name="Input 4 3 2 6 3 2" xfId="40404"/>
    <cellStyle name="Input 4 3 2 6 4" xfId="43206"/>
    <cellStyle name="Input 4 3 2 7" xfId="2876"/>
    <cellStyle name="Input 4 3 2 7 2" xfId="7026"/>
    <cellStyle name="Input 4 3 2 7 2 2" xfId="12154"/>
    <cellStyle name="Input 4 3 2 7 2 2 2" xfId="21143"/>
    <cellStyle name="Input 4 3 2 7 2 2 2 2" xfId="33034"/>
    <cellStyle name="Input 4 3 2 7 2 2 3" xfId="29274"/>
    <cellStyle name="Input 4 3 2 7 2 3" xfId="12966"/>
    <cellStyle name="Input 4 3 2 7 2 3 2" xfId="21955"/>
    <cellStyle name="Input 4 3 2 7 2 3 2 2" xfId="26877"/>
    <cellStyle name="Input 4 3 2 7 2 3 3" xfId="27509"/>
    <cellStyle name="Input 4 3 2 7 2 4" xfId="16015"/>
    <cellStyle name="Input 4 3 2 7 2 4 2" xfId="41832"/>
    <cellStyle name="Input 4 3 2 7 2 5" xfId="26107"/>
    <cellStyle name="Input 4 3 2 7 3" xfId="9589"/>
    <cellStyle name="Input 4 3 2 7 3 2" xfId="18578"/>
    <cellStyle name="Input 4 3 2 7 3 2 2" xfId="37241"/>
    <cellStyle name="Input 4 3 2 7 3 3" xfId="40598"/>
    <cellStyle name="Input 4 3 2 7 4" xfId="22959"/>
    <cellStyle name="Input 4 3 2 8" xfId="4807"/>
    <cellStyle name="Input 4 3 2 8 2" xfId="7393"/>
    <cellStyle name="Input 4 3 2 8 2 2" xfId="16382"/>
    <cellStyle name="Input 4 3 2 8 2 2 2" xfId="34269"/>
    <cellStyle name="Input 4 3 2 8 2 3" xfId="33690"/>
    <cellStyle name="Input 4 3 2 8 3" xfId="10030"/>
    <cellStyle name="Input 4 3 2 8 3 2" xfId="19019"/>
    <cellStyle name="Input 4 3 2 8 3 2 2" xfId="42140"/>
    <cellStyle name="Input 4 3 2 8 3 3" xfId="27194"/>
    <cellStyle name="Input 4 3 2 8 4" xfId="13796"/>
    <cellStyle name="Input 4 3 2 8 4 2" xfId="23495"/>
    <cellStyle name="Input 4 3 2 8 5" xfId="43113"/>
    <cellStyle name="Input 4 3 2 9" xfId="6710"/>
    <cellStyle name="Input 4 3 2 9 2" xfId="11914"/>
    <cellStyle name="Input 4 3 2 9 2 2" xfId="20903"/>
    <cellStyle name="Input 4 3 2 9 2 2 2" xfId="36053"/>
    <cellStyle name="Input 4 3 2 9 2 3" xfId="34678"/>
    <cellStyle name="Input 4 3 2 9 3" xfId="15699"/>
    <cellStyle name="Input 4 3 2 9 3 2" xfId="28598"/>
    <cellStyle name="Input 4 3 2 9 4" xfId="30359"/>
    <cellStyle name="Input 4 3 3" xfId="619"/>
    <cellStyle name="Input 4 3 3 2" xfId="5006"/>
    <cellStyle name="Input 4 3 3 2 2" xfId="7592"/>
    <cellStyle name="Input 4 3 3 2 2 2" xfId="16581"/>
    <cellStyle name="Input 4 3 3 2 2 2 2" xfId="29202"/>
    <cellStyle name="Input 4 3 3 2 2 3" xfId="30254"/>
    <cellStyle name="Input 4 3 3 2 3" xfId="10229"/>
    <cellStyle name="Input 4 3 3 2 3 2" xfId="19218"/>
    <cellStyle name="Input 4 3 3 2 3 2 2" xfId="36682"/>
    <cellStyle name="Input 4 3 3 2 3 3" xfId="36052"/>
    <cellStyle name="Input 4 3 3 2 4" xfId="13995"/>
    <cellStyle name="Input 4 3 3 2 4 2" xfId="23165"/>
    <cellStyle name="Input 4 3 3 2 5" xfId="41574"/>
    <cellStyle name="Input 4 3 3 3" xfId="3056"/>
    <cellStyle name="Input 4 3 3 3 2" xfId="24386"/>
    <cellStyle name="Input 4 3 3 4" xfId="27266"/>
    <cellStyle name="Input 4 3 4" xfId="964"/>
    <cellStyle name="Input 4 3 4 2" xfId="5327"/>
    <cellStyle name="Input 4 3 4 2 2" xfId="7913"/>
    <cellStyle name="Input 4 3 4 2 2 2" xfId="16902"/>
    <cellStyle name="Input 4 3 4 2 2 2 2" xfId="33081"/>
    <cellStyle name="Input 4 3 4 2 2 3" xfId="33002"/>
    <cellStyle name="Input 4 3 4 2 3" xfId="10550"/>
    <cellStyle name="Input 4 3 4 2 3 2" xfId="19539"/>
    <cellStyle name="Input 4 3 4 2 3 2 2" xfId="34226"/>
    <cellStyle name="Input 4 3 4 2 3 3" xfId="41645"/>
    <cellStyle name="Input 4 3 4 2 4" xfId="14316"/>
    <cellStyle name="Input 4 3 4 2 4 2" xfId="43174"/>
    <cellStyle name="Input 4 3 4 2 5" xfId="42666"/>
    <cellStyle name="Input 4 3 4 3" xfId="3401"/>
    <cellStyle name="Input 4 3 4 3 2" xfId="28863"/>
    <cellStyle name="Input 4 3 4 4" xfId="33132"/>
    <cellStyle name="Input 4 3 5" xfId="1308"/>
    <cellStyle name="Input 4 3 5 2" xfId="5653"/>
    <cellStyle name="Input 4 3 5 2 2" xfId="8239"/>
    <cellStyle name="Input 4 3 5 2 2 2" xfId="17228"/>
    <cellStyle name="Input 4 3 5 2 2 2 2" xfId="35740"/>
    <cellStyle name="Input 4 3 5 2 2 3" xfId="39959"/>
    <cellStyle name="Input 4 3 5 2 3" xfId="10876"/>
    <cellStyle name="Input 4 3 5 2 3 2" xfId="19865"/>
    <cellStyle name="Input 4 3 5 2 3 2 2" xfId="30990"/>
    <cellStyle name="Input 4 3 5 2 3 3" xfId="27457"/>
    <cellStyle name="Input 4 3 5 2 4" xfId="14642"/>
    <cellStyle name="Input 4 3 5 2 4 2" xfId="25990"/>
    <cellStyle name="Input 4 3 5 2 5" xfId="33345"/>
    <cellStyle name="Input 4 3 5 3" xfId="3745"/>
    <cellStyle name="Input 4 3 5 3 2" xfId="29169"/>
    <cellStyle name="Input 4 3 5 4" xfId="27948"/>
    <cellStyle name="Input 4 3 6" xfId="1752"/>
    <cellStyle name="Input 4 3 6 2" xfId="6078"/>
    <cellStyle name="Input 4 3 6 2 2" xfId="8664"/>
    <cellStyle name="Input 4 3 6 2 2 2" xfId="17653"/>
    <cellStyle name="Input 4 3 6 2 2 2 2" xfId="38778"/>
    <cellStyle name="Input 4 3 6 2 2 3" xfId="39679"/>
    <cellStyle name="Input 4 3 6 2 3" xfId="11301"/>
    <cellStyle name="Input 4 3 6 2 3 2" xfId="20290"/>
    <cellStyle name="Input 4 3 6 2 3 2 2" xfId="25122"/>
    <cellStyle name="Input 4 3 6 2 3 3" xfId="26671"/>
    <cellStyle name="Input 4 3 6 2 4" xfId="15067"/>
    <cellStyle name="Input 4 3 6 2 4 2" xfId="22418"/>
    <cellStyle name="Input 4 3 6 2 5" xfId="23527"/>
    <cellStyle name="Input 4 3 6 3" xfId="4189"/>
    <cellStyle name="Input 4 3 6 3 2" xfId="34395"/>
    <cellStyle name="Input 4 3 6 4" xfId="29952"/>
    <cellStyle name="Input 4 3 7" xfId="1740"/>
    <cellStyle name="Input 4 3 7 2" xfId="6066"/>
    <cellStyle name="Input 4 3 7 2 2" xfId="8652"/>
    <cellStyle name="Input 4 3 7 2 2 2" xfId="17641"/>
    <cellStyle name="Input 4 3 7 2 2 2 2" xfId="34544"/>
    <cellStyle name="Input 4 3 7 2 2 3" xfId="35497"/>
    <cellStyle name="Input 4 3 7 2 3" xfId="11289"/>
    <cellStyle name="Input 4 3 7 2 3 2" xfId="20278"/>
    <cellStyle name="Input 4 3 7 2 3 2 2" xfId="34752"/>
    <cellStyle name="Input 4 3 7 2 3 3" xfId="43786"/>
    <cellStyle name="Input 4 3 7 2 4" xfId="15055"/>
    <cellStyle name="Input 4 3 7 2 4 2" xfId="26136"/>
    <cellStyle name="Input 4 3 7 2 5" xfId="33627"/>
    <cellStyle name="Input 4 3 7 3" xfId="4177"/>
    <cellStyle name="Input 4 3 7 3 2" xfId="30543"/>
    <cellStyle name="Input 4 3 7 4" xfId="40370"/>
    <cellStyle name="Input 4 3 8" xfId="2738"/>
    <cellStyle name="Input 4 3 8 2" xfId="6927"/>
    <cellStyle name="Input 4 3 8 2 2" xfId="12067"/>
    <cellStyle name="Input 4 3 8 2 2 2" xfId="21056"/>
    <cellStyle name="Input 4 3 8 2 2 2 2" xfId="43901"/>
    <cellStyle name="Input 4 3 8 2 2 3" xfId="36454"/>
    <cellStyle name="Input 4 3 8 2 3" xfId="12886"/>
    <cellStyle name="Input 4 3 8 2 3 2" xfId="21875"/>
    <cellStyle name="Input 4 3 8 2 3 2 2" xfId="26362"/>
    <cellStyle name="Input 4 3 8 2 3 3" xfId="31202"/>
    <cellStyle name="Input 4 3 8 2 4" xfId="15916"/>
    <cellStyle name="Input 4 3 8 2 4 2" xfId="35231"/>
    <cellStyle name="Input 4 3 8 2 5" xfId="29865"/>
    <cellStyle name="Input 4 3 8 3" xfId="9497"/>
    <cellStyle name="Input 4 3 8 3 2" xfId="18486"/>
    <cellStyle name="Input 4 3 8 3 2 2" xfId="44020"/>
    <cellStyle name="Input 4 3 8 3 3" xfId="37099"/>
    <cellStyle name="Input 4 3 8 4" xfId="41092"/>
    <cellStyle name="Input 4 3 9" xfId="4682"/>
    <cellStyle name="Input 4 3 9 2" xfId="7268"/>
    <cellStyle name="Input 4 3 9 2 2" xfId="16257"/>
    <cellStyle name="Input 4 3 9 2 2 2" xfId="43039"/>
    <cellStyle name="Input 4 3 9 2 3" xfId="37098"/>
    <cellStyle name="Input 4 3 9 3" xfId="9905"/>
    <cellStyle name="Input 4 3 9 3 2" xfId="18894"/>
    <cellStyle name="Input 4 3 9 3 2 2" xfId="24117"/>
    <cellStyle name="Input 4 3 9 3 3" xfId="37776"/>
    <cellStyle name="Input 4 3 9 4" xfId="13671"/>
    <cellStyle name="Input 4 3 9 4 2" xfId="37128"/>
    <cellStyle name="Input 4 3 9 5" xfId="27304"/>
    <cellStyle name="Input 4 30" xfId="45373"/>
    <cellStyle name="Input 4 31" xfId="45320"/>
    <cellStyle name="Input 4 32" xfId="44267"/>
    <cellStyle name="Input 4 33" xfId="44164"/>
    <cellStyle name="Input 4 34" xfId="45483"/>
    <cellStyle name="Input 4 4" xfId="369"/>
    <cellStyle name="Input 4 4 10" xfId="6671"/>
    <cellStyle name="Input 4 4 10 2" xfId="11877"/>
    <cellStyle name="Input 4 4 10 2 2" xfId="20866"/>
    <cellStyle name="Input 4 4 10 2 2 2" xfId="34925"/>
    <cellStyle name="Input 4 4 10 2 3" xfId="40080"/>
    <cellStyle name="Input 4 4 10 3" xfId="15660"/>
    <cellStyle name="Input 4 4 10 3 2" xfId="38418"/>
    <cellStyle name="Input 4 4 10 4" xfId="30182"/>
    <cellStyle name="Input 4 4 11" xfId="9240"/>
    <cellStyle name="Input 4 4 11 2" xfId="18229"/>
    <cellStyle name="Input 4 4 11 2 2" xfId="39834"/>
    <cellStyle name="Input 4 4 11 3" xfId="39569"/>
    <cellStyle name="Input 4 4 12" xfId="12022"/>
    <cellStyle name="Input 4 4 12 2" xfId="21011"/>
    <cellStyle name="Input 4 4 12 2 2" xfId="38657"/>
    <cellStyle name="Input 4 4 12 3" xfId="40228"/>
    <cellStyle name="Input 4 4 13" xfId="2375"/>
    <cellStyle name="Input 4 4 13 2" xfId="28815"/>
    <cellStyle name="Input 4 4 14" xfId="13284"/>
    <cellStyle name="Input 4 4 14 2" xfId="27738"/>
    <cellStyle name="Input 4 4 15" xfId="35446"/>
    <cellStyle name="Input 4 4 16" xfId="44365"/>
    <cellStyle name="Input 4 4 17" xfId="45623"/>
    <cellStyle name="Input 4 4 2" xfId="501"/>
    <cellStyle name="Input 4 4 2 10" xfId="9365"/>
    <cellStyle name="Input 4 4 2 10 2" xfId="18354"/>
    <cellStyle name="Input 4 4 2 10 2 2" xfId="41749"/>
    <cellStyle name="Input 4 4 2 10 3" xfId="25891"/>
    <cellStyle name="Input 4 4 2 11" xfId="12716"/>
    <cellStyle name="Input 4 4 2 11 2" xfId="21705"/>
    <cellStyle name="Input 4 4 2 11 2 2" xfId="26743"/>
    <cellStyle name="Input 4 4 2 11 3" xfId="34358"/>
    <cellStyle name="Input 4 4 2 12" xfId="2507"/>
    <cellStyle name="Input 4 4 2 12 2" xfId="25254"/>
    <cellStyle name="Input 4 4 2 13" xfId="13416"/>
    <cellStyle name="Input 4 4 2 13 2" xfId="31866"/>
    <cellStyle name="Input 4 4 2 14" xfId="33936"/>
    <cellStyle name="Input 4 4 2 2" xfId="850"/>
    <cellStyle name="Input 4 4 2 2 2" xfId="5219"/>
    <cellStyle name="Input 4 4 2 2 2 2" xfId="7805"/>
    <cellStyle name="Input 4 4 2 2 2 2 2" xfId="16794"/>
    <cellStyle name="Input 4 4 2 2 2 2 2 2" xfId="22376"/>
    <cellStyle name="Input 4 4 2 2 2 2 3" xfId="32339"/>
    <cellStyle name="Input 4 4 2 2 2 3" xfId="10442"/>
    <cellStyle name="Input 4 4 2 2 2 3 2" xfId="19431"/>
    <cellStyle name="Input 4 4 2 2 2 3 2 2" xfId="31451"/>
    <cellStyle name="Input 4 4 2 2 2 3 3" xfId="42807"/>
    <cellStyle name="Input 4 4 2 2 2 4" xfId="14208"/>
    <cellStyle name="Input 4 4 2 2 2 4 2" xfId="32076"/>
    <cellStyle name="Input 4 4 2 2 2 5" xfId="28910"/>
    <cellStyle name="Input 4 4 2 2 3" xfId="3287"/>
    <cellStyle name="Input 4 4 2 2 3 2" xfId="28046"/>
    <cellStyle name="Input 4 4 2 2 4" xfId="29802"/>
    <cellStyle name="Input 4 4 2 3" xfId="1195"/>
    <cellStyle name="Input 4 4 2 3 2" xfId="5540"/>
    <cellStyle name="Input 4 4 2 3 2 2" xfId="8126"/>
    <cellStyle name="Input 4 4 2 3 2 2 2" xfId="17115"/>
    <cellStyle name="Input 4 4 2 3 2 2 2 2" xfId="32706"/>
    <cellStyle name="Input 4 4 2 3 2 2 3" xfId="36035"/>
    <cellStyle name="Input 4 4 2 3 2 3" xfId="10763"/>
    <cellStyle name="Input 4 4 2 3 2 3 2" xfId="19752"/>
    <cellStyle name="Input 4 4 2 3 2 3 2 2" xfId="40883"/>
    <cellStyle name="Input 4 4 2 3 2 3 3" xfId="32254"/>
    <cellStyle name="Input 4 4 2 3 2 4" xfId="14529"/>
    <cellStyle name="Input 4 4 2 3 2 4 2" xfId="43726"/>
    <cellStyle name="Input 4 4 2 3 2 5" xfId="36171"/>
    <cellStyle name="Input 4 4 2 3 3" xfId="3632"/>
    <cellStyle name="Input 4 4 2 3 3 2" xfId="31761"/>
    <cellStyle name="Input 4 4 2 3 4" xfId="34775"/>
    <cellStyle name="Input 4 4 2 4" xfId="1539"/>
    <cellStyle name="Input 4 4 2 4 2" xfId="5884"/>
    <cellStyle name="Input 4 4 2 4 2 2" xfId="8470"/>
    <cellStyle name="Input 4 4 2 4 2 2 2" xfId="17459"/>
    <cellStyle name="Input 4 4 2 4 2 2 2 2" xfId="31044"/>
    <cellStyle name="Input 4 4 2 4 2 2 3" xfId="32699"/>
    <cellStyle name="Input 4 4 2 4 2 3" xfId="11107"/>
    <cellStyle name="Input 4 4 2 4 2 3 2" xfId="20096"/>
    <cellStyle name="Input 4 4 2 4 2 3 2 2" xfId="43574"/>
    <cellStyle name="Input 4 4 2 4 2 3 3" xfId="32233"/>
    <cellStyle name="Input 4 4 2 4 2 4" xfId="14873"/>
    <cellStyle name="Input 4 4 2 4 2 4 2" xfId="23470"/>
    <cellStyle name="Input 4 4 2 4 2 5" xfId="33042"/>
    <cellStyle name="Input 4 4 2 4 3" xfId="3976"/>
    <cellStyle name="Input 4 4 2 4 3 2" xfId="34781"/>
    <cellStyle name="Input 4 4 2 4 4" xfId="34579"/>
    <cellStyle name="Input 4 4 2 5" xfId="1930"/>
    <cellStyle name="Input 4 4 2 5 2" xfId="6246"/>
    <cellStyle name="Input 4 4 2 5 2 2" xfId="8832"/>
    <cellStyle name="Input 4 4 2 5 2 2 2" xfId="17821"/>
    <cellStyle name="Input 4 4 2 5 2 2 2 2" xfId="42877"/>
    <cellStyle name="Input 4 4 2 5 2 2 3" xfId="34916"/>
    <cellStyle name="Input 4 4 2 5 2 3" xfId="11469"/>
    <cellStyle name="Input 4 4 2 5 2 3 2" xfId="20458"/>
    <cellStyle name="Input 4 4 2 5 2 3 2 2" xfId="39835"/>
    <cellStyle name="Input 4 4 2 5 2 3 3" xfId="33171"/>
    <cellStyle name="Input 4 4 2 5 2 4" xfId="15235"/>
    <cellStyle name="Input 4 4 2 5 2 4 2" xfId="28746"/>
    <cellStyle name="Input 4 4 2 5 2 5" xfId="33844"/>
    <cellStyle name="Input 4 4 2 5 3" xfId="4367"/>
    <cellStyle name="Input 4 4 2 5 3 2" xfId="39111"/>
    <cellStyle name="Input 4 4 2 5 4" xfId="25923"/>
    <cellStyle name="Input 4 4 2 6" xfId="2158"/>
    <cellStyle name="Input 4 4 2 6 2" xfId="6459"/>
    <cellStyle name="Input 4 4 2 6 2 2" xfId="9045"/>
    <cellStyle name="Input 4 4 2 6 2 2 2" xfId="18034"/>
    <cellStyle name="Input 4 4 2 6 2 2 2 2" xfId="37536"/>
    <cellStyle name="Input 4 4 2 6 2 2 3" xfId="36947"/>
    <cellStyle name="Input 4 4 2 6 2 3" xfId="11682"/>
    <cellStyle name="Input 4 4 2 6 2 3 2" xfId="20671"/>
    <cellStyle name="Input 4 4 2 6 2 3 2 2" xfId="32822"/>
    <cellStyle name="Input 4 4 2 6 2 3 3" xfId="37541"/>
    <cellStyle name="Input 4 4 2 6 2 4" xfId="15448"/>
    <cellStyle name="Input 4 4 2 6 2 4 2" xfId="34956"/>
    <cellStyle name="Input 4 4 2 6 2 5" xfId="25283"/>
    <cellStyle name="Input 4 4 2 6 3" xfId="4595"/>
    <cellStyle name="Input 4 4 2 6 3 2" xfId="37450"/>
    <cellStyle name="Input 4 4 2 6 4" xfId="29388"/>
    <cellStyle name="Input 4 4 2 7" xfId="2968"/>
    <cellStyle name="Input 4 4 2 7 2" xfId="7118"/>
    <cellStyle name="Input 4 4 2 7 2 2" xfId="12244"/>
    <cellStyle name="Input 4 4 2 7 2 2 2" xfId="21233"/>
    <cellStyle name="Input 4 4 2 7 2 2 2 2" xfId="33719"/>
    <cellStyle name="Input 4 4 2 7 2 2 3" xfId="36638"/>
    <cellStyle name="Input 4 4 2 7 2 3" xfId="13035"/>
    <cellStyle name="Input 4 4 2 7 2 3 2" xfId="22024"/>
    <cellStyle name="Input 4 4 2 7 2 3 2 2" xfId="39471"/>
    <cellStyle name="Input 4 4 2 7 2 3 3" xfId="42031"/>
    <cellStyle name="Input 4 4 2 7 2 4" xfId="16107"/>
    <cellStyle name="Input 4 4 2 7 2 4 2" xfId="22450"/>
    <cellStyle name="Input 4 4 2 7 2 5" xfId="33740"/>
    <cellStyle name="Input 4 4 2 7 3" xfId="9681"/>
    <cellStyle name="Input 4 4 2 7 3 2" xfId="18670"/>
    <cellStyle name="Input 4 4 2 7 3 2 2" xfId="40732"/>
    <cellStyle name="Input 4 4 2 7 3 3" xfId="22173"/>
    <cellStyle name="Input 4 4 2 7 4" xfId="39306"/>
    <cellStyle name="Input 4 4 2 8" xfId="4895"/>
    <cellStyle name="Input 4 4 2 8 2" xfId="7481"/>
    <cellStyle name="Input 4 4 2 8 2 2" xfId="16470"/>
    <cellStyle name="Input 4 4 2 8 2 2 2" xfId="42384"/>
    <cellStyle name="Input 4 4 2 8 2 3" xfId="30552"/>
    <cellStyle name="Input 4 4 2 8 3" xfId="10118"/>
    <cellStyle name="Input 4 4 2 8 3 2" xfId="19107"/>
    <cellStyle name="Input 4 4 2 8 3 2 2" xfId="27760"/>
    <cellStyle name="Input 4 4 2 8 3 3" xfId="42811"/>
    <cellStyle name="Input 4 4 2 8 4" xfId="13884"/>
    <cellStyle name="Input 4 4 2 8 4 2" xfId="41559"/>
    <cellStyle name="Input 4 4 2 8 5" xfId="30978"/>
    <cellStyle name="Input 4 4 2 9" xfId="6803"/>
    <cellStyle name="Input 4 4 2 9 2" xfId="12002"/>
    <cellStyle name="Input 4 4 2 9 2 2" xfId="20991"/>
    <cellStyle name="Input 4 4 2 9 2 2 2" xfId="29726"/>
    <cellStyle name="Input 4 4 2 9 2 3" xfId="34641"/>
    <cellStyle name="Input 4 4 2 9 3" xfId="15792"/>
    <cellStyle name="Input 4 4 2 9 3 2" xfId="35306"/>
    <cellStyle name="Input 4 4 2 9 4" xfId="24538"/>
    <cellStyle name="Input 4 4 3" xfId="718"/>
    <cellStyle name="Input 4 4 3 2" xfId="5094"/>
    <cellStyle name="Input 4 4 3 2 2" xfId="7680"/>
    <cellStyle name="Input 4 4 3 2 2 2" xfId="16669"/>
    <cellStyle name="Input 4 4 3 2 2 2 2" xfId="36815"/>
    <cellStyle name="Input 4 4 3 2 2 3" xfId="30627"/>
    <cellStyle name="Input 4 4 3 2 3" xfId="10317"/>
    <cellStyle name="Input 4 4 3 2 3 2" xfId="19306"/>
    <cellStyle name="Input 4 4 3 2 3 2 2" xfId="22890"/>
    <cellStyle name="Input 4 4 3 2 3 3" xfId="40027"/>
    <cellStyle name="Input 4 4 3 2 4" xfId="14083"/>
    <cellStyle name="Input 4 4 3 2 4 2" xfId="31422"/>
    <cellStyle name="Input 4 4 3 2 5" xfId="27336"/>
    <cellStyle name="Input 4 4 3 3" xfId="3155"/>
    <cellStyle name="Input 4 4 3 3 2" xfId="35428"/>
    <cellStyle name="Input 4 4 3 4" xfId="34263"/>
    <cellStyle name="Input 4 4 4" xfId="1063"/>
    <cellStyle name="Input 4 4 4 2" xfId="5415"/>
    <cellStyle name="Input 4 4 4 2 2" xfId="8001"/>
    <cellStyle name="Input 4 4 4 2 2 2" xfId="16990"/>
    <cellStyle name="Input 4 4 4 2 2 2 2" xfId="23716"/>
    <cellStyle name="Input 4 4 4 2 2 3" xfId="29085"/>
    <cellStyle name="Input 4 4 4 2 3" xfId="10638"/>
    <cellStyle name="Input 4 4 4 2 3 2" xfId="19627"/>
    <cellStyle name="Input 4 4 4 2 3 2 2" xfId="39467"/>
    <cellStyle name="Input 4 4 4 2 3 3" xfId="41539"/>
    <cellStyle name="Input 4 4 4 2 4" xfId="14404"/>
    <cellStyle name="Input 4 4 4 2 4 2" xfId="35985"/>
    <cellStyle name="Input 4 4 4 2 5" xfId="24875"/>
    <cellStyle name="Input 4 4 4 3" xfId="3500"/>
    <cellStyle name="Input 4 4 4 3 2" xfId="43961"/>
    <cellStyle name="Input 4 4 4 4" xfId="43523"/>
    <cellStyle name="Input 4 4 5" xfId="1407"/>
    <cellStyle name="Input 4 4 5 2" xfId="5752"/>
    <cellStyle name="Input 4 4 5 2 2" xfId="8338"/>
    <cellStyle name="Input 4 4 5 2 2 2" xfId="17327"/>
    <cellStyle name="Input 4 4 5 2 2 2 2" xfId="33035"/>
    <cellStyle name="Input 4 4 5 2 2 3" xfId="41032"/>
    <cellStyle name="Input 4 4 5 2 3" xfId="10975"/>
    <cellStyle name="Input 4 4 5 2 3 2" xfId="19964"/>
    <cellStyle name="Input 4 4 5 2 3 2 2" xfId="24189"/>
    <cellStyle name="Input 4 4 5 2 3 3" xfId="32278"/>
    <cellStyle name="Input 4 4 5 2 4" xfId="14741"/>
    <cellStyle name="Input 4 4 5 2 4 2" xfId="23558"/>
    <cellStyle name="Input 4 4 5 2 5" xfId="28414"/>
    <cellStyle name="Input 4 4 5 3" xfId="3844"/>
    <cellStyle name="Input 4 4 5 3 2" xfId="22261"/>
    <cellStyle name="Input 4 4 5 4" xfId="42704"/>
    <cellStyle name="Input 4 4 6" xfId="208"/>
    <cellStyle name="Input 4 4 6 2" xfId="2635"/>
    <cellStyle name="Input 4 4 6 2 2" xfId="6876"/>
    <cellStyle name="Input 4 4 6 2 2 2" xfId="15865"/>
    <cellStyle name="Input 4 4 6 2 2 2 2" xfId="40628"/>
    <cellStyle name="Input 4 4 6 2 2 3" xfId="35536"/>
    <cellStyle name="Input 4 4 6 2 3" xfId="9446"/>
    <cellStyle name="Input 4 4 6 2 3 2" xfId="18435"/>
    <cellStyle name="Input 4 4 6 2 3 2 2" xfId="37203"/>
    <cellStyle name="Input 4 4 6 2 3 3" xfId="29840"/>
    <cellStyle name="Input 4 4 6 2 4" xfId="13489"/>
    <cellStyle name="Input 4 4 6 2 4 2" xfId="22633"/>
    <cellStyle name="Input 4 4 6 2 5" xfId="37449"/>
    <cellStyle name="Input 4 4 6 3" xfId="2676"/>
    <cellStyle name="Input 4 4 6 3 2" xfId="24054"/>
    <cellStyle name="Input 4 4 6 4" xfId="37400"/>
    <cellStyle name="Input 4 4 7" xfId="2026"/>
    <cellStyle name="Input 4 4 7 2" xfId="6334"/>
    <cellStyle name="Input 4 4 7 2 2" xfId="8920"/>
    <cellStyle name="Input 4 4 7 2 2 2" xfId="17909"/>
    <cellStyle name="Input 4 4 7 2 2 2 2" xfId="41200"/>
    <cellStyle name="Input 4 4 7 2 2 3" xfId="39552"/>
    <cellStyle name="Input 4 4 7 2 3" xfId="11557"/>
    <cellStyle name="Input 4 4 7 2 3 2" xfId="20546"/>
    <cellStyle name="Input 4 4 7 2 3 2 2" xfId="26103"/>
    <cellStyle name="Input 4 4 7 2 3 3" xfId="32303"/>
    <cellStyle name="Input 4 4 7 2 4" xfId="15323"/>
    <cellStyle name="Input 4 4 7 2 4 2" xfId="27239"/>
    <cellStyle name="Input 4 4 7 2 5" xfId="33139"/>
    <cellStyle name="Input 4 4 7 3" xfId="4463"/>
    <cellStyle name="Input 4 4 7 3 2" xfId="32107"/>
    <cellStyle name="Input 4 4 7 4" xfId="42948"/>
    <cellStyle name="Input 4 4 8" xfId="2837"/>
    <cellStyle name="Input 4 4 8 2" xfId="6987"/>
    <cellStyle name="Input 4 4 8 2 2" xfId="12116"/>
    <cellStyle name="Input 4 4 8 2 2 2" xfId="21105"/>
    <cellStyle name="Input 4 4 8 2 2 2 2" xfId="32793"/>
    <cellStyle name="Input 4 4 8 2 2 3" xfId="28978"/>
    <cellStyle name="Input 4 4 8 2 3" xfId="12935"/>
    <cellStyle name="Input 4 4 8 2 3 2" xfId="21924"/>
    <cellStyle name="Input 4 4 8 2 3 2 2" xfId="39793"/>
    <cellStyle name="Input 4 4 8 2 3 3" xfId="42138"/>
    <cellStyle name="Input 4 4 8 2 4" xfId="15976"/>
    <cellStyle name="Input 4 4 8 2 4 2" xfId="32412"/>
    <cellStyle name="Input 4 4 8 2 5" xfId="38303"/>
    <cellStyle name="Input 4 4 8 3" xfId="9550"/>
    <cellStyle name="Input 4 4 8 3 2" xfId="18539"/>
    <cellStyle name="Input 4 4 8 3 2 2" xfId="27967"/>
    <cellStyle name="Input 4 4 8 3 3" xfId="39720"/>
    <cellStyle name="Input 4 4 8 4" xfId="34986"/>
    <cellStyle name="Input 4 4 9" xfId="4770"/>
    <cellStyle name="Input 4 4 9 2" xfId="7356"/>
    <cellStyle name="Input 4 4 9 2 2" xfId="16345"/>
    <cellStyle name="Input 4 4 9 2 2 2" xfId="26377"/>
    <cellStyle name="Input 4 4 9 2 3" xfId="42841"/>
    <cellStyle name="Input 4 4 9 3" xfId="9993"/>
    <cellStyle name="Input 4 4 9 3 2" xfId="18982"/>
    <cellStyle name="Input 4 4 9 3 2 2" xfId="28886"/>
    <cellStyle name="Input 4 4 9 3 3" xfId="39983"/>
    <cellStyle name="Input 4 4 9 4" xfId="13759"/>
    <cellStyle name="Input 4 4 9 4 2" xfId="37507"/>
    <cellStyle name="Input 4 4 9 5" xfId="29801"/>
    <cellStyle name="Input 4 5" xfId="239"/>
    <cellStyle name="Input 4 5 10" xfId="9123"/>
    <cellStyle name="Input 4 5 10 2" xfId="18112"/>
    <cellStyle name="Input 4 5 10 2 2" xfId="23531"/>
    <cellStyle name="Input 4 5 10 3" xfId="36700"/>
    <cellStyle name="Input 4 5 11" xfId="12821"/>
    <cellStyle name="Input 4 5 11 2" xfId="21810"/>
    <cellStyle name="Input 4 5 11 2 2" xfId="39848"/>
    <cellStyle name="Input 4 5 11 3" xfId="32939"/>
    <cellStyle name="Input 4 5 12" xfId="2245"/>
    <cellStyle name="Input 4 5 12 2" xfId="33385"/>
    <cellStyle name="Input 4 5 13" xfId="13154"/>
    <cellStyle name="Input 4 5 13 2" xfId="22482"/>
    <cellStyle name="Input 4 5 14" xfId="42508"/>
    <cellStyle name="Input 4 5 15" xfId="44391"/>
    <cellStyle name="Input 4 5 16" xfId="45594"/>
    <cellStyle name="Input 4 5 2" xfId="588"/>
    <cellStyle name="Input 4 5 2 2" xfId="4977"/>
    <cellStyle name="Input 4 5 2 2 2" xfId="7563"/>
    <cellStyle name="Input 4 5 2 2 2 2" xfId="16552"/>
    <cellStyle name="Input 4 5 2 2 2 2 2" xfId="27938"/>
    <cellStyle name="Input 4 5 2 2 2 3" xfId="22732"/>
    <cellStyle name="Input 4 5 2 2 3" xfId="10200"/>
    <cellStyle name="Input 4 5 2 2 3 2" xfId="19189"/>
    <cellStyle name="Input 4 5 2 2 3 2 2" xfId="26010"/>
    <cellStyle name="Input 4 5 2 2 3 3" xfId="34566"/>
    <cellStyle name="Input 4 5 2 2 4" xfId="13966"/>
    <cellStyle name="Input 4 5 2 2 4 2" xfId="43319"/>
    <cellStyle name="Input 4 5 2 2 5" xfId="33004"/>
    <cellStyle name="Input 4 5 2 3" xfId="3025"/>
    <cellStyle name="Input 4 5 2 3 2" xfId="39684"/>
    <cellStyle name="Input 4 5 2 4" xfId="41920"/>
    <cellStyle name="Input 4 5 3" xfId="933"/>
    <cellStyle name="Input 4 5 3 2" xfId="5298"/>
    <cellStyle name="Input 4 5 3 2 2" xfId="7884"/>
    <cellStyle name="Input 4 5 3 2 2 2" xfId="16873"/>
    <cellStyle name="Input 4 5 3 2 2 2 2" xfId="32852"/>
    <cellStyle name="Input 4 5 3 2 2 3" xfId="31631"/>
    <cellStyle name="Input 4 5 3 2 3" xfId="10521"/>
    <cellStyle name="Input 4 5 3 2 3 2" xfId="19510"/>
    <cellStyle name="Input 4 5 3 2 3 2 2" xfId="36004"/>
    <cellStyle name="Input 4 5 3 2 3 3" xfId="43921"/>
    <cellStyle name="Input 4 5 3 2 4" xfId="14287"/>
    <cellStyle name="Input 4 5 3 2 4 2" xfId="34903"/>
    <cellStyle name="Input 4 5 3 2 5" xfId="34108"/>
    <cellStyle name="Input 4 5 3 3" xfId="3370"/>
    <cellStyle name="Input 4 5 3 3 2" xfId="35952"/>
    <cellStyle name="Input 4 5 3 4" xfId="36479"/>
    <cellStyle name="Input 4 5 4" xfId="1277"/>
    <cellStyle name="Input 4 5 4 2" xfId="5622"/>
    <cellStyle name="Input 4 5 4 2 2" xfId="8208"/>
    <cellStyle name="Input 4 5 4 2 2 2" xfId="17197"/>
    <cellStyle name="Input 4 5 4 2 2 2 2" xfId="25441"/>
    <cellStyle name="Input 4 5 4 2 2 3" xfId="41615"/>
    <cellStyle name="Input 4 5 4 2 3" xfId="10845"/>
    <cellStyle name="Input 4 5 4 2 3 2" xfId="19834"/>
    <cellStyle name="Input 4 5 4 2 3 2 2" xfId="29659"/>
    <cellStyle name="Input 4 5 4 2 3 3" xfId="22637"/>
    <cellStyle name="Input 4 5 4 2 4" xfId="14611"/>
    <cellStyle name="Input 4 5 4 2 4 2" xfId="28063"/>
    <cellStyle name="Input 4 5 4 2 5" xfId="24078"/>
    <cellStyle name="Input 4 5 4 3" xfId="3714"/>
    <cellStyle name="Input 4 5 4 3 2" xfId="31349"/>
    <cellStyle name="Input 4 5 4 4" xfId="34847"/>
    <cellStyle name="Input 4 5 5" xfId="1846"/>
    <cellStyle name="Input 4 5 5 2" xfId="6163"/>
    <cellStyle name="Input 4 5 5 2 2" xfId="8749"/>
    <cellStyle name="Input 4 5 5 2 2 2" xfId="17738"/>
    <cellStyle name="Input 4 5 5 2 2 2 2" xfId="42160"/>
    <cellStyle name="Input 4 5 5 2 2 3" xfId="30134"/>
    <cellStyle name="Input 4 5 5 2 3" xfId="11386"/>
    <cellStyle name="Input 4 5 5 2 3 2" xfId="20375"/>
    <cellStyle name="Input 4 5 5 2 3 2 2" xfId="27413"/>
    <cellStyle name="Input 4 5 5 2 3 3" xfId="40395"/>
    <cellStyle name="Input 4 5 5 2 4" xfId="15152"/>
    <cellStyle name="Input 4 5 5 2 4 2" xfId="22800"/>
    <cellStyle name="Input 4 5 5 2 5" xfId="30868"/>
    <cellStyle name="Input 4 5 5 3" xfId="4283"/>
    <cellStyle name="Input 4 5 5 3 2" xfId="31718"/>
    <cellStyle name="Input 4 5 5 4" xfId="43998"/>
    <cellStyle name="Input 4 5 6" xfId="1741"/>
    <cellStyle name="Input 4 5 6 2" xfId="6067"/>
    <cellStyle name="Input 4 5 6 2 2" xfId="8653"/>
    <cellStyle name="Input 4 5 6 2 2 2" xfId="17642"/>
    <cellStyle name="Input 4 5 6 2 2 2 2" xfId="43954"/>
    <cellStyle name="Input 4 5 6 2 2 3" xfId="23126"/>
    <cellStyle name="Input 4 5 6 2 3" xfId="11290"/>
    <cellStyle name="Input 4 5 6 2 3 2" xfId="20279"/>
    <cellStyle name="Input 4 5 6 2 3 2 2" xfId="22184"/>
    <cellStyle name="Input 4 5 6 2 3 3" xfId="39939"/>
    <cellStyle name="Input 4 5 6 2 4" xfId="15056"/>
    <cellStyle name="Input 4 5 6 2 4 2" xfId="34123"/>
    <cellStyle name="Input 4 5 6 2 5" xfId="43037"/>
    <cellStyle name="Input 4 5 6 3" xfId="4178"/>
    <cellStyle name="Input 4 5 6 3 2" xfId="39749"/>
    <cellStyle name="Input 4 5 6 4" xfId="34857"/>
    <cellStyle name="Input 4 5 7" xfId="2707"/>
    <cellStyle name="Input 4 5 7 2" xfId="6897"/>
    <cellStyle name="Input 4 5 7 2 2" xfId="12038"/>
    <cellStyle name="Input 4 5 7 2 2 2" xfId="21027"/>
    <cellStyle name="Input 4 5 7 2 2 2 2" xfId="30585"/>
    <cellStyle name="Input 4 5 7 2 2 3" xfId="34686"/>
    <cellStyle name="Input 4 5 7 2 3" xfId="12862"/>
    <cellStyle name="Input 4 5 7 2 3 2" xfId="21851"/>
    <cellStyle name="Input 4 5 7 2 3 2 2" xfId="24984"/>
    <cellStyle name="Input 4 5 7 2 3 3" xfId="25547"/>
    <cellStyle name="Input 4 5 7 2 4" xfId="15886"/>
    <cellStyle name="Input 4 5 7 2 4 2" xfId="25667"/>
    <cellStyle name="Input 4 5 7 2 5" xfId="24208"/>
    <cellStyle name="Input 4 5 7 3" xfId="9468"/>
    <cellStyle name="Input 4 5 7 3 2" xfId="18457"/>
    <cellStyle name="Input 4 5 7 3 2 2" xfId="34777"/>
    <cellStyle name="Input 4 5 7 3 3" xfId="28959"/>
    <cellStyle name="Input 4 5 7 4" xfId="23559"/>
    <cellStyle name="Input 4 5 8" xfId="4653"/>
    <cellStyle name="Input 4 5 8 2" xfId="7239"/>
    <cellStyle name="Input 4 5 8 2 2" xfId="16228"/>
    <cellStyle name="Input 4 5 8 2 2 2" xfId="35729"/>
    <cellStyle name="Input 4 5 8 2 3" xfId="28958"/>
    <cellStyle name="Input 4 5 8 3" xfId="9876"/>
    <cellStyle name="Input 4 5 8 3 2" xfId="18865"/>
    <cellStyle name="Input 4 5 8 3 2 2" xfId="39319"/>
    <cellStyle name="Input 4 5 8 3 3" xfId="35679"/>
    <cellStyle name="Input 4 5 8 4" xfId="13642"/>
    <cellStyle name="Input 4 5 8 4 2" xfId="28985"/>
    <cellStyle name="Input 4 5 8 5" xfId="38111"/>
    <cellStyle name="Input 4 5 9" xfId="6541"/>
    <cellStyle name="Input 4 5 9 2" xfId="11760"/>
    <cellStyle name="Input 4 5 9 2 2" xfId="20749"/>
    <cellStyle name="Input 4 5 9 2 2 2" xfId="32036"/>
    <cellStyle name="Input 4 5 9 2 3" xfId="43802"/>
    <cellStyle name="Input 4 5 9 3" xfId="15530"/>
    <cellStyle name="Input 4 5 9 3 2" xfId="30654"/>
    <cellStyle name="Input 4 5 9 4" xfId="31674"/>
    <cellStyle name="Input 4 6" xfId="377"/>
    <cellStyle name="Input 4 6 10" xfId="9248"/>
    <cellStyle name="Input 4 6 10 2" xfId="18237"/>
    <cellStyle name="Input 4 6 10 2 2" xfId="32469"/>
    <cellStyle name="Input 4 6 10 3" xfId="23094"/>
    <cellStyle name="Input 4 6 11" xfId="12260"/>
    <cellStyle name="Input 4 6 11 2" xfId="21249"/>
    <cellStyle name="Input 4 6 11 2 2" xfId="29166"/>
    <cellStyle name="Input 4 6 11 3" xfId="35970"/>
    <cellStyle name="Input 4 6 12" xfId="2383"/>
    <cellStyle name="Input 4 6 12 2" xfId="40671"/>
    <cellStyle name="Input 4 6 13" xfId="13292"/>
    <cellStyle name="Input 4 6 13 2" xfId="39752"/>
    <cellStyle name="Input 4 6 14" xfId="26118"/>
    <cellStyle name="Input 4 6 15" xfId="44390"/>
    <cellStyle name="Input 4 6 16" xfId="45686"/>
    <cellStyle name="Input 4 6 2" xfId="726"/>
    <cellStyle name="Input 4 6 2 2" xfId="5102"/>
    <cellStyle name="Input 4 6 2 2 2" xfId="7688"/>
    <cellStyle name="Input 4 6 2 2 2 2" xfId="16677"/>
    <cellStyle name="Input 4 6 2 2 2 2 2" xfId="41455"/>
    <cellStyle name="Input 4 6 2 2 2 3" xfId="24482"/>
    <cellStyle name="Input 4 6 2 2 3" xfId="10325"/>
    <cellStyle name="Input 4 6 2 2 3 2" xfId="19314"/>
    <cellStyle name="Input 4 6 2 2 3 2 2" xfId="33919"/>
    <cellStyle name="Input 4 6 2 2 3 3" xfId="26656"/>
    <cellStyle name="Input 4 6 2 2 4" xfId="14091"/>
    <cellStyle name="Input 4 6 2 2 4 2" xfId="23564"/>
    <cellStyle name="Input 4 6 2 2 5" xfId="29251"/>
    <cellStyle name="Input 4 6 2 3" xfId="3163"/>
    <cellStyle name="Input 4 6 2 3 2" xfId="26003"/>
    <cellStyle name="Input 4 6 2 4" xfId="22271"/>
    <cellStyle name="Input 4 6 3" xfId="1071"/>
    <cellStyle name="Input 4 6 3 2" xfId="5423"/>
    <cellStyle name="Input 4 6 3 2 2" xfId="8009"/>
    <cellStyle name="Input 4 6 3 2 2 2" xfId="16998"/>
    <cellStyle name="Input 4 6 3 2 2 2 2" xfId="43356"/>
    <cellStyle name="Input 4 6 3 2 2 3" xfId="40941"/>
    <cellStyle name="Input 4 6 3 2 3" xfId="10646"/>
    <cellStyle name="Input 4 6 3 2 3 2" xfId="19635"/>
    <cellStyle name="Input 4 6 3 2 3 2 2" xfId="23060"/>
    <cellStyle name="Input 4 6 3 2 3 3" xfId="31065"/>
    <cellStyle name="Input 4 6 3 2 4" xfId="14412"/>
    <cellStyle name="Input 4 6 3 2 4 2" xfId="33504"/>
    <cellStyle name="Input 4 6 3 2 5" xfId="30331"/>
    <cellStyle name="Input 4 6 3 3" xfId="3508"/>
    <cellStyle name="Input 4 6 3 3 2" xfId="33222"/>
    <cellStyle name="Input 4 6 3 4" xfId="36671"/>
    <cellStyle name="Input 4 6 4" xfId="1415"/>
    <cellStyle name="Input 4 6 4 2" xfId="5760"/>
    <cellStyle name="Input 4 6 4 2 2" xfId="8346"/>
    <cellStyle name="Input 4 6 4 2 2 2" xfId="17335"/>
    <cellStyle name="Input 4 6 4 2 2 2 2" xfId="39711"/>
    <cellStyle name="Input 4 6 4 2 2 3" xfId="24729"/>
    <cellStyle name="Input 4 6 4 2 3" xfId="10983"/>
    <cellStyle name="Input 4 6 4 2 3 2" xfId="19972"/>
    <cellStyle name="Input 4 6 4 2 3 2 2" xfId="44022"/>
    <cellStyle name="Input 4 6 4 2 3 3" xfId="36506"/>
    <cellStyle name="Input 4 6 4 2 4" xfId="14749"/>
    <cellStyle name="Input 4 6 4 2 4 2" xfId="43199"/>
    <cellStyle name="Input 4 6 4 2 5" xfId="34326"/>
    <cellStyle name="Input 4 6 4 3" xfId="3852"/>
    <cellStyle name="Input 4 6 4 3 2" xfId="25665"/>
    <cellStyle name="Input 4 6 4 4" xfId="28816"/>
    <cellStyle name="Input 4 6 5" xfId="1670"/>
    <cellStyle name="Input 4 6 5 2" xfId="6000"/>
    <cellStyle name="Input 4 6 5 2 2" xfId="8586"/>
    <cellStyle name="Input 4 6 5 2 2 2" xfId="17575"/>
    <cellStyle name="Input 4 6 5 2 2 2 2" xfId="35104"/>
    <cellStyle name="Input 4 6 5 2 2 3" xfId="43018"/>
    <cellStyle name="Input 4 6 5 2 3" xfId="11223"/>
    <cellStyle name="Input 4 6 5 2 3 2" xfId="20212"/>
    <cellStyle name="Input 4 6 5 2 3 2 2" xfId="31690"/>
    <cellStyle name="Input 4 6 5 2 3 3" xfId="40501"/>
    <cellStyle name="Input 4 6 5 2 4" xfId="14989"/>
    <cellStyle name="Input 4 6 5 2 4 2" xfId="36109"/>
    <cellStyle name="Input 4 6 5 2 5" xfId="37526"/>
    <cellStyle name="Input 4 6 5 3" xfId="4107"/>
    <cellStyle name="Input 4 6 5 3 2" xfId="40047"/>
    <cellStyle name="Input 4 6 5 4" xfId="30314"/>
    <cellStyle name="Input 4 6 6" xfId="2034"/>
    <cellStyle name="Input 4 6 6 2" xfId="6342"/>
    <cellStyle name="Input 4 6 6 2 2" xfId="8928"/>
    <cellStyle name="Input 4 6 6 2 2 2" xfId="17917"/>
    <cellStyle name="Input 4 6 6 2 2 2 2" xfId="25053"/>
    <cellStyle name="Input 4 6 6 2 2 3" xfId="22151"/>
    <cellStyle name="Input 4 6 6 2 3" xfId="11565"/>
    <cellStyle name="Input 4 6 6 2 3 2" xfId="20554"/>
    <cellStyle name="Input 4 6 6 2 3 2 2" xfId="37410"/>
    <cellStyle name="Input 4 6 6 2 3 3" xfId="36689"/>
    <cellStyle name="Input 4 6 6 2 4" xfId="15331"/>
    <cellStyle name="Input 4 6 6 2 4 2" xfId="29179"/>
    <cellStyle name="Input 4 6 6 2 5" xfId="38978"/>
    <cellStyle name="Input 4 6 6 3" xfId="4471"/>
    <cellStyle name="Input 4 6 6 3 2" xfId="38780"/>
    <cellStyle name="Input 4 6 6 4" xfId="36010"/>
    <cellStyle name="Input 4 6 7" xfId="2845"/>
    <cellStyle name="Input 4 6 7 2" xfId="6995"/>
    <cellStyle name="Input 4 6 7 2 2" xfId="12124"/>
    <cellStyle name="Input 4 6 7 2 2 2" xfId="21113"/>
    <cellStyle name="Input 4 6 7 2 2 2 2" xfId="39469"/>
    <cellStyle name="Input 4 6 7 2 2 3" xfId="40834"/>
    <cellStyle name="Input 4 6 7 2 3" xfId="12942"/>
    <cellStyle name="Input 4 6 7 2 3 2" xfId="21931"/>
    <cellStyle name="Input 4 6 7 2 3 2 2" xfId="42527"/>
    <cellStyle name="Input 4 6 7 2 3 3" xfId="39404"/>
    <cellStyle name="Input 4 6 7 2 4" xfId="15984"/>
    <cellStyle name="Input 4 6 7 2 4 2" xfId="39087"/>
    <cellStyle name="Input 4 6 7 2 5" xfId="28166"/>
    <cellStyle name="Input 4 6 7 3" xfId="9558"/>
    <cellStyle name="Input 4 6 7 3 2" xfId="18547"/>
    <cellStyle name="Input 4 6 7 3 2 2" xfId="32672"/>
    <cellStyle name="Input 4 6 7 3 3" xfId="23290"/>
    <cellStyle name="Input 4 6 7 4" xfId="25715"/>
    <cellStyle name="Input 4 6 8" xfId="4778"/>
    <cellStyle name="Input 4 6 8 2" xfId="7364"/>
    <cellStyle name="Input 4 6 8 2 2" xfId="16353"/>
    <cellStyle name="Input 4 6 8 2 2 2" xfId="30870"/>
    <cellStyle name="Input 4 6 8 2 3" xfId="35898"/>
    <cellStyle name="Input 4 6 8 3" xfId="10001"/>
    <cellStyle name="Input 4 6 8 3 2" xfId="18990"/>
    <cellStyle name="Input 4 6 8 3 2 2" xfId="40742"/>
    <cellStyle name="Input 4 6 8 3 3" xfId="26659"/>
    <cellStyle name="Input 4 6 8 4" xfId="13767"/>
    <cellStyle name="Input 4 6 8 4 2" xfId="33321"/>
    <cellStyle name="Input 4 6 8 5" xfId="34832"/>
    <cellStyle name="Input 4 6 9" xfId="6679"/>
    <cellStyle name="Input 4 6 9 2" xfId="11885"/>
    <cellStyle name="Input 4 6 9 2 2" xfId="20874"/>
    <cellStyle name="Input 4 6 9 2 2 2" xfId="25452"/>
    <cellStyle name="Input 4 6 9 2 3" xfId="22145"/>
    <cellStyle name="Input 4 6 9 3" xfId="15668"/>
    <cellStyle name="Input 4 6 9 3 2" xfId="28281"/>
    <cellStyle name="Input 4 6 9 4" xfId="35273"/>
    <cellStyle name="Input 4 7" xfId="510"/>
    <cellStyle name="Input 4 7 10" xfId="44488"/>
    <cellStyle name="Input 4 7 11" xfId="45722"/>
    <cellStyle name="Input 4 7 2" xfId="859"/>
    <cellStyle name="Input 4 7 2 2" xfId="5228"/>
    <cellStyle name="Input 4 7 2 2 2" xfId="7814"/>
    <cellStyle name="Input 4 7 2 2 2 2" xfId="16803"/>
    <cellStyle name="Input 4 7 2 2 2 2 2" xfId="42856"/>
    <cellStyle name="Input 4 7 2 2 2 3" xfId="31208"/>
    <cellStyle name="Input 4 7 2 2 3" xfId="10451"/>
    <cellStyle name="Input 4 7 2 2 3 2" xfId="19440"/>
    <cellStyle name="Input 4 7 2 2 3 2 2" xfId="24728"/>
    <cellStyle name="Input 4 7 2 2 3 3" xfId="26686"/>
    <cellStyle name="Input 4 7 2 2 4" xfId="14217"/>
    <cellStyle name="Input 4 7 2 2 4 2" xfId="31030"/>
    <cellStyle name="Input 4 7 2 2 5" xfId="27913"/>
    <cellStyle name="Input 4 7 2 3" xfId="3296"/>
    <cellStyle name="Input 4 7 2 3 2" xfId="42167"/>
    <cellStyle name="Input 4 7 2 4" xfId="22512"/>
    <cellStyle name="Input 4 7 3" xfId="1204"/>
    <cellStyle name="Input 4 7 3 2" xfId="5549"/>
    <cellStyle name="Input 4 7 3 2 2" xfId="8135"/>
    <cellStyle name="Input 4 7 3 2 2 2" xfId="17124"/>
    <cellStyle name="Input 4 7 3 2 2 2 2" xfId="31576"/>
    <cellStyle name="Input 4 7 3 2 2 3" xfId="25701"/>
    <cellStyle name="Input 4 7 3 2 3" xfId="10772"/>
    <cellStyle name="Input 4 7 3 2 3 2" xfId="19761"/>
    <cellStyle name="Input 4 7 3 2 3 2 2" xfId="32741"/>
    <cellStyle name="Input 4 7 3 2 3 3" xfId="31123"/>
    <cellStyle name="Input 4 7 3 2 4" xfId="14538"/>
    <cellStyle name="Input 4 7 3 2 4 2" xfId="41547"/>
    <cellStyle name="Input 4 7 3 2 5" xfId="25818"/>
    <cellStyle name="Input 4 7 3 3" xfId="3641"/>
    <cellStyle name="Input 4 7 3 3 2" xfId="26303"/>
    <cellStyle name="Input 4 7 3 4" xfId="34071"/>
    <cellStyle name="Input 4 7 4" xfId="1548"/>
    <cellStyle name="Input 4 7 4 2" xfId="5893"/>
    <cellStyle name="Input 4 7 4 2 2" xfId="8479"/>
    <cellStyle name="Input 4 7 4 2 2 2" xfId="17468"/>
    <cellStyle name="Input 4 7 4 2 2 2 2" xfId="24999"/>
    <cellStyle name="Input 4 7 4 2 2 3" xfId="31569"/>
    <cellStyle name="Input 4 7 4 2 3" xfId="11116"/>
    <cellStyle name="Input 4 7 4 2 3 2" xfId="20105"/>
    <cellStyle name="Input 4 7 4 2 3 2 2" xfId="35656"/>
    <cellStyle name="Input 4 7 4 2 3 3" xfId="31102"/>
    <cellStyle name="Input 4 7 4 2 4" xfId="14882"/>
    <cellStyle name="Input 4 7 4 2 4 2" xfId="30058"/>
    <cellStyle name="Input 4 7 4 2 5" xfId="31912"/>
    <cellStyle name="Input 4 7 4 3" xfId="3985"/>
    <cellStyle name="Input 4 7 4 3 2" xfId="33536"/>
    <cellStyle name="Input 4 7 4 4" xfId="33241"/>
    <cellStyle name="Input 4 7 5" xfId="1860"/>
    <cellStyle name="Input 4 7 5 2" xfId="6176"/>
    <cellStyle name="Input 4 7 5 2 2" xfId="8762"/>
    <cellStyle name="Input 4 7 5 2 2 2" xfId="17751"/>
    <cellStyle name="Input 4 7 5 2 2 2 2" xfId="36383"/>
    <cellStyle name="Input 4 7 5 2 2 3" xfId="42210"/>
    <cellStyle name="Input 4 7 5 2 3" xfId="11399"/>
    <cellStyle name="Input 4 7 5 2 3 2" xfId="20388"/>
    <cellStyle name="Input 4 7 5 2 3 2 2" xfId="30412"/>
    <cellStyle name="Input 4 7 5 2 3 3" xfId="39866"/>
    <cellStyle name="Input 4 7 5 2 4" xfId="15165"/>
    <cellStyle name="Input 4 7 5 2 4 2" xfId="40995"/>
    <cellStyle name="Input 4 7 5 2 5" xfId="24400"/>
    <cellStyle name="Input 4 7 5 3" xfId="4297"/>
    <cellStyle name="Input 4 7 5 3 2" xfId="26119"/>
    <cellStyle name="Input 4 7 5 4" xfId="24367"/>
    <cellStyle name="Input 4 7 6" xfId="2167"/>
    <cellStyle name="Input 4 7 6 2" xfId="6468"/>
    <cellStyle name="Input 4 7 6 2 2" xfId="9054"/>
    <cellStyle name="Input 4 7 6 2 2 2" xfId="18043"/>
    <cellStyle name="Input 4 7 6 2 2 2 2" xfId="29762"/>
    <cellStyle name="Input 4 7 6 2 2 3" xfId="29068"/>
    <cellStyle name="Input 4 7 6 2 3" xfId="11691"/>
    <cellStyle name="Input 4 7 6 2 3 2" xfId="20680"/>
    <cellStyle name="Input 4 7 6 2 3 2 2" xfId="31692"/>
    <cellStyle name="Input 4 7 6 2 3 3" xfId="40328"/>
    <cellStyle name="Input 4 7 6 2 4" xfId="15457"/>
    <cellStyle name="Input 4 7 6 2 4 2" xfId="33682"/>
    <cellStyle name="Input 4 7 6 2 5" xfId="41780"/>
    <cellStyle name="Input 4 7 6 3" xfId="4604"/>
    <cellStyle name="Input 4 7 6 3 2" xfId="30709"/>
    <cellStyle name="Input 4 7 6 4" xfId="28391"/>
    <cellStyle name="Input 4 7 7" xfId="4904"/>
    <cellStyle name="Input 4 7 7 2" xfId="7490"/>
    <cellStyle name="Input 4 7 7 2 2" xfId="16479"/>
    <cellStyle name="Input 4 7 7 2 2 2" xfId="41253"/>
    <cellStyle name="Input 4 7 7 2 3" xfId="29505"/>
    <cellStyle name="Input 4 7 7 3" xfId="10127"/>
    <cellStyle name="Input 4 7 7 3 2" xfId="19116"/>
    <cellStyle name="Input 4 7 7 3 2 2" xfId="34469"/>
    <cellStyle name="Input 4 7 7 3 3" xfId="26682"/>
    <cellStyle name="Input 4 7 7 4" xfId="13893"/>
    <cellStyle name="Input 4 7 7 4 2" xfId="23236"/>
    <cellStyle name="Input 4 7 7 5" xfId="38060"/>
    <cellStyle name="Input 4 7 8" xfId="2516"/>
    <cellStyle name="Input 4 7 8 2" xfId="41752"/>
    <cellStyle name="Input 4 7 9" xfId="36457"/>
    <cellStyle name="Input 4 8" xfId="222"/>
    <cellStyle name="Input 4 8 2" xfId="2579"/>
    <cellStyle name="Input 4 8 2 2" xfId="6820"/>
    <cellStyle name="Input 4 8 2 2 2" xfId="15809"/>
    <cellStyle name="Input 4 8 2 2 2 2" xfId="27536"/>
    <cellStyle name="Input 4 8 2 2 3" xfId="22738"/>
    <cellStyle name="Input 4 8 2 3" xfId="9390"/>
    <cellStyle name="Input 4 8 2 3 2" xfId="18379"/>
    <cellStyle name="Input 4 8 2 3 2 2" xfId="30988"/>
    <cellStyle name="Input 4 8 2 3 3" xfId="41162"/>
    <cellStyle name="Input 4 8 2 4" xfId="13433"/>
    <cellStyle name="Input 4 8 2 4 2" xfId="30842"/>
    <cellStyle name="Input 4 8 2 5" xfId="27264"/>
    <cellStyle name="Input 4 8 3" xfId="2690"/>
    <cellStyle name="Input 4 8 3 2" xfId="32547"/>
    <cellStyle name="Input 4 8 4" xfId="38755"/>
    <cellStyle name="Input 4 8 5" xfId="44381"/>
    <cellStyle name="Input 4 8 6" xfId="45769"/>
    <cellStyle name="Input 4 9" xfId="571"/>
    <cellStyle name="Input 4 9 2" xfId="4962"/>
    <cellStyle name="Input 4 9 2 2" xfId="7548"/>
    <cellStyle name="Input 4 9 2 2 2" xfId="16537"/>
    <cellStyle name="Input 4 9 2 2 2 2" xfId="34895"/>
    <cellStyle name="Input 4 9 2 2 3" xfId="41927"/>
    <cellStyle name="Input 4 9 2 3" xfId="10185"/>
    <cellStyle name="Input 4 9 2 3 2" xfId="19174"/>
    <cellStyle name="Input 4 9 2 3 2 2" xfId="39444"/>
    <cellStyle name="Input 4 9 2 3 3" xfId="41377"/>
    <cellStyle name="Input 4 9 2 4" xfId="13951"/>
    <cellStyle name="Input 4 9 2 4 2" xfId="40938"/>
    <cellStyle name="Input 4 9 2 5" xfId="25984"/>
    <cellStyle name="Input 4 9 3" xfId="3008"/>
    <cellStyle name="Input 4 9 3 2" xfId="41144"/>
    <cellStyle name="Input 4 9 4" xfId="42560"/>
    <cellStyle name="Input 4 9 5" xfId="44535"/>
    <cellStyle name="Input 4 9 6" xfId="45810"/>
    <cellStyle name="Input 5" xfId="133"/>
    <cellStyle name="Input 5 10" xfId="1669"/>
    <cellStyle name="Input 5 10 2" xfId="5999"/>
    <cellStyle name="Input 5 10 2 2" xfId="8585"/>
    <cellStyle name="Input 5 10 2 2 2" xfId="17574"/>
    <cellStyle name="Input 5 10 2 2 2 2" xfId="36176"/>
    <cellStyle name="Input 5 10 2 2 3" xfId="33608"/>
    <cellStyle name="Input 5 10 2 3" xfId="11222"/>
    <cellStyle name="Input 5 10 2 3 2" xfId="20211"/>
    <cellStyle name="Input 5 10 2 3 2 2" xfId="39496"/>
    <cellStyle name="Input 5 10 2 3 3" xfId="31092"/>
    <cellStyle name="Input 5 10 2 4" xfId="14988"/>
    <cellStyle name="Input 5 10 2 4 2" xfId="27102"/>
    <cellStyle name="Input 5 10 2 5" xfId="28513"/>
    <cellStyle name="Input 5 10 3" xfId="4106"/>
    <cellStyle name="Input 5 10 3 2" xfId="30781"/>
    <cellStyle name="Input 5 10 4" xfId="43367"/>
    <cellStyle name="Input 5 10 5" xfId="44543"/>
    <cellStyle name="Input 5 11" xfId="2565"/>
    <cellStyle name="Input 5 11 2" xfId="6806"/>
    <cellStyle name="Input 5 11 2 2" xfId="15795"/>
    <cellStyle name="Input 5 11 2 2 2" xfId="24899"/>
    <cellStyle name="Input 5 11 2 3" xfId="28946"/>
    <cellStyle name="Input 5 11 3" xfId="9376"/>
    <cellStyle name="Input 5 11 3 2" xfId="18365"/>
    <cellStyle name="Input 5 11 3 2 2" xfId="36771"/>
    <cellStyle name="Input 5 11 3 3" xfId="35326"/>
    <cellStyle name="Input 5 11 4" xfId="13419"/>
    <cellStyle name="Input 5 11 4 2" xfId="37429"/>
    <cellStyle name="Input 5 11 5" xfId="24653"/>
    <cellStyle name="Input 5 11 6" xfId="44554"/>
    <cellStyle name="Input 5 12" xfId="6589"/>
    <cellStyle name="Input 5 12 2" xfId="11800"/>
    <cellStyle name="Input 5 12 2 2" xfId="20789"/>
    <cellStyle name="Input 5 12 2 2 2" xfId="27299"/>
    <cellStyle name="Input 5 12 2 3" xfId="34816"/>
    <cellStyle name="Input 5 12 3" xfId="15578"/>
    <cellStyle name="Input 5 12 3 2" xfId="22467"/>
    <cellStyle name="Input 5 12 4" xfId="41818"/>
    <cellStyle name="Input 5 12 5" xfId="44700"/>
    <cellStyle name="Input 5 13" xfId="9163"/>
    <cellStyle name="Input 5 13 2" xfId="18152"/>
    <cellStyle name="Input 5 13 2 2" xfId="32941"/>
    <cellStyle name="Input 5 13 3" xfId="26281"/>
    <cellStyle name="Input 5 13 4" xfId="44672"/>
    <cellStyle name="Input 5 14" xfId="9827"/>
    <cellStyle name="Input 5 14 2" xfId="18816"/>
    <cellStyle name="Input 5 14 2 2" xfId="30942"/>
    <cellStyle name="Input 5 14 3" xfId="22319"/>
    <cellStyle name="Input 5 14 4" xfId="44758"/>
    <cellStyle name="Input 5 15" xfId="2293"/>
    <cellStyle name="Input 5 15 2" xfId="23671"/>
    <cellStyle name="Input 5 15 3" xfId="44753"/>
    <cellStyle name="Input 5 16" xfId="13202"/>
    <cellStyle name="Input 5 16 2" xfId="30174"/>
    <cellStyle name="Input 5 16 3" xfId="44821"/>
    <cellStyle name="Input 5 17" xfId="35487"/>
    <cellStyle name="Input 5 17 2" xfId="44881"/>
    <cellStyle name="Input 5 18" xfId="44910"/>
    <cellStyle name="Input 5 19" xfId="44939"/>
    <cellStyle name="Input 5 2" xfId="348"/>
    <cellStyle name="Input 5 2 10" xfId="6650"/>
    <cellStyle name="Input 5 2 10 2" xfId="11856"/>
    <cellStyle name="Input 5 2 10 2 2" xfId="20845"/>
    <cellStyle name="Input 5 2 10 2 2 2" xfId="37483"/>
    <cellStyle name="Input 5 2 10 2 3" xfId="24288"/>
    <cellStyle name="Input 5 2 10 3" xfId="15639"/>
    <cellStyle name="Input 5 2 10 3 2" xfId="42264"/>
    <cellStyle name="Input 5 2 10 4" xfId="33692"/>
    <cellStyle name="Input 5 2 11" xfId="9219"/>
    <cellStyle name="Input 5 2 11 2" xfId="18208"/>
    <cellStyle name="Input 5 2 11 2 2" xfId="35983"/>
    <cellStyle name="Input 5 2 11 3" xfId="43255"/>
    <cellStyle name="Input 5 2 12" xfId="12466"/>
    <cellStyle name="Input 5 2 12 2" xfId="21455"/>
    <cellStyle name="Input 5 2 12 2 2" xfId="39916"/>
    <cellStyle name="Input 5 2 12 3" xfId="32059"/>
    <cellStyle name="Input 5 2 13" xfId="2354"/>
    <cellStyle name="Input 5 2 13 2" xfId="30721"/>
    <cellStyle name="Input 5 2 14" xfId="13263"/>
    <cellStyle name="Input 5 2 14 2" xfId="28640"/>
    <cellStyle name="Input 5 2 15" xfId="27378"/>
    <cellStyle name="Input 5 2 16" xfId="44345"/>
    <cellStyle name="Input 5 2 17" xfId="45520"/>
    <cellStyle name="Input 5 2 2" xfId="480"/>
    <cellStyle name="Input 5 2 2 10" xfId="9344"/>
    <cellStyle name="Input 5 2 2 10 2" xfId="18333"/>
    <cellStyle name="Input 5 2 2 10 2 2" xfId="43724"/>
    <cellStyle name="Input 5 2 2 10 3" xfId="29051"/>
    <cellStyle name="Input 5 2 2 11" xfId="9828"/>
    <cellStyle name="Input 5 2 2 11 2" xfId="18817"/>
    <cellStyle name="Input 5 2 2 11 2 2" xfId="40351"/>
    <cellStyle name="Input 5 2 2 11 3" xfId="24110"/>
    <cellStyle name="Input 5 2 2 12" xfId="2486"/>
    <cellStyle name="Input 5 2 2 12 2" xfId="28405"/>
    <cellStyle name="Input 5 2 2 13" xfId="13395"/>
    <cellStyle name="Input 5 2 2 13 2" xfId="30188"/>
    <cellStyle name="Input 5 2 2 14" xfId="38260"/>
    <cellStyle name="Input 5 2 2 2" xfId="829"/>
    <cellStyle name="Input 5 2 2 2 2" xfId="5198"/>
    <cellStyle name="Input 5 2 2 2 2 2" xfId="7784"/>
    <cellStyle name="Input 5 2 2 2 2 2 2" xfId="16773"/>
    <cellStyle name="Input 5 2 2 2 2 2 2 2" xfId="27729"/>
    <cellStyle name="Input 5 2 2 2 2 2 3" xfId="34313"/>
    <cellStyle name="Input 5 2 2 2 2 3" xfId="10421"/>
    <cellStyle name="Input 5 2 2 2 2 3 2" xfId="19410"/>
    <cellStyle name="Input 5 2 2 2 2 3 2 2" xfId="29922"/>
    <cellStyle name="Input 5 2 2 2 2 3 3" xfId="37689"/>
    <cellStyle name="Input 5 2 2 2 2 4" xfId="14187"/>
    <cellStyle name="Input 5 2 2 2 2 4 2" xfId="23083"/>
    <cellStyle name="Input 5 2 2 2 2 5" xfId="22203"/>
    <cellStyle name="Input 5 2 2 2 3" xfId="3266"/>
    <cellStyle name="Input 5 2 2 2 3 2" xfId="31360"/>
    <cellStyle name="Input 5 2 2 2 4" xfId="33532"/>
    <cellStyle name="Input 5 2 2 3" xfId="1174"/>
    <cellStyle name="Input 5 2 2 3 2" xfId="5519"/>
    <cellStyle name="Input 5 2 2 3 2 2" xfId="8105"/>
    <cellStyle name="Input 5 2 2 3 2 2 2" xfId="17094"/>
    <cellStyle name="Input 5 2 2 3 2 2 2 2" xfId="23456"/>
    <cellStyle name="Input 5 2 2 3 2 2 3" xfId="36747"/>
    <cellStyle name="Input 5 2 2 3 2 3" xfId="10742"/>
    <cellStyle name="Input 5 2 2 3 2 3 2" xfId="19731"/>
    <cellStyle name="Input 5 2 2 3 2 3 2 2" xfId="39150"/>
    <cellStyle name="Input 5 2 2 3 2 3 3" xfId="34653"/>
    <cellStyle name="Input 5 2 2 3 2 4" xfId="14508"/>
    <cellStyle name="Input 5 2 2 3 2 4 2" xfId="24992"/>
    <cellStyle name="Input 5 2 2 3 2 5" xfId="36862"/>
    <cellStyle name="Input 5 2 2 3 3" xfId="3611"/>
    <cellStyle name="Input 5 2 2 3 3 2" xfId="30313"/>
    <cellStyle name="Input 5 2 2 3 4" xfId="27332"/>
    <cellStyle name="Input 5 2 2 4" xfId="1518"/>
    <cellStyle name="Input 5 2 2 4 2" xfId="5863"/>
    <cellStyle name="Input 5 2 2 4 2 2" xfId="8449"/>
    <cellStyle name="Input 5 2 2 4 2 2 2" xfId="17438"/>
    <cellStyle name="Input 5 2 2 4 2 2 2 2" xfId="30214"/>
    <cellStyle name="Input 5 2 2 4 2 2 3" xfId="23449"/>
    <cellStyle name="Input 5 2 2 4 2 3" xfId="11086"/>
    <cellStyle name="Input 5 2 2 4 2 3 2" xfId="20075"/>
    <cellStyle name="Input 5 2 2 4 2 3 2 2" xfId="26059"/>
    <cellStyle name="Input 5 2 2 4 2 3 3" xfId="43820"/>
    <cellStyle name="Input 5 2 2 4 2 4" xfId="14852"/>
    <cellStyle name="Input 5 2 2 4 2 4 2" xfId="34830"/>
    <cellStyle name="Input 5 2 2 4 2 5" xfId="23807"/>
    <cellStyle name="Input 5 2 2 4 3" xfId="3955"/>
    <cellStyle name="Input 5 2 2 4 3 2" xfId="26887"/>
    <cellStyle name="Input 5 2 2 4 4" xfId="38543"/>
    <cellStyle name="Input 5 2 2 5" xfId="1909"/>
    <cellStyle name="Input 5 2 2 5 2" xfId="6225"/>
    <cellStyle name="Input 5 2 2 5 2 2" xfId="8811"/>
    <cellStyle name="Input 5 2 2 5 2 2 2" xfId="17800"/>
    <cellStyle name="Input 5 2 2 5 2 2 2 2" xfId="44000"/>
    <cellStyle name="Input 5 2 2 5 2 2 3" xfId="37474"/>
    <cellStyle name="Input 5 2 2 5 2 3" xfId="11448"/>
    <cellStyle name="Input 5 2 2 5 2 3 2" xfId="20437"/>
    <cellStyle name="Input 5 2 2 5 2 3 2 2" xfId="35984"/>
    <cellStyle name="Input 5 2 2 5 2 3 3" xfId="41678"/>
    <cellStyle name="Input 5 2 2 5 2 4" xfId="15214"/>
    <cellStyle name="Input 5 2 2 5 2 4 2" xfId="30661"/>
    <cellStyle name="Input 5 2 2 5 2 5" xfId="38158"/>
    <cellStyle name="Input 5 2 2 5 3" xfId="4346"/>
    <cellStyle name="Input 5 2 2 5 3 2" xfId="24025"/>
    <cellStyle name="Input 5 2 2 5 4" xfId="29083"/>
    <cellStyle name="Input 5 2 2 6" xfId="2137"/>
    <cellStyle name="Input 5 2 2 6 2" xfId="6438"/>
    <cellStyle name="Input 5 2 2 6 2 2" xfId="9024"/>
    <cellStyle name="Input 5 2 2 6 2 2 2" xfId="18013"/>
    <cellStyle name="Input 5 2 2 6 2 2 2 2" xfId="41471"/>
    <cellStyle name="Input 5 2 2 6 2 2 3" xfId="40031"/>
    <cellStyle name="Input 5 2 2 6 2 3" xfId="11661"/>
    <cellStyle name="Input 5 2 2 6 2 3 2" xfId="20650"/>
    <cellStyle name="Input 5 2 2 6 2 3 2 2" xfId="23654"/>
    <cellStyle name="Input 5 2 2 6 2 3 3" xfId="44128"/>
    <cellStyle name="Input 5 2 2 6 2 4" xfId="15427"/>
    <cellStyle name="Input 5 2 2 6 2 4 2" xfId="41425"/>
    <cellStyle name="Input 5 2 2 6 2 5" xfId="28433"/>
    <cellStyle name="Input 5 2 2 6 3" xfId="4574"/>
    <cellStyle name="Input 5 2 2 6 3 2" xfId="41109"/>
    <cellStyle name="Input 5 2 2 6 4" xfId="37493"/>
    <cellStyle name="Input 5 2 2 7" xfId="2947"/>
    <cellStyle name="Input 5 2 2 7 2" xfId="7097"/>
    <cellStyle name="Input 5 2 2 7 2 2" xfId="12223"/>
    <cellStyle name="Input 5 2 2 7 2 2 2" xfId="21212"/>
    <cellStyle name="Input 5 2 2 7 2 2 2 2" xfId="38040"/>
    <cellStyle name="Input 5 2 2 7 2 2 3" xfId="35672"/>
    <cellStyle name="Input 5 2 2 7 2 3" xfId="13017"/>
    <cellStyle name="Input 5 2 2 7 2 3 2" xfId="22006"/>
    <cellStyle name="Input 5 2 2 7 2 3 2 2" xfId="36291"/>
    <cellStyle name="Input 5 2 2 7 2 3 3" xfId="28914"/>
    <cellStyle name="Input 5 2 2 7 2 4" xfId="16086"/>
    <cellStyle name="Input 5 2 2 7 2 4 2" xfId="35862"/>
    <cellStyle name="Input 5 2 2 7 2 5" xfId="38061"/>
    <cellStyle name="Input 5 2 2 7 3" xfId="9660"/>
    <cellStyle name="Input 5 2 2 7 3 2" xfId="18649"/>
    <cellStyle name="Input 5 2 2 7 3 2 2" xfId="39000"/>
    <cellStyle name="Input 5 2 2 7 3 3" xfId="34022"/>
    <cellStyle name="Input 5 2 2 7 4" xfId="43023"/>
    <cellStyle name="Input 5 2 2 8" xfId="4874"/>
    <cellStyle name="Input 5 2 2 8 2" xfId="7460"/>
    <cellStyle name="Input 5 2 2 8 2 2" xfId="16449"/>
    <cellStyle name="Input 5 2 2 8 2 2 2" xfId="24925"/>
    <cellStyle name="Input 5 2 2 8 2 3" xfId="36484"/>
    <cellStyle name="Input 5 2 2 8 3" xfId="10097"/>
    <cellStyle name="Input 5 2 2 8 3 2" xfId="19086"/>
    <cellStyle name="Input 5 2 2 8 3 2 2" xfId="28646"/>
    <cellStyle name="Input 5 2 2 8 3 3" xfId="37684"/>
    <cellStyle name="Input 5 2 2 8 4" xfId="13863"/>
    <cellStyle name="Input 5 2 2 8 4 2" xfId="39666"/>
    <cellStyle name="Input 5 2 2 8 5" xfId="43910"/>
    <cellStyle name="Input 5 2 2 9" xfId="6782"/>
    <cellStyle name="Input 5 2 2 9 2" xfId="11981"/>
    <cellStyle name="Input 5 2 2 9 2 2" xfId="20970"/>
    <cellStyle name="Input 5 2 2 9 2 2 2" xfId="26089"/>
    <cellStyle name="Input 5 2 2 9 2 3" xfId="22345"/>
    <cellStyle name="Input 5 2 2 9 3" xfId="15771"/>
    <cellStyle name="Input 5 2 2 9 3 2" xfId="27228"/>
    <cellStyle name="Input 5 2 2 9 4" xfId="30952"/>
    <cellStyle name="Input 5 2 3" xfId="697"/>
    <cellStyle name="Input 5 2 3 2" xfId="5073"/>
    <cellStyle name="Input 5 2 3 2 2" xfId="7659"/>
    <cellStyle name="Input 5 2 3 2 2 2" xfId="16648"/>
    <cellStyle name="Input 5 2 3 2 2 2 2" xfId="37746"/>
    <cellStyle name="Input 5 2 3 2 2 3" xfId="38852"/>
    <cellStyle name="Input 5 2 3 2 3" xfId="10296"/>
    <cellStyle name="Input 5 2 3 2 3 2" xfId="19285"/>
    <cellStyle name="Input 5 2 3 2 3 2 2" xfId="36148"/>
    <cellStyle name="Input 5 2 3 2 3 3" xfId="33230"/>
    <cellStyle name="Input 5 2 3 2 4" xfId="14062"/>
    <cellStyle name="Input 5 2 3 2 4 2" xfId="39102"/>
    <cellStyle name="Input 5 2 3 2 5" xfId="28002"/>
    <cellStyle name="Input 5 2 3 3" xfId="3134"/>
    <cellStyle name="Input 5 2 3 3 2" xfId="27340"/>
    <cellStyle name="Input 5 2 3 4" xfId="42692"/>
    <cellStyle name="Input 5 2 4" xfId="1042"/>
    <cellStyle name="Input 5 2 4 2" xfId="5394"/>
    <cellStyle name="Input 5 2 4 2 2" xfId="7980"/>
    <cellStyle name="Input 5 2 4 2 2 2" xfId="16969"/>
    <cellStyle name="Input 5 2 4 2 2 2 2" xfId="35179"/>
    <cellStyle name="Input 5 2 4 2 2 3" xfId="32533"/>
    <cellStyle name="Input 5 2 4 2 3" xfId="10617"/>
    <cellStyle name="Input 5 2 4 2 3 2" xfId="19606"/>
    <cellStyle name="Input 5 2 4 2 3 2 2" xfId="43178"/>
    <cellStyle name="Input 5 2 4 2 3 3" xfId="34533"/>
    <cellStyle name="Input 5 2 4 2 4" xfId="14383"/>
    <cellStyle name="Input 5 2 4 2 4 2" xfId="22437"/>
    <cellStyle name="Input 5 2 4 2 5" xfId="22784"/>
    <cellStyle name="Input 5 2 4 3" xfId="3479"/>
    <cellStyle name="Input 5 2 4 3 2" xfId="26079"/>
    <cellStyle name="Input 5 2 4 4" xfId="26008"/>
    <cellStyle name="Input 5 2 5" xfId="1386"/>
    <cellStyle name="Input 5 2 5 2" xfId="5731"/>
    <cellStyle name="Input 5 2 5 2 2" xfId="8317"/>
    <cellStyle name="Input 5 2 5 2 2 2" xfId="17306"/>
    <cellStyle name="Input 5 2 5 2 2 2 2" xfId="23833"/>
    <cellStyle name="Input 5 2 5 2 2 3" xfId="39292"/>
    <cellStyle name="Input 5 2 5 2 3" xfId="10954"/>
    <cellStyle name="Input 5 2 5 2 3 2" xfId="19943"/>
    <cellStyle name="Input 5 2 5 2 3 2 2" xfId="35453"/>
    <cellStyle name="Input 5 2 5 2 3 3" xfId="34635"/>
    <cellStyle name="Input 5 2 5 2 4" xfId="14720"/>
    <cellStyle name="Input 5 2 5 2 4 2" xfId="22268"/>
    <cellStyle name="Input 5 2 5 2 5" xfId="31765"/>
    <cellStyle name="Input 5 2 5 3" xfId="3823"/>
    <cellStyle name="Input 5 2 5 3 2" xfId="28773"/>
    <cellStyle name="Input 5 2 5 4" xfId="27701"/>
    <cellStyle name="Input 5 2 6" xfId="1658"/>
    <cellStyle name="Input 5 2 6 2" xfId="5992"/>
    <cellStyle name="Input 5 2 6 2 2" xfId="8578"/>
    <cellStyle name="Input 5 2 6 2 2 2" xfId="17567"/>
    <cellStyle name="Input 5 2 6 2 2 2 2" xfId="30034"/>
    <cellStyle name="Input 5 2 6 2 2 3" xfId="23378"/>
    <cellStyle name="Input 5 2 6 2 3" xfId="11215"/>
    <cellStyle name="Input 5 2 6 2 3 2" xfId="20204"/>
    <cellStyle name="Input 5 2 6 2 3 2 2" xfId="42230"/>
    <cellStyle name="Input 5 2 6 2 3 3" xfId="37786"/>
    <cellStyle name="Input 5 2 6 2 4" xfId="14981"/>
    <cellStyle name="Input 5 2 6 2 4 2" xfId="43025"/>
    <cellStyle name="Input 5 2 6 2 5" xfId="26213"/>
    <cellStyle name="Input 5 2 6 3" xfId="4095"/>
    <cellStyle name="Input 5 2 6 3 2" xfId="41340"/>
    <cellStyle name="Input 5 2 6 4" xfId="36578"/>
    <cellStyle name="Input 5 2 7" xfId="2005"/>
    <cellStyle name="Input 5 2 7 2" xfId="6313"/>
    <cellStyle name="Input 5 2 7 2 2" xfId="8899"/>
    <cellStyle name="Input 5 2 7 2 2 2" xfId="17888"/>
    <cellStyle name="Input 5 2 7 2 2 2 2" xfId="39474"/>
    <cellStyle name="Input 5 2 7 2 2 3" xfId="43231"/>
    <cellStyle name="Input 5 2 7 2 3" xfId="11536"/>
    <cellStyle name="Input 5 2 7 2 3 2" xfId="20525"/>
    <cellStyle name="Input 5 2 7 2 3 2 2" xfId="29325"/>
    <cellStyle name="Input 5 2 7 2 3 3" xfId="34709"/>
    <cellStyle name="Input 5 2 7 2 4" xfId="15302"/>
    <cellStyle name="Input 5 2 7 2 4 2" xfId="27915"/>
    <cellStyle name="Input 5 2 7 2 5" xfId="42643"/>
    <cellStyle name="Input 5 2 7 3" xfId="4442"/>
    <cellStyle name="Input 5 2 7 3 2" xfId="30388"/>
    <cellStyle name="Input 5 2 7 4" xfId="25194"/>
    <cellStyle name="Input 5 2 8" xfId="2816"/>
    <cellStyle name="Input 5 2 8 2" xfId="6966"/>
    <cellStyle name="Input 5 2 8 2 2" xfId="12095"/>
    <cellStyle name="Input 5 2 8 2 2 2" xfId="21084"/>
    <cellStyle name="Input 5 2 8 2 2 2 2" xfId="23539"/>
    <cellStyle name="Input 5 2 8 2 2 3" xfId="33188"/>
    <cellStyle name="Input 5 2 8 2 3" xfId="12917"/>
    <cellStyle name="Input 5 2 8 2 3 2" xfId="21906"/>
    <cellStyle name="Input 5 2 8 2 3 2 2" xfId="29524"/>
    <cellStyle name="Input 5 2 8 2 3 3" xfId="29014"/>
    <cellStyle name="Input 5 2 8 2 4" xfId="15955"/>
    <cellStyle name="Input 5 2 8 2 4 2" xfId="23176"/>
    <cellStyle name="Input 5 2 8 2 5" xfId="42013"/>
    <cellStyle name="Input 5 2 8 3" xfId="9529"/>
    <cellStyle name="Input 5 2 8 3 2" xfId="18518"/>
    <cellStyle name="Input 5 2 8 3 2 2" xfId="30613"/>
    <cellStyle name="Input 5 2 8 3 3" xfId="43449"/>
    <cellStyle name="Input 5 2 8 4" xfId="26977"/>
    <cellStyle name="Input 5 2 9" xfId="4749"/>
    <cellStyle name="Input 5 2 9 2" xfId="7335"/>
    <cellStyle name="Input 5 2 9 2 2" xfId="16324"/>
    <cellStyle name="Input 5 2 9 2 2 2" xfId="23152"/>
    <cellStyle name="Input 5 2 9 2 3" xfId="25533"/>
    <cellStyle name="Input 5 2 9 3" xfId="9972"/>
    <cellStyle name="Input 5 2 9 3 2" xfId="18961"/>
    <cellStyle name="Input 5 2 9 3 2 2" xfId="29855"/>
    <cellStyle name="Input 5 2 9 3 3" xfId="43920"/>
    <cellStyle name="Input 5 2 9 4" xfId="13738"/>
    <cellStyle name="Input 5 2 9 4 2" xfId="41488"/>
    <cellStyle name="Input 5 2 9 5" xfId="33531"/>
    <cellStyle name="Input 5 20" xfId="45008"/>
    <cellStyle name="Input 5 21" xfId="45076"/>
    <cellStyle name="Input 5 22" xfId="45120"/>
    <cellStyle name="Input 5 23" xfId="45108"/>
    <cellStyle name="Input 5 24" xfId="45163"/>
    <cellStyle name="Input 5 25" xfId="45275"/>
    <cellStyle name="Input 5 26" xfId="45222"/>
    <cellStyle name="Input 5 27" xfId="45281"/>
    <cellStyle name="Input 5 28" xfId="45388"/>
    <cellStyle name="Input 5 29" xfId="45412"/>
    <cellStyle name="Input 5 3" xfId="422"/>
    <cellStyle name="Input 5 3 10" xfId="9288"/>
    <cellStyle name="Input 5 3 10 2" xfId="18277"/>
    <cellStyle name="Input 5 3 10 2 2" xfId="29158"/>
    <cellStyle name="Input 5 3 10 3" xfId="35927"/>
    <cellStyle name="Input 5 3 11" xfId="9743"/>
    <cellStyle name="Input 5 3 11 2" xfId="18732"/>
    <cellStyle name="Input 5 3 11 2 2" xfId="35415"/>
    <cellStyle name="Input 5 3 11 3" xfId="44109"/>
    <cellStyle name="Input 5 3 12" xfId="2428"/>
    <cellStyle name="Input 5 3 12 2" xfId="40880"/>
    <cellStyle name="Input 5 3 13" xfId="13337"/>
    <cellStyle name="Input 5 3 13 2" xfId="43011"/>
    <cellStyle name="Input 5 3 14" xfId="31225"/>
    <cellStyle name="Input 5 3 15" xfId="44362"/>
    <cellStyle name="Input 5 3 16" xfId="45587"/>
    <cellStyle name="Input 5 3 2" xfId="771"/>
    <cellStyle name="Input 5 3 2 2" xfId="5142"/>
    <cellStyle name="Input 5 3 2 2 2" xfId="7728"/>
    <cellStyle name="Input 5 3 2 2 2 2" xfId="16717"/>
    <cellStyle name="Input 5 3 2 2 2 2 2" xfId="36313"/>
    <cellStyle name="Input 5 3 2 2 2 3" xfId="42144"/>
    <cellStyle name="Input 5 3 2 2 3" xfId="10365"/>
    <cellStyle name="Input 5 3 2 2 3 2" xfId="19354"/>
    <cellStyle name="Input 5 3 2 2 3 2 2" xfId="30517"/>
    <cellStyle name="Input 5 3 2 2 3 3" xfId="32264"/>
    <cellStyle name="Input 5 3 2 2 4" xfId="14131"/>
    <cellStyle name="Input 5 3 2 2 4 2" xfId="32957"/>
    <cellStyle name="Input 5 3 2 2 5" xfId="26570"/>
    <cellStyle name="Input 5 3 2 3" xfId="3208"/>
    <cellStyle name="Input 5 3 2 3 2" xfId="31191"/>
    <cellStyle name="Input 5 3 2 4" xfId="38378"/>
    <cellStyle name="Input 5 3 3" xfId="1116"/>
    <cellStyle name="Input 5 3 3 2" xfId="5463"/>
    <cellStyle name="Input 5 3 3 2 2" xfId="8049"/>
    <cellStyle name="Input 5 3 3 2 2 2" xfId="17038"/>
    <cellStyle name="Input 5 3 3 2 2 2 2" xfId="40163"/>
    <cellStyle name="Input 5 3 3 2 2 3" xfId="37355"/>
    <cellStyle name="Input 5 3 3 2 3" xfId="10686"/>
    <cellStyle name="Input 5 3 3 2 3 2" xfId="19675"/>
    <cellStyle name="Input 5 3 3 2 3 2 2" xfId="26385"/>
    <cellStyle name="Input 5 3 3 2 3 3" xfId="24291"/>
    <cellStyle name="Input 5 3 3 2 4" xfId="14452"/>
    <cellStyle name="Input 5 3 3 2 4 2" xfId="32601"/>
    <cellStyle name="Input 5 3 3 2 5" xfId="32109"/>
    <cellStyle name="Input 5 3 3 3" xfId="3553"/>
    <cellStyle name="Input 5 3 3 3 2" xfId="42952"/>
    <cellStyle name="Input 5 3 3 4" xfId="32020"/>
    <cellStyle name="Input 5 3 4" xfId="1460"/>
    <cellStyle name="Input 5 3 4 2" xfId="5805"/>
    <cellStyle name="Input 5 3 4 2 2" xfId="8391"/>
    <cellStyle name="Input 5 3 4 2 2 2" xfId="17380"/>
    <cellStyle name="Input 5 3 4 2 2 2 2" xfId="24074"/>
    <cellStyle name="Input 5 3 4 2 2 3" xfId="44003"/>
    <cellStyle name="Input 5 3 4 2 3" xfId="11028"/>
    <cellStyle name="Input 5 3 4 2 3 2" xfId="20017"/>
    <cellStyle name="Input 5 3 4 2 3 2 2" xfId="38107"/>
    <cellStyle name="Input 5 3 4 2 3 3" xfId="41623"/>
    <cellStyle name="Input 5 3 4 2 4" xfId="14794"/>
    <cellStyle name="Input 5 3 4 2 4 2" xfId="27591"/>
    <cellStyle name="Input 5 3 4 2 5" xfId="22595"/>
    <cellStyle name="Input 5 3 4 3" xfId="3897"/>
    <cellStyle name="Input 5 3 4 3 2" xfId="28231"/>
    <cellStyle name="Input 5 3 4 4" xfId="29025"/>
    <cellStyle name="Input 5 3 5" xfId="210"/>
    <cellStyle name="Input 5 3 5 2" xfId="2972"/>
    <cellStyle name="Input 5 3 5 2 2" xfId="7122"/>
    <cellStyle name="Input 5 3 5 2 2 2" xfId="16111"/>
    <cellStyle name="Input 5 3 5 2 2 2 2" xfId="28719"/>
    <cellStyle name="Input 5 3 5 2 2 3" xfId="31497"/>
    <cellStyle name="Input 5 3 5 2 3" xfId="9685"/>
    <cellStyle name="Input 5 3 5 2 3 2" xfId="18674"/>
    <cellStyle name="Input 5 3 5 2 3 2 2" xfId="36050"/>
    <cellStyle name="Input 5 3 5 2 3 3" xfId="22373"/>
    <cellStyle name="Input 5 3 5 2 4" xfId="13525"/>
    <cellStyle name="Input 5 3 5 2 4 2" xfId="36334"/>
    <cellStyle name="Input 5 3 5 2 5" xfId="37063"/>
    <cellStyle name="Input 5 3 5 3" xfId="2678"/>
    <cellStyle name="Input 5 3 5 3 2" xfId="34261"/>
    <cellStyle name="Input 5 3 5 4" xfId="36635"/>
    <cellStyle name="Input 5 3 6" xfId="2079"/>
    <cellStyle name="Input 5 3 6 2" xfId="6382"/>
    <cellStyle name="Input 5 3 6 2 2" xfId="8968"/>
    <cellStyle name="Input 5 3 6 2 2 2" xfId="17957"/>
    <cellStyle name="Input 5 3 6 2 2 2 2" xfId="28599"/>
    <cellStyle name="Input 5 3 6 2 2 3" xfId="39762"/>
    <cellStyle name="Input 5 3 6 2 3" xfId="11605"/>
    <cellStyle name="Input 5 3 6 2 3 2" xfId="20594"/>
    <cellStyle name="Input 5 3 6 2 3 2 2" xfId="36772"/>
    <cellStyle name="Input 5 3 6 2 3 3" xfId="26664"/>
    <cellStyle name="Input 5 3 6 2 4" xfId="15371"/>
    <cellStyle name="Input 5 3 6 2 4 2" xfId="26123"/>
    <cellStyle name="Input 5 3 6 2 5" xfId="37062"/>
    <cellStyle name="Input 5 3 6 3" xfId="4516"/>
    <cellStyle name="Input 5 3 6 3 2" xfId="31379"/>
    <cellStyle name="Input 5 3 6 4" xfId="42285"/>
    <cellStyle name="Input 5 3 7" xfId="2889"/>
    <cellStyle name="Input 5 3 7 2" xfId="7039"/>
    <cellStyle name="Input 5 3 7 2 2" xfId="12166"/>
    <cellStyle name="Input 5 3 7 2 2 2" xfId="21155"/>
    <cellStyle name="Input 5 3 7 2 2 2 2" xfId="37467"/>
    <cellStyle name="Input 5 3 7 2 2 3" xfId="36501"/>
    <cellStyle name="Input 5 3 7 2 3" xfId="12976"/>
    <cellStyle name="Input 5 3 7 2 3 2" xfId="21965"/>
    <cellStyle name="Input 5 3 7 2 3 2 2" xfId="43831"/>
    <cellStyle name="Input 5 3 7 2 3 3" xfId="39755"/>
    <cellStyle name="Input 5 3 7 2 4" xfId="16028"/>
    <cellStyle name="Input 5 3 7 2 4 2" xfId="36007"/>
    <cellStyle name="Input 5 3 7 2 5" xfId="24155"/>
    <cellStyle name="Input 5 3 7 3" xfId="9602"/>
    <cellStyle name="Input 5 3 7 3 2" xfId="18591"/>
    <cellStyle name="Input 5 3 7 3 2 2" xfId="43454"/>
    <cellStyle name="Input 5 3 7 3 3" xfId="25575"/>
    <cellStyle name="Input 5 3 7 4" xfId="41136"/>
    <cellStyle name="Input 5 3 8" xfId="4818"/>
    <cellStyle name="Input 5 3 8 2" xfId="7404"/>
    <cellStyle name="Input 5 3 8 2 2" xfId="16393"/>
    <cellStyle name="Input 5 3 8 2 2 2" xfId="32467"/>
    <cellStyle name="Input 5 3 8 2 3" xfId="22794"/>
    <cellStyle name="Input 5 3 8 3" xfId="10041"/>
    <cellStyle name="Input 5 3 8 3 2" xfId="19030"/>
    <cellStyle name="Input 5 3 8 3 2 2" xfId="37163"/>
    <cellStyle name="Input 5 3 8 3 3" xfId="32267"/>
    <cellStyle name="Input 5 3 8 4" xfId="13807"/>
    <cellStyle name="Input 5 3 8 4 2" xfId="31482"/>
    <cellStyle name="Input 5 3 8 5" xfId="23608"/>
    <cellStyle name="Input 5 3 9" xfId="6724"/>
    <cellStyle name="Input 5 3 9 2" xfId="11925"/>
    <cellStyle name="Input 5 3 9 2 2" xfId="20914"/>
    <cellStyle name="Input 5 3 9 2 2 2" xfId="43108"/>
    <cellStyle name="Input 5 3 9 2 3" xfId="36250"/>
    <cellStyle name="Input 5 3 9 3" xfId="15713"/>
    <cellStyle name="Input 5 3 9 3 2" xfId="43589"/>
    <cellStyle name="Input 5 3 9 4" xfId="37768"/>
    <cellStyle name="Input 5 30" xfId="45436"/>
    <cellStyle name="Input 5 31" xfId="45357"/>
    <cellStyle name="Input 5 32" xfId="44275"/>
    <cellStyle name="Input 5 33" xfId="44214"/>
    <cellStyle name="Input 5 34" xfId="45513"/>
    <cellStyle name="Input 5 4" xfId="521"/>
    <cellStyle name="Input 5 4 10" xfId="44351"/>
    <cellStyle name="Input 5 4 11" xfId="45646"/>
    <cellStyle name="Input 5 4 2" xfId="870"/>
    <cellStyle name="Input 5 4 2 2" xfId="5239"/>
    <cellStyle name="Input 5 4 2 2 2" xfId="7825"/>
    <cellStyle name="Input 5 4 2 2 2 2" xfId="16814"/>
    <cellStyle name="Input 5 4 2 2 2 2 2" xfId="23345"/>
    <cellStyle name="Input 5 4 2 2 2 3" xfId="33316"/>
    <cellStyle name="Input 5 4 2 2 3" xfId="10462"/>
    <cellStyle name="Input 5 4 2 2 3 2" xfId="19451"/>
    <cellStyle name="Input 5 4 2 2 3 2 2" xfId="40993"/>
    <cellStyle name="Input 5 4 2 2 3 3" xfId="27199"/>
    <cellStyle name="Input 5 4 2 2 4" xfId="14228"/>
    <cellStyle name="Input 5 4 2 2 4 2" xfId="41389"/>
    <cellStyle name="Input 5 4 2 2 5" xfId="38181"/>
    <cellStyle name="Input 5 4 2 3" xfId="3307"/>
    <cellStyle name="Input 5 4 2 3 2" xfId="37190"/>
    <cellStyle name="Input 5 4 2 4" xfId="39136"/>
    <cellStyle name="Input 5 4 3" xfId="1215"/>
    <cellStyle name="Input 5 4 3 2" xfId="5560"/>
    <cellStyle name="Input 5 4 3 2 2" xfId="8146"/>
    <cellStyle name="Input 5 4 3 2 2 2" xfId="17135"/>
    <cellStyle name="Input 5 4 3 2 2 2 2" xfId="42284"/>
    <cellStyle name="Input 5 4 3 2 2 3" xfId="35117"/>
    <cellStyle name="Input 5 4 3 2 3" xfId="10783"/>
    <cellStyle name="Input 5 4 3 2 3 2" xfId="19772"/>
    <cellStyle name="Input 5 4 3 2 3 2 2" xfId="28167"/>
    <cellStyle name="Input 5 4 3 2 3 3" xfId="37843"/>
    <cellStyle name="Input 5 4 3 2 4" xfId="14549"/>
    <cellStyle name="Input 5 4 3 2 4 2" xfId="32342"/>
    <cellStyle name="Input 5 4 3 2 5" xfId="35253"/>
    <cellStyle name="Input 5 4 3 3" xfId="3652"/>
    <cellStyle name="Input 5 4 3 3 2" xfId="41509"/>
    <cellStyle name="Input 5 4 3 4" xfId="22344"/>
    <cellStyle name="Input 5 4 4" xfId="1559"/>
    <cellStyle name="Input 5 4 4 2" xfId="5904"/>
    <cellStyle name="Input 5 4 4 2 2" xfId="8490"/>
    <cellStyle name="Input 5 4 4 2 2 2" xfId="17479"/>
    <cellStyle name="Input 5 4 4 2 2 2 2" xfId="41264"/>
    <cellStyle name="Input 5 4 4 2 2 3" xfId="42309"/>
    <cellStyle name="Input 5 4 4 2 3" xfId="11127"/>
    <cellStyle name="Input 5 4 4 2 3 2" xfId="20116"/>
    <cellStyle name="Input 5 4 4 2 3 2 2" xfId="39090"/>
    <cellStyle name="Input 5 4 4 2 3 3" xfId="37820"/>
    <cellStyle name="Input 5 4 4 2 4" xfId="14893"/>
    <cellStyle name="Input 5 4 4 2 4 2" xfId="24737"/>
    <cellStyle name="Input 5 4 4 2 5" xfId="28828"/>
    <cellStyle name="Input 5 4 4 3" xfId="3996"/>
    <cellStyle name="Input 5 4 4 3 2" xfId="22121"/>
    <cellStyle name="Input 5 4 4 4" xfId="25470"/>
    <cellStyle name="Input 5 4 5" xfId="1871"/>
    <cellStyle name="Input 5 4 5 2" xfId="6187"/>
    <cellStyle name="Input 5 4 5 2 2" xfId="8773"/>
    <cellStyle name="Input 5 4 5 2 2 2" xfId="17762"/>
    <cellStyle name="Input 5 4 5 2 2 2 2" xfId="43369"/>
    <cellStyle name="Input 5 4 5 2 2 3" xfId="37233"/>
    <cellStyle name="Input 5 4 5 2 3" xfId="11410"/>
    <cellStyle name="Input 5 4 5 2 3 2" xfId="20399"/>
    <cellStyle name="Input 5 4 5 2 3 2 2" xfId="25041"/>
    <cellStyle name="Input 5 4 5 2 3 3" xfId="40210"/>
    <cellStyle name="Input 5 4 5 2 4" xfId="15176"/>
    <cellStyle name="Input 5 4 5 2 4 2" xfId="29324"/>
    <cellStyle name="Input 5 4 5 2 5" xfId="40664"/>
    <cellStyle name="Input 5 4 5 3" xfId="4308"/>
    <cellStyle name="Input 5 4 5 3 2" xfId="35591"/>
    <cellStyle name="Input 5 4 5 4" xfId="40631"/>
    <cellStyle name="Input 5 4 6" xfId="2178"/>
    <cellStyle name="Input 5 4 6 2" xfId="6479"/>
    <cellStyle name="Input 5 4 6 2 2" xfId="9065"/>
    <cellStyle name="Input 5 4 6 2 2 2" xfId="18054"/>
    <cellStyle name="Input 5 4 6 2 2 2 2" xfId="43630"/>
    <cellStyle name="Input 5 4 6 2 2 3" xfId="27272"/>
    <cellStyle name="Input 5 4 6 2 3" xfId="11702"/>
    <cellStyle name="Input 5 4 6 2 3 2" xfId="20691"/>
    <cellStyle name="Input 5 4 6 2 3 2 2" xfId="42422"/>
    <cellStyle name="Input 5 4 6 2 3 3" xfId="41641"/>
    <cellStyle name="Input 5 4 6 2 4" xfId="15468"/>
    <cellStyle name="Input 5 4 6 2 4 2" xfId="22786"/>
    <cellStyle name="Input 5 4 6 2 5" xfId="36802"/>
    <cellStyle name="Input 5 4 6 3" xfId="4615"/>
    <cellStyle name="Input 5 4 6 3 2" xfId="25295"/>
    <cellStyle name="Input 5 4 6 4" xfId="25200"/>
    <cellStyle name="Input 5 4 7" xfId="4915"/>
    <cellStyle name="Input 5 4 7 2" xfId="7501"/>
    <cellStyle name="Input 5 4 7 2 2" xfId="16490"/>
    <cellStyle name="Input 5 4 7 2 2 2" xfId="30665"/>
    <cellStyle name="Input 5 4 7 2 3" xfId="34734"/>
    <cellStyle name="Input 5 4 7 3" xfId="10138"/>
    <cellStyle name="Input 5 4 7 3 2" xfId="19127"/>
    <cellStyle name="Input 5 4 7 3 2 2" xfId="24516"/>
    <cellStyle name="Input 5 4 7 3 3" xfId="27193"/>
    <cellStyle name="Input 5 4 7 4" xfId="13904"/>
    <cellStyle name="Input 5 4 7 4 2" xfId="31223"/>
    <cellStyle name="Input 5 4 7 5" xfId="36100"/>
    <cellStyle name="Input 5 4 8" xfId="2527"/>
    <cellStyle name="Input 5 4 8 2" xfId="36774"/>
    <cellStyle name="Input 5 4 9" xfId="43423"/>
    <cellStyle name="Input 5 5" xfId="287"/>
    <cellStyle name="Input 5 5 2" xfId="4693"/>
    <cellStyle name="Input 5 5 2 2" xfId="7279"/>
    <cellStyle name="Input 5 5 2 2 2" xfId="16268"/>
    <cellStyle name="Input 5 5 2 2 2 2" xfId="23529"/>
    <cellStyle name="Input 5 5 2 2 3" xfId="25928"/>
    <cellStyle name="Input 5 5 2 3" xfId="9916"/>
    <cellStyle name="Input 5 5 2 3 2" xfId="18905"/>
    <cellStyle name="Input 5 5 2 3 2 2" xfId="40462"/>
    <cellStyle name="Input 5 5 2 3 3" xfId="24251"/>
    <cellStyle name="Input 5 5 2 4" xfId="13682"/>
    <cellStyle name="Input 5 5 2 4 2" xfId="26005"/>
    <cellStyle name="Input 5 5 2 5" xfId="33927"/>
    <cellStyle name="Input 5 5 3" xfId="2755"/>
    <cellStyle name="Input 5 5 3 2" xfId="39612"/>
    <cellStyle name="Input 5 5 4" xfId="29729"/>
    <cellStyle name="Input 5 5 5" xfId="44402"/>
    <cellStyle name="Input 5 5 6" xfId="45665"/>
    <cellStyle name="Input 5 6" xfId="636"/>
    <cellStyle name="Input 5 6 2" xfId="5017"/>
    <cellStyle name="Input 5 6 2 2" xfId="7603"/>
    <cellStyle name="Input 5 6 2 2 2" xfId="16592"/>
    <cellStyle name="Input 5 6 2 2 2 2" xfId="27406"/>
    <cellStyle name="Input 5 6 2 2 3" xfId="24566"/>
    <cellStyle name="Input 5 6 2 3" xfId="10240"/>
    <cellStyle name="Input 5 6 2 3 2" xfId="19229"/>
    <cellStyle name="Input 5 6 2 3 2 2" xfId="44018"/>
    <cellStyle name="Input 5 6 2 3 3" xfId="41659"/>
    <cellStyle name="Input 5 6 2 4" xfId="14006"/>
    <cellStyle name="Input 5 6 2 4 2" xfId="39713"/>
    <cellStyle name="Input 5 6 2 5" xfId="32368"/>
    <cellStyle name="Input 5 6 3" xfId="3073"/>
    <cellStyle name="Input 5 6 3 2" xfId="43663"/>
    <cellStyle name="Input 5 6 4" xfId="28203"/>
    <cellStyle name="Input 5 6 5" xfId="44462"/>
    <cellStyle name="Input 5 6 6" xfId="45701"/>
    <cellStyle name="Input 5 7" xfId="981"/>
    <cellStyle name="Input 5 7 2" xfId="5338"/>
    <cellStyle name="Input 5 7 2 2" xfId="7924"/>
    <cellStyle name="Input 5 7 2 2 2" xfId="16913"/>
    <cellStyle name="Input 5 7 2 2 2 2" xfId="30910"/>
    <cellStyle name="Input 5 7 2 2 3" xfId="28428"/>
    <cellStyle name="Input 5 7 2 3" xfId="10561"/>
    <cellStyle name="Input 5 7 2 3 2" xfId="19550"/>
    <cellStyle name="Input 5 7 2 3 2 2" xfId="29536"/>
    <cellStyle name="Input 5 7 2 3 3" xfId="22725"/>
    <cellStyle name="Input 5 7 2 4" xfId="14327"/>
    <cellStyle name="Input 5 7 2 4 2" xfId="23670"/>
    <cellStyle name="Input 5 7 2 5" xfId="33471"/>
    <cellStyle name="Input 5 7 3" xfId="3418"/>
    <cellStyle name="Input 5 7 3 2" xfId="32571"/>
    <cellStyle name="Input 5 7 4" xfId="32493"/>
    <cellStyle name="Input 5 7 5" xfId="44511"/>
    <cellStyle name="Input 5 7 6" xfId="45737"/>
    <cellStyle name="Input 5 8" xfId="1325"/>
    <cellStyle name="Input 5 8 2" xfId="5670"/>
    <cellStyle name="Input 5 8 2 2" xfId="8256"/>
    <cellStyle name="Input 5 8 2 2 2" xfId="17245"/>
    <cellStyle name="Input 5 8 2 2 2 2" xfId="31014"/>
    <cellStyle name="Input 5 8 2 2 3" xfId="25088"/>
    <cellStyle name="Input 5 8 2 3" xfId="10893"/>
    <cellStyle name="Input 5 8 2 3 2" xfId="19882"/>
    <cellStyle name="Input 5 8 2 3 2 2" xfId="27931"/>
    <cellStyle name="Input 5 8 2 3 3" xfId="40071"/>
    <cellStyle name="Input 5 8 2 4" xfId="14659"/>
    <cellStyle name="Input 5 8 2 4 2" xfId="29438"/>
    <cellStyle name="Input 5 8 2 5" xfId="33593"/>
    <cellStyle name="Input 5 8 3" xfId="3762"/>
    <cellStyle name="Input 5 8 3 2" xfId="32836"/>
    <cellStyle name="Input 5 8 4" xfId="31522"/>
    <cellStyle name="Input 5 8 5" xfId="44492"/>
    <cellStyle name="Input 5 8 6" xfId="45786"/>
    <cellStyle name="Input 5 9" xfId="1660"/>
    <cellStyle name="Input 5 9 2" xfId="5993"/>
    <cellStyle name="Input 5 9 2 2" xfId="8579"/>
    <cellStyle name="Input 5 9 2 2 2" xfId="17568"/>
    <cellStyle name="Input 5 9 2 2 2 2" xfId="39239"/>
    <cellStyle name="Input 5 9 2 2 3" xfId="24510"/>
    <cellStyle name="Input 5 9 2 3" xfId="11216"/>
    <cellStyle name="Input 5 9 2 3 2" xfId="20205"/>
    <cellStyle name="Input 5 9 2 3 2 2" xfId="29243"/>
    <cellStyle name="Input 5 9 2 3 3" xfId="25398"/>
    <cellStyle name="Input 5 9 2 4" xfId="14982"/>
    <cellStyle name="Input 5 9 2 4 2" xfId="29973"/>
    <cellStyle name="Input 5 9 2 5" xfId="34200"/>
    <cellStyle name="Input 5 9 3" xfId="4097"/>
    <cellStyle name="Input 5 9 3 2" xfId="37494"/>
    <cellStyle name="Input 5 9 4" xfId="22943"/>
    <cellStyle name="Input 5 9 5" xfId="44544"/>
    <cellStyle name="Input 5 9 6" xfId="45826"/>
    <cellStyle name="Input 6" xfId="126"/>
    <cellStyle name="Input 6 10" xfId="1722"/>
    <cellStyle name="Input 6 10 2" xfId="6048"/>
    <cellStyle name="Input 6 10 2 2" xfId="8634"/>
    <cellStyle name="Input 6 10 2 2 2" xfId="17623"/>
    <cellStyle name="Input 6 10 2 2 2 2" xfId="43394"/>
    <cellStyle name="Input 6 10 2 2 3" xfId="23020"/>
    <cellStyle name="Input 6 10 2 3" xfId="11271"/>
    <cellStyle name="Input 6 10 2 3 2" xfId="20260"/>
    <cellStyle name="Input 6 10 2 3 2 2" xfId="31976"/>
    <cellStyle name="Input 6 10 2 3 3" xfId="34397"/>
    <cellStyle name="Input 6 10 2 4" xfId="15037"/>
    <cellStyle name="Input 6 10 2 4 2" xfId="33947"/>
    <cellStyle name="Input 6 10 2 5" xfId="25407"/>
    <cellStyle name="Input 6 10 3" xfId="4159"/>
    <cellStyle name="Input 6 10 3 2" xfId="42507"/>
    <cellStyle name="Input 6 10 4" xfId="31941"/>
    <cellStyle name="Input 6 10 5" xfId="44612"/>
    <cellStyle name="Input 6 10 6" xfId="45772"/>
    <cellStyle name="Input 6 11" xfId="2642"/>
    <cellStyle name="Input 6 11 2" xfId="6883"/>
    <cellStyle name="Input 6 11 2 2" xfId="15872"/>
    <cellStyle name="Input 6 11 2 2 2" xfId="30588"/>
    <cellStyle name="Input 6 11 2 3" xfId="38594"/>
    <cellStyle name="Input 6 11 3" xfId="9453"/>
    <cellStyle name="Input 6 11 3 2" xfId="18442"/>
    <cellStyle name="Input 6 11 3 2 2" xfId="32200"/>
    <cellStyle name="Input 6 11 3 3" xfId="26264"/>
    <cellStyle name="Input 6 11 4" xfId="13496"/>
    <cellStyle name="Input 6 11 4 2" xfId="25695"/>
    <cellStyle name="Input 6 11 5" xfId="34355"/>
    <cellStyle name="Input 6 11 6" xfId="44646"/>
    <cellStyle name="Input 6 12" xfId="6582"/>
    <cellStyle name="Input 6 12 2" xfId="11797"/>
    <cellStyle name="Input 6 12 2 2" xfId="20786"/>
    <cellStyle name="Input 6 12 2 2 2" xfId="40951"/>
    <cellStyle name="Input 6 12 2 3" xfId="35903"/>
    <cellStyle name="Input 6 12 3" xfId="15571"/>
    <cellStyle name="Input 6 12 3 2" xfId="30757"/>
    <cellStyle name="Input 6 12 4" xfId="37478"/>
    <cellStyle name="Input 6 12 5" xfId="44687"/>
    <cellStyle name="Input 6 13" xfId="9160"/>
    <cellStyle name="Input 6 13 2" xfId="18149"/>
    <cellStyle name="Input 6 13 2 2" xfId="23054"/>
    <cellStyle name="Input 6 13 3" xfId="27812"/>
    <cellStyle name="Input 6 13 4" xfId="44670"/>
    <cellStyle name="Input 6 14" xfId="9767"/>
    <cellStyle name="Input 6 14 2" xfId="18756"/>
    <cellStyle name="Input 6 14 2 2" xfId="41501"/>
    <cellStyle name="Input 6 14 3" xfId="33358"/>
    <cellStyle name="Input 6 14 4" xfId="44764"/>
    <cellStyle name="Input 6 15" xfId="2286"/>
    <cellStyle name="Input 6 15 2" xfId="40930"/>
    <cellStyle name="Input 6 15 3" xfId="44731"/>
    <cellStyle name="Input 6 16" xfId="13195"/>
    <cellStyle name="Input 6 16 2" xfId="32704"/>
    <cellStyle name="Input 6 16 3" xfId="44742"/>
    <cellStyle name="Input 6 17" xfId="39574"/>
    <cellStyle name="Input 6 17 2" xfId="44811"/>
    <cellStyle name="Input 6 18" xfId="44833"/>
    <cellStyle name="Input 6 19" xfId="44849"/>
    <cellStyle name="Input 6 2" xfId="333"/>
    <cellStyle name="Input 6 2 10" xfId="6635"/>
    <cellStyle name="Input 6 2 10 2" xfId="11841"/>
    <cellStyle name="Input 6 2 10 2 2" xfId="20830"/>
    <cellStyle name="Input 6 2 10 2 2 2" xfId="23178"/>
    <cellStyle name="Input 6 2 10 2 3" xfId="44098"/>
    <cellStyle name="Input 6 2 10 3" xfId="15624"/>
    <cellStyle name="Input 6 2 10 3 2" xfId="33803"/>
    <cellStyle name="Input 6 2 10 4" xfId="31319"/>
    <cellStyle name="Input 6 2 11" xfId="9204"/>
    <cellStyle name="Input 6 2 11 2" xfId="18193"/>
    <cellStyle name="Input 6 2 11 2 2" xfId="39928"/>
    <cellStyle name="Input 6 2 11 3" xfId="40874"/>
    <cellStyle name="Input 6 2 12" xfId="12739"/>
    <cellStyle name="Input 6 2 12 2" xfId="21728"/>
    <cellStyle name="Input 6 2 12 2 2" xfId="36990"/>
    <cellStyle name="Input 6 2 12 3" xfId="28805"/>
    <cellStyle name="Input 6 2 13" xfId="2339"/>
    <cellStyle name="Input 6 2 13 2" xfId="43552"/>
    <cellStyle name="Input 6 2 14" xfId="13248"/>
    <cellStyle name="Input 6 2 14 2" xfId="35546"/>
    <cellStyle name="Input 6 2 15" xfId="23634"/>
    <cellStyle name="Input 6 2 16" xfId="44299"/>
    <cellStyle name="Input 6 2 17" xfId="45552"/>
    <cellStyle name="Input 6 2 2" xfId="465"/>
    <cellStyle name="Input 6 2 2 10" xfId="9329"/>
    <cellStyle name="Input 6 2 2 10 2" xfId="18318"/>
    <cellStyle name="Input 6 2 2 10 2 2" xfId="34089"/>
    <cellStyle name="Input 6 2 2 10 3" xfId="43021"/>
    <cellStyle name="Input 6 2 2 11" xfId="12814"/>
    <cellStyle name="Input 6 2 2 11 2" xfId="21803"/>
    <cellStyle name="Input 6 2 2 11 2 2" xfId="35380"/>
    <cellStyle name="Input 6 2 2 11 3" xfId="37249"/>
    <cellStyle name="Input 6 2 2 12" xfId="2471"/>
    <cellStyle name="Input 6 2 2 12 2" xfId="35449"/>
    <cellStyle name="Input 6 2 2 13" xfId="13380"/>
    <cellStyle name="Input 6 2 2 13 2" xfId="28181"/>
    <cellStyle name="Input 6 2 2 14" xfId="30035"/>
    <cellStyle name="Input 6 2 2 2" xfId="814"/>
    <cellStyle name="Input 6 2 2 2 2" xfId="5183"/>
    <cellStyle name="Input 6 2 2 2 2 2" xfId="7769"/>
    <cellStyle name="Input 6 2 2 2 2 2 2" xfId="16758"/>
    <cellStyle name="Input 6 2 2 2 2 2 2 2" xfId="23941"/>
    <cellStyle name="Input 6 2 2 2 2 2 3" xfId="26101"/>
    <cellStyle name="Input 6 2 2 2 2 3" xfId="10406"/>
    <cellStyle name="Input 6 2 2 2 2 3 2" xfId="19395"/>
    <cellStyle name="Input 6 2 2 2 2 3 2 2" xfId="27748"/>
    <cellStyle name="Input 6 2 2 2 2 3 3" xfId="38932"/>
    <cellStyle name="Input 6 2 2 2 2 4" xfId="14172"/>
    <cellStyle name="Input 6 2 2 2 2 4 2" xfId="25073"/>
    <cellStyle name="Input 6 2 2 2 2 5" xfId="25089"/>
    <cellStyle name="Input 6 2 2 2 3" xfId="3251"/>
    <cellStyle name="Input 6 2 2 2 3 2" xfId="30970"/>
    <cellStyle name="Input 6 2 2 2 4" xfId="39732"/>
    <cellStyle name="Input 6 2 2 3" xfId="1159"/>
    <cellStyle name="Input 6 2 2 3 2" xfId="5504"/>
    <cellStyle name="Input 6 2 2 3 2 2" xfId="8090"/>
    <cellStyle name="Input 6 2 2 3 2 2 2" xfId="17079"/>
    <cellStyle name="Input 6 2 2 3 2 2 2 2" xfId="28866"/>
    <cellStyle name="Input 6 2 2 3 2 2 3" xfId="22347"/>
    <cellStyle name="Input 6 2 2 3 2 3" xfId="10727"/>
    <cellStyle name="Input 6 2 2 3 2 3 2" xfId="19716"/>
    <cellStyle name="Input 6 2 2 3 2 3 2 2" xfId="32058"/>
    <cellStyle name="Input 6 2 2 3 2 3 3" xfId="41394"/>
    <cellStyle name="Input 6 2 2 3 2 4" xfId="14493"/>
    <cellStyle name="Input 6 2 2 3 2 4 2" xfId="38398"/>
    <cellStyle name="Input 6 2 2 3 2 5" xfId="22469"/>
    <cellStyle name="Input 6 2 2 3 3" xfId="3596"/>
    <cellStyle name="Input 6 2 2 3 3 2" xfId="28117"/>
    <cellStyle name="Input 6 2 2 3 4" xfId="23588"/>
    <cellStyle name="Input 6 2 2 4" xfId="1503"/>
    <cellStyle name="Input 6 2 2 4 2" xfId="5848"/>
    <cellStyle name="Input 6 2 2 4 2 2" xfId="8434"/>
    <cellStyle name="Input 6 2 2 4 2 2 2" xfId="17423"/>
    <cellStyle name="Input 6 2 2 4 2 2 2 2" xfId="28033"/>
    <cellStyle name="Input 6 2 2 4 2 2 3" xfId="28859"/>
    <cellStyle name="Input 6 2 2 4 2 3" xfId="11071"/>
    <cellStyle name="Input 6 2 2 4 2 3 2" xfId="20060"/>
    <cellStyle name="Input 6 2 2 4 2 3 2 2" xfId="39486"/>
    <cellStyle name="Input 6 2 2 4 2 3 3" xfId="35860"/>
    <cellStyle name="Input 6 2 2 4 2 4" xfId="14837"/>
    <cellStyle name="Input 6 2 2 4 2 4 2" xfId="32329"/>
    <cellStyle name="Input 6 2 2 4 2 5" xfId="29224"/>
    <cellStyle name="Input 6 2 2 4 3" xfId="3940"/>
    <cellStyle name="Input 6 2 2 4 3 2" xfId="23292"/>
    <cellStyle name="Input 6 2 2 4 4" xfId="30338"/>
    <cellStyle name="Input 6 2 2 5" xfId="183"/>
    <cellStyle name="Input 6 2 2 5 2" xfId="2704"/>
    <cellStyle name="Input 6 2 2 5 2 2" xfId="6894"/>
    <cellStyle name="Input 6 2 2 5 2 2 2" xfId="15883"/>
    <cellStyle name="Input 6 2 2 5 2 2 2 2" xfId="41950"/>
    <cellStyle name="Input 6 2 2 5 2 2 3" xfId="36708"/>
    <cellStyle name="Input 6 2 2 5 2 3" xfId="9465"/>
    <cellStyle name="Input 6 2 2 5 2 3 2" xfId="18454"/>
    <cellStyle name="Input 6 2 2 5 2 3 2 2" xfId="35994"/>
    <cellStyle name="Input 6 2 2 5 2 3 3" xfId="24551"/>
    <cellStyle name="Input 6 2 2 5 2 4" xfId="13503"/>
    <cellStyle name="Input 6 2 2 5 2 4 2" xfId="27994"/>
    <cellStyle name="Input 6 2 2 5 2 5" xfId="36155"/>
    <cellStyle name="Input 6 2 2 5 3" xfId="2651"/>
    <cellStyle name="Input 6 2 2 5 3 2" xfId="32179"/>
    <cellStyle name="Input 6 2 2 5 4" xfId="25410"/>
    <cellStyle name="Input 6 2 2 6" xfId="2122"/>
    <cellStyle name="Input 6 2 2 6 2" xfId="6423"/>
    <cellStyle name="Input 6 2 2 6 2 2" xfId="9009"/>
    <cellStyle name="Input 6 2 2 6 2 2 2" xfId="17998"/>
    <cellStyle name="Input 6 2 2 6 2 2 2 2" xfId="25971"/>
    <cellStyle name="Input 6 2 2 6 2 2 3" xfId="26806"/>
    <cellStyle name="Input 6 2 2 6 2 3" xfId="11646"/>
    <cellStyle name="Input 6 2 2 6 2 3 2" xfId="20635"/>
    <cellStyle name="Input 6 2 2 6 2 3 2 2" xfId="29057"/>
    <cellStyle name="Input 6 2 2 6 2 3 3" xfId="41681"/>
    <cellStyle name="Input 6 2 2 6 2 4" xfId="15412"/>
    <cellStyle name="Input 6 2 2 6 2 4 2" xfId="33473"/>
    <cellStyle name="Input 6 2 2 6 2 5" xfId="35504"/>
    <cellStyle name="Input 6 2 2 6 3" xfId="4559"/>
    <cellStyle name="Input 6 2 2 6 3 2" xfId="36409"/>
    <cellStyle name="Input 6 2 2 6 4" xfId="29616"/>
    <cellStyle name="Input 6 2 2 7" xfId="2932"/>
    <cellStyle name="Input 6 2 2 7 2" xfId="7082"/>
    <cellStyle name="Input 6 2 2 7 2 2" xfId="12208"/>
    <cellStyle name="Input 6 2 2 7 2 2 2" xfId="21197"/>
    <cellStyle name="Input 6 2 2 7 2 2 2 2" xfId="26292"/>
    <cellStyle name="Input 6 2 2 7 2 2 3" xfId="31935"/>
    <cellStyle name="Input 6 2 2 7 2 3" xfId="13006"/>
    <cellStyle name="Input 6 2 2 7 2 3 2" xfId="21995"/>
    <cellStyle name="Input 6 2 2 7 2 3 2 2" xfId="38222"/>
    <cellStyle name="Input 6 2 2 7 2 3 3" xfId="40040"/>
    <cellStyle name="Input 6 2 2 7 2 4" xfId="16071"/>
    <cellStyle name="Input 6 2 2 7 2 4 2" xfId="24222"/>
    <cellStyle name="Input 6 2 2 7 2 5" xfId="34399"/>
    <cellStyle name="Input 6 2 2 7 3" xfId="9645"/>
    <cellStyle name="Input 6 2 2 7 3 2" xfId="18634"/>
    <cellStyle name="Input 6 2 2 7 3 2 2" xfId="36844"/>
    <cellStyle name="Input 6 2 2 7 3 3" xfId="31581"/>
    <cellStyle name="Input 6 2 2 7 4" xfId="40046"/>
    <cellStyle name="Input 6 2 2 8" xfId="4859"/>
    <cellStyle name="Input 6 2 2 8 2" xfId="7445"/>
    <cellStyle name="Input 6 2 2 8 2 2" xfId="16434"/>
    <cellStyle name="Input 6 2 2 8 2 2 2" xfId="38296"/>
    <cellStyle name="Input 6 2 2 8 2 3" xfId="24854"/>
    <cellStyle name="Input 6 2 2 8 3" xfId="10082"/>
    <cellStyle name="Input 6 2 2 8 3 2" xfId="19071"/>
    <cellStyle name="Input 6 2 2 8 3 2 2" xfId="35569"/>
    <cellStyle name="Input 6 2 2 8 3 3" xfId="38889"/>
    <cellStyle name="Input 6 2 2 8 4" xfId="13848"/>
    <cellStyle name="Input 6 2 2 8 4 2" xfId="37295"/>
    <cellStyle name="Input 6 2 2 8 5" xfId="34197"/>
    <cellStyle name="Input 6 2 2 9" xfId="6767"/>
    <cellStyle name="Input 6 2 2 9 2" xfId="11966"/>
    <cellStyle name="Input 6 2 2 9 2 2" xfId="20955"/>
    <cellStyle name="Input 6 2 2 9 2 2 2" xfId="31758"/>
    <cellStyle name="Input 6 2 2 9 2 3" xfId="26542"/>
    <cellStyle name="Input 6 2 2 9 3" xfId="15756"/>
    <cellStyle name="Input 6 2 2 9 3 2" xfId="23491"/>
    <cellStyle name="Input 6 2 2 9 4" xfId="41408"/>
    <cellStyle name="Input 6 2 3" xfId="682"/>
    <cellStyle name="Input 6 2 3 2" xfId="5058"/>
    <cellStyle name="Input 6 2 3 2 2" xfId="7644"/>
    <cellStyle name="Input 6 2 3 2 2 2" xfId="16633"/>
    <cellStyle name="Input 6 2 3 2 2 2 2" xfId="22429"/>
    <cellStyle name="Input 6 2 3 2 2 3" xfId="30717"/>
    <cellStyle name="Input 6 2 3 2 3" xfId="10281"/>
    <cellStyle name="Input 6 2 3 2 3 2" xfId="19270"/>
    <cellStyle name="Input 6 2 3 2 3 2 2" xfId="24554"/>
    <cellStyle name="Input 6 2 3 2 3 3" xfId="40009"/>
    <cellStyle name="Input 6 2 3 2 4" xfId="14047"/>
    <cellStyle name="Input 6 2 3 2 4 2" xfId="35828"/>
    <cellStyle name="Input 6 2 3 2 5" xfId="34965"/>
    <cellStyle name="Input 6 2 3 3" xfId="3119"/>
    <cellStyle name="Input 6 2 3 3 2" xfId="23596"/>
    <cellStyle name="Input 6 2 3 4" xfId="34357"/>
    <cellStyle name="Input 6 2 4" xfId="1027"/>
    <cellStyle name="Input 6 2 4 2" xfId="5379"/>
    <cellStyle name="Input 6 2 4 2 2" xfId="7965"/>
    <cellStyle name="Input 6 2 4 2 2 2" xfId="16954"/>
    <cellStyle name="Input 6 2 4 2 2 2 2" xfId="32624"/>
    <cellStyle name="Input 6 2 4 2 2 3" xfId="36797"/>
    <cellStyle name="Input 6 2 4 2 3" xfId="10602"/>
    <cellStyle name="Input 6 2 4 2 3 2" xfId="19591"/>
    <cellStyle name="Input 6 2 4 2 3 2 2" xfId="40803"/>
    <cellStyle name="Input 6 2 4 2 3 3" xfId="40290"/>
    <cellStyle name="Input 6 2 4 2 4" xfId="14368"/>
    <cellStyle name="Input 6 2 4 2 4 2" xfId="42438"/>
    <cellStyle name="Input 6 2 4 2 5" xfId="41977"/>
    <cellStyle name="Input 6 2 4 3" xfId="3464"/>
    <cellStyle name="Input 6 2 4 3 2" xfId="39590"/>
    <cellStyle name="Input 6 2 4 4" xfId="39435"/>
    <cellStyle name="Input 6 2 5" xfId="1371"/>
    <cellStyle name="Input 6 2 5 2" xfId="5716"/>
    <cellStyle name="Input 6 2 5 2 2" xfId="8302"/>
    <cellStyle name="Input 6 2 5 2 2 2" xfId="17291"/>
    <cellStyle name="Input 6 2 5 2 2 2 2" xfId="29217"/>
    <cellStyle name="Input 6 2 5 2 2 3" xfId="36918"/>
    <cellStyle name="Input 6 2 5 2 3" xfId="10939"/>
    <cellStyle name="Input 6 2 5 2 3 2" xfId="19928"/>
    <cellStyle name="Input 6 2 5 2 3 2 2" xfId="32873"/>
    <cellStyle name="Input 6 2 5 2 3 3" xfId="32240"/>
    <cellStyle name="Input 6 2 5 2 4" xfId="14705"/>
    <cellStyle name="Input 6 2 5 2 4 2" xfId="39054"/>
    <cellStyle name="Input 6 2 5 2 5" xfId="27374"/>
    <cellStyle name="Input 6 2 5 3" xfId="3808"/>
    <cellStyle name="Input 6 2 5 3 2" xfId="40149"/>
    <cellStyle name="Input 6 2 5 4" xfId="23913"/>
    <cellStyle name="Input 6 2 6" xfId="1257"/>
    <cellStyle name="Input 6 2 6 2" xfId="5602"/>
    <cellStyle name="Input 6 2 6 2 2" xfId="8188"/>
    <cellStyle name="Input 6 2 6 2 2 2" xfId="17177"/>
    <cellStyle name="Input 6 2 6 2 2 2 2" xfId="34555"/>
    <cellStyle name="Input 6 2 6 2 2 3" xfId="24839"/>
    <cellStyle name="Input 6 2 6 2 3" xfId="10825"/>
    <cellStyle name="Input 6 2 6 2 3 2" xfId="19814"/>
    <cellStyle name="Input 6 2 6 2 3 2 2" xfId="35580"/>
    <cellStyle name="Input 6 2 6 2 3 3" xfId="30972"/>
    <cellStyle name="Input 6 2 6 2 4" xfId="14591"/>
    <cellStyle name="Input 6 2 6 2 4 2" xfId="40786"/>
    <cellStyle name="Input 6 2 6 2 5" xfId="34290"/>
    <cellStyle name="Input 6 2 6 3" xfId="3694"/>
    <cellStyle name="Input 6 2 6 3 2" xfId="43847"/>
    <cellStyle name="Input 6 2 6 4" xfId="30581"/>
    <cellStyle name="Input 6 2 7" xfId="1990"/>
    <cellStyle name="Input 6 2 7 2" xfId="6298"/>
    <cellStyle name="Input 6 2 7 2 2" xfId="8884"/>
    <cellStyle name="Input 6 2 7 2 2 2" xfId="17873"/>
    <cellStyle name="Input 6 2 7 2 2 2 2" xfId="37094"/>
    <cellStyle name="Input 6 2 7 2 2 3" xfId="40854"/>
    <cellStyle name="Input 6 2 7 2 3" xfId="11521"/>
    <cellStyle name="Input 6 2 7 2 3 2" xfId="20510"/>
    <cellStyle name="Input 6 2 7 2 3 2 2" xfId="43259"/>
    <cellStyle name="Input 6 2 7 2 3 3" xfId="32259"/>
    <cellStyle name="Input 6 2 7 2 4" xfId="15287"/>
    <cellStyle name="Input 6 2 7 2 4 2" xfId="34865"/>
    <cellStyle name="Input 6 2 7 2 5" xfId="34310"/>
    <cellStyle name="Input 6 2 7 3" xfId="4427"/>
    <cellStyle name="Input 6 2 7 3 2" xfId="28313"/>
    <cellStyle name="Input 6 2 7 4" xfId="39077"/>
    <cellStyle name="Input 6 2 8" xfId="2801"/>
    <cellStyle name="Input 6 2 8 2" xfId="6951"/>
    <cellStyle name="Input 6 2 8 2 2" xfId="12080"/>
    <cellStyle name="Input 6 2 8 2 2 2" xfId="21069"/>
    <cellStyle name="Input 6 2 8 2 2 2 2" xfId="28949"/>
    <cellStyle name="Input 6 2 8 2 2 3" xfId="33339"/>
    <cellStyle name="Input 6 2 8 2 3" xfId="12906"/>
    <cellStyle name="Input 6 2 8 2 3 2" xfId="21895"/>
    <cellStyle name="Input 6 2 8 2 3 2 2" xfId="34214"/>
    <cellStyle name="Input 6 2 8 2 3 3" xfId="40740"/>
    <cellStyle name="Input 6 2 8 2 4" xfId="15940"/>
    <cellStyle name="Input 6 2 8 2 4 2" xfId="42340"/>
    <cellStyle name="Input 6 2 8 2 5" xfId="33586"/>
    <cellStyle name="Input 6 2 8 3" xfId="9514"/>
    <cellStyle name="Input 6 2 8 3 2" xfId="18503"/>
    <cellStyle name="Input 6 2 8 3 2 2" xfId="28797"/>
    <cellStyle name="Input 6 2 8 3 3" xfId="41082"/>
    <cellStyle name="Input 6 2 8 4" xfId="23212"/>
    <cellStyle name="Input 6 2 9" xfId="4734"/>
    <cellStyle name="Input 6 2 9 2" xfId="7320"/>
    <cellStyle name="Input 6 2 9 2 2" xfId="16309"/>
    <cellStyle name="Input 6 2 9 2 2 2" xfId="41482"/>
    <cellStyle name="Input 6 2 9 2 3" xfId="30513"/>
    <cellStyle name="Input 6 2 9 3" xfId="9957"/>
    <cellStyle name="Input 6 2 9 3 2" xfId="18946"/>
    <cellStyle name="Input 6 2 9 3 2 2" xfId="25299"/>
    <cellStyle name="Input 6 2 9 3 3" xfId="32291"/>
    <cellStyle name="Input 6 2 9 4" xfId="13723"/>
    <cellStyle name="Input 6 2 9 4 2" xfId="30802"/>
    <cellStyle name="Input 6 2 9 5" xfId="39731"/>
    <cellStyle name="Input 6 20" xfId="44952"/>
    <cellStyle name="Input 6 21" xfId="44971"/>
    <cellStyle name="Input 6 22" xfId="44963"/>
    <cellStyle name="Input 6 23" xfId="44999"/>
    <cellStyle name="Input 6 24" xfId="45024"/>
    <cellStyle name="Input 6 25" xfId="45036"/>
    <cellStyle name="Input 6 26" xfId="45111"/>
    <cellStyle name="Input 6 27" xfId="45143"/>
    <cellStyle name="Input 6 28" xfId="45164"/>
    <cellStyle name="Input 6 29" xfId="45227"/>
    <cellStyle name="Input 6 3" xfId="417"/>
    <cellStyle name="Input 6 3 10" xfId="9285"/>
    <cellStyle name="Input 6 3 10 2" xfId="18274"/>
    <cellStyle name="Input 6 3 10 2 2" xfId="24749"/>
    <cellStyle name="Input 6 3 10 3" xfId="42644"/>
    <cellStyle name="Input 6 3 11" xfId="12645"/>
    <cellStyle name="Input 6 3 11 2" xfId="21634"/>
    <cellStyle name="Input 6 3 11 2 2" xfId="28879"/>
    <cellStyle name="Input 6 3 11 3" xfId="33754"/>
    <cellStyle name="Input 6 3 12" xfId="2423"/>
    <cellStyle name="Input 6 3 12 2" xfId="33714"/>
    <cellStyle name="Input 6 3 13" xfId="13332"/>
    <cellStyle name="Input 6 3 13 2" xfId="41898"/>
    <cellStyle name="Input 6 3 14" xfId="25482"/>
    <cellStyle name="Input 6 3 15" xfId="44280"/>
    <cellStyle name="Input 6 3 16" xfId="45555"/>
    <cellStyle name="Input 6 3 2" xfId="766"/>
    <cellStyle name="Input 6 3 2 2" xfId="5139"/>
    <cellStyle name="Input 6 3 2 2 2" xfId="7725"/>
    <cellStyle name="Input 6 3 2 2 2 2" xfId="16714"/>
    <cellStyle name="Input 6 3 2 2 2 2 2" xfId="28106"/>
    <cellStyle name="Input 6 3 2 2 2 3" xfId="23617"/>
    <cellStyle name="Input 6 3 2 2 3" xfId="10362"/>
    <cellStyle name="Input 6 3 2 2 3 2" xfId="19351"/>
    <cellStyle name="Input 6 3 2 2 3 2 2" xfId="26173"/>
    <cellStyle name="Input 6 3 2 2 3 3" xfId="34687"/>
    <cellStyle name="Input 6 3 2 2 4" xfId="14128"/>
    <cellStyle name="Input 6 3 2 2 4 2" xfId="23071"/>
    <cellStyle name="Input 6 3 2 2 5" xfId="43716"/>
    <cellStyle name="Input 6 3 2 3" xfId="3203"/>
    <cellStyle name="Input 6 3 2 3 2" xfId="25448"/>
    <cellStyle name="Input 6 3 2 4" xfId="23698"/>
    <cellStyle name="Input 6 3 3" xfId="1111"/>
    <cellStyle name="Input 6 3 3 2" xfId="5460"/>
    <cellStyle name="Input 6 3 3 2 2" xfId="8046"/>
    <cellStyle name="Input 6 3 3 2 2 2" xfId="17035"/>
    <cellStyle name="Input 6 3 3 2 2 2 2" xfId="34600"/>
    <cellStyle name="Input 6 3 3 2 2 3" xfId="31792"/>
    <cellStyle name="Input 6 3 3 2 3" xfId="10683"/>
    <cellStyle name="Input 6 3 3 2 3 2" xfId="19672"/>
    <cellStyle name="Input 6 3 3 2 3 2 2" xfId="35637"/>
    <cellStyle name="Input 6 3 3 2 3 3" xfId="40531"/>
    <cellStyle name="Input 6 3 3 2 4" xfId="14449"/>
    <cellStyle name="Input 6 3 3 2 4 2" xfId="22678"/>
    <cellStyle name="Input 6 3 3 2 5" xfId="43958"/>
    <cellStyle name="Input 6 3 3 3" xfId="3548"/>
    <cellStyle name="Input 6 3 3 3 2" xfId="41839"/>
    <cellStyle name="Input 6 3 3 4" xfId="26258"/>
    <cellStyle name="Input 6 3 4" xfId="1455"/>
    <cellStyle name="Input 6 3 4 2" xfId="5800"/>
    <cellStyle name="Input 6 3 4 2 2" xfId="8386"/>
    <cellStyle name="Input 6 3 4 2 2 2" xfId="17375"/>
    <cellStyle name="Input 6 3 4 2 2 2 2" xfId="39074"/>
    <cellStyle name="Input 6 3 4 2 2 3" xfId="43742"/>
    <cellStyle name="Input 6 3 4 2 3" xfId="11023"/>
    <cellStyle name="Input 6 3 4 2 3 2" xfId="20012"/>
    <cellStyle name="Input 6 3 4 2 3 2 2" xfId="23426"/>
    <cellStyle name="Input 6 3 4 2 3 3" xfId="26651"/>
    <cellStyle name="Input 6 3 4 2 4" xfId="14789"/>
    <cellStyle name="Input 6 3 4 2 4 2" xfId="39611"/>
    <cellStyle name="Input 6 3 4 2 5" xfId="32007"/>
    <cellStyle name="Input 6 3 4 3" xfId="3892"/>
    <cellStyle name="Input 6 3 4 3 2" xfId="43328"/>
    <cellStyle name="Input 6 3 4 4" xfId="22680"/>
    <cellStyle name="Input 6 3 5" xfId="1768"/>
    <cellStyle name="Input 6 3 5 2" xfId="6092"/>
    <cellStyle name="Input 6 3 5 2 2" xfId="8678"/>
    <cellStyle name="Input 6 3 5 2 2 2" xfId="17667"/>
    <cellStyle name="Input 6 3 5 2 2 2 2" xfId="40583"/>
    <cellStyle name="Input 6 3 5 2 2 3" xfId="39904"/>
    <cellStyle name="Input 6 3 5 2 3" xfId="11315"/>
    <cellStyle name="Input 6 3 5 2 3 2" xfId="20304"/>
    <cellStyle name="Input 6 3 5 2 3 2 2" xfId="34844"/>
    <cellStyle name="Input 6 3 5 2 3 3" xfId="40512"/>
    <cellStyle name="Input 6 3 5 2 4" xfId="15081"/>
    <cellStyle name="Input 6 3 5 2 4 2" xfId="28687"/>
    <cellStyle name="Input 6 3 5 2 5" xfId="37077"/>
    <cellStyle name="Input 6 3 5 3" xfId="4205"/>
    <cellStyle name="Input 6 3 5 3 2" xfId="34391"/>
    <cellStyle name="Input 6 3 5 4" xfId="25738"/>
    <cellStyle name="Input 6 3 6" xfId="2074"/>
    <cellStyle name="Input 6 3 6 2" xfId="6379"/>
    <cellStyle name="Input 6 3 6 2 2" xfId="8965"/>
    <cellStyle name="Input 6 3 6 2 2 2" xfId="17954"/>
    <cellStyle name="Input 6 3 6 2 2 2 2" xfId="24081"/>
    <cellStyle name="Input 6 3 6 2 2 3" xfId="34199"/>
    <cellStyle name="Input 6 3 6 2 3" xfId="11602"/>
    <cellStyle name="Input 6 3 6 2 3 2" xfId="20591"/>
    <cellStyle name="Input 6 3 6 2 3 2 2" xfId="31210"/>
    <cellStyle name="Input 6 3 6 2 3 3" xfId="34828"/>
    <cellStyle name="Input 6 3 6 2 4" xfId="15368"/>
    <cellStyle name="Input 6 3 6 2 4 2" xfId="42407"/>
    <cellStyle name="Input 6 3 6 2 5" xfId="31499"/>
    <cellStyle name="Input 6 3 6 3" xfId="4511"/>
    <cellStyle name="Input 6 3 6 3 2" xfId="25636"/>
    <cellStyle name="Input 6 3 6 4" xfId="35243"/>
    <cellStyle name="Input 6 3 7" xfId="2884"/>
    <cellStyle name="Input 6 3 7 2" xfId="7034"/>
    <cellStyle name="Input 6 3 7 2 2" xfId="12162"/>
    <cellStyle name="Input 6 3 7 2 2 2" xfId="21151"/>
    <cellStyle name="Input 6 3 7 2 2 2 2" xfId="39710"/>
    <cellStyle name="Input 6 3 7 2 2 3" xfId="41130"/>
    <cellStyle name="Input 6 3 7 2 3" xfId="12974"/>
    <cellStyle name="Input 6 3 7 2 3 2" xfId="21963"/>
    <cellStyle name="Input 6 3 7 2 3 2 2" xfId="26435"/>
    <cellStyle name="Input 6 3 7 2 3 3" xfId="43602"/>
    <cellStyle name="Input 6 3 7 2 4" xfId="16023"/>
    <cellStyle name="Input 6 3 7 2 4 2" xfId="31292"/>
    <cellStyle name="Input 6 3 7 2 5" xfId="37414"/>
    <cellStyle name="Input 6 3 7 3" xfId="9597"/>
    <cellStyle name="Input 6 3 7 3 2" xfId="18586"/>
    <cellStyle name="Input 6 3 7 3 2 2" xfId="42341"/>
    <cellStyle name="Input 6 3 7 3 3" xfId="24463"/>
    <cellStyle name="Input 6 3 7 4" xfId="33970"/>
    <cellStyle name="Input 6 3 8" xfId="4815"/>
    <cellStyle name="Input 6 3 8 2" xfId="7401"/>
    <cellStyle name="Input 6 3 8 2 2" xfId="16390"/>
    <cellStyle name="Input 6 3 8 2 2 2" xfId="22520"/>
    <cellStyle name="Input 6 3 8 2 3" xfId="27186"/>
    <cellStyle name="Input 6 3 8 3" xfId="10038"/>
    <cellStyle name="Input 6 3 8 3 2" xfId="19027"/>
    <cellStyle name="Input 6 3 8 3 2 2" xfId="31600"/>
    <cellStyle name="Input 6 3 8 3 3" xfId="34690"/>
    <cellStyle name="Input 6 3 8 4" xfId="13804"/>
    <cellStyle name="Input 6 3 8 4 2" xfId="43136"/>
    <cellStyle name="Input 6 3 8 5" xfId="36213"/>
    <cellStyle name="Input 6 3 9" xfId="6719"/>
    <cellStyle name="Input 6 3 9 2" xfId="11922"/>
    <cellStyle name="Input 6 3 9 2 2" xfId="20911"/>
    <cellStyle name="Input 6 3 9 2 2 2" xfId="38148"/>
    <cellStyle name="Input 6 3 9 2 3" xfId="43837"/>
    <cellStyle name="Input 6 3 9 3" xfId="15708"/>
    <cellStyle name="Input 6 3 9 3 2" xfId="26904"/>
    <cellStyle name="Input 6 3 9 4" xfId="22451"/>
    <cellStyle name="Input 6 30" xfId="45206"/>
    <cellStyle name="Input 6 31" xfId="45255"/>
    <cellStyle name="Input 6 32" xfId="45303"/>
    <cellStyle name="Input 6 33" xfId="45331"/>
    <cellStyle name="Input 6 34" xfId="45325"/>
    <cellStyle name="Input 6 35" xfId="45415"/>
    <cellStyle name="Input 6 36" xfId="45450"/>
    <cellStyle name="Input 6 37" xfId="44147"/>
    <cellStyle name="Input 6 38" xfId="45458"/>
    <cellStyle name="Input 6 39" xfId="45478"/>
    <cellStyle name="Input 6 4" xfId="518"/>
    <cellStyle name="Input 6 4 10" xfId="44404"/>
    <cellStyle name="Input 6 4 11" xfId="45606"/>
    <cellStyle name="Input 6 4 2" xfId="867"/>
    <cellStyle name="Input 6 4 2 2" xfId="5236"/>
    <cellStyle name="Input 6 4 2 2 2" xfId="7822"/>
    <cellStyle name="Input 6 4 2 2 2 2" xfId="16811"/>
    <cellStyle name="Input 6 4 2 2 2 2 2" xfId="35924"/>
    <cellStyle name="Input 6 4 2 2 2 3" xfId="29557"/>
    <cellStyle name="Input 6 4 2 2 3" xfId="10459"/>
    <cellStyle name="Input 6 4 2 2 3 2" xfId="19448"/>
    <cellStyle name="Input 6 4 2 2 3 2 2" xfId="30184"/>
    <cellStyle name="Input 6 4 2 2 3 3" xfId="33315"/>
    <cellStyle name="Input 6 4 2 2 4" xfId="14225"/>
    <cellStyle name="Input 6 4 2 2 4 2" xfId="30565"/>
    <cellStyle name="Input 6 4 2 2 5" xfId="32618"/>
    <cellStyle name="Input 6 4 2 3" xfId="3304"/>
    <cellStyle name="Input 6 4 2 3 2" xfId="31627"/>
    <cellStyle name="Input 6 4 2 4" xfId="33573"/>
    <cellStyle name="Input 6 4 3" xfId="1212"/>
    <cellStyle name="Input 6 4 3 2" xfId="5557"/>
    <cellStyle name="Input 6 4 3 2 2" xfId="8143"/>
    <cellStyle name="Input 6 4 3 2 2 2" xfId="17132"/>
    <cellStyle name="Input 6 4 3 2 2 2 2" xfId="23757"/>
    <cellStyle name="Input 6 4 3 2 2 3" xfId="37007"/>
    <cellStyle name="Input 6 4 3 2 3" xfId="10780"/>
    <cellStyle name="Input 6 4 3 2 3 2" xfId="19769"/>
    <cellStyle name="Input 6 4 3 2 3 2 2" xfId="39417"/>
    <cellStyle name="Input 6 4 3 2 3 3" xfId="40266"/>
    <cellStyle name="Input 6 4 3 2 4" xfId="14546"/>
    <cellStyle name="Input 6 4 3 2 4 2" xfId="35932"/>
    <cellStyle name="Input 6 4 3 2 5" xfId="37125"/>
    <cellStyle name="Input 6 4 3 3" xfId="3649"/>
    <cellStyle name="Input 6 4 3 3 2" xfId="30799"/>
    <cellStyle name="Input 6 4 3 4" xfId="27617"/>
    <cellStyle name="Input 6 4 4" xfId="1556"/>
    <cellStyle name="Input 6 4 4 2" xfId="5901"/>
    <cellStyle name="Input 6 4 4 2 2" xfId="8487"/>
    <cellStyle name="Input 6 4 4 2 2 2" xfId="17476"/>
    <cellStyle name="Input 6 4 4 2 2 2 2" xfId="30455"/>
    <cellStyle name="Input 6 4 4 2 2 3" xfId="23782"/>
    <cellStyle name="Input 6 4 4 2 3" xfId="11124"/>
    <cellStyle name="Input 6 4 4 2 3 2" xfId="20113"/>
    <cellStyle name="Input 6 4 4 2 3 2 2" xfId="33527"/>
    <cellStyle name="Input 6 4 4 2 3 3" xfId="40243"/>
    <cellStyle name="Input 6 4 4 2 4" xfId="14890"/>
    <cellStyle name="Input 6 4 4 2 4 2" xfId="35139"/>
    <cellStyle name="Input 6 4 4 2 5" xfId="24420"/>
    <cellStyle name="Input 6 4 4 3" xfId="3993"/>
    <cellStyle name="Input 6 4 4 3 2" xfId="27001"/>
    <cellStyle name="Input 6 4 4 4" xfId="41753"/>
    <cellStyle name="Input 6 4 5" xfId="1868"/>
    <cellStyle name="Input 6 4 5 2" xfId="6184"/>
    <cellStyle name="Input 6 4 5 2 2" xfId="8770"/>
    <cellStyle name="Input 6 4 5 2 2 2" xfId="17759"/>
    <cellStyle name="Input 6 4 5 2 2 2 2" xfId="38409"/>
    <cellStyle name="Input 6 4 5 2 2 3" xfId="31670"/>
    <cellStyle name="Input 6 4 5 2 3" xfId="11407"/>
    <cellStyle name="Input 6 4 5 2 3 2" xfId="20396"/>
    <cellStyle name="Input 6 4 5 2 3 2 2" xfId="35532"/>
    <cellStyle name="Input 6 4 5 2 3 3" xfId="26661"/>
    <cellStyle name="Input 6 4 5 2 4" xfId="15173"/>
    <cellStyle name="Input 6 4 5 2 4 2" xfId="24915"/>
    <cellStyle name="Input 6 4 5 2 5" xfId="29856"/>
    <cellStyle name="Input 6 4 5 3" xfId="4305"/>
    <cellStyle name="Input 6 4 5 3 2" xfId="37426"/>
    <cellStyle name="Input 6 4 5 4" xfId="29823"/>
    <cellStyle name="Input 6 4 6" xfId="2175"/>
    <cellStyle name="Input 6 4 6 2" xfId="6476"/>
    <cellStyle name="Input 6 4 6 2 2" xfId="9062"/>
    <cellStyle name="Input 6 4 6 2 2 2" xfId="18051"/>
    <cellStyle name="Input 6 4 6 2 2 2 2" xfId="24007"/>
    <cellStyle name="Input 6 4 6 2 2 3" xfId="40924"/>
    <cellStyle name="Input 6 4 6 2 3" xfId="11699"/>
    <cellStyle name="Input 6 4 6 2 3 2" xfId="20688"/>
    <cellStyle name="Input 6 4 6 2 3 2 2" xfId="23895"/>
    <cellStyle name="Input 6 4 6 2 3 3" xfId="44065"/>
    <cellStyle name="Input 6 4 6 2 4" xfId="15465"/>
    <cellStyle name="Input 6 4 6 2 4 2" xfId="27176"/>
    <cellStyle name="Input 6 4 6 2 5" xfId="31240"/>
    <cellStyle name="Input 6 4 6 3" xfId="4612"/>
    <cellStyle name="Input 6 4 6 3 2" xfId="41589"/>
    <cellStyle name="Input 6 4 6 4" xfId="41484"/>
    <cellStyle name="Input 6 4 7" xfId="4912"/>
    <cellStyle name="Input 6 4 7 2" xfId="7498"/>
    <cellStyle name="Input 6 4 7 2 2" xfId="16487"/>
    <cellStyle name="Input 6 4 7 2 2 2" xfId="26326"/>
    <cellStyle name="Input 6 4 7 2 3" xfId="35695"/>
    <cellStyle name="Input 6 4 7 3" xfId="10135"/>
    <cellStyle name="Input 6 4 7 3 2" xfId="19124"/>
    <cellStyle name="Input 6 4 7 3 2 2" xfId="34880"/>
    <cellStyle name="Input 6 4 7 3 3" xfId="33350"/>
    <cellStyle name="Input 6 4 7 4" xfId="13901"/>
    <cellStyle name="Input 6 4 7 4 2" xfId="42876"/>
    <cellStyle name="Input 6 4 7 5" xfId="27922"/>
    <cellStyle name="Input 6 4 8" xfId="2524"/>
    <cellStyle name="Input 6 4 8 2" xfId="31212"/>
    <cellStyle name="Input 6 4 9" xfId="38463"/>
    <cellStyle name="Input 6 5" xfId="280"/>
    <cellStyle name="Input 6 5 2" xfId="4690"/>
    <cellStyle name="Input 6 5 2 2" xfId="7276"/>
    <cellStyle name="Input 6 5 2 2 2" xfId="16265"/>
    <cellStyle name="Input 6 5 2 2 2 2" xfId="36125"/>
    <cellStyle name="Input 6 5 2 2 3" xfId="42212"/>
    <cellStyle name="Input 6 5 2 3" xfId="9913"/>
    <cellStyle name="Input 6 5 2 3 2" xfId="18902"/>
    <cellStyle name="Input 6 5 2 3 2 2" xfId="29631"/>
    <cellStyle name="Input 6 5 2 3 3" xfId="40491"/>
    <cellStyle name="Input 6 5 2 4" xfId="13679"/>
    <cellStyle name="Input 6 5 2 4 2" xfId="42289"/>
    <cellStyle name="Input 6 5 2 5" xfId="29237"/>
    <cellStyle name="Input 6 5 3" xfId="2748"/>
    <cellStyle name="Input 6 5 3 2" xfId="42346"/>
    <cellStyle name="Input 6 5 4" xfId="33124"/>
    <cellStyle name="Input 6 5 5" xfId="44442"/>
    <cellStyle name="Input 6 5 6" xfId="45604"/>
    <cellStyle name="Input 6 6" xfId="629"/>
    <cellStyle name="Input 6 6 2" xfId="5014"/>
    <cellStyle name="Input 6 6 2 2" xfId="7600"/>
    <cellStyle name="Input 6 6 2 2 2" xfId="16589"/>
    <cellStyle name="Input 6 6 2 2 2 2" xfId="41058"/>
    <cellStyle name="Input 6 6 2 2 3" xfId="35345"/>
    <cellStyle name="Input 6 6 2 3" xfId="10237"/>
    <cellStyle name="Input 6 6 2 3 2" xfId="19226"/>
    <cellStyle name="Input 6 6 2 3 2 2" xfId="39910"/>
    <cellStyle name="Input 6 6 2 3 3" xfId="44083"/>
    <cellStyle name="Input 6 6 2 4" xfId="14003"/>
    <cellStyle name="Input 6 6 2 4 2" xfId="34150"/>
    <cellStyle name="Input 6 6 2 5" xfId="35959"/>
    <cellStyle name="Input 6 6 3" xfId="3066"/>
    <cellStyle name="Input 6 6 3 2" xfId="31241"/>
    <cellStyle name="Input 6 6 4" xfId="25903"/>
    <cellStyle name="Input 6 6 5" xfId="44465"/>
    <cellStyle name="Input 6 6 6" xfId="45669"/>
    <cellStyle name="Input 6 7" xfId="974"/>
    <cellStyle name="Input 6 7 2" xfId="5335"/>
    <cellStyle name="Input 6 7 2 2" xfId="7921"/>
    <cellStyle name="Input 6 7 2 2 2" xfId="16910"/>
    <cellStyle name="Input 6 7 2 2 2 2" xfId="39970"/>
    <cellStyle name="Input 6 7 2 2 3" xfId="39678"/>
    <cellStyle name="Input 6 7 2 3" xfId="10558"/>
    <cellStyle name="Input 6 7 2 3 2" xfId="19547"/>
    <cellStyle name="Input 6 7 2 3 2 2" xfId="25127"/>
    <cellStyle name="Input 6 7 2 3 3" xfId="31105"/>
    <cellStyle name="Input 6 7 2 4" xfId="14324"/>
    <cellStyle name="Input 6 7 2 4 2" xfId="36283"/>
    <cellStyle name="Input 6 7 2 5" xfId="28781"/>
    <cellStyle name="Input 6 7 3" xfId="3411"/>
    <cellStyle name="Input 6 7 3 2" xfId="36872"/>
    <cellStyle name="Input 6 7 4" xfId="35757"/>
    <cellStyle name="Input 6 7 5" xfId="44469"/>
    <cellStyle name="Input 6 7 6" xfId="45705"/>
    <cellStyle name="Input 6 8" xfId="1318"/>
    <cellStyle name="Input 6 8 2" xfId="5663"/>
    <cellStyle name="Input 6 8 2 2" xfId="8249"/>
    <cellStyle name="Input 6 8 2 2 2" xfId="17238"/>
    <cellStyle name="Input 6 8 2 2 2 2" xfId="26494"/>
    <cellStyle name="Input 6 8 2 2 3" xfId="43597"/>
    <cellStyle name="Input 6 8 2 3" xfId="10886"/>
    <cellStyle name="Input 6 8 2 3 2" xfId="19875"/>
    <cellStyle name="Input 6 8 2 3 2 2" xfId="25632"/>
    <cellStyle name="Input 6 8 2 3 3" xfId="40278"/>
    <cellStyle name="Input 6 8 2 4" xfId="14652"/>
    <cellStyle name="Input 6 8 2 4 2" xfId="36516"/>
    <cellStyle name="Input 6 8 2 5" xfId="23363"/>
    <cellStyle name="Input 6 8 3" xfId="3755"/>
    <cellStyle name="Input 6 8 3 2" xfId="37179"/>
    <cellStyle name="Input 6 8 4" xfId="29075"/>
    <cellStyle name="Input 6 8 5" xfId="44546"/>
    <cellStyle name="Input 6 8 6" xfId="45752"/>
    <cellStyle name="Input 6 9" xfId="1797"/>
    <cellStyle name="Input 6 9 2" xfId="6115"/>
    <cellStyle name="Input 6 9 2 2" xfId="8701"/>
    <cellStyle name="Input 6 9 2 2 2" xfId="17690"/>
    <cellStyle name="Input 6 9 2 2 2 2" xfId="39942"/>
    <cellStyle name="Input 6 9 2 2 3" xfId="33479"/>
    <cellStyle name="Input 6 9 2 3" xfId="11338"/>
    <cellStyle name="Input 6 9 2 3 2" xfId="20327"/>
    <cellStyle name="Input 6 9 2 3 2 2" xfId="38083"/>
    <cellStyle name="Input 6 9 2 3 3" xfId="34707"/>
    <cellStyle name="Input 6 9 2 4" xfId="15104"/>
    <cellStyle name="Input 6 9 2 4 2" xfId="24047"/>
    <cellStyle name="Input 6 9 2 5" xfId="22307"/>
    <cellStyle name="Input 6 9 3" xfId="4234"/>
    <cellStyle name="Input 6 9 3 2" xfId="23498"/>
    <cellStyle name="Input 6 9 4" xfId="36381"/>
    <cellStyle name="Input 6 9 5" xfId="44563"/>
    <cellStyle name="Input 6 9 6" xfId="45793"/>
    <cellStyle name="Input 7" xfId="147"/>
    <cellStyle name="Input 7 10" xfId="1958"/>
    <cellStyle name="Input 7 10 2" xfId="6269"/>
    <cellStyle name="Input 7 10 2 2" xfId="8855"/>
    <cellStyle name="Input 7 10 2 2 2" xfId="17844"/>
    <cellStyle name="Input 7 10 2 2 2 2" xfId="28954"/>
    <cellStyle name="Input 7 10 2 2 3" xfId="32446"/>
    <cellStyle name="Input 7 10 2 3" xfId="11492"/>
    <cellStyle name="Input 7 10 2 3 2" xfId="20481"/>
    <cellStyle name="Input 7 10 2 3 2 2" xfId="34999"/>
    <cellStyle name="Input 7 10 2 3 3" xfId="30931"/>
    <cellStyle name="Input 7 10 2 4" xfId="15258"/>
    <cellStyle name="Input 7 10 2 4 2" xfId="33077"/>
    <cellStyle name="Input 7 10 2 5" xfId="31564"/>
    <cellStyle name="Input 7 10 3" xfId="4395"/>
    <cellStyle name="Input 7 10 3 2" xfId="23581"/>
    <cellStyle name="Input 7 10 4" xfId="27576"/>
    <cellStyle name="Input 7 11" xfId="2994"/>
    <cellStyle name="Input 7 11 2" xfId="7144"/>
    <cellStyle name="Input 7 11 2 2" xfId="16133"/>
    <cellStyle name="Input 7 11 2 2 2" xfId="33064"/>
    <cellStyle name="Input 7 11 2 3" xfId="37197"/>
    <cellStyle name="Input 7 11 3" xfId="9707"/>
    <cellStyle name="Input 7 11 3 2" xfId="18696"/>
    <cellStyle name="Input 7 11 3 2 2" xfId="23600"/>
    <cellStyle name="Input 7 11 3 3" xfId="44061"/>
    <cellStyle name="Input 7 11 4" xfId="13547"/>
    <cellStyle name="Input 7 11 4 2" xfId="23739"/>
    <cellStyle name="Input 7 11 5" xfId="35328"/>
    <cellStyle name="Input 7 12" xfId="6603"/>
    <cellStyle name="Input 7 12 2" xfId="11812"/>
    <cellStyle name="Input 7 12 2 2" xfId="20801"/>
    <cellStyle name="Input 7 12 2 2 2" xfId="43332"/>
    <cellStyle name="Input 7 12 2 3" xfId="43798"/>
    <cellStyle name="Input 7 12 3" xfId="15592"/>
    <cellStyle name="Input 7 12 3 2" xfId="27854"/>
    <cellStyle name="Input 7 12 4" xfId="34920"/>
    <cellStyle name="Input 7 13" xfId="9175"/>
    <cellStyle name="Input 7 13 2" xfId="18164"/>
    <cellStyle name="Input 7 13 2 2" xfId="37374"/>
    <cellStyle name="Input 7 13 3" xfId="32466"/>
    <cellStyle name="Input 7 14" xfId="12648"/>
    <cellStyle name="Input 7 14 2" xfId="21637"/>
    <cellStyle name="Input 7 14 2 2" xfId="33569"/>
    <cellStyle name="Input 7 14 3" xfId="39317"/>
    <cellStyle name="Input 7 15" xfId="2307"/>
    <cellStyle name="Input 7 15 2" xfId="37221"/>
    <cellStyle name="Input 7 16" xfId="13216"/>
    <cellStyle name="Input 7 16 2" xfId="29333"/>
    <cellStyle name="Input 7 17" xfId="41235"/>
    <cellStyle name="Input 7 18" xfId="44248"/>
    <cellStyle name="Input 7 19" xfId="45519"/>
    <cellStyle name="Input 7 2" xfId="362"/>
    <cellStyle name="Input 7 2 10" xfId="6664"/>
    <cellStyle name="Input 7 2 10 2" xfId="11870"/>
    <cellStyle name="Input 7 2 10 2 2" xfId="20859"/>
    <cellStyle name="Input 7 2 10 2 2 2" xfId="39089"/>
    <cellStyle name="Input 7 2 10 2 3" xfId="31143"/>
    <cellStyle name="Input 7 2 10 3" xfId="15653"/>
    <cellStyle name="Input 7 2 10 3 2" xfId="35432"/>
    <cellStyle name="Input 7 2 10 4" xfId="32712"/>
    <cellStyle name="Input 7 2 11" xfId="9233"/>
    <cellStyle name="Input 7 2 11 2" xfId="18222"/>
    <cellStyle name="Input 7 2 11 2 2" xfId="27815"/>
    <cellStyle name="Input 7 2 11 3" xfId="42303"/>
    <cellStyle name="Input 7 2 12" xfId="9775"/>
    <cellStyle name="Input 7 2 12 2" xfId="18764"/>
    <cellStyle name="Input 7 2 12 2 2" xfId="31046"/>
    <cellStyle name="Input 7 2 12 3" xfId="23997"/>
    <cellStyle name="Input 7 2 13" xfId="2368"/>
    <cellStyle name="Input 7 2 13 2" xfId="29709"/>
    <cellStyle name="Input 7 2 14" xfId="13277"/>
    <cellStyle name="Input 7 2 14 2" xfId="25439"/>
    <cellStyle name="Input 7 2 15" xfId="39542"/>
    <cellStyle name="Input 7 2 2" xfId="494"/>
    <cellStyle name="Input 7 2 2 10" xfId="9358"/>
    <cellStyle name="Input 7 2 2 10 2" xfId="18347"/>
    <cellStyle name="Input 7 2 2 10 2 2" xfId="42647"/>
    <cellStyle name="Input 7 2 2 10 3" xfId="22849"/>
    <cellStyle name="Input 7 2 2 11" xfId="12457"/>
    <cellStyle name="Input 7 2 2 11 2" xfId="21446"/>
    <cellStyle name="Input 7 2 2 11 2 2" xfId="27684"/>
    <cellStyle name="Input 7 2 2 11 3" xfId="40675"/>
    <cellStyle name="Input 7 2 2 12" xfId="2500"/>
    <cellStyle name="Input 7 2 2 12 2" xfId="43988"/>
    <cellStyle name="Input 7 2 2 13" xfId="13409"/>
    <cellStyle name="Input 7 2 2 13 2" xfId="29419"/>
    <cellStyle name="Input 7 2 2 14" xfId="23706"/>
    <cellStyle name="Input 7 2 2 2" xfId="843"/>
    <cellStyle name="Input 7 2 2 2 2" xfId="5212"/>
    <cellStyle name="Input 7 2 2 2 2 2" xfId="7798"/>
    <cellStyle name="Input 7 2 2 2 2 2 2" xfId="16787"/>
    <cellStyle name="Input 7 2 2 2 2 2 2 2" xfId="31291"/>
    <cellStyle name="Input 7 2 2 2 2 2 3" xfId="33236"/>
    <cellStyle name="Input 7 2 2 2 2 3" xfId="10435"/>
    <cellStyle name="Input 7 2 2 2 2 3 2" xfId="19424"/>
    <cellStyle name="Input 7 2 2 2 2 3 2 2" xfId="29004"/>
    <cellStyle name="Input 7 2 2 2 2 3 3" xfId="44058"/>
    <cellStyle name="Input 7 2 2 2 2 4" xfId="14201"/>
    <cellStyle name="Input 7 2 2 2 2 4 2" xfId="28390"/>
    <cellStyle name="Input 7 2 2 2 2 5" xfId="40376"/>
    <cellStyle name="Input 7 2 2 2 3" xfId="3280"/>
    <cellStyle name="Input 7 2 2 2 3 2" xfId="25747"/>
    <cellStyle name="Input 7 2 2 2 4" xfId="32332"/>
    <cellStyle name="Input 7 2 2 3" xfId="1188"/>
    <cellStyle name="Input 7 2 2 3 2" xfId="5533"/>
    <cellStyle name="Input 7 2 2 3 2 2" xfId="8119"/>
    <cellStyle name="Input 7 2 2 3 2 2 2" xfId="17108"/>
    <cellStyle name="Input 7 2 2 3 2 2 2 2" xfId="37006"/>
    <cellStyle name="Input 7 2 2 3 2 2 3" xfId="29915"/>
    <cellStyle name="Input 7 2 2 3 2 3" xfId="10756"/>
    <cellStyle name="Input 7 2 2 3 2 3 2" xfId="19745"/>
    <cellStyle name="Input 7 2 2 3 2 3 2 2" xfId="38168"/>
    <cellStyle name="Input 7 2 2 3 2 3 3" xfId="35022"/>
    <cellStyle name="Input 7 2 2 3 2 4" xfId="14522"/>
    <cellStyle name="Input 7 2 2 3 2 4 2" xfId="27642"/>
    <cellStyle name="Input 7 2 2 3 2 5" xfId="30031"/>
    <cellStyle name="Input 7 2 2 3 3" xfId="3625"/>
    <cellStyle name="Input 7 2 2 3 3 2" xfId="29314"/>
    <cellStyle name="Input 7 2 2 3 4" xfId="38756"/>
    <cellStyle name="Input 7 2 2 4" xfId="1532"/>
    <cellStyle name="Input 7 2 2 4 2" xfId="5877"/>
    <cellStyle name="Input 7 2 2 4 2 2" xfId="8463"/>
    <cellStyle name="Input 7 2 2 4 2 2 2" xfId="17452"/>
    <cellStyle name="Input 7 2 2 4 2 2 2 2" xfId="28622"/>
    <cellStyle name="Input 7 2 2 4 2 2 3" xfId="36999"/>
    <cellStyle name="Input 7 2 2 4 2 3" xfId="11100"/>
    <cellStyle name="Input 7 2 2 4 2 3 2" xfId="20089"/>
    <cellStyle name="Input 7 2 2 4 2 3 2 2" xfId="25065"/>
    <cellStyle name="Input 7 2 2 4 2 3 3" xfId="34881"/>
    <cellStyle name="Input 7 2 2 4 2 4" xfId="14866"/>
    <cellStyle name="Input 7 2 2 4 2 4 2" xfId="40736"/>
    <cellStyle name="Input 7 2 2 4 2 5" xfId="37357"/>
    <cellStyle name="Input 7 2 2 4 3" xfId="3969"/>
    <cellStyle name="Input 7 2 2 4 3 2" xfId="38745"/>
    <cellStyle name="Input 7 2 2 4 4" xfId="24154"/>
    <cellStyle name="Input 7 2 2 5" xfId="1923"/>
    <cellStyle name="Input 7 2 2 5 2" xfId="6239"/>
    <cellStyle name="Input 7 2 2 5 2 2" xfId="8825"/>
    <cellStyle name="Input 7 2 2 5 2 2 2" xfId="17814"/>
    <cellStyle name="Input 7 2 2 5 2 2 2 2" xfId="24369"/>
    <cellStyle name="Input 7 2 2 5 2 2 3" xfId="39080"/>
    <cellStyle name="Input 7 2 2 5 2 3" xfId="11462"/>
    <cellStyle name="Input 7 2 2 5 2 3 2" xfId="20451"/>
    <cellStyle name="Input 7 2 2 5 2 3 2 2" xfId="27816"/>
    <cellStyle name="Input 7 2 2 5 2 3 3" xfId="34702"/>
    <cellStyle name="Input 7 2 2 5 2 4" xfId="15228"/>
    <cellStyle name="Input 7 2 2 5 2 4 2" xfId="29646"/>
    <cellStyle name="Input 7 2 2 5 2 5" xfId="23614"/>
    <cellStyle name="Input 7 2 2 5 3" xfId="4360"/>
    <cellStyle name="Input 7 2 2 5 3 2" xfId="41845"/>
    <cellStyle name="Input 7 2 2 5 4" xfId="22881"/>
    <cellStyle name="Input 7 2 2 6" xfId="2151"/>
    <cellStyle name="Input 7 2 2 6 2" xfId="6452"/>
    <cellStyle name="Input 7 2 2 6 2 2" xfId="9038"/>
    <cellStyle name="Input 7 2 2 6 2 2 2" xfId="18027"/>
    <cellStyle name="Input 7 2 2 6 2 2 2 2" xfId="34204"/>
    <cellStyle name="Input 7 2 2 6 2 2 3" xfId="33628"/>
    <cellStyle name="Input 7 2 2 6 2 3" xfId="11675"/>
    <cellStyle name="Input 7 2 2 6 2 3 2" xfId="20664"/>
    <cellStyle name="Input 7 2 2 6 2 3 2 2" xfId="37204"/>
    <cellStyle name="Input 7 2 2 6 2 3 3" xfId="23991"/>
    <cellStyle name="Input 7 2 2 6 2 4" xfId="15441"/>
    <cellStyle name="Input 7 2 2 6 2 4 2" xfId="39115"/>
    <cellStyle name="Input 7 2 2 6 2 5" xfId="44016"/>
    <cellStyle name="Input 7 2 2 6 3" xfId="4588"/>
    <cellStyle name="Input 7 2 2 6 3 2" xfId="34130"/>
    <cellStyle name="Input 7 2 2 6 4" xfId="40292"/>
    <cellStyle name="Input 7 2 2 7" xfId="2961"/>
    <cellStyle name="Input 7 2 2 7 2" xfId="7111"/>
    <cellStyle name="Input 7 2 2 7 2 2" xfId="12237"/>
    <cellStyle name="Input 7 2 2 7 2 2 2" xfId="21226"/>
    <cellStyle name="Input 7 2 2 7 2 2 2 2" xfId="23489"/>
    <cellStyle name="Input 7 2 2 7 2 2 3" xfId="30438"/>
    <cellStyle name="Input 7 2 2 7 2 3" xfId="13029"/>
    <cellStyle name="Input 7 2 2 7 2 3 2" xfId="22018"/>
    <cellStyle name="Input 7 2 2 7 2 3 2 2" xfId="29218"/>
    <cellStyle name="Input 7 2 2 7 2 3 3" xfId="36093"/>
    <cellStyle name="Input 7 2 2 7 2 4" xfId="16100"/>
    <cellStyle name="Input 7 2 2 7 2 4 2" xfId="31782"/>
    <cellStyle name="Input 7 2 2 7 2 5" xfId="23510"/>
    <cellStyle name="Input 7 2 2 7 3" xfId="9674"/>
    <cellStyle name="Input 7 2 2 7 3 2" xfId="18663"/>
    <cellStyle name="Input 7 2 2 7 3 2 2" xfId="38017"/>
    <cellStyle name="Input 7 2 2 7 3 3" xfId="43872"/>
    <cellStyle name="Input 7 2 2 7 4" xfId="42040"/>
    <cellStyle name="Input 7 2 2 8" xfId="4888"/>
    <cellStyle name="Input 7 2 2 8 2" xfId="7474"/>
    <cellStyle name="Input 7 2 2 8 2 2" xfId="16463"/>
    <cellStyle name="Input 7 2 2 8 2 2 2" xfId="27566"/>
    <cellStyle name="Input 7 2 2 8 2 3" xfId="40447"/>
    <cellStyle name="Input 7 2 2 8 3" xfId="10111"/>
    <cellStyle name="Input 7 2 2 8 3 2" xfId="19100"/>
    <cellStyle name="Input 7 2 2 8 3 2 2" xfId="25461"/>
    <cellStyle name="Input 7 2 2 8 3 3" xfId="44054"/>
    <cellStyle name="Input 7 2 2 8 4" xfId="13877"/>
    <cellStyle name="Input 7 2 2 8 4 2" xfId="39891"/>
    <cellStyle name="Input 7 2 2 8 5" xfId="25243"/>
    <cellStyle name="Input 7 2 2 9" xfId="6796"/>
    <cellStyle name="Input 7 2 2 9 2" xfId="11995"/>
    <cellStyle name="Input 7 2 2 9 2 2" xfId="20984"/>
    <cellStyle name="Input 7 2 2 9 2 2 2" xfId="32209"/>
    <cellStyle name="Input 7 2 2 9 2 3" xfId="35893"/>
    <cellStyle name="Input 7 2 2 9 3" xfId="15785"/>
    <cellStyle name="Input 7 2 2 9 3 2" xfId="39421"/>
    <cellStyle name="Input 7 2 2 9 4" xfId="26872"/>
    <cellStyle name="Input 7 2 3" xfId="711"/>
    <cellStyle name="Input 7 2 3 2" xfId="5087"/>
    <cellStyle name="Input 7 2 3 2 2" xfId="7673"/>
    <cellStyle name="Input 7 2 3 2 2 2" xfId="16662"/>
    <cellStyle name="Input 7 2 3 2 2 2 2" xfId="33496"/>
    <cellStyle name="Input 7 2 3 2 2 3" xfId="40667"/>
    <cellStyle name="Input 7 2 3 2 3" xfId="10310"/>
    <cellStyle name="Input 7 2 3 2 3 2" xfId="19299"/>
    <cellStyle name="Input 7 2 3 2 3 2 2" xfId="31539"/>
    <cellStyle name="Input 7 2 3 2 3 3" xfId="40121"/>
    <cellStyle name="Input 7 2 3 2 4" xfId="14076"/>
    <cellStyle name="Input 7 2 3 2 4 2" xfId="28975"/>
    <cellStyle name="Input 7 2 3 2 5" xfId="43232"/>
    <cellStyle name="Input 7 2 3 3" xfId="3148"/>
    <cellStyle name="Input 7 2 3 3 2" xfId="39526"/>
    <cellStyle name="Input 7 2 3 4" xfId="39057"/>
    <cellStyle name="Input 7 2 4" xfId="1056"/>
    <cellStyle name="Input 7 2 4 2" xfId="5408"/>
    <cellStyle name="Input 7 2 4 2 2" xfId="7994"/>
    <cellStyle name="Input 7 2 4 2 2 2" xfId="16983"/>
    <cellStyle name="Input 7 2 4 2 2 2 2" xfId="41039"/>
    <cellStyle name="Input 7 2 4 2 2 3" xfId="36141"/>
    <cellStyle name="Input 7 2 4 2 3" xfId="10631"/>
    <cellStyle name="Input 7 2 4 2 3 2" xfId="19620"/>
    <cellStyle name="Input 7 2 4 2 3 2 2" xfId="42201"/>
    <cellStyle name="Input 7 2 4 2 3 3" xfId="22374"/>
    <cellStyle name="Input 7 2 4 2 4" xfId="14397"/>
    <cellStyle name="Input 7 2 4 2 4 2" xfId="28706"/>
    <cellStyle name="Input 7 2 4 2 5" xfId="28126"/>
    <cellStyle name="Input 7 2 4 3" xfId="3493"/>
    <cellStyle name="Input 7 2 4 3 2" xfId="26315"/>
    <cellStyle name="Input 7 2 4 4" xfId="25014"/>
    <cellStyle name="Input 7 2 5" xfId="1400"/>
    <cellStyle name="Input 7 2 5 2" xfId="5745"/>
    <cellStyle name="Input 7 2 5 2 2" xfId="8331"/>
    <cellStyle name="Input 7 2 5 2 2 2" xfId="17320"/>
    <cellStyle name="Input 7 2 5 2 2 2 2" xfId="37383"/>
    <cellStyle name="Input 7 2 5 2 2 3" xfId="38316"/>
    <cellStyle name="Input 7 2 5 2 3" xfId="10968"/>
    <cellStyle name="Input 7 2 5 2 3 2" xfId="19957"/>
    <cellStyle name="Input 7 2 5 2 3 2 2" xfId="41292"/>
    <cellStyle name="Input 7 2 5 2 3 3" xfId="34934"/>
    <cellStyle name="Input 7 2 5 2 4" xfId="14734"/>
    <cellStyle name="Input 7 2 5 2 4 2" xfId="40824"/>
    <cellStyle name="Input 7 2 5 2 5" xfId="26114"/>
    <cellStyle name="Input 7 2 5 3" xfId="3837"/>
    <cellStyle name="Input 7 2 5 3 2" xfId="43642"/>
    <cellStyle name="Input 7 2 5 4" xfId="40192"/>
    <cellStyle name="Input 7 2 6" xfId="1628"/>
    <cellStyle name="Input 7 2 6 2" xfId="5970"/>
    <cellStyle name="Input 7 2 6 2 2" xfId="8556"/>
    <cellStyle name="Input 7 2 6 2 2 2" xfId="17545"/>
    <cellStyle name="Input 7 2 6 2 2 2 2" xfId="25560"/>
    <cellStyle name="Input 7 2 6 2 2 3" xfId="38983"/>
    <cellStyle name="Input 7 2 6 2 3" xfId="11193"/>
    <cellStyle name="Input 7 2 6 2 3 2" xfId="20182"/>
    <cellStyle name="Input 7 2 6 2 3 2 2" xfId="23604"/>
    <cellStyle name="Input 7 2 6 2 3 3" xfId="43972"/>
    <cellStyle name="Input 7 2 6 2 4" xfId="14959"/>
    <cellStyle name="Input 7 2 6 2 4 2" xfId="42552"/>
    <cellStyle name="Input 7 2 6 2 5" xfId="41108"/>
    <cellStyle name="Input 7 2 6 3" xfId="4065"/>
    <cellStyle name="Input 7 2 6 3 2" xfId="39636"/>
    <cellStyle name="Input 7 2 6 4" xfId="38256"/>
    <cellStyle name="Input 7 2 7" xfId="2019"/>
    <cellStyle name="Input 7 2 7 2" xfId="6327"/>
    <cellStyle name="Input 7 2 7 2 2" xfId="8913"/>
    <cellStyle name="Input 7 2 7 2 2 2" xfId="17902"/>
    <cellStyle name="Input 7 2 7 2 2 2 2" xfId="38484"/>
    <cellStyle name="Input 7 2 7 2 2 3" xfId="42286"/>
    <cellStyle name="Input 7 2 7 2 3" xfId="11550"/>
    <cellStyle name="Input 7 2 7 2 3 2" xfId="20539"/>
    <cellStyle name="Input 7 2 7 2 3 2 2" xfId="23098"/>
    <cellStyle name="Input 7 2 7 2 3 3" xfId="35477"/>
    <cellStyle name="Input 7 2 7 2 4" xfId="15316"/>
    <cellStyle name="Input 7 2 7 2 4 2" xfId="43143"/>
    <cellStyle name="Input 7 2 7 2 5" xfId="39011"/>
    <cellStyle name="Input 7 2 7 3" xfId="4456"/>
    <cellStyle name="Input 7 2 7 3 2" xfId="30650"/>
    <cellStyle name="Input 7 2 7 4" xfId="24440"/>
    <cellStyle name="Input 7 2 8" xfId="2830"/>
    <cellStyle name="Input 7 2 8 2" xfId="6980"/>
    <cellStyle name="Input 7 2 8 2 2" xfId="12109"/>
    <cellStyle name="Input 7 2 8 2 2 2" xfId="21098"/>
    <cellStyle name="Input 7 2 8 2 2 2 2" xfId="37089"/>
    <cellStyle name="Input 7 2 8 2 2 3" xfId="35664"/>
    <cellStyle name="Input 7 2 8 2 3" xfId="12929"/>
    <cellStyle name="Input 7 2 8 2 3 2" xfId="21918"/>
    <cellStyle name="Input 7 2 8 2 3 2 2" xfId="22193"/>
    <cellStyle name="Input 7 2 8 2 3 3" xfId="36217"/>
    <cellStyle name="Input 7 2 8 2 4" xfId="15969"/>
    <cellStyle name="Input 7 2 8 2 4 2" xfId="28474"/>
    <cellStyle name="Input 7 2 8 2 5" xfId="35157"/>
    <cellStyle name="Input 7 2 8 3" xfId="9543"/>
    <cellStyle name="Input 7 2 8 3 2" xfId="18532"/>
    <cellStyle name="Input 7 2 8 3 2 2" xfId="25668"/>
    <cellStyle name="Input 7 2 8 3 3" xfId="42454"/>
    <cellStyle name="Input 7 2 8 4" xfId="39134"/>
    <cellStyle name="Input 7 2 9" xfId="4763"/>
    <cellStyle name="Input 7 2 9 2" xfId="7349"/>
    <cellStyle name="Input 7 2 9 2 2" xfId="16338"/>
    <cellStyle name="Input 7 2 9 2 2 2" xfId="28450"/>
    <cellStyle name="Input 7 2 9 2 3" xfId="24333"/>
    <cellStyle name="Input 7 2 9 3" xfId="9986"/>
    <cellStyle name="Input 7 2 9 3 2" xfId="18975"/>
    <cellStyle name="Input 7 2 9 3 2 2" xfId="28579"/>
    <cellStyle name="Input 7 2 9 3 3" xfId="40124"/>
    <cellStyle name="Input 7 2 9 4" xfId="13752"/>
    <cellStyle name="Input 7 2 9 4 2" xfId="34183"/>
    <cellStyle name="Input 7 2 9 5" xfId="32331"/>
    <cellStyle name="Input 7 3" xfId="434"/>
    <cellStyle name="Input 7 3 10" xfId="9300"/>
    <cellStyle name="Input 7 3 10 2" xfId="18289"/>
    <cellStyle name="Input 7 3 10 2 2" xfId="36368"/>
    <cellStyle name="Input 7 3 10 3" xfId="31206"/>
    <cellStyle name="Input 7 3 11" xfId="9727"/>
    <cellStyle name="Input 7 3 11 2" xfId="18716"/>
    <cellStyle name="Input 7 3 11 2 2" xfId="24856"/>
    <cellStyle name="Input 7 3 11 3" xfId="32252"/>
    <cellStyle name="Input 7 3 12" xfId="2440"/>
    <cellStyle name="Input 7 3 12 2" xfId="38301"/>
    <cellStyle name="Input 7 3 13" xfId="13349"/>
    <cellStyle name="Input 7 3 13 2" xfId="24633"/>
    <cellStyle name="Input 7 3 14" xfId="28550"/>
    <cellStyle name="Input 7 3 2" xfId="783"/>
    <cellStyle name="Input 7 3 2 2" xfId="5154"/>
    <cellStyle name="Input 7 3 2 2 2" xfId="7740"/>
    <cellStyle name="Input 7 3 2 2 2 2" xfId="16729"/>
    <cellStyle name="Input 7 3 2 2 2 2 2" xfId="30287"/>
    <cellStyle name="Input 7 3 2 2 2 3" xfId="27361"/>
    <cellStyle name="Input 7 3 2 2 3" xfId="10377"/>
    <cellStyle name="Input 7 3 2 2 3 2" xfId="19366"/>
    <cellStyle name="Input 7 3 2 2 3 2 2" xfId="41820"/>
    <cellStyle name="Input 7 3 2 2 3 3" xfId="22996"/>
    <cellStyle name="Input 7 3 2 2 4" xfId="14143"/>
    <cellStyle name="Input 7 3 2 2 4 2" xfId="37390"/>
    <cellStyle name="Input 7 3 2 2 5" xfId="29644"/>
    <cellStyle name="Input 7 3 2 3" xfId="3220"/>
    <cellStyle name="Input 7 3 2 3 2" xfId="41361"/>
    <cellStyle name="Input 7 3 2 4" xfId="35376"/>
    <cellStyle name="Input 7 3 3" xfId="1128"/>
    <cellStyle name="Input 7 3 3 2" xfId="5475"/>
    <cellStyle name="Input 7 3 3 2 2" xfId="8061"/>
    <cellStyle name="Input 7 3 3 2 2 2" xfId="17050"/>
    <cellStyle name="Input 7 3 3 2 2 2 2" xfId="24379"/>
    <cellStyle name="Input 7 3 3 2 2 3" xfId="34153"/>
    <cellStyle name="Input 7 3 3 2 3" xfId="10698"/>
    <cellStyle name="Input 7 3 3 2 3 2" xfId="19687"/>
    <cellStyle name="Input 7 3 3 2 3 2 2" xfId="28710"/>
    <cellStyle name="Input 7 3 3 2 3 3" xfId="27491"/>
    <cellStyle name="Input 7 3 3 2 4" xfId="14464"/>
    <cellStyle name="Input 7 3 3 2 4 2" xfId="37033"/>
    <cellStyle name="Input 7 3 3 2 5" xfId="32309"/>
    <cellStyle name="Input 7 3 3 3" xfId="3565"/>
    <cellStyle name="Input 7 3 3 3 2" xfId="24574"/>
    <cellStyle name="Input 7 3 3 4" xfId="33555"/>
    <cellStyle name="Input 7 3 4" xfId="1472"/>
    <cellStyle name="Input 7 3 4 2" xfId="5817"/>
    <cellStyle name="Input 7 3 4 2 2" xfId="8403"/>
    <cellStyle name="Input 7 3 4 2 2 2" xfId="17392"/>
    <cellStyle name="Input 7 3 4 2 2 2 2" xfId="24492"/>
    <cellStyle name="Input 7 3 4 2 2 3" xfId="35948"/>
    <cellStyle name="Input 7 3 4 2 3" xfId="11040"/>
    <cellStyle name="Input 7 3 4 2 3 2" xfId="20029"/>
    <cellStyle name="Input 7 3 4 2 3 2 2" xfId="35080"/>
    <cellStyle name="Input 7 3 4 2 3 3" xfId="24252"/>
    <cellStyle name="Input 7 3 4 2 4" xfId="14806"/>
    <cellStyle name="Input 7 3 4 2 4 2" xfId="43576"/>
    <cellStyle name="Input 7 3 4 2 5" xfId="31404"/>
    <cellStyle name="Input 7 3 4 3" xfId="3909"/>
    <cellStyle name="Input 7 3 4 3 2" xfId="26054"/>
    <cellStyle name="Input 7 3 4 4" xfId="36228"/>
    <cellStyle name="Input 7 3 5" xfId="1751"/>
    <cellStyle name="Input 7 3 5 2" xfId="6077"/>
    <cellStyle name="Input 7 3 5 2 2" xfId="8663"/>
    <cellStyle name="Input 7 3 5 2 2 2" xfId="17652"/>
    <cellStyle name="Input 7 3 5 2 2 2 2" xfId="29633"/>
    <cellStyle name="Input 7 3 5 2 2 3" xfId="30473"/>
    <cellStyle name="Input 7 3 5 2 3" xfId="11300"/>
    <cellStyle name="Input 7 3 5 2 3 2" xfId="20289"/>
    <cellStyle name="Input 7 3 5 2 3 2 2" xfId="37558"/>
    <cellStyle name="Input 7 3 5 2 3 3" xfId="24248"/>
    <cellStyle name="Input 7 3 5 2 4" xfId="15066"/>
    <cellStyle name="Input 7 3 5 2 4 2" xfId="35613"/>
    <cellStyle name="Input 7 3 5 2 5" xfId="22729"/>
    <cellStyle name="Input 7 3 5 3" xfId="4188"/>
    <cellStyle name="Input 7 3 5 3 2" xfId="26409"/>
    <cellStyle name="Input 7 3 5 4" xfId="43004"/>
    <cellStyle name="Input 7 3 6" xfId="2091"/>
    <cellStyle name="Input 7 3 6 2" xfId="6394"/>
    <cellStyle name="Input 7 3 6 2 2" xfId="8980"/>
    <cellStyle name="Input 7 3 6 2 2 2" xfId="17969"/>
    <cellStyle name="Input 7 3 6 2 2 2 2" xfId="35876"/>
    <cellStyle name="Input 7 3 6 2 2 3" xfId="43787"/>
    <cellStyle name="Input 7 3 6 2 3" xfId="11617"/>
    <cellStyle name="Input 7 3 6 2 3 2" xfId="20606"/>
    <cellStyle name="Input 7 3 6 2 3 2 2" xfId="26851"/>
    <cellStyle name="Input 7 3 6 2 3 3" xfId="36055"/>
    <cellStyle name="Input 7 3 6 2 4" xfId="15383"/>
    <cellStyle name="Input 7 3 6 2 4 2" xfId="22403"/>
    <cellStyle name="Input 7 3 6 2 5" xfId="33879"/>
    <cellStyle name="Input 7 3 6 3" xfId="4528"/>
    <cellStyle name="Input 7 3 6 3 2" xfId="29062"/>
    <cellStyle name="Input 7 3 6 4" xfId="27521"/>
    <cellStyle name="Input 7 3 7" xfId="2901"/>
    <cellStyle name="Input 7 3 7 2" xfId="7051"/>
    <cellStyle name="Input 7 3 7 2 2" xfId="12178"/>
    <cellStyle name="Input 7 3 7 2 2 2" xfId="21167"/>
    <cellStyle name="Input 7 3 7 2 2 2 2" xfId="34633"/>
    <cellStyle name="Input 7 3 7 2 2 3" xfId="30429"/>
    <cellStyle name="Input 7 3 7 2 3" xfId="12985"/>
    <cellStyle name="Input 7 3 7 2 3 2" xfId="21974"/>
    <cellStyle name="Input 7 3 7 2 3 2 2" xfId="43051"/>
    <cellStyle name="Input 7 3 7 2 3 3" xfId="38642"/>
    <cellStyle name="Input 7 3 7 2 4" xfId="16040"/>
    <cellStyle name="Input 7 3 7 2 4 2" xfId="43080"/>
    <cellStyle name="Input 7 3 7 2 5" xfId="41550"/>
    <cellStyle name="Input 7 3 7 3" xfId="9614"/>
    <cellStyle name="Input 7 3 7 3 2" xfId="18603"/>
    <cellStyle name="Input 7 3 7 3 2 2" xfId="25063"/>
    <cellStyle name="Input 7 3 7 3 3" xfId="22645"/>
    <cellStyle name="Input 7 3 7 4" xfId="30558"/>
    <cellStyle name="Input 7 3 8" xfId="4830"/>
    <cellStyle name="Input 7 3 8 2" xfId="7416"/>
    <cellStyle name="Input 7 3 8 2 2" xfId="16405"/>
    <cellStyle name="Input 7 3 8 2 2 2" xfId="36898"/>
    <cellStyle name="Input 7 3 8 2 3" xfId="31580"/>
    <cellStyle name="Input 7 3 8 3" xfId="10053"/>
    <cellStyle name="Input 7 3 8 3 2" xfId="19042"/>
    <cellStyle name="Input 7 3 8 3 2 2" xfId="33798"/>
    <cellStyle name="Input 7 3 8 3 3" xfId="23003"/>
    <cellStyle name="Input 7 3 8 4" xfId="13819"/>
    <cellStyle name="Input 7 3 8 4 2" xfId="29172"/>
    <cellStyle name="Input 7 3 8 5" xfId="41004"/>
    <cellStyle name="Input 7 3 9" xfId="6736"/>
    <cellStyle name="Input 7 3 9 2" xfId="11937"/>
    <cellStyle name="Input 7 3 9 2 2" xfId="20926"/>
    <cellStyle name="Input 7 3 9 2 2 2" xfId="24734"/>
    <cellStyle name="Input 7 3 9 2 3" xfId="37844"/>
    <cellStyle name="Input 7 3 9 3" xfId="15725"/>
    <cellStyle name="Input 7 3 9 3 2" xfId="38681"/>
    <cellStyle name="Input 7 3 9 4" xfId="34198"/>
    <cellStyle name="Input 7 4" xfId="533"/>
    <cellStyle name="Input 7 4 2" xfId="882"/>
    <cellStyle name="Input 7 4 2 2" xfId="5251"/>
    <cellStyle name="Input 7 4 2 2 2" xfId="7837"/>
    <cellStyle name="Input 7 4 2 2 2 2" xfId="16826"/>
    <cellStyle name="Input 7 4 2 2 2 2 2" xfId="40741"/>
    <cellStyle name="Input 7 4 2 2 2 3" xfId="32495"/>
    <cellStyle name="Input 7 4 2 2 3" xfId="10474"/>
    <cellStyle name="Input 7 4 2 2 3 2" xfId="19463"/>
    <cellStyle name="Input 7 4 2 2 3 2 2" xfId="38457"/>
    <cellStyle name="Input 7 4 2 2 3 3" xfId="41679"/>
    <cellStyle name="Input 7 4 2 2 4" xfId="14240"/>
    <cellStyle name="Input 7 4 2 2 4 2" xfId="40021"/>
    <cellStyle name="Input 7 4 2 2 5" xfId="35171"/>
    <cellStyle name="Input 7 4 2 3" xfId="3319"/>
    <cellStyle name="Input 7 4 2 3 2" xfId="33840"/>
    <cellStyle name="Input 7 4 2 4" xfId="42000"/>
    <cellStyle name="Input 7 4 3" xfId="1227"/>
    <cellStyle name="Input 7 4 3 2" xfId="5572"/>
    <cellStyle name="Input 7 4 3 2 2" xfId="8158"/>
    <cellStyle name="Input 7 4 3 2 2 2" xfId="17147"/>
    <cellStyle name="Input 7 4 3 2 2 2 2" xfId="27520"/>
    <cellStyle name="Input 7 4 3 2 2 3" xfId="39383"/>
    <cellStyle name="Input 7 4 3 2 3" xfId="10795"/>
    <cellStyle name="Input 7 4 3 2 3 2" xfId="19784"/>
    <cellStyle name="Input 7 4 3 2 3 2 2" xfId="25957"/>
    <cellStyle name="Input 7 4 3 2 3 3" xfId="26735"/>
    <cellStyle name="Input 7 4 3 2 4" xfId="14561"/>
    <cellStyle name="Input 7 4 3 2 4 2" xfId="36773"/>
    <cellStyle name="Input 7 4 3 2 5" xfId="39568"/>
    <cellStyle name="Input 7 4 3 3" xfId="3664"/>
    <cellStyle name="Input 7 4 3 3 2" xfId="41474"/>
    <cellStyle name="Input 7 4 3 4" xfId="32114"/>
    <cellStyle name="Input 7 4 4" xfId="1571"/>
    <cellStyle name="Input 7 4 4 2" xfId="5916"/>
    <cellStyle name="Input 7 4 4 2 2" xfId="8502"/>
    <cellStyle name="Input 7 4 4 2 2 2" xfId="17491"/>
    <cellStyle name="Input 7 4 4 2 2 2 2" xfId="39886"/>
    <cellStyle name="Input 7 4 4 2 2 3" xfId="27554"/>
    <cellStyle name="Input 7 4 4 2 3" xfId="11139"/>
    <cellStyle name="Input 7 4 4 2 3 2" xfId="20128"/>
    <cellStyle name="Input 7 4 4 2 3 2 2" xfId="41736"/>
    <cellStyle name="Input 7 4 4 2 3 3" xfId="26720"/>
    <cellStyle name="Input 7 4 4 2 4" xfId="14905"/>
    <cellStyle name="Input 7 4 4 2 4 2" xfId="28149"/>
    <cellStyle name="Input 7 4 4 2 5" xfId="35805"/>
    <cellStyle name="Input 7 4 4 3" xfId="4008"/>
    <cellStyle name="Input 7 4 4 3 2" xfId="39230"/>
    <cellStyle name="Input 7 4 4 4" xfId="42479"/>
    <cellStyle name="Input 7 4 5" xfId="1883"/>
    <cellStyle name="Input 7 4 5 2" xfId="6199"/>
    <cellStyle name="Input 7 4 5 2 2" xfId="8785"/>
    <cellStyle name="Input 7 4 5 2 2 2" xfId="17774"/>
    <cellStyle name="Input 7 4 5 2 2 2 2" xfId="25005"/>
    <cellStyle name="Input 7 4 5 2 2 3" xfId="34036"/>
    <cellStyle name="Input 7 4 5 2 3" xfId="11422"/>
    <cellStyle name="Input 7 4 5 2 3 2" xfId="20411"/>
    <cellStyle name="Input 7 4 5 2 3 2 2" xfId="28453"/>
    <cellStyle name="Input 7 4 5 2 3 3" xfId="34976"/>
    <cellStyle name="Input 7 4 5 2 4" xfId="15188"/>
    <cellStyle name="Input 7 4 5 2 4 2" xfId="36562"/>
    <cellStyle name="Input 7 4 5 2 5" xfId="37611"/>
    <cellStyle name="Input 7 4 5 3" xfId="4320"/>
    <cellStyle name="Input 7 4 5 3 2" xfId="40155"/>
    <cellStyle name="Input 7 4 5 4" xfId="37571"/>
    <cellStyle name="Input 7 4 6" xfId="2190"/>
    <cellStyle name="Input 7 4 6 2" xfId="6491"/>
    <cellStyle name="Input 7 4 6 2 2" xfId="9077"/>
    <cellStyle name="Input 7 4 6 2 2 2" xfId="18066"/>
    <cellStyle name="Input 7 4 6 2 2 2 2" xfId="26445"/>
    <cellStyle name="Input 7 4 6 2 2 3" xfId="43305"/>
    <cellStyle name="Input 7 4 6 2 3" xfId="11714"/>
    <cellStyle name="Input 7 4 6 2 3 2" xfId="20703"/>
    <cellStyle name="Input 7 4 6 2 3 2 2" xfId="27681"/>
    <cellStyle name="Input 7 4 6 2 3 3" xfId="24270"/>
    <cellStyle name="Input 7 4 6 2 4" xfId="15480"/>
    <cellStyle name="Input 7 4 6 2 4 2" xfId="31572"/>
    <cellStyle name="Input 7 4 6 2 5" xfId="22598"/>
    <cellStyle name="Input 7 4 6 3" xfId="4627"/>
    <cellStyle name="Input 7 4 6 3 2" xfId="25507"/>
    <cellStyle name="Input 7 4 6 4" xfId="43619"/>
    <cellStyle name="Input 7 4 7" xfId="4927"/>
    <cellStyle name="Input 7 4 7 2" xfId="7513"/>
    <cellStyle name="Input 7 4 7 2 2" xfId="16502"/>
    <cellStyle name="Input 7 4 7 2 2 2" xfId="33235"/>
    <cellStyle name="Input 7 4 7 2 3" xfId="25120"/>
    <cellStyle name="Input 7 4 7 3" xfId="10150"/>
    <cellStyle name="Input 7 4 7 3 2" xfId="19139"/>
    <cellStyle name="Input 7 4 7 3 2 2" xfId="27927"/>
    <cellStyle name="Input 7 4 7 3 3" xfId="41675"/>
    <cellStyle name="Input 7 4 7 4" xfId="13916"/>
    <cellStyle name="Input 7 4 7 4 2" xfId="28548"/>
    <cellStyle name="Input 7 4 7 5" xfId="30097"/>
    <cellStyle name="Input 7 4 8" xfId="2539"/>
    <cellStyle name="Input 7 4 8 2" xfId="26856"/>
    <cellStyle name="Input 7 4 9" xfId="26309"/>
    <cellStyle name="Input 7 5" xfId="301"/>
    <cellStyle name="Input 7 5 2" xfId="4705"/>
    <cellStyle name="Input 7 5 2 2" xfId="7291"/>
    <cellStyle name="Input 7 5 2 2 2" xfId="16280"/>
    <cellStyle name="Input 7 5 2 2 2 2" xfId="40925"/>
    <cellStyle name="Input 7 5 2 2 3" xfId="23038"/>
    <cellStyle name="Input 7 5 2 3" xfId="9928"/>
    <cellStyle name="Input 7 5 2 3 2" xfId="18917"/>
    <cellStyle name="Input 7 5 2 3 2 2" xfId="38584"/>
    <cellStyle name="Input 7 5 2 3 3" xfId="27158"/>
    <cellStyle name="Input 7 5 2 4" xfId="13694"/>
    <cellStyle name="Input 7 5 2 4 2" xfId="22963"/>
    <cellStyle name="Input 7 5 2 5" xfId="23820"/>
    <cellStyle name="Input 7 5 3" xfId="2769"/>
    <cellStyle name="Input 7 5 3 2" xfId="38617"/>
    <cellStyle name="Input 7 5 4" xfId="25611"/>
    <cellStyle name="Input 7 6" xfId="650"/>
    <cellStyle name="Input 7 6 2" xfId="5029"/>
    <cellStyle name="Input 7 6 2 2" xfId="7615"/>
    <cellStyle name="Input 7 6 2 2 2" xfId="16604"/>
    <cellStyle name="Input 7 6 2 2 2 2" xfId="43370"/>
    <cellStyle name="Input 7 6 2 2 3" xfId="27977"/>
    <cellStyle name="Input 7 6 2 3" xfId="10252"/>
    <cellStyle name="Input 7 6 2 3 2" xfId="19241"/>
    <cellStyle name="Input 7 6 2 3 2 2" xfId="35964"/>
    <cellStyle name="Input 7 6 2 3 3" xfId="24285"/>
    <cellStyle name="Input 7 6 2 4" xfId="14018"/>
    <cellStyle name="Input 7 6 2 4 2" xfId="28823"/>
    <cellStyle name="Input 7 6 2 5" xfId="36799"/>
    <cellStyle name="Input 7 6 3" xfId="3087"/>
    <cellStyle name="Input 7 6 3 2" xfId="25577"/>
    <cellStyle name="Input 7 6 4" xfId="43419"/>
    <cellStyle name="Input 7 7" xfId="995"/>
    <cellStyle name="Input 7 7 2" xfId="5350"/>
    <cellStyle name="Input 7 7 2 2" xfId="7936"/>
    <cellStyle name="Input 7 7 2 2 2" xfId="16925"/>
    <cellStyle name="Input 7 7 2 2 2 2" xfId="30745"/>
    <cellStyle name="Input 7 7 2 2 3" xfId="26615"/>
    <cellStyle name="Input 7 7 2 3" xfId="10573"/>
    <cellStyle name="Input 7 7 2 3 2" xfId="19562"/>
    <cellStyle name="Input 7 7 2 3 2 2" xfId="22247"/>
    <cellStyle name="Input 7 7 2 3 3" xfId="38926"/>
    <cellStyle name="Input 7 7 2 4" xfId="14339"/>
    <cellStyle name="Input 7 7 2 4 2" xfId="41066"/>
    <cellStyle name="Input 7 7 2 5" xfId="30597"/>
    <cellStyle name="Input 7 7 3" xfId="3432"/>
    <cellStyle name="Input 7 7 3 2" xfId="36183"/>
    <cellStyle name="Input 7 7 4" xfId="36095"/>
    <cellStyle name="Input 7 8" xfId="1339"/>
    <cellStyle name="Input 7 8 2" xfId="5684"/>
    <cellStyle name="Input 7 8 2 2" xfId="8270"/>
    <cellStyle name="Input 7 8 2 2 2" xfId="17259"/>
    <cellStyle name="Input 7 8 2 2 2 2" xfId="39203"/>
    <cellStyle name="Input 7 8 2 2 3" xfId="34798"/>
    <cellStyle name="Input 7 8 2 3" xfId="10907"/>
    <cellStyle name="Input 7 8 2 3 2" xfId="19896"/>
    <cellStyle name="Input 7 8 2 3 2 2" xfId="43159"/>
    <cellStyle name="Input 7 8 2 3 3" xfId="25394"/>
    <cellStyle name="Input 7 8 2 4" xfId="14673"/>
    <cellStyle name="Input 7 8 2 4 2" xfId="22424"/>
    <cellStyle name="Input 7 8 2 5" xfId="32611"/>
    <cellStyle name="Input 7 8 3" xfId="3776"/>
    <cellStyle name="Input 7 8 3 2" xfId="36478"/>
    <cellStyle name="Input 7 8 4" xfId="25915"/>
    <cellStyle name="Input 7 9" xfId="1605"/>
    <cellStyle name="Input 7 9 2" xfId="5950"/>
    <cellStyle name="Input 7 9 2 2" xfId="8536"/>
    <cellStyle name="Input 7 9 2 2 2" xfId="17525"/>
    <cellStyle name="Input 7 9 2 2 2 2" xfId="42481"/>
    <cellStyle name="Input 7 9 2 2 3" xfId="32108"/>
    <cellStyle name="Input 7 9 2 3" xfId="11173"/>
    <cellStyle name="Input 7 9 2 3 2" xfId="20162"/>
    <cellStyle name="Input 7 9 2 3 2 2" xfId="22660"/>
    <cellStyle name="Input 7 9 2 3 3" xfId="24045"/>
    <cellStyle name="Input 7 9 2 4" xfId="14939"/>
    <cellStyle name="Input 7 9 2 4 2" xfId="28516"/>
    <cellStyle name="Input 7 9 2 5" xfId="40703"/>
    <cellStyle name="Input 7 9 3" xfId="4042"/>
    <cellStyle name="Input 7 9 3 2" xfId="25953"/>
    <cellStyle name="Input 7 9 4" xfId="24576"/>
    <cellStyle name="Input 8" xfId="142"/>
    <cellStyle name="Input 8 10" xfId="1953"/>
    <cellStyle name="Input 8 10 2" xfId="6264"/>
    <cellStyle name="Input 8 10 2 2" xfId="8850"/>
    <cellStyle name="Input 8 10 2 2 2" xfId="17839"/>
    <cellStyle name="Input 8 10 2 2 2 2" xfId="22592"/>
    <cellStyle name="Input 8 10 2 2 3" xfId="35896"/>
    <cellStyle name="Input 8 10 2 3" xfId="11487"/>
    <cellStyle name="Input 8 10 2 3 2" xfId="20476"/>
    <cellStyle name="Input 8 10 2 3 2 2" xfId="40748"/>
    <cellStyle name="Input 8 10 2 3 3" xfId="43899"/>
    <cellStyle name="Input 8 10 2 4" xfId="15253"/>
    <cellStyle name="Input 8 10 2 4 2" xfId="31951"/>
    <cellStyle name="Input 8 10 2 5" xfId="25820"/>
    <cellStyle name="Input 8 10 3" xfId="4390"/>
    <cellStyle name="Input 8 10 3 2" xfId="36998"/>
    <cellStyle name="Input 8 10 4" xfId="39596"/>
    <cellStyle name="Input 8 11" xfId="2980"/>
    <cellStyle name="Input 8 11 2" xfId="7130"/>
    <cellStyle name="Input 8 11 2 2" xfId="16119"/>
    <cellStyle name="Input 8 11 2 2 2" xfId="40482"/>
    <cellStyle name="Input 8 11 2 3" xfId="23647"/>
    <cellStyle name="Input 8 11 3" xfId="9693"/>
    <cellStyle name="Input 8 11 3 2" xfId="18682"/>
    <cellStyle name="Input 8 11 3 2 2" xfId="38147"/>
    <cellStyle name="Input 8 11 3 3" xfId="37692"/>
    <cellStyle name="Input 8 11 4" xfId="13533"/>
    <cellStyle name="Input 8 11 4 2" xfId="37654"/>
    <cellStyle name="Input 8 11 5" xfId="42177"/>
    <cellStyle name="Input 8 12" xfId="6598"/>
    <cellStyle name="Input 8 12 2" xfId="11807"/>
    <cellStyle name="Input 8 12 2 2" xfId="20796"/>
    <cellStyle name="Input 8 12 2 2 2" xfId="42219"/>
    <cellStyle name="Input 8 12 2 3" xfId="32220"/>
    <cellStyle name="Input 8 12 3" xfId="15587"/>
    <cellStyle name="Input 8 12 3 2" xfId="42951"/>
    <cellStyle name="Input 8 12 4" xfId="40687"/>
    <cellStyle name="Input 8 13" xfId="9170"/>
    <cellStyle name="Input 8 13 2" xfId="18159"/>
    <cellStyle name="Input 8 13 2 2" xfId="30411"/>
    <cellStyle name="Input 8 13 3" xfId="28581"/>
    <cellStyle name="Input 8 14" xfId="12339"/>
    <cellStyle name="Input 8 14 2" xfId="21328"/>
    <cellStyle name="Input 8 14 2 2" xfId="37911"/>
    <cellStyle name="Input 8 14 3" xfId="39201"/>
    <cellStyle name="Input 8 15" xfId="2302"/>
    <cellStyle name="Input 8 15 2" xfId="30258"/>
    <cellStyle name="Input 8 16" xfId="13211"/>
    <cellStyle name="Input 8 16 2" xfId="23022"/>
    <cellStyle name="Input 8 17" xfId="34069"/>
    <cellStyle name="Input 8 18" xfId="44663"/>
    <cellStyle name="Input 8 19" xfId="45747"/>
    <cellStyle name="Input 8 2" xfId="350"/>
    <cellStyle name="Input 8 2 10" xfId="6652"/>
    <cellStyle name="Input 8 2 10 2" xfId="11858"/>
    <cellStyle name="Input 8 2 10 2 2" xfId="20847"/>
    <cellStyle name="Input 8 2 10 2 2 2" xfId="36727"/>
    <cellStyle name="Input 8 2 10 2 3" xfId="34697"/>
    <cellStyle name="Input 8 2 10 3" xfId="15641"/>
    <cellStyle name="Input 8 2 10 3 2" xfId="38417"/>
    <cellStyle name="Input 8 2 10 4" xfId="30050"/>
    <cellStyle name="Input 8 2 11" xfId="9221"/>
    <cellStyle name="Input 8 2 11 2" xfId="18210"/>
    <cellStyle name="Input 8 2 11 2 2" xfId="24404"/>
    <cellStyle name="Input 8 2 11 3" xfId="39408"/>
    <cellStyle name="Input 8 2 12" xfId="12365"/>
    <cellStyle name="Input 8 2 12 2" xfId="21354"/>
    <cellStyle name="Input 8 2 12 2 2" xfId="22566"/>
    <cellStyle name="Input 8 2 12 3" xfId="35216"/>
    <cellStyle name="Input 8 2 13" xfId="2356"/>
    <cellStyle name="Input 8 2 13 2" xfId="26642"/>
    <cellStyle name="Input 8 2 14" xfId="13265"/>
    <cellStyle name="Input 8 2 14 2" xfId="25237"/>
    <cellStyle name="Input 8 2 15" xfId="35312"/>
    <cellStyle name="Input 8 2 2" xfId="482"/>
    <cellStyle name="Input 8 2 2 10" xfId="9346"/>
    <cellStyle name="Input 8 2 2 10 2" xfId="18335"/>
    <cellStyle name="Input 8 2 2 10 2 2" xfId="39877"/>
    <cellStyle name="Input 8 2 2 10 3" xfId="25755"/>
    <cellStyle name="Input 8 2 2 11" xfId="9790"/>
    <cellStyle name="Input 8 2 2 11 2" xfId="18779"/>
    <cellStyle name="Input 8 2 2 11 2 2" xfId="33089"/>
    <cellStyle name="Input 8 2 2 11 3" xfId="34792"/>
    <cellStyle name="Input 8 2 2 12" xfId="2488"/>
    <cellStyle name="Input 8 2 2 12 2" xfId="27643"/>
    <cellStyle name="Input 8 2 2 13" xfId="13397"/>
    <cellStyle name="Input 8 2 2 13 2" xfId="31588"/>
    <cellStyle name="Input 8 2 2 14" xfId="33810"/>
    <cellStyle name="Input 8 2 2 2" xfId="831"/>
    <cellStyle name="Input 8 2 2 2 2" xfId="5200"/>
    <cellStyle name="Input 8 2 2 2 2 2" xfId="7786"/>
    <cellStyle name="Input 8 2 2 2 2 2 2" xfId="16775"/>
    <cellStyle name="Input 8 2 2 2 2 2 2 2" xfId="35663"/>
    <cellStyle name="Input 8 2 2 2 2 2 3" xfId="30666"/>
    <cellStyle name="Input 8 2 2 2 2 3" xfId="10423"/>
    <cellStyle name="Input 8 2 2 2 2 3 2" xfId="19412"/>
    <cellStyle name="Input 8 2 2 2 2 3 2 2" xfId="31321"/>
    <cellStyle name="Input 8 2 2 2 2 3 3" xfId="34426"/>
    <cellStyle name="Input 8 2 2 2 2 4" xfId="14189"/>
    <cellStyle name="Input 8 2 2 2 2 4 2" xfId="24978"/>
    <cellStyle name="Input 8 2 2 2 2 5" xfId="33127"/>
    <cellStyle name="Input 8 2 2 2 3" xfId="3268"/>
    <cellStyle name="Input 8 2 2 2 3 2" xfId="27916"/>
    <cellStyle name="Input 8 2 2 2 4" xfId="29890"/>
    <cellStyle name="Input 8 2 2 3" xfId="1176"/>
    <cellStyle name="Input 8 2 2 3 2" xfId="5521"/>
    <cellStyle name="Input 8 2 2 3 2 2" xfId="8107"/>
    <cellStyle name="Input 8 2 2 3 2 2 2" xfId="17096"/>
    <cellStyle name="Input 8 2 2 3 2 2 2 2" xfId="32574"/>
    <cellStyle name="Input 8 2 2 3 2 2 3" xfId="35895"/>
    <cellStyle name="Input 8 2 2 3 2 3" xfId="10744"/>
    <cellStyle name="Input 8 2 2 3 2 3 2" xfId="19733"/>
    <cellStyle name="Input 8 2 2 3 2 3 2 2" xfId="40753"/>
    <cellStyle name="Input 8 2 2 3 2 3 3" xfId="40216"/>
    <cellStyle name="Input 8 2 2 3 2 4" xfId="14510"/>
    <cellStyle name="Input 8 2 2 3 2 4 2" xfId="42388"/>
    <cellStyle name="Input 8 2 2 3 2 5" xfId="36017"/>
    <cellStyle name="Input 8 2 2 3 3" xfId="3613"/>
    <cellStyle name="Input 8 2 2 3 3 2" xfId="31713"/>
    <cellStyle name="Input 8 2 2 3 4" xfId="35266"/>
    <cellStyle name="Input 8 2 2 4" xfId="1520"/>
    <cellStyle name="Input 8 2 2 4 2" xfId="5865"/>
    <cellStyle name="Input 8 2 2 4 2 2" xfId="8451"/>
    <cellStyle name="Input 8 2 2 4 2 2 2" xfId="17440"/>
    <cellStyle name="Input 8 2 2 4 2 2 2 2" xfId="31614"/>
    <cellStyle name="Input 8 2 2 4 2 2 3" xfId="32567"/>
    <cellStyle name="Input 8 2 2 4 2 3" xfId="11088"/>
    <cellStyle name="Input 8 2 2 4 2 3 2" xfId="20077"/>
    <cellStyle name="Input 8 2 2 4 2 3 2 2" xfId="43456"/>
    <cellStyle name="Input 8 2 2 4 2 3 3" xfId="27608"/>
    <cellStyle name="Input 8 2 2 4 2 4" xfId="14854"/>
    <cellStyle name="Input 8 2 2 4 2 4 2" xfId="23340"/>
    <cellStyle name="Input 8 2 2 4 2 5" xfId="32924"/>
    <cellStyle name="Input 8 2 2 4 3" xfId="3957"/>
    <cellStyle name="Input 8 2 2 4 3 2" xfId="34921"/>
    <cellStyle name="Input 8 2 2 4 4" xfId="34093"/>
    <cellStyle name="Input 8 2 2 5" xfId="1911"/>
    <cellStyle name="Input 8 2 2 5 2" xfId="6227"/>
    <cellStyle name="Input 8 2 2 5 2 2" xfId="8813"/>
    <cellStyle name="Input 8 2 2 5 2 2 2" xfId="17802"/>
    <cellStyle name="Input 8 2 2 5 2 2 2 2" xfId="40153"/>
    <cellStyle name="Input 8 2 2 5 2 2 3" xfId="36718"/>
    <cellStyle name="Input 8 2 2 5 2 3" xfId="11450"/>
    <cellStyle name="Input 8 2 2 5 2 3 2" xfId="20439"/>
    <cellStyle name="Input 8 2 2 5 2 3 2 2" xfId="24405"/>
    <cellStyle name="Input 8 2 2 5 2 3 3" xfId="25184"/>
    <cellStyle name="Input 8 2 2 5 2 4" xfId="15216"/>
    <cellStyle name="Input 8 2 2 5 2 4 2" xfId="26578"/>
    <cellStyle name="Input 8 2 2 5 2 5" xfId="33707"/>
    <cellStyle name="Input 8 2 2 5 3" xfId="4348"/>
    <cellStyle name="Input 8 2 2 5 3 2" xfId="34238"/>
    <cellStyle name="Input 8 2 2 5 4" xfId="25787"/>
    <cellStyle name="Input 8 2 2 6" xfId="2139"/>
    <cellStyle name="Input 8 2 2 6 2" xfId="6440"/>
    <cellStyle name="Input 8 2 2 6 2 2" xfId="9026"/>
    <cellStyle name="Input 8 2 2 6 2 2 2" xfId="18015"/>
    <cellStyle name="Input 8 2 2 6 2 2 2 2" xfId="37625"/>
    <cellStyle name="Input 8 2 2 6 2 2 3" xfId="35786"/>
    <cellStyle name="Input 8 2 2 6 2 3" xfId="11663"/>
    <cellStyle name="Input 8 2 2 6 2 3 2" xfId="20652"/>
    <cellStyle name="Input 8 2 2 6 2 3 2 2" xfId="32771"/>
    <cellStyle name="Input 8 2 2 6 2 3 3" xfId="32295"/>
    <cellStyle name="Input 8 2 2 6 2 4" xfId="15429"/>
    <cellStyle name="Input 8 2 2 6 2 4 2" xfId="37579"/>
    <cellStyle name="Input 8 2 2 6 2 5" xfId="27673"/>
    <cellStyle name="Input 8 2 2 6 3" xfId="4576"/>
    <cellStyle name="Input 8 2 2 6 3 2" xfId="37263"/>
    <cellStyle name="Input 8 2 2 6 4" xfId="33060"/>
    <cellStyle name="Input 8 2 2 7" xfId="2949"/>
    <cellStyle name="Input 8 2 2 7 2" xfId="7099"/>
    <cellStyle name="Input 8 2 2 7 2 2" xfId="12225"/>
    <cellStyle name="Input 8 2 2 7 2 2 2" xfId="21214"/>
    <cellStyle name="Input 8 2 2 7 2 2 2 2" xfId="33589"/>
    <cellStyle name="Input 8 2 2 7 2 2 3" xfId="40297"/>
    <cellStyle name="Input 8 2 2 7 2 3" xfId="13019"/>
    <cellStyle name="Input 8 2 2 7 2 3 2" xfId="22008"/>
    <cellStyle name="Input 8 2 2 7 2 3 2 2" xfId="22879"/>
    <cellStyle name="Input 8 2 2 7 2 3 3" xfId="25618"/>
    <cellStyle name="Input 8 2 2 7 2 4" xfId="16088"/>
    <cellStyle name="Input 8 2 2 7 2 4 2" xfId="23024"/>
    <cellStyle name="Input 8 2 2 7 2 5" xfId="33610"/>
    <cellStyle name="Input 8 2 2 7 3" xfId="9662"/>
    <cellStyle name="Input 8 2 2 7 3 2" xfId="18651"/>
    <cellStyle name="Input 8 2 2 7 3 2 2" xfId="40603"/>
    <cellStyle name="Input 8 2 2 7 3 3" xfId="30379"/>
    <cellStyle name="Input 8 2 2 7 4" xfId="39176"/>
    <cellStyle name="Input 8 2 2 8" xfId="4876"/>
    <cellStyle name="Input 8 2 2 8 2" xfId="7462"/>
    <cellStyle name="Input 8 2 2 8 2 2" xfId="16451"/>
    <cellStyle name="Input 8 2 2 8 2 2 2" xfId="42321"/>
    <cellStyle name="Input 8 2 2 8 2 3" xfId="22296"/>
    <cellStyle name="Input 8 2 2 8 3" xfId="10099"/>
    <cellStyle name="Input 8 2 2 8 3 2" xfId="19088"/>
    <cellStyle name="Input 8 2 2 8 3 2 2" xfId="25246"/>
    <cellStyle name="Input 8 2 2 8 3 3" xfId="33351"/>
    <cellStyle name="Input 8 2 2 8 4" xfId="13865"/>
    <cellStyle name="Input 8 2 2 8 4 2" xfId="41269"/>
    <cellStyle name="Input 8 2 2 8 5" xfId="40063"/>
    <cellStyle name="Input 8 2 2 9" xfId="6784"/>
    <cellStyle name="Input 8 2 2 9 2" xfId="11983"/>
    <cellStyle name="Input 8 2 2 9 2 2" xfId="20972"/>
    <cellStyle name="Input 8 2 2 9 2 2 2" xfId="43486"/>
    <cellStyle name="Input 8 2 2 9 2 3" xfId="26568"/>
    <cellStyle name="Input 8 2 2 9 3" xfId="15773"/>
    <cellStyle name="Input 8 2 2 9 3 2" xfId="35162"/>
    <cellStyle name="Input 8 2 2 9 4" xfId="34848"/>
    <cellStyle name="Input 8 2 3" xfId="699"/>
    <cellStyle name="Input 8 2 3 2" xfId="5075"/>
    <cellStyle name="Input 8 2 3 2 2" xfId="7661"/>
    <cellStyle name="Input 8 2 3 2 2 2" xfId="16650"/>
    <cellStyle name="Input 8 2 3 2 2 2 2" xfId="33284"/>
    <cellStyle name="Input 8 2 3 2 2 3" xfId="23271"/>
    <cellStyle name="Input 8 2 3 2 3" xfId="10298"/>
    <cellStyle name="Input 8 2 3 2 3 2" xfId="19287"/>
    <cellStyle name="Input 8 2 3 2 3 2 2" xfId="22754"/>
    <cellStyle name="Input 8 2 3 2 3 3" xfId="38793"/>
    <cellStyle name="Input 8 2 3 2 4" xfId="14064"/>
    <cellStyle name="Input 8 2 3 2 4 2" xfId="40705"/>
    <cellStyle name="Input 8 2 3 2 5" xfId="27185"/>
    <cellStyle name="Input 8 2 3 3" xfId="3136"/>
    <cellStyle name="Input 8 2 3 3 2" xfId="35274"/>
    <cellStyle name="Input 8 2 3 4" xfId="38845"/>
    <cellStyle name="Input 8 2 4" xfId="1044"/>
    <cellStyle name="Input 8 2 4 2" xfId="5396"/>
    <cellStyle name="Input 8 2 4 2 2" xfId="7982"/>
    <cellStyle name="Input 8 2 4 2 2 2" xfId="16971"/>
    <cellStyle name="Input 8 2 4 2 2 2 2" xfId="23643"/>
    <cellStyle name="Input 8 2 4 2 2 3" xfId="28955"/>
    <cellStyle name="Input 8 2 4 2 3" xfId="10619"/>
    <cellStyle name="Input 8 2 4 2 3 2" xfId="19608"/>
    <cellStyle name="Input 8 2 4 2 3 2 2" xfId="39330"/>
    <cellStyle name="Input 8 2 4 2 3 3" xfId="40096"/>
    <cellStyle name="Input 8 2 4 2 4" xfId="14385"/>
    <cellStyle name="Input 8 2 4 2 4 2" xfId="26381"/>
    <cellStyle name="Input 8 2 4 2 5" xfId="24714"/>
    <cellStyle name="Input 8 2 4 3" xfId="3481"/>
    <cellStyle name="Input 8 2 4 3 2" xfId="43476"/>
    <cellStyle name="Input 8 2 4 4" xfId="43405"/>
    <cellStyle name="Input 8 2 5" xfId="1388"/>
    <cellStyle name="Input 8 2 5 2" xfId="5733"/>
    <cellStyle name="Input 8 2 5 2 2" xfId="8319"/>
    <cellStyle name="Input 8 2 5 2 2 2" xfId="17308"/>
    <cellStyle name="Input 8 2 5 2 2 2 2" xfId="32950"/>
    <cellStyle name="Input 8 2 5 2 2 3" xfId="40895"/>
    <cellStyle name="Input 8 2 5 2 3" xfId="10956"/>
    <cellStyle name="Input 8 2 5 2 3 2" xfId="19945"/>
    <cellStyle name="Input 8 2 5 2 3 2 2" xfId="23896"/>
    <cellStyle name="Input 8 2 5 2 3 3" xfId="40198"/>
    <cellStyle name="Input 8 2 5 2 4" xfId="14722"/>
    <cellStyle name="Input 8 2 5 2 4 2" xfId="23428"/>
    <cellStyle name="Input 8 2 5 2 5" xfId="28321"/>
    <cellStyle name="Input 8 2 5 3" xfId="3825"/>
    <cellStyle name="Input 8 2 5 3 2" xfId="25477"/>
    <cellStyle name="Input 8 2 5 4" xfId="35635"/>
    <cellStyle name="Input 8 2 6" xfId="1816"/>
    <cellStyle name="Input 8 2 6 2" xfId="6133"/>
    <cellStyle name="Input 8 2 6 2 2" xfId="8719"/>
    <cellStyle name="Input 8 2 6 2 2 2" xfId="17708"/>
    <cellStyle name="Input 8 2 6 2 2 2 2" xfId="31353"/>
    <cellStyle name="Input 8 2 6 2 2 3" xfId="22256"/>
    <cellStyle name="Input 8 2 6 2 3" xfId="11356"/>
    <cellStyle name="Input 8 2 6 2 3 2" xfId="20345"/>
    <cellStyle name="Input 8 2 6 2 3 2 2" xfId="29072"/>
    <cellStyle name="Input 8 2 6 2 3 3" xfId="34725"/>
    <cellStyle name="Input 8 2 6 2 4" xfId="15122"/>
    <cellStyle name="Input 8 2 6 2 4 2" xfId="33565"/>
    <cellStyle name="Input 8 2 6 2 5" xfId="34766"/>
    <cellStyle name="Input 8 2 6 3" xfId="4253"/>
    <cellStyle name="Input 8 2 6 3 2" xfId="23635"/>
    <cellStyle name="Input 8 2 6 4" xfId="36574"/>
    <cellStyle name="Input 8 2 7" xfId="2007"/>
    <cellStyle name="Input 8 2 7 2" xfId="6315"/>
    <cellStyle name="Input 8 2 7 2 2" xfId="8901"/>
    <cellStyle name="Input 8 2 7 2 2 2" xfId="17890"/>
    <cellStyle name="Input 8 2 7 2 2 2 2" xfId="41077"/>
    <cellStyle name="Input 8 2 7 2 2 3" xfId="39384"/>
    <cellStyle name="Input 8 2 7 2 3" xfId="11538"/>
    <cellStyle name="Input 8 2 7 2 3 2" xfId="20527"/>
    <cellStyle name="Input 8 2 7 2 3 2 2" xfId="26028"/>
    <cellStyle name="Input 8 2 7 2 3 3" xfId="40272"/>
    <cellStyle name="Input 8 2 7 2 4" xfId="15304"/>
    <cellStyle name="Input 8 2 7 2 4 2" xfId="27084"/>
    <cellStyle name="Input 8 2 7 2 5" xfId="38796"/>
    <cellStyle name="Input 8 2 7 3" xfId="4444"/>
    <cellStyle name="Input 8 2 7 3 2" xfId="31788"/>
    <cellStyle name="Input 8 2 7 4" xfId="42590"/>
    <cellStyle name="Input 8 2 8" xfId="2818"/>
    <cellStyle name="Input 8 2 8 2" xfId="6968"/>
    <cellStyle name="Input 8 2 8 2 2" xfId="12097"/>
    <cellStyle name="Input 8 2 8 2 2 2" xfId="21086"/>
    <cellStyle name="Input 8 2 8 2 2 2 2" xfId="32657"/>
    <cellStyle name="Input 8 2 8 2 2 3" xfId="29608"/>
    <cellStyle name="Input 8 2 8 2 3" xfId="12919"/>
    <cellStyle name="Input 8 2 8 2 3 2" xfId="21908"/>
    <cellStyle name="Input 8 2 8 2 3 2 2" xfId="25416"/>
    <cellStyle name="Input 8 2 8 2 3 3" xfId="25718"/>
    <cellStyle name="Input 8 2 8 2 4" xfId="15957"/>
    <cellStyle name="Input 8 2 8 2 4 2" xfId="25062"/>
    <cellStyle name="Input 8 2 8 2 5" xfId="38167"/>
    <cellStyle name="Input 8 2 8 3" xfId="9531"/>
    <cellStyle name="Input 8 2 8 3 2" xfId="18520"/>
    <cellStyle name="Input 8 2 8 3 2 2" xfId="32035"/>
    <cellStyle name="Input 8 2 8 3 3" xfId="39602"/>
    <cellStyle name="Input 8 2 8 4" xfId="34831"/>
    <cellStyle name="Input 8 2 9" xfId="4751"/>
    <cellStyle name="Input 8 2 9 2" xfId="7337"/>
    <cellStyle name="Input 8 2 9 2 2" xfId="16326"/>
    <cellStyle name="Input 8 2 9 2 2 2" xfId="25038"/>
    <cellStyle name="Input 8 2 9 2 3" xfId="42929"/>
    <cellStyle name="Input 8 2 9 3" xfId="9974"/>
    <cellStyle name="Input 8 2 9 3 2" xfId="18963"/>
    <cellStyle name="Input 8 2 9 3 2 2" xfId="31254"/>
    <cellStyle name="Input 8 2 9 3 3" xfId="31933"/>
    <cellStyle name="Input 8 2 9 4" xfId="13740"/>
    <cellStyle name="Input 8 2 9 4 2" xfId="37642"/>
    <cellStyle name="Input 8 2 9 5" xfId="29889"/>
    <cellStyle name="Input 8 3" xfId="429"/>
    <cellStyle name="Input 8 3 10" xfId="9295"/>
    <cellStyle name="Input 8 3 10 2" xfId="18284"/>
    <cellStyle name="Input 8 3 10 2 2" xfId="31605"/>
    <cellStyle name="Input 8 3 10 3" xfId="25463"/>
    <cellStyle name="Input 8 3 11" xfId="12609"/>
    <cellStyle name="Input 8 3 11 2" xfId="21598"/>
    <cellStyle name="Input 8 3 11 2 2" xfId="25542"/>
    <cellStyle name="Input 8 3 11 3" xfId="34456"/>
    <cellStyle name="Input 8 3 12" xfId="2435"/>
    <cellStyle name="Input 8 3 12 2" xfId="23621"/>
    <cellStyle name="Input 8 3 13" xfId="13344"/>
    <cellStyle name="Input 8 3 13 2" xfId="27083"/>
    <cellStyle name="Input 8 3 14" xfId="43647"/>
    <cellStyle name="Input 8 3 2" xfId="778"/>
    <cellStyle name="Input 8 3 2 2" xfId="5149"/>
    <cellStyle name="Input 8 3 2 2 2" xfId="7735"/>
    <cellStyle name="Input 8 3 2 2 2 2" xfId="16724"/>
    <cellStyle name="Input 8 3 2 2 2 2 2" xfId="29240"/>
    <cellStyle name="Input 8 3 2 2 2 3" xfId="39410"/>
    <cellStyle name="Input 8 3 2 2 3" xfId="10372"/>
    <cellStyle name="Input 8 3 2 2 3 2" xfId="19361"/>
    <cellStyle name="Input 8 3 2 2 3 2 2" xfId="36724"/>
    <cellStyle name="Input 8 3 2 2 3 3" xfId="27465"/>
    <cellStyle name="Input 8 3 2 2 4" xfId="14138"/>
    <cellStyle name="Input 8 3 2 2 4 2" xfId="30427"/>
    <cellStyle name="Input 8 3 2 2 5" xfId="28643"/>
    <cellStyle name="Input 8 3 2 3" xfId="3215"/>
    <cellStyle name="Input 8 3 2 3 2" xfId="34191"/>
    <cellStyle name="Input 8 3 2 4" xfId="41094"/>
    <cellStyle name="Input 8 3 3" xfId="1123"/>
    <cellStyle name="Input 8 3 3 2" xfId="5470"/>
    <cellStyle name="Input 8 3 3 2 2" xfId="8056"/>
    <cellStyle name="Input 8 3 3 2 2 2" xfId="17045"/>
    <cellStyle name="Input 8 3 3 2 2 2 2" xfId="42673"/>
    <cellStyle name="Input 8 3 3 2 2 3" xfId="33040"/>
    <cellStyle name="Input 8 3 3 2 3" xfId="10693"/>
    <cellStyle name="Input 8 3 3 2 3 2" xfId="19682"/>
    <cellStyle name="Input 8 3 3 2 3 2 2" xfId="44041"/>
    <cellStyle name="Input 8 3 3 2 3 3" xfId="37840"/>
    <cellStyle name="Input 8 3 3 2 4" xfId="14459"/>
    <cellStyle name="Input 8 3 3 2 4 2" xfId="30071"/>
    <cellStyle name="Input 8 3 3 2 5" xfId="29637"/>
    <cellStyle name="Input 8 3 3 3" xfId="3560"/>
    <cellStyle name="Input 8 3 3 3 2" xfId="27009"/>
    <cellStyle name="Input 8 3 3 4" xfId="32443"/>
    <cellStyle name="Input 8 3 4" xfId="1467"/>
    <cellStyle name="Input 8 3 4 2" xfId="5812"/>
    <cellStyle name="Input 8 3 4 2 2" xfId="8398"/>
    <cellStyle name="Input 8 3 4 2 2 2" xfId="17387"/>
    <cellStyle name="Input 8 3 4 2 2 2 2" xfId="41470"/>
    <cellStyle name="Input 8 3 4 2 2 3" xfId="25269"/>
    <cellStyle name="Input 8 3 4 2 3" xfId="11035"/>
    <cellStyle name="Input 8 3 4 2 3 2" xfId="20024"/>
    <cellStyle name="Input 8 3 4 2 3 2 2" xfId="40822"/>
    <cellStyle name="Input 8 3 4 2 3 3" xfId="36012"/>
    <cellStyle name="Input 8 3 4 2 4" xfId="14801"/>
    <cellStyle name="Input 8 3 4 2 4 2" xfId="42463"/>
    <cellStyle name="Input 8 3 4 2 5" xfId="25661"/>
    <cellStyle name="Input 8 3 4 3" xfId="3904"/>
    <cellStyle name="Input 8 3 4 3 2" xfId="24942"/>
    <cellStyle name="Input 8 3 4 4" xfId="31472"/>
    <cellStyle name="Input 8 3 5" xfId="1608"/>
    <cellStyle name="Input 8 3 5 2" xfId="5952"/>
    <cellStyle name="Input 8 3 5 2 2" xfId="8538"/>
    <cellStyle name="Input 8 3 5 2 2 2" xfId="17527"/>
    <cellStyle name="Input 8 3 5 2 2 2 2" xfId="38634"/>
    <cellStyle name="Input 8 3 5 2 2 3" xfId="28635"/>
    <cellStyle name="Input 8 3 5 2 3" xfId="11175"/>
    <cellStyle name="Input 8 3 5 2 3 2" xfId="20164"/>
    <cellStyle name="Input 8 3 5 2 3 2 2" xfId="24600"/>
    <cellStyle name="Input 8 3 5 2 3 3" xfId="34530"/>
    <cellStyle name="Input 8 3 5 2 4" xfId="14941"/>
    <cellStyle name="Input 8 3 5 2 4 2" xfId="25104"/>
    <cellStyle name="Input 8 3 5 2 5" xfId="36856"/>
    <cellStyle name="Input 8 3 5 3" xfId="4045"/>
    <cellStyle name="Input 8 3 5 3 2" xfId="30297"/>
    <cellStyle name="Input 8 3 5 4" xfId="28984"/>
    <cellStyle name="Input 8 3 6" xfId="2086"/>
    <cellStyle name="Input 8 3 6 2" xfId="6389"/>
    <cellStyle name="Input 8 3 6 2 2" xfId="8975"/>
    <cellStyle name="Input 8 3 6 2 2 2" xfId="17964"/>
    <cellStyle name="Input 8 3 6 2 2 2 2" xfId="31021"/>
    <cellStyle name="Input 8 3 6 2 2 3" xfId="42496"/>
    <cellStyle name="Input 8 3 6 2 3" xfId="11612"/>
    <cellStyle name="Input 8 3 6 2 3 2" xfId="20601"/>
    <cellStyle name="Input 8 3 6 2 3 2 2" xfId="26471"/>
    <cellStyle name="Input 8 3 6 2 3 3" xfId="26501"/>
    <cellStyle name="Input 8 3 6 2 4" xfId="15378"/>
    <cellStyle name="Input 8 3 6 2 4 2" xfId="28423"/>
    <cellStyle name="Input 8 3 6 2 5" xfId="32766"/>
    <cellStyle name="Input 8 3 6 3" xfId="4523"/>
    <cellStyle name="Input 8 3 6 3 2" xfId="22723"/>
    <cellStyle name="Input 8 3 6 4" xfId="39551"/>
    <cellStyle name="Input 8 3 7" xfId="2896"/>
    <cellStyle name="Input 8 3 7 2" xfId="7046"/>
    <cellStyle name="Input 8 3 7 2 2" xfId="12173"/>
    <cellStyle name="Input 8 3 7 2 2 2" xfId="21162"/>
    <cellStyle name="Input 8 3 7 2 2 2 2" xfId="34373"/>
    <cellStyle name="Input 8 3 7 2 2 3" xfId="29382"/>
    <cellStyle name="Input 8 3 7 2 3" xfId="12981"/>
    <cellStyle name="Input 8 3 7 2 3 2" xfId="21970"/>
    <cellStyle name="Input 8 3 7 2 3 2 2" xfId="28951"/>
    <cellStyle name="Input 8 3 7 2 3 3" xfId="25093"/>
    <cellStyle name="Input 8 3 7 2 4" xfId="16035"/>
    <cellStyle name="Input 8 3 7 2 4 2" xfId="41966"/>
    <cellStyle name="Input 8 3 7 2 5" xfId="34580"/>
    <cellStyle name="Input 8 3 7 3" xfId="9609"/>
    <cellStyle name="Input 8 3 7 3 2" xfId="18598"/>
    <cellStyle name="Input 8 3 7 3 2 2" xfId="27587"/>
    <cellStyle name="Input 8 3 7 3 3" xfId="27874"/>
    <cellStyle name="Input 8 3 7 4" xfId="22153"/>
    <cellStyle name="Input 8 3 8" xfId="4825"/>
    <cellStyle name="Input 8 3 8 2" xfId="7411"/>
    <cellStyle name="Input 8 3 8 2 2" xfId="16400"/>
    <cellStyle name="Input 8 3 8 2 2 2" xfId="29937"/>
    <cellStyle name="Input 8 3 8 2 3" xfId="25836"/>
    <cellStyle name="Input 8 3 8 3" xfId="10048"/>
    <cellStyle name="Input 8 3 8 3 2" xfId="19037"/>
    <cellStyle name="Input 8 3 8 3 2 2" xfId="32685"/>
    <cellStyle name="Input 8 3 8 3 3" xfId="27469"/>
    <cellStyle name="Input 8 3 8 4" xfId="13814"/>
    <cellStyle name="Input 8 3 8 4 2" xfId="22833"/>
    <cellStyle name="Input 8 3 8 5" xfId="33838"/>
    <cellStyle name="Input 8 3 9" xfId="6731"/>
    <cellStyle name="Input 8 3 9 2" xfId="11932"/>
    <cellStyle name="Input 8 3 9 2 2" xfId="20921"/>
    <cellStyle name="Input 8 3 9 2 2 2" xfId="27201"/>
    <cellStyle name="Input 8 3 9 2 3" xfId="34704"/>
    <cellStyle name="Input 8 3 9 3" xfId="15720"/>
    <cellStyle name="Input 8 3 9 3 2" xfId="22194"/>
    <cellStyle name="Input 8 3 9 4" xfId="40483"/>
    <cellStyle name="Input 8 4" xfId="528"/>
    <cellStyle name="Input 8 4 2" xfId="877"/>
    <cellStyle name="Input 8 4 2 2" xfId="5246"/>
    <cellStyle name="Input 8 4 2 2 2" xfId="7832"/>
    <cellStyle name="Input 8 4 2 2 2 2" xfId="16821"/>
    <cellStyle name="Input 8 4 2 2 2 2 2" xfId="33575"/>
    <cellStyle name="Input 8 4 2 2 2 3" xfId="40385"/>
    <cellStyle name="Input 8 4 2 2 3" xfId="10469"/>
    <cellStyle name="Input 8 4 2 2 3 2" xfId="19458"/>
    <cellStyle name="Input 8 4 2 2 3 2 2" xfId="23777"/>
    <cellStyle name="Input 8 4 2 2 3 3" xfId="26707"/>
    <cellStyle name="Input 8 4 2 2 4" xfId="14235"/>
    <cellStyle name="Input 8 4 2 2 4 2" xfId="38658"/>
    <cellStyle name="Input 8 4 2 2 5" xfId="40896"/>
    <cellStyle name="Input 8 4 2 3" xfId="3314"/>
    <cellStyle name="Input 8 4 2 3 2" xfId="32727"/>
    <cellStyle name="Input 8 4 2 4" xfId="34988"/>
    <cellStyle name="Input 8 4 3" xfId="1222"/>
    <cellStyle name="Input 8 4 3 2" xfId="5567"/>
    <cellStyle name="Input 8 4 3 2 2" xfId="8153"/>
    <cellStyle name="Input 8 4 3 2 2 2" xfId="17142"/>
    <cellStyle name="Input 8 4 3 2 2 2 2" xfId="39550"/>
    <cellStyle name="Input 8 4 3 2 2 3" xfId="38270"/>
    <cellStyle name="Input 8 4 3 2 3" xfId="10790"/>
    <cellStyle name="Input 8 4 3 2 3 2" xfId="19779"/>
    <cellStyle name="Input 8 4 3 2 3 2 2" xfId="24845"/>
    <cellStyle name="Input 8 4 3 2 3 3" xfId="31149"/>
    <cellStyle name="Input 8 4 3 2 4" xfId="14556"/>
    <cellStyle name="Input 8 4 3 2 4 2" xfId="29812"/>
    <cellStyle name="Input 8 4 3 2 5" xfId="38455"/>
    <cellStyle name="Input 8 4 3 3" xfId="3659"/>
    <cellStyle name="Input 8 4 3 3 2" xfId="38773"/>
    <cellStyle name="Input 8 4 3 4" xfId="26567"/>
    <cellStyle name="Input 8 4 4" xfId="1566"/>
    <cellStyle name="Input 8 4 4 2" xfId="5911"/>
    <cellStyle name="Input 8 4 4 2 2" xfId="8497"/>
    <cellStyle name="Input 8 4 4 2 2 2" xfId="17486"/>
    <cellStyle name="Input 8 4 4 2 2 2 2" xfId="24159"/>
    <cellStyle name="Input 8 4 4 2 2 3" xfId="39575"/>
    <cellStyle name="Input 8 4 4 2 3" xfId="11134"/>
    <cellStyle name="Input 8 4 4 2 3 2" xfId="20123"/>
    <cellStyle name="Input 8 4 4 2 3 2 2" xfId="34926"/>
    <cellStyle name="Input 8 4 4 2 3 3" xfId="31126"/>
    <cellStyle name="Input 8 4 4 2 4" xfId="14900"/>
    <cellStyle name="Input 8 4 4 2 4 2" xfId="43246"/>
    <cellStyle name="Input 8 4 4 2 5" xfId="31275"/>
    <cellStyle name="Input 8 4 4 3" xfId="4003"/>
    <cellStyle name="Input 8 4 4 3 2" xfId="38118"/>
    <cellStyle name="Input 8 4 4 4" xfId="27769"/>
    <cellStyle name="Input 8 4 5" xfId="1878"/>
    <cellStyle name="Input 8 4 5 2" xfId="6194"/>
    <cellStyle name="Input 8 4 5 2 2" xfId="8780"/>
    <cellStyle name="Input 8 4 5 2 2 2" xfId="17769"/>
    <cellStyle name="Input 8 4 5 2 2 2 2" xfId="27488"/>
    <cellStyle name="Input 8 4 5 2 2 3" xfId="32923"/>
    <cellStyle name="Input 8 4 5 2 3" xfId="11417"/>
    <cellStyle name="Input 8 4 5 2 3 2" xfId="20406"/>
    <cellStyle name="Input 8 4 5 2 3 2 2" xfId="43550"/>
    <cellStyle name="Input 8 4 5 2 3 3" xfId="40017"/>
    <cellStyle name="Input 8 4 5 2 4" xfId="15183"/>
    <cellStyle name="Input 8 4 5 2 4 2" xfId="31771"/>
    <cellStyle name="Input 8 4 5 2 5" xfId="30624"/>
    <cellStyle name="Input 8 4 5 3" xfId="4315"/>
    <cellStyle name="Input 8 4 5 3 2" xfId="39894"/>
    <cellStyle name="Input 8 4 5 4" xfId="30591"/>
    <cellStyle name="Input 8 4 6" xfId="2185"/>
    <cellStyle name="Input 8 4 6 2" xfId="6486"/>
    <cellStyle name="Input 8 4 6 2 2" xfId="9072"/>
    <cellStyle name="Input 8 4 6 2 2 2" xfId="18061"/>
    <cellStyle name="Input 8 4 6 2 2 2 2" xfId="25121"/>
    <cellStyle name="Input 8 4 6 2 2 3" xfId="42192"/>
    <cellStyle name="Input 8 4 6 2 3" xfId="11709"/>
    <cellStyle name="Input 8 4 6 2 3 2" xfId="20698"/>
    <cellStyle name="Input 8 4 6 2 3 2 2" xfId="39688"/>
    <cellStyle name="Input 8 4 6 2 3 3" xfId="36105"/>
    <cellStyle name="Input 8 4 6 2 4" xfId="15475"/>
    <cellStyle name="Input 8 4 6 2 4 2" xfId="25828"/>
    <cellStyle name="Input 8 4 6 2 5" xfId="32028"/>
    <cellStyle name="Input 8 4 6 3" xfId="4622"/>
    <cellStyle name="Input 8 4 6 3 2" xfId="24395"/>
    <cellStyle name="Input 8 4 6 4" xfId="26913"/>
    <cellStyle name="Input 8 4 7" xfId="4922"/>
    <cellStyle name="Input 8 4 7 2" xfId="7508"/>
    <cellStyle name="Input 8 4 7 2 2" xfId="16497"/>
    <cellStyle name="Input 8 4 7 2 2 2" xfId="32134"/>
    <cellStyle name="Input 8 4 7 2 3" xfId="39782"/>
    <cellStyle name="Input 8 4 7 3" xfId="10145"/>
    <cellStyle name="Input 8 4 7 3 2" xfId="19134"/>
    <cellStyle name="Input 8 4 7 3 2 2" xfId="43024"/>
    <cellStyle name="Input 8 4 7 3 3" xfId="26703"/>
    <cellStyle name="Input 8 4 7 4" xfId="13911"/>
    <cellStyle name="Input 8 4 7 4 2" xfId="43645"/>
    <cellStyle name="Input 8 4 7 5" xfId="29049"/>
    <cellStyle name="Input 8 4 8" xfId="2534"/>
    <cellStyle name="Input 8 4 8 2" xfId="26508"/>
    <cellStyle name="Input 8 4 9" xfId="27555"/>
    <cellStyle name="Input 8 5" xfId="296"/>
    <cellStyle name="Input 8 5 2" xfId="4700"/>
    <cellStyle name="Input 8 5 2 2" xfId="7286"/>
    <cellStyle name="Input 8 5 2 2 2" xfId="16275"/>
    <cellStyle name="Input 8 5 2 2 2 2" xfId="33759"/>
    <cellStyle name="Input 8 5 2 2 3" xfId="28228"/>
    <cellStyle name="Input 8 5 2 3" xfId="9923"/>
    <cellStyle name="Input 8 5 2 3 2" xfId="18912"/>
    <cellStyle name="Input 8 5 2 3 2 2" xfId="23904"/>
    <cellStyle name="Input 8 5 2 3 3" xfId="37800"/>
    <cellStyle name="Input 8 5 2 4" xfId="13689"/>
    <cellStyle name="Input 8 5 2 4 2" xfId="28305"/>
    <cellStyle name="Input 8 5 2 5" xfId="37247"/>
    <cellStyle name="Input 8 5 3" xfId="2764"/>
    <cellStyle name="Input 8 5 3 2" xfId="23937"/>
    <cellStyle name="Input 8 5 4" xfId="24499"/>
    <cellStyle name="Input 8 6" xfId="645"/>
    <cellStyle name="Input 8 6 2" xfId="5024"/>
    <cellStyle name="Input 8 6 2 2" xfId="7610"/>
    <cellStyle name="Input 8 6 2 2 2" xfId="16599"/>
    <cellStyle name="Input 8 6 2 2 2 2" xfId="42257"/>
    <cellStyle name="Input 8 6 2 2 3" xfId="43074"/>
    <cellStyle name="Input 8 6 2 3" xfId="10247"/>
    <cellStyle name="Input 8 6 2 3 2" xfId="19236"/>
    <cellStyle name="Input 8 6 2 3 2 2" xfId="25285"/>
    <cellStyle name="Input 8 6 2 3 3" xfId="36206"/>
    <cellStyle name="Input 8 6 2 4" xfId="14013"/>
    <cellStyle name="Input 8 6 2 4 2" xfId="35642"/>
    <cellStyle name="Input 8 6 2 5" xfId="29838"/>
    <cellStyle name="Input 8 6 3" xfId="3082"/>
    <cellStyle name="Input 8 6 3 2" xfId="24465"/>
    <cellStyle name="Input 8 6 4" xfId="42306"/>
    <cellStyle name="Input 8 7" xfId="990"/>
    <cellStyle name="Input 8 7 2" xfId="5345"/>
    <cellStyle name="Input 8 7 2 2" xfId="7931"/>
    <cellStyle name="Input 8 7 2 2 2" xfId="16920"/>
    <cellStyle name="Input 8 7 2 2 2 2" xfId="29556"/>
    <cellStyle name="Input 8 7 2 2 3" xfId="26354"/>
    <cellStyle name="Input 8 7 2 3" xfId="10568"/>
    <cellStyle name="Input 8 7 2 3 2" xfId="19557"/>
    <cellStyle name="Input 8 7 2 3 2 2" xfId="26815"/>
    <cellStyle name="Input 8 7 2 3 3" xfId="41669"/>
    <cellStyle name="Input 8 7 2 4" xfId="14334"/>
    <cellStyle name="Input 8 7 2 4 2" xfId="33900"/>
    <cellStyle name="Input 8 7 2 5" xfId="36790"/>
    <cellStyle name="Input 8 7 3" xfId="3427"/>
    <cellStyle name="Input 8 7 3 2" xfId="31440"/>
    <cellStyle name="Input 8 7 4" xfId="31362"/>
    <cellStyle name="Input 8 8" xfId="1334"/>
    <cellStyle name="Input 8 8 2" xfId="5679"/>
    <cellStyle name="Input 8 8 2 2" xfId="8265"/>
    <cellStyle name="Input 8 8 2 2 2" xfId="17254"/>
    <cellStyle name="Input 8 8 2 2 2 2" xfId="38091"/>
    <cellStyle name="Input 8 8 2 2 3" xfId="38972"/>
    <cellStyle name="Input 8 8 2 3" xfId="10902"/>
    <cellStyle name="Input 8 8 2 3 2" xfId="19891"/>
    <cellStyle name="Input 8 8 2 3 2 2" xfId="42045"/>
    <cellStyle name="Input 8 8 2 3 3" xfId="43924"/>
    <cellStyle name="Input 8 8 2 4" xfId="14668"/>
    <cellStyle name="Input 8 8 2 4 2" xfId="28441"/>
    <cellStyle name="Input 8 8 2 5" xfId="36082"/>
    <cellStyle name="Input 8 8 3" xfId="3771"/>
    <cellStyle name="Input 8 8 3 2" xfId="31706"/>
    <cellStyle name="Input 8 8 4" xfId="24803"/>
    <cellStyle name="Input 8 9" xfId="1785"/>
    <cellStyle name="Input 8 9 2" xfId="6105"/>
    <cellStyle name="Input 8 9 2 2" xfId="8691"/>
    <cellStyle name="Input 8 9 2 2 2" xfId="17680"/>
    <cellStyle name="Input 8 9 2 2 2 2" xfId="22199"/>
    <cellStyle name="Input 8 9 2 2 3" xfId="29681"/>
    <cellStyle name="Input 8 9 2 3" xfId="11328"/>
    <cellStyle name="Input 8 9 2 3 2" xfId="20317"/>
    <cellStyle name="Input 8 9 2 3 2 2" xfId="35790"/>
    <cellStyle name="Input 8 9 2 3 3" xfId="42746"/>
    <cellStyle name="Input 8 9 2 4" xfId="15094"/>
    <cellStyle name="Input 8 9 2 4 2" xfId="37937"/>
    <cellStyle name="Input 8 9 2 5" xfId="43304"/>
    <cellStyle name="Input 8 9 3" xfId="4222"/>
    <cellStyle name="Input 8 9 3 2" xfId="33598"/>
    <cellStyle name="Input 8 9 4" xfId="29171"/>
    <cellStyle name="Input 9" xfId="155"/>
    <cellStyle name="Input 9 10" xfId="1966"/>
    <cellStyle name="Input 9 10 2" xfId="6276"/>
    <cellStyle name="Input 9 10 2 2" xfId="8862"/>
    <cellStyle name="Input 9 10 2 2 2" xfId="17851"/>
    <cellStyle name="Input 9 10 2 2 2 2" xfId="31401"/>
    <cellStyle name="Input 9 10 2 2 3" xfId="29916"/>
    <cellStyle name="Input 9 10 2 3" xfId="11499"/>
    <cellStyle name="Input 9 10 2 3 2" xfId="20488"/>
    <cellStyle name="Input 9 10 2 3 2 2" xfId="38163"/>
    <cellStyle name="Input 9 10 2 3 3" xfId="26672"/>
    <cellStyle name="Input 9 10 2 4" xfId="15265"/>
    <cellStyle name="Input 9 10 2 4 2" xfId="29742"/>
    <cellStyle name="Input 9 10 2 5" xfId="23093"/>
    <cellStyle name="Input 9 10 3" xfId="4403"/>
    <cellStyle name="Input 9 10 3 2" xfId="43221"/>
    <cellStyle name="Input 9 10 4" xfId="29461"/>
    <cellStyle name="Input 9 11" xfId="2993"/>
    <cellStyle name="Input 9 11 2" xfId="7143"/>
    <cellStyle name="Input 9 11 2 2" xfId="16132"/>
    <cellStyle name="Input 9 11 2 2 2" xfId="25078"/>
    <cellStyle name="Input 9 11 2 3" xfId="28190"/>
    <cellStyle name="Input 9 11 3" xfId="9706"/>
    <cellStyle name="Input 9 11 3 2" xfId="18695"/>
    <cellStyle name="Input 9 11 3 2 2" xfId="22801"/>
    <cellStyle name="Input 9 11 3 3" xfId="34651"/>
    <cellStyle name="Input 9 11 4" xfId="13546"/>
    <cellStyle name="Input 9 11 4 2" xfId="22958"/>
    <cellStyle name="Input 9 11 5" xfId="36400"/>
    <cellStyle name="Input 9 12" xfId="6611"/>
    <cellStyle name="Input 9 12 2" xfId="11819"/>
    <cellStyle name="Input 9 12 2 2" xfId="20808"/>
    <cellStyle name="Input 9 12 2 2 2" xfId="27436"/>
    <cellStyle name="Input 9 12 2 3" xfId="22649"/>
    <cellStyle name="Input 9 12 3" xfId="15600"/>
    <cellStyle name="Input 9 12 3 2" xfId="32559"/>
    <cellStyle name="Input 9 12 4" xfId="25447"/>
    <cellStyle name="Input 9 13" xfId="9182"/>
    <cellStyle name="Input 9 13 2" xfId="18171"/>
    <cellStyle name="Input 9 13 2 2" xfId="33026"/>
    <cellStyle name="Input 9 13 3" xfId="29936"/>
    <cellStyle name="Input 9 14" xfId="12788"/>
    <cellStyle name="Input 9 14 2" xfId="21777"/>
    <cellStyle name="Input 9 14 2 2" xfId="26935"/>
    <cellStyle name="Input 9 14 3" xfId="33792"/>
    <cellStyle name="Input 9 15" xfId="2315"/>
    <cellStyle name="Input 9 15 2" xfId="42354"/>
    <cellStyle name="Input 9 16" xfId="13224"/>
    <cellStyle name="Input 9 16 2" xfId="41189"/>
    <cellStyle name="Input 9 17" xfId="32089"/>
    <cellStyle name="Input 9 18" xfId="44718"/>
    <cellStyle name="Input 9 2" xfId="367"/>
    <cellStyle name="Input 9 2 10" xfId="6669"/>
    <cellStyle name="Input 9 2 10 2" xfId="11875"/>
    <cellStyle name="Input 9 2 10 2 2" xfId="20864"/>
    <cellStyle name="Input 9 2 10 2 2 2" xfId="26891"/>
    <cellStyle name="Input 9 2 10 2 3" xfId="34517"/>
    <cellStyle name="Input 9 2 10 3" xfId="15658"/>
    <cellStyle name="Input 9 2 10 3 2" xfId="42265"/>
    <cellStyle name="Input 9 2 10 4" xfId="33825"/>
    <cellStyle name="Input 9 2 11" xfId="9238"/>
    <cellStyle name="Input 9 2 11 2" xfId="18227"/>
    <cellStyle name="Input 9 2 11 2 2" xfId="43681"/>
    <cellStyle name="Input 9 2 11 3" xfId="43416"/>
    <cellStyle name="Input 9 2 12" xfId="12782"/>
    <cellStyle name="Input 9 2 12 2" xfId="21771"/>
    <cellStyle name="Input 9 2 12 2 2" xfId="29605"/>
    <cellStyle name="Input 9 2 12 3" xfId="24694"/>
    <cellStyle name="Input 9 2 13" xfId="2373"/>
    <cellStyle name="Input 9 2 13 2" xfId="32393"/>
    <cellStyle name="Input 9 2 14" xfId="13282"/>
    <cellStyle name="Input 9 2 14 2" xfId="31182"/>
    <cellStyle name="Input 9 2 15" xfId="27512"/>
    <cellStyle name="Input 9 2 2" xfId="499"/>
    <cellStyle name="Input 9 2 2 10" xfId="9363"/>
    <cellStyle name="Input 9 2 2 10 2" xfId="18352"/>
    <cellStyle name="Input 9 2 2 10 2 2" xfId="24354"/>
    <cellStyle name="Input 9 2 2 10 3" xfId="29188"/>
    <cellStyle name="Input 9 2 2 11" xfId="12760"/>
    <cellStyle name="Input 9 2 2 11 2" xfId="21749"/>
    <cellStyle name="Input 9 2 2 11 2 2" xfId="31559"/>
    <cellStyle name="Input 9 2 2 11 3" xfId="22272"/>
    <cellStyle name="Input 9 2 2 12" xfId="2505"/>
    <cellStyle name="Input 9 2 2 12 2" xfId="28654"/>
    <cellStyle name="Input 9 2 2 13" xfId="13414"/>
    <cellStyle name="Input 9 2 2 13 2" xfId="30466"/>
    <cellStyle name="Input 9 2 2 14" xfId="38386"/>
    <cellStyle name="Input 9 2 2 2" xfId="848"/>
    <cellStyle name="Input 9 2 2 2 2" xfId="5217"/>
    <cellStyle name="Input 9 2 2 2 2 2" xfId="7803"/>
    <cellStyle name="Input 9 2 2 2 2 2 2" xfId="16792"/>
    <cellStyle name="Input 9 2 2 2 2 2 2 2" xfId="35821"/>
    <cellStyle name="Input 9 2 2 2 2 2 3" xfId="23221"/>
    <cellStyle name="Input 9 2 2 2 2 3" xfId="10440"/>
    <cellStyle name="Input 9 2 2 2 2 3 2" xfId="19429"/>
    <cellStyle name="Input 9 2 2 2 2 3 2 2" xfId="30052"/>
    <cellStyle name="Input 9 2 2 2 2 3 3" xfId="25411"/>
    <cellStyle name="Input 9 2 2 2 2 4" xfId="14206"/>
    <cellStyle name="Input 9 2 2 2 2 4 2" xfId="22288"/>
    <cellStyle name="Input 9 2 2 2 2 5" xfId="32488"/>
    <cellStyle name="Input 9 2 2 2 3" xfId="3285"/>
    <cellStyle name="Input 9 2 2 2 3 2" xfId="31490"/>
    <cellStyle name="Input 9 2 2 2 4" xfId="33444"/>
    <cellStyle name="Input 9 2 2 3" xfId="1193"/>
    <cellStyle name="Input 9 2 2 3 2" xfId="5538"/>
    <cellStyle name="Input 9 2 2 3 2 2" xfId="8124"/>
    <cellStyle name="Input 9 2 2 3 2 2 2" xfId="17113"/>
    <cellStyle name="Input 9 2 2 3 2 2 2 2" xfId="23589"/>
    <cellStyle name="Input 9 2 2 3 2 2 3" xfId="36876"/>
    <cellStyle name="Input 9 2 2 3 2 3" xfId="10761"/>
    <cellStyle name="Input 9 2 2 3 2 3 2" xfId="19750"/>
    <cellStyle name="Input 9 2 2 3 2 3 2 2" xfId="39280"/>
    <cellStyle name="Input 9 2 2 3 2 3 3" xfId="44087"/>
    <cellStyle name="Input 9 2 2 3 2 4" xfId="14527"/>
    <cellStyle name="Input 9 2 2 3 2 4 2" xfId="26330"/>
    <cellStyle name="Input 9 2 2 3 2 5" xfId="36993"/>
    <cellStyle name="Input 9 2 2 3 3" xfId="3630"/>
    <cellStyle name="Input 9 2 2 3 3 2" xfId="30361"/>
    <cellStyle name="Input 9 2 2 3 4" xfId="26942"/>
    <cellStyle name="Input 9 2 2 4" xfId="1537"/>
    <cellStyle name="Input 9 2 2 4 2" xfId="5882"/>
    <cellStyle name="Input 9 2 2 4 2 2" xfId="8468"/>
    <cellStyle name="Input 9 2 2 4 2 2 2" xfId="17457"/>
    <cellStyle name="Input 9 2 2 4 2 2 2 2" xfId="29621"/>
    <cellStyle name="Input 9 2 2 4 2 2 3" xfId="23582"/>
    <cellStyle name="Input 9 2 2 4 2 3" xfId="11105"/>
    <cellStyle name="Input 9 2 2 4 2 3 2" xfId="20094"/>
    <cellStyle name="Input 9 2 2 4 2 3 2 2" xfId="26177"/>
    <cellStyle name="Input 9 2 2 4 2 3 3" xfId="44066"/>
    <cellStyle name="Input 9 2 2 4 2 4" xfId="14871"/>
    <cellStyle name="Input 9 2 2 4 2 4 2" xfId="34985"/>
    <cellStyle name="Input 9 2 2 4 2 5" xfId="23925"/>
    <cellStyle name="Input 9 2 2 4 3" xfId="3974"/>
    <cellStyle name="Input 9 2 2 4 3 2" xfId="26948"/>
    <cellStyle name="Input 9 2 2 4 4" xfId="39881"/>
    <cellStyle name="Input 9 2 2 5" xfId="1928"/>
    <cellStyle name="Input 9 2 2 5 2" xfId="6244"/>
    <cellStyle name="Input 9 2 2 5 2 2" xfId="8830"/>
    <cellStyle name="Input 9 2 2 5 2 2 2" xfId="17819"/>
    <cellStyle name="Input 9 2 2 5 2 2 2 2" xfId="25481"/>
    <cellStyle name="Input 9 2 2 5 2 2 3" xfId="26882"/>
    <cellStyle name="Input 9 2 2 5 2 3" xfId="11467"/>
    <cellStyle name="Input 9 2 2 5 2 3 2" xfId="20456"/>
    <cellStyle name="Input 9 2 2 5 2 3 2 2" xfId="43682"/>
    <cellStyle name="Input 9 2 2 5 2 3 3" xfId="37842"/>
    <cellStyle name="Input 9 2 2 5 2 4" xfId="15233"/>
    <cellStyle name="Input 9 2 2 5 2 4 2" xfId="32324"/>
    <cellStyle name="Input 9 2 2 5 2 5" xfId="38294"/>
    <cellStyle name="Input 9 2 2 5 3" xfId="4365"/>
    <cellStyle name="Input 9 2 2 5 3 2" xfId="42958"/>
    <cellStyle name="Input 9 2 2 5 4" xfId="29220"/>
    <cellStyle name="Input 9 2 2 6" xfId="2156"/>
    <cellStyle name="Input 9 2 2 6 2" xfId="6457"/>
    <cellStyle name="Input 9 2 2 6 2 2" xfId="9043"/>
    <cellStyle name="Input 9 2 2 6 2 2 2" xfId="18032"/>
    <cellStyle name="Input 9 2 2 6 2 2 2 2" xfId="41382"/>
    <cellStyle name="Input 9 2 2 6 2 2 3" xfId="40794"/>
    <cellStyle name="Input 9 2 2 6 2 3" xfId="11680"/>
    <cellStyle name="Input 9 2 2 6 2 3 2" xfId="20669"/>
    <cellStyle name="Input 9 2 2 6 2 3 2 2" xfId="23705"/>
    <cellStyle name="Input 9 2 2 6 2 3 3" xfId="31978"/>
    <cellStyle name="Input 9 2 2 6 2 4" xfId="15446"/>
    <cellStyle name="Input 9 2 2 6 2 4 2" xfId="27021"/>
    <cellStyle name="Input 9 2 2 6 2 5" xfId="28683"/>
    <cellStyle name="Input 9 2 2 6 3" xfId="4593"/>
    <cellStyle name="Input 9 2 2 6 3 2" xfId="41296"/>
    <cellStyle name="Input 9 2 2 6 4" xfId="32965"/>
    <cellStyle name="Input 9 2 2 7" xfId="2966"/>
    <cellStyle name="Input 9 2 2 7 2" xfId="7116"/>
    <cellStyle name="Input 9 2 2 7 2 2" xfId="12242"/>
    <cellStyle name="Input 9 2 2 7 2 2 2" xfId="21231"/>
    <cellStyle name="Input 9 2 2 7 2 2 2 2" xfId="38170"/>
    <cellStyle name="Input 9 2 2 7 2 2 3" xfId="37401"/>
    <cellStyle name="Input 9 2 2 7 2 3" xfId="13033"/>
    <cellStyle name="Input 9 2 2 7 2 3 2" xfId="22022"/>
    <cellStyle name="Input 9 2 2 7 2 3 2 2" xfId="43318"/>
    <cellStyle name="Input 9 2 2 7 2 3 3" xfId="24636"/>
    <cellStyle name="Input 9 2 2 7 2 4" xfId="16105"/>
    <cellStyle name="Input 9 2 2 7 2 4 2" xfId="36573"/>
    <cellStyle name="Input 9 2 2 7 2 5" xfId="38191"/>
    <cellStyle name="Input 9 2 2 7 3" xfId="9679"/>
    <cellStyle name="Input 9 2 2 7 3 2" xfId="18668"/>
    <cellStyle name="Input 9 2 2 7 3 2 2" xfId="39129"/>
    <cellStyle name="Input 9 2 2 7 3 3" xfId="40295"/>
    <cellStyle name="Input 9 2 2 7 4" xfId="43154"/>
    <cellStyle name="Input 9 2 2 8" xfId="4893"/>
    <cellStyle name="Input 9 2 2 8 2" xfId="7479"/>
    <cellStyle name="Input 9 2 2 8 2 2" xfId="16468"/>
    <cellStyle name="Input 9 2 2 8 2 2 2" xfId="24988"/>
    <cellStyle name="Input 9 2 2 8 2 3" xfId="34195"/>
    <cellStyle name="Input 9 2 2 8 3" xfId="10116"/>
    <cellStyle name="Input 9 2 2 8 3 2" xfId="19105"/>
    <cellStyle name="Input 9 2 2 8 3 2 2" xfId="31204"/>
    <cellStyle name="Input 9 2 2 8 3 3" xfId="25415"/>
    <cellStyle name="Input 9 2 2 8 4" xfId="13882"/>
    <cellStyle name="Input 9 2 2 8 4 2" xfId="40152"/>
    <cellStyle name="Input 9 2 2 8 5" xfId="26840"/>
    <cellStyle name="Input 9 2 2 9" xfId="6801"/>
    <cellStyle name="Input 9 2 2 9 2" xfId="12000"/>
    <cellStyle name="Input 9 2 2 9 2 2" xfId="20989"/>
    <cellStyle name="Input 9 2 2 9 2 2 2" xfId="33310"/>
    <cellStyle name="Input 9 2 2 9 2 3" xfId="24232"/>
    <cellStyle name="Input 9 2 2 9 3" xfId="15790"/>
    <cellStyle name="Input 9 2 2 9 3 2" xfId="27372"/>
    <cellStyle name="Input 9 2 2 9 4" xfId="22584"/>
    <cellStyle name="Input 9 2 3" xfId="716"/>
    <cellStyle name="Input 9 2 3 2" xfId="5092"/>
    <cellStyle name="Input 9 2 3 2 2" xfId="7678"/>
    <cellStyle name="Input 9 2 3 2 2 2" xfId="16667"/>
    <cellStyle name="Input 9 2 3 2 2 2 2" xfId="40662"/>
    <cellStyle name="Input 9 2 3 2 2 3" xfId="34270"/>
    <cellStyle name="Input 9 2 3 2 3" xfId="10315"/>
    <cellStyle name="Input 9 2 3 2 3 2" xfId="19304"/>
    <cellStyle name="Input 9 2 3 2 3 2 2" xfId="36302"/>
    <cellStyle name="Input 9 2 3 2 3 3" xfId="34464"/>
    <cellStyle name="Input 9 2 3 2 4" xfId="14081"/>
    <cellStyle name="Input 9 2 3 2 4 2" xfId="30023"/>
    <cellStyle name="Input 9 2 3 2 5" xfId="28135"/>
    <cellStyle name="Input 9 2 3 3" xfId="3153"/>
    <cellStyle name="Input 9 2 3 3 2" xfId="27494"/>
    <cellStyle name="Input 9 2 3 4" xfId="24056"/>
    <cellStyle name="Input 9 2 4" xfId="1061"/>
    <cellStyle name="Input 9 2 4 2" xfId="5413"/>
    <cellStyle name="Input 9 2 4 2 2" xfId="7999"/>
    <cellStyle name="Input 9 2 4 2 2 2" xfId="16988"/>
    <cellStyle name="Input 9 2 4 2 2 2 2" xfId="35321"/>
    <cellStyle name="Input 9 2 4 2 2 3" xfId="32663"/>
    <cellStyle name="Input 9 2 4 2 3" xfId="10636"/>
    <cellStyle name="Input 9 2 4 2 3 2" xfId="19625"/>
    <cellStyle name="Input 9 2 4 2 3 2 2" xfId="43314"/>
    <cellStyle name="Input 9 2 4 2 3 3" xfId="40132"/>
    <cellStyle name="Input 9 2 4 2 4" xfId="14402"/>
    <cellStyle name="Input 9 2 4 2 4 2" xfId="29708"/>
    <cellStyle name="Input 9 2 4 2 5" xfId="22964"/>
    <cellStyle name="Input 9 2 4 3" xfId="3498"/>
    <cellStyle name="Input 9 2 4 3 2" xfId="26565"/>
    <cellStyle name="Input 9 2 4 4" xfId="26126"/>
    <cellStyle name="Input 9 2 5" xfId="1405"/>
    <cellStyle name="Input 9 2 5 2" xfId="5750"/>
    <cellStyle name="Input 9 2 5 2 2" xfId="8336"/>
    <cellStyle name="Input 9 2 5 2 2 2" xfId="17325"/>
    <cellStyle name="Input 9 2 5 2 2 2 2" xfId="23918"/>
    <cellStyle name="Input 9 2 5 2 2 3" xfId="39429"/>
    <cellStyle name="Input 9 2 5 2 3" xfId="10973"/>
    <cellStyle name="Input 9 2 5 2 3 2" xfId="19962"/>
    <cellStyle name="Input 9 2 5 2 3 2 2" xfId="35616"/>
    <cellStyle name="Input 9 2 5 2 3 3" xfId="44111"/>
    <cellStyle name="Input 9 2 5 2 4" xfId="14739"/>
    <cellStyle name="Input 9 2 5 2 4 2" xfId="35082"/>
    <cellStyle name="Input 9 2 5 2 5" xfId="31858"/>
    <cellStyle name="Input 9 2 5 3" xfId="3842"/>
    <cellStyle name="Input 9 2 5 3 2" xfId="28545"/>
    <cellStyle name="Input 9 2 5 4" xfId="25308"/>
    <cellStyle name="Input 9 2 6" xfId="200"/>
    <cellStyle name="Input 9 2 6 2" xfId="2978"/>
    <cellStyle name="Input 9 2 6 2 2" xfId="7128"/>
    <cellStyle name="Input 9 2 6 2 2 2" xfId="16117"/>
    <cellStyle name="Input 9 2 6 2 2 2 2" xfId="38868"/>
    <cellStyle name="Input 9 2 6 2 2 3" xfId="35183"/>
    <cellStyle name="Input 9 2 6 2 3" xfId="9691"/>
    <cellStyle name="Input 9 2 6 2 3 2" xfId="18680"/>
    <cellStyle name="Input 9 2 6 2 3 2 2" xfId="41993"/>
    <cellStyle name="Input 9 2 6 2 3 3" xfId="32129"/>
    <cellStyle name="Input 9 2 6 2 4" xfId="13531"/>
    <cellStyle name="Input 9 2 6 2 4 2" xfId="41500"/>
    <cellStyle name="Input 9 2 6 2 5" xfId="24781"/>
    <cellStyle name="Input 9 2 6 3" xfId="2668"/>
    <cellStyle name="Input 9 2 6 3 2" xfId="33492"/>
    <cellStyle name="Input 9 2 6 4" xfId="26093"/>
    <cellStyle name="Input 9 2 7" xfId="2024"/>
    <cellStyle name="Input 9 2 7 2" xfId="6332"/>
    <cellStyle name="Input 9 2 7 2 2" xfId="8918"/>
    <cellStyle name="Input 9 2 7 2 2 2" xfId="17907"/>
    <cellStyle name="Input 9 2 7 2 2 2 2" xfId="39597"/>
    <cellStyle name="Input 9 2 7 2 2 3" xfId="43399"/>
    <cellStyle name="Input 9 2 7 2 3" xfId="11555"/>
    <cellStyle name="Input 9 2 7 2 3 2" xfId="20544"/>
    <cellStyle name="Input 9 2 7 2 3 2 2" xfId="29400"/>
    <cellStyle name="Input 9 2 7 2 3 3" xfId="44136"/>
    <cellStyle name="Input 9 2 7 2 4" xfId="15321"/>
    <cellStyle name="Input 9 2 7 2 4 2" xfId="28045"/>
    <cellStyle name="Input 9 2 7 2 5" xfId="22217"/>
    <cellStyle name="Input 9 2 7 3" xfId="4461"/>
    <cellStyle name="Input 9 2 7 3 2" xfId="30805"/>
    <cellStyle name="Input 9 2 7 4" xfId="25552"/>
    <cellStyle name="Input 9 2 8" xfId="2835"/>
    <cellStyle name="Input 9 2 8 2" xfId="6985"/>
    <cellStyle name="Input 9 2 8 2 2" xfId="12114"/>
    <cellStyle name="Input 9 2 8 2 2 2" xfId="21103"/>
    <cellStyle name="Input 9 2 8 2 2 2 2" xfId="23676"/>
    <cellStyle name="Input 9 2 8 2 2 3" xfId="32556"/>
    <cellStyle name="Input 9 2 8 2 3" xfId="12933"/>
    <cellStyle name="Input 9 2 8 2 3 2" xfId="21922"/>
    <cellStyle name="Input 9 2 8 2 3 2 2" xfId="43640"/>
    <cellStyle name="Input 9 2 8 2 3 3" xfId="24742"/>
    <cellStyle name="Input 9 2 8 2 4" xfId="15974"/>
    <cellStyle name="Input 9 2 8 2 4 2" xfId="23294"/>
    <cellStyle name="Input 9 2 8 2 5" xfId="42150"/>
    <cellStyle name="Input 9 2 8 3" xfId="9548"/>
    <cellStyle name="Input 9 2 8 3 2" xfId="18537"/>
    <cellStyle name="Input 9 2 8 3 2 2" xfId="31411"/>
    <cellStyle name="Input 9 2 8 3 3" xfId="43567"/>
    <cellStyle name="Input 9 2 8 4" xfId="27051"/>
    <cellStyle name="Input 9 2 9" xfId="4768"/>
    <cellStyle name="Input 9 2 9 2" xfId="7354"/>
    <cellStyle name="Input 9 2 9 2 2" xfId="16343"/>
    <cellStyle name="Input 9 2 9 2 2 2" xfId="22433"/>
    <cellStyle name="Input 9 2 9 2 3" xfId="25445"/>
    <cellStyle name="Input 9 2 9 3" xfId="9991"/>
    <cellStyle name="Input 9 2 9 3 2" xfId="18980"/>
    <cellStyle name="Input 9 2 9 3 2 2" xfId="32464"/>
    <cellStyle name="Input 9 2 9 3 3" xfId="34420"/>
    <cellStyle name="Input 9 2 9 4" xfId="13757"/>
    <cellStyle name="Input 9 2 9 4 2" xfId="41353"/>
    <cellStyle name="Input 9 2 9 5" xfId="33443"/>
    <cellStyle name="Input 9 3" xfId="442"/>
    <cellStyle name="Input 9 3 10" xfId="9307"/>
    <cellStyle name="Input 9 3 10 2" xfId="18296"/>
    <cellStyle name="Input 9 3 10 2 2" xfId="29264"/>
    <cellStyle name="Input 9 3 10 3" xfId="42548"/>
    <cellStyle name="Input 9 3 11" xfId="12459"/>
    <cellStyle name="Input 9 3 11 2" xfId="21448"/>
    <cellStyle name="Input 9 3 11 2 2" xfId="35618"/>
    <cellStyle name="Input 9 3 11 3" xfId="36828"/>
    <cellStyle name="Input 9 3 12" xfId="2448"/>
    <cellStyle name="Input 9 3 12 2" xfId="28164"/>
    <cellStyle name="Input 9 3 13" xfId="13357"/>
    <cellStyle name="Input 9 3 13 2" xfId="30089"/>
    <cellStyle name="Input 9 3 14" xfId="37998"/>
    <cellStyle name="Input 9 3 2" xfId="791"/>
    <cellStyle name="Input 9 3 2 2" xfId="5161"/>
    <cellStyle name="Input 9 3 2 2 2" xfId="7747"/>
    <cellStyle name="Input 9 3 2 2 2 2" xfId="16736"/>
    <cellStyle name="Input 9 3 2 2 2 2 2" xfId="36450"/>
    <cellStyle name="Input 9 3 2 2 2 3" xfId="42300"/>
    <cellStyle name="Input 9 3 2 2 3" xfId="10384"/>
    <cellStyle name="Input 9 3 2 2 3 2" xfId="19373"/>
    <cellStyle name="Input 9 3 2 2 3 2 2" xfId="39086"/>
    <cellStyle name="Input 9 3 2 2 3 3" xfId="41694"/>
    <cellStyle name="Input 9 3 2 2 4" xfId="14150"/>
    <cellStyle name="Input 9 3 2 2 4 2" xfId="41489"/>
    <cellStyle name="Input 9 3 2 2 5" xfId="28740"/>
    <cellStyle name="Input 9 3 2 3" xfId="3228"/>
    <cellStyle name="Input 9 3 2 3 2" xfId="26429"/>
    <cellStyle name="Input 9 3 2 4" xfId="26064"/>
    <cellStyle name="Input 9 3 3" xfId="1136"/>
    <cellStyle name="Input 9 3 3 2" xfId="5482"/>
    <cellStyle name="Input 9 3 3 2 2" xfId="8068"/>
    <cellStyle name="Input 9 3 3 2 2 2" xfId="17057"/>
    <cellStyle name="Input 9 3 3 2 2 2 2" xfId="42887"/>
    <cellStyle name="Input 9 3 3 2 2 3" xfId="37473"/>
    <cellStyle name="Input 9 3 3 2 3" xfId="10705"/>
    <cellStyle name="Input 9 3 3 2 3 2" xfId="19694"/>
    <cellStyle name="Input 9 3 3 2 3 2 2" xfId="35989"/>
    <cellStyle name="Input 9 3 3 2 3 3" xfId="26734"/>
    <cellStyle name="Input 9 3 3 2 4" xfId="14471"/>
    <cellStyle name="Input 9 3 3 2 4 2" xfId="32737"/>
    <cellStyle name="Input 9 3 3 2 5" xfId="29779"/>
    <cellStyle name="Input 9 3 3 3" xfId="3573"/>
    <cellStyle name="Input 9 3 3 3 2" xfId="30030"/>
    <cellStyle name="Input 9 3 3 4" xfId="27025"/>
    <cellStyle name="Input 9 3 4" xfId="1480"/>
    <cellStyle name="Input 9 3 4 2" xfId="5825"/>
    <cellStyle name="Input 9 3 4 2 2" xfId="8411"/>
    <cellStyle name="Input 9 3 4 2 2 2" xfId="17400"/>
    <cellStyle name="Input 9 3 4 2 2 2 2" xfId="29948"/>
    <cellStyle name="Input 9 3 4 2 2 3" xfId="33470"/>
    <cellStyle name="Input 9 3 4 2 3" xfId="11048"/>
    <cellStyle name="Input 9 3 4 2 3 2" xfId="20037"/>
    <cellStyle name="Input 9 3 4 2 3 2 2" xfId="25800"/>
    <cellStyle name="Input 9 3 4 2 3 3" xfId="26463"/>
    <cellStyle name="Input 9 3 4 2 4" xfId="14814"/>
    <cellStyle name="Input 9 3 4 2 4 2" xfId="36730"/>
    <cellStyle name="Input 9 3 4 2 5" xfId="23547"/>
    <cellStyle name="Input 9 3 4 3" xfId="3917"/>
    <cellStyle name="Input 9 3 4 3 2" xfId="37361"/>
    <cellStyle name="Input 9 3 4 4" xfId="38302"/>
    <cellStyle name="Input 9 3 5" xfId="194"/>
    <cellStyle name="Input 9 3 5 2" xfId="2975"/>
    <cellStyle name="Input 9 3 5 2 2" xfId="7125"/>
    <cellStyle name="Input 9 3 5 2 2 2" xfId="16114"/>
    <cellStyle name="Input 9 3 5 2 2 2 2" xfId="33305"/>
    <cellStyle name="Input 9 3 5 2 2 3" xfId="37060"/>
    <cellStyle name="Input 9 3 5 2 3" xfId="9688"/>
    <cellStyle name="Input 9 3 5 2 3 2" xfId="18677"/>
    <cellStyle name="Input 9 3 5 2 3 2 2" xfId="23466"/>
    <cellStyle name="Input 9 3 5 2 3 3" xfId="34568"/>
    <cellStyle name="Input 9 3 5 2 4" xfId="13528"/>
    <cellStyle name="Input 9 3 5 2 4 2" xfId="22303"/>
    <cellStyle name="Input 9 3 5 2 5" xfId="35186"/>
    <cellStyle name="Input 9 3 5 3" xfId="2662"/>
    <cellStyle name="Input 9 3 5 3 2" xfId="24394"/>
    <cellStyle name="Input 9 3 5 4" xfId="23850"/>
    <cellStyle name="Input 9 3 6" xfId="2099"/>
    <cellStyle name="Input 9 3 6 2" xfId="6401"/>
    <cellStyle name="Input 9 3 6 2 2" xfId="8987"/>
    <cellStyle name="Input 9 3 6 2 2 2" xfId="17976"/>
    <cellStyle name="Input 9 3 6 2 2 2 2" xfId="28850"/>
    <cellStyle name="Input 9 3 6 2 2 3" xfId="34738"/>
    <cellStyle name="Input 9 3 6 2 3" xfId="11624"/>
    <cellStyle name="Input 9 3 6 2 3 2" xfId="20613"/>
    <cellStyle name="Input 9 3 6 2 3 2 2" xfId="24519"/>
    <cellStyle name="Input 9 3 6 2 3 3" xfId="34674"/>
    <cellStyle name="Input 9 3 6 2 4" xfId="15390"/>
    <cellStyle name="Input 9 3 6 2 4 2" xfId="26610"/>
    <cellStyle name="Input 9 3 6 2 5" xfId="37199"/>
    <cellStyle name="Input 9 3 6 3" xfId="4536"/>
    <cellStyle name="Input 9 3 6 3 2" xfId="40918"/>
    <cellStyle name="Input 9 3 6 4" xfId="29375"/>
    <cellStyle name="Input 9 3 7" xfId="2909"/>
    <cellStyle name="Input 9 3 7 2" xfId="7059"/>
    <cellStyle name="Input 9 3 7 2 2" xfId="12185"/>
    <cellStyle name="Input 9 3 7 2 2 2" xfId="21174"/>
    <cellStyle name="Input 9 3 7 2 2 2 2" xfId="37760"/>
    <cellStyle name="Input 9 3 7 2 2 3" xfId="36624"/>
    <cellStyle name="Input 9 3 7 2 3" xfId="12990"/>
    <cellStyle name="Input 9 3 7 2 3 2" xfId="21979"/>
    <cellStyle name="Input 9 3 7 2 3 2 2" xfId="27954"/>
    <cellStyle name="Input 9 3 7 2 3 3" xfId="40037"/>
    <cellStyle name="Input 9 3 7 2 4" xfId="16048"/>
    <cellStyle name="Input 9 3 7 2 4 2" xfId="36167"/>
    <cellStyle name="Input 9 3 7 2 5" xfId="35935"/>
    <cellStyle name="Input 9 3 7 3" xfId="9622"/>
    <cellStyle name="Input 9 3 7 3 2" xfId="18611"/>
    <cellStyle name="Input 9 3 7 3 2 2" xfId="30519"/>
    <cellStyle name="Input 9 3 7 3 3" xfId="33691"/>
    <cellStyle name="Input 9 3 7 4" xfId="42498"/>
    <cellStyle name="Input 9 3 8" xfId="4837"/>
    <cellStyle name="Input 9 3 8 2" xfId="7423"/>
    <cellStyle name="Input 9 3 8 2 2" xfId="16412"/>
    <cellStyle name="Input 9 3 8 2 2 2" xfId="32597"/>
    <cellStyle name="Input 9 3 8 2 3" xfId="23009"/>
    <cellStyle name="Input 9 3 8 3" xfId="10060"/>
    <cellStyle name="Input 9 3 8 3 2" xfId="19049"/>
    <cellStyle name="Input 9 3 8 3 2 2" xfId="37118"/>
    <cellStyle name="Input 9 3 8 3 3" xfId="41696"/>
    <cellStyle name="Input 9 3 8 4" xfId="13826"/>
    <cellStyle name="Input 9 3 8 4 2" xfId="31619"/>
    <cellStyle name="Input 9 3 8 5" xfId="23769"/>
    <cellStyle name="Input 9 3 9" xfId="6744"/>
    <cellStyle name="Input 9 3 9 2" xfId="11944"/>
    <cellStyle name="Input 9 3 9 2 2" xfId="20933"/>
    <cellStyle name="Input 9 3 9 2 2 2" xfId="43243"/>
    <cellStyle name="Input 9 3 9 2 3" xfId="31150"/>
    <cellStyle name="Input 9 3 9 3" xfId="15733"/>
    <cellStyle name="Input 9 3 9 3 2" xfId="30958"/>
    <cellStyle name="Input 9 3 9 4" xfId="25099"/>
    <cellStyle name="Input 9 4" xfId="540"/>
    <cellStyle name="Input 9 4 2" xfId="889"/>
    <cellStyle name="Input 9 4 2 2" xfId="5258"/>
    <cellStyle name="Input 9 4 2 2 2" xfId="7844"/>
    <cellStyle name="Input 9 4 2 2 2 2" xfId="16833"/>
    <cellStyle name="Input 9 4 2 2 2 2 2" xfId="23475"/>
    <cellStyle name="Input 9 4 2 2 2 3" xfId="29965"/>
    <cellStyle name="Input 9 4 2 2 3" xfId="10481"/>
    <cellStyle name="Input 9 4 2 2 3 2" xfId="19470"/>
    <cellStyle name="Input 9 4 2 2 3 2 2" xfId="41173"/>
    <cellStyle name="Input 9 4 2 2 3 3" xfId="36480"/>
    <cellStyle name="Input 9 4 2 2 4" xfId="14247"/>
    <cellStyle name="Input 9 4 2 2 4 2" xfId="24009"/>
    <cellStyle name="Input 9 4 2 2 5" xfId="38317"/>
    <cellStyle name="Input 9 4 2 3" xfId="3326"/>
    <cellStyle name="Input 9 4 2 3 2" xfId="37160"/>
    <cellStyle name="Input 9 4 2 4" xfId="39266"/>
    <cellStyle name="Input 9 4 3" xfId="1234"/>
    <cellStyle name="Input 9 4 3 2" xfId="5579"/>
    <cellStyle name="Input 9 4 3 2 2" xfId="8165"/>
    <cellStyle name="Input 9 4 3 2 2 2" xfId="17154"/>
    <cellStyle name="Input 9 4 3 2 2 2 2" xfId="42280"/>
    <cellStyle name="Input 9 4 3 2 2 3" xfId="35268"/>
    <cellStyle name="Input 9 4 3 2 3" xfId="10802"/>
    <cellStyle name="Input 9 4 3 2 3 2" xfId="19791"/>
    <cellStyle name="Input 9 4 3 2 3 2 2" xfId="28257"/>
    <cellStyle name="Input 9 4 3 2 3 3" xfId="26422"/>
    <cellStyle name="Input 9 4 3 2 4" xfId="14568"/>
    <cellStyle name="Input 9 4 3 2 4 2" xfId="26404"/>
    <cellStyle name="Input 9 4 3 2 5" xfId="35479"/>
    <cellStyle name="Input 9 4 3 3" xfId="3671"/>
    <cellStyle name="Input 9 4 3 3 2" xfId="38739"/>
    <cellStyle name="Input 9 4 3 4" xfId="29642"/>
    <cellStyle name="Input 9 4 4" xfId="1578"/>
    <cellStyle name="Input 9 4 4 2" xfId="5923"/>
    <cellStyle name="Input 9 4 4 2 2" xfId="8509"/>
    <cellStyle name="Input 9 4 4 2 2 2" xfId="17498"/>
    <cellStyle name="Input 9 4 4 2 2 2 2" xfId="41554"/>
    <cellStyle name="Input 9 4 4 2 2 3" xfId="42313"/>
    <cellStyle name="Input 9 4 4 2 3" xfId="11146"/>
    <cellStyle name="Input 9 4 4 2 3 2" xfId="20135"/>
    <cellStyle name="Input 9 4 4 2 3 2 2" xfId="39002"/>
    <cellStyle name="Input 9 4 4 2 3 3" xfId="25414"/>
    <cellStyle name="Input 9 4 4 2 4" xfId="14912"/>
    <cellStyle name="Input 9 4 4 2 4 2" xfId="24920"/>
    <cellStyle name="Input 9 4 4 2 5" xfId="28602"/>
    <cellStyle name="Input 9 4 4 3" xfId="4015"/>
    <cellStyle name="Input 9 4 4 3 2" xfId="35091"/>
    <cellStyle name="Input 9 4 4 4" xfId="38880"/>
    <cellStyle name="Input 9 4 5" xfId="1890"/>
    <cellStyle name="Input 9 4 5 2" xfId="6206"/>
    <cellStyle name="Input 9 4 5 2 2" xfId="8792"/>
    <cellStyle name="Input 9 4 5 2 2 2" xfId="17781"/>
    <cellStyle name="Input 9 4 5 2 2 2 2" xfId="43514"/>
    <cellStyle name="Input 9 4 5 2 2 3" xfId="37356"/>
    <cellStyle name="Input 9 4 5 2 3" xfId="11429"/>
    <cellStyle name="Input 9 4 5 2 3 2" xfId="20418"/>
    <cellStyle name="Input 9 4 5 2 3 2 2" xfId="26380"/>
    <cellStyle name="Input 9 4 5 2 3 3" xfId="32248"/>
    <cellStyle name="Input 9 4 5 2 4" xfId="15195"/>
    <cellStyle name="Input 9 4 5 2 4 2" xfId="29330"/>
    <cellStyle name="Input 9 4 5 2 5" xfId="38028"/>
    <cellStyle name="Input 9 4 5 3" xfId="4327"/>
    <cellStyle name="Input 9 4 5 3 2" xfId="42664"/>
    <cellStyle name="Input 9 4 5 4" xfId="28953"/>
    <cellStyle name="Input 9 4 6" xfId="2197"/>
    <cellStyle name="Input 9 4 6 2" xfId="6498"/>
    <cellStyle name="Input 9 4 6 2 2" xfId="9084"/>
    <cellStyle name="Input 9 4 6 2 2 2" xfId="18073"/>
    <cellStyle name="Input 9 4 6 2 2 2 2" xfId="30947"/>
    <cellStyle name="Input 9 4 6 2 2 3" xfId="27409"/>
    <cellStyle name="Input 9 4 6 2 3" xfId="11721"/>
    <cellStyle name="Input 9 4 6 2 3 2" xfId="20710"/>
    <cellStyle name="Input 9 4 6 2 3 2 2" xfId="43761"/>
    <cellStyle name="Input 9 4 6 2 3 3" xfId="37819"/>
    <cellStyle name="Input 9 4 6 2 4" xfId="15487"/>
    <cellStyle name="Input 9 4 6 2 4 2" xfId="22902"/>
    <cellStyle name="Input 9 4 6 2 5" xfId="25664"/>
    <cellStyle name="Input 9 4 6 3" xfId="4634"/>
    <cellStyle name="Input 9 4 6 3 2" xfId="27806"/>
    <cellStyle name="Input 9 4 6 4" xfId="25110"/>
    <cellStyle name="Input 9 4 7" xfId="4934"/>
    <cellStyle name="Input 9 4 7 2" xfId="7520"/>
    <cellStyle name="Input 9 4 7 2 2" xfId="16509"/>
    <cellStyle name="Input 9 4 7 2 2 2" xfId="32338"/>
    <cellStyle name="Input 9 4 7 2 3" xfId="42792"/>
    <cellStyle name="Input 9 4 7 3" xfId="10157"/>
    <cellStyle name="Input 9 4 7 3 2" xfId="19146"/>
    <cellStyle name="Input 9 4 7 3 2 2" xfId="24646"/>
    <cellStyle name="Input 9 4 7 3 3" xfId="36474"/>
    <cellStyle name="Input 9 4 7 4" xfId="13923"/>
    <cellStyle name="Input 9 4 7 4 2" xfId="41939"/>
    <cellStyle name="Input 9 4 7 5" xfId="36254"/>
    <cellStyle name="Input 9 4 8" xfId="2546"/>
    <cellStyle name="Input 9 4 8 2" xfId="24523"/>
    <cellStyle name="Input 9 4 9" xfId="43955"/>
    <cellStyle name="Input 9 5" xfId="309"/>
    <cellStyle name="Input 9 5 2" xfId="4712"/>
    <cellStyle name="Input 9 5 2 2" xfId="7298"/>
    <cellStyle name="Input 9 5 2 2 2" xfId="16287"/>
    <cellStyle name="Input 9 5 2 2 2 2" xfId="23666"/>
    <cellStyle name="Input 9 5 2 2 3" xfId="26051"/>
    <cellStyle name="Input 9 5 2 3" xfId="9935"/>
    <cellStyle name="Input 9 5 2 3 2" xfId="18924"/>
    <cellStyle name="Input 9 5 2 3 2 2" xfId="41300"/>
    <cellStyle name="Input 9 5 2 3 3" xfId="26548"/>
    <cellStyle name="Input 9 5 2 4" xfId="13701"/>
    <cellStyle name="Input 9 5 2 4 2" xfId="25986"/>
    <cellStyle name="Input 9 5 2 5" xfId="34050"/>
    <cellStyle name="Input 9 5 3" xfId="2777"/>
    <cellStyle name="Input 9 5 3 2" xfId="28480"/>
    <cellStyle name="Input 9 5 4" xfId="36916"/>
    <cellStyle name="Input 9 6" xfId="658"/>
    <cellStyle name="Input 9 6 2" xfId="5036"/>
    <cellStyle name="Input 9 6 2 2" xfId="7622"/>
    <cellStyle name="Input 9 6 2 2 2" xfId="16611"/>
    <cellStyle name="Input 9 6 2 2 2 2" xfId="27489"/>
    <cellStyle name="Input 9 6 2 2 3" xfId="25039"/>
    <cellStyle name="Input 9 6 2 3" xfId="10259"/>
    <cellStyle name="Input 9 6 2 3 2" xfId="19248"/>
    <cellStyle name="Input 9 6 2 3 2 2" xfId="25499"/>
    <cellStyle name="Input 9 6 2 3 3" xfId="37834"/>
    <cellStyle name="Input 9 6 2 4" xfId="14025"/>
    <cellStyle name="Input 9 6 2 4 2" xfId="31270"/>
    <cellStyle name="Input 9 6 2 5" xfId="32025"/>
    <cellStyle name="Input 9 6 3" xfId="3095"/>
    <cellStyle name="Input 9 6 3 2" xfId="36882"/>
    <cellStyle name="Input 9 6 4" xfId="36556"/>
    <cellStyle name="Input 9 7" xfId="1003"/>
    <cellStyle name="Input 9 7 2" xfId="5357"/>
    <cellStyle name="Input 9 7 2 2" xfId="7943"/>
    <cellStyle name="Input 9 7 2 2 2" xfId="16932"/>
    <cellStyle name="Input 9 7 2 2 2 2" xfId="22549"/>
    <cellStyle name="Input 9 7 2 2 3" xfId="28678"/>
    <cellStyle name="Input 9 7 2 3" xfId="10580"/>
    <cellStyle name="Input 9 7 2 3 2" xfId="19569"/>
    <cellStyle name="Input 9 7 2 3 2 2" xfId="34428"/>
    <cellStyle name="Input 9 7 2 3 3" xfId="24302"/>
    <cellStyle name="Input 9 7 2 4" xfId="14346"/>
    <cellStyle name="Input 9 7 2 4 2" xfId="23826"/>
    <cellStyle name="Input 9 7 2 5" xfId="23320"/>
    <cellStyle name="Input 9 7 3" xfId="3440"/>
    <cellStyle name="Input 9 7 3 2" xfId="38266"/>
    <cellStyle name="Input 9 7 4" xfId="38186"/>
    <cellStyle name="Input 9 8" xfId="1347"/>
    <cellStyle name="Input 9 8 2" xfId="5692"/>
    <cellStyle name="Input 9 8 2 2" xfId="8278"/>
    <cellStyle name="Input 9 8 2 2 2" xfId="17267"/>
    <cellStyle name="Input 9 8 2 2 2 2" xfId="22742"/>
    <cellStyle name="Input 9 8 2 2 3" xfId="33404"/>
    <cellStyle name="Input 9 8 2 3" xfId="10915"/>
    <cellStyle name="Input 9 8 2 3 2" xfId="19904"/>
    <cellStyle name="Input 9 8 2 3 2 2" xfId="36266"/>
    <cellStyle name="Input 9 8 2 3 3" xfId="22472"/>
    <cellStyle name="Input 9 8 2 4" xfId="14681"/>
    <cellStyle name="Input 9 8 2 4 2" xfId="34614"/>
    <cellStyle name="Input 9 8 2 5" xfId="39286"/>
    <cellStyle name="Input 9 8 3" xfId="3784"/>
    <cellStyle name="Input 9 8 3 2" xfId="38550"/>
    <cellStyle name="Input 9 8 4" xfId="37222"/>
    <cellStyle name="Input 9 9" xfId="1684"/>
    <cellStyle name="Input 9 9 2" xfId="6012"/>
    <cellStyle name="Input 9 9 2 2" xfId="8598"/>
    <cellStyle name="Input 9 9 2 2 2" xfId="17587"/>
    <cellStyle name="Input 9 9 2 2 2 2" xfId="39372"/>
    <cellStyle name="Input 9 9 2 2 3" xfId="24640"/>
    <cellStyle name="Input 9 9 2 3" xfId="11235"/>
    <cellStyle name="Input 9 9 2 3 2" xfId="20224"/>
    <cellStyle name="Input 9 9 2 3 2 2" xfId="42371"/>
    <cellStyle name="Input 9 9 2 3 3" xfId="33328"/>
    <cellStyle name="Input 9 9 2 4" xfId="15001"/>
    <cellStyle name="Input 9 9 2 4 2" xfId="30103"/>
    <cellStyle name="Input 9 9 2 5" xfId="35700"/>
    <cellStyle name="Input 9 9 3" xfId="4121"/>
    <cellStyle name="Input 9 9 3 2" xfId="34079"/>
    <cellStyle name="Input 9 9 4" xfId="30646"/>
    <cellStyle name="Linked Cell 10" xfId="45221"/>
    <cellStyle name="Linked Cell 11" xfId="45328"/>
    <cellStyle name="Linked Cell 12" xfId="45448"/>
    <cellStyle name="Linked Cell 13" xfId="55"/>
    <cellStyle name="Linked Cell 2" xfId="99"/>
    <cellStyle name="Linked Cell 3" xfId="44847"/>
    <cellStyle name="Linked Cell 4" xfId="44884"/>
    <cellStyle name="Linked Cell 5" xfId="44914"/>
    <cellStyle name="Linked Cell 6" xfId="44932"/>
    <cellStyle name="Linked Cell 7" xfId="45021"/>
    <cellStyle name="Linked Cell 8" xfId="45022"/>
    <cellStyle name="Linked Cell 9" xfId="45139"/>
    <cellStyle name="Neutral 2" xfId="100"/>
    <cellStyle name="Neutral 3" xfId="56"/>
    <cellStyle name="Normal" xfId="0" builtinId="0"/>
    <cellStyle name="Normal 10" xfId="17"/>
    <cellStyle name="Normal 2" xfId="1"/>
    <cellStyle name="Normal 2 2" xfId="44193"/>
    <cellStyle name="Normal 2 3" xfId="44221"/>
    <cellStyle name="Normal 2 3 2" xfId="44279"/>
    <cellStyle name="Normal 2 3 2 2" xfId="45592"/>
    <cellStyle name="Normal 2 3 3" xfId="45467"/>
    <cellStyle name="Normal 2 3 3 2" xfId="45651"/>
    <cellStyle name="Normal 2 3 4" xfId="45742"/>
    <cellStyle name="Normal 2 3 5" xfId="45791"/>
    <cellStyle name="Normal 2 3 6" xfId="45480"/>
    <cellStyle name="Normal 2 4" xfId="44168"/>
    <cellStyle name="Normal 2 5" xfId="44138"/>
    <cellStyle name="Normal 3" xfId="12"/>
    <cellStyle name="Normal 3 2" xfId="44194"/>
    <cellStyle name="Normal 4" xfId="44195"/>
    <cellStyle name="Normal 5" xfId="44166"/>
    <cellStyle name="Normal 6" xfId="44219"/>
    <cellStyle name="Normal 6 2" xfId="44277"/>
    <cellStyle name="Normal 6 2 2" xfId="45590"/>
    <cellStyle name="Normal 6 3" xfId="45465"/>
    <cellStyle name="Normal 6 3 2" xfId="45649"/>
    <cellStyle name="Normal 6 4" xfId="45740"/>
    <cellStyle name="Normal 6 5" xfId="45789"/>
    <cellStyle name="Normal 6 6" xfId="45498"/>
    <cellStyle name="Normal 7" xfId="44196"/>
    <cellStyle name="Normal 8" xfId="44225"/>
    <cellStyle name="Normal 9" xfId="44222"/>
    <cellStyle name="Note 10" xfId="2218"/>
    <cellStyle name="Note 10 2" xfId="39786"/>
    <cellStyle name="Note 11" xfId="42094"/>
    <cellStyle name="Note 12" xfId="101"/>
    <cellStyle name="Note 13" xfId="44143"/>
    <cellStyle name="Note 14" xfId="45470"/>
    <cellStyle name="Note 15" xfId="57"/>
    <cellStyle name="Note 2" xfId="109"/>
    <cellStyle name="Note 2 10" xfId="917"/>
    <cellStyle name="Note 2 10 2" xfId="5284"/>
    <cellStyle name="Note 2 10 2 2" xfId="7870"/>
    <cellStyle name="Note 2 10 2 2 2" xfId="12449"/>
    <cellStyle name="Note 2 10 2 2 2 2" xfId="21438"/>
    <cellStyle name="Note 2 10 2 2 2 2 2" xfId="34127"/>
    <cellStyle name="Note 2 10 2 2 2 3" xfId="28819"/>
    <cellStyle name="Note 2 10 2 2 3" xfId="16859"/>
    <cellStyle name="Note 2 10 2 2 3 2" xfId="33842"/>
    <cellStyle name="Note 2 10 2 2 4" xfId="36252"/>
    <cellStyle name="Note 2 10 2 3" xfId="10507"/>
    <cellStyle name="Note 2 10 2 3 2" xfId="19496"/>
    <cellStyle name="Note 2 10 2 3 2 2" xfId="22456"/>
    <cellStyle name="Note 2 10 2 3 3" xfId="40085"/>
    <cellStyle name="Note 2 10 2 4" xfId="14273"/>
    <cellStyle name="Note 2 10 2 4 2" xfId="25174"/>
    <cellStyle name="Note 2 10 2 5" xfId="40998"/>
    <cellStyle name="Note 2 10 3" xfId="3354"/>
    <cellStyle name="Note 2 10 3 2" xfId="30689"/>
    <cellStyle name="Note 2 10 4" xfId="23720"/>
    <cellStyle name="Note 2 10 5" xfId="44475"/>
    <cellStyle name="Note 2 10 6" xfId="45709"/>
    <cellStyle name="Note 2 11" xfId="1261"/>
    <cellStyle name="Note 2 11 2" xfId="5606"/>
    <cellStyle name="Note 2 11 2 2" xfId="8192"/>
    <cellStyle name="Note 2 11 2 2 2" xfId="12547"/>
    <cellStyle name="Note 2 11 2 2 2 2" xfId="21536"/>
    <cellStyle name="Note 2 11 2 2 2 2 2" xfId="23694"/>
    <cellStyle name="Note 2 11 2 2 2 3" xfId="23866"/>
    <cellStyle name="Note 2 11 2 2 3" xfId="17181"/>
    <cellStyle name="Note 2 11 2 2 3 2" xfId="32116"/>
    <cellStyle name="Note 2 11 2 2 4" xfId="38388"/>
    <cellStyle name="Note 2 11 2 3" xfId="10829"/>
    <cellStyle name="Note 2 11 2 3 2" xfId="19818"/>
    <cellStyle name="Note 2 11 2 3 2 2" xfId="34320"/>
    <cellStyle name="Note 2 11 2 3 3" xfId="26654"/>
    <cellStyle name="Note 2 11 2 4" xfId="14595"/>
    <cellStyle name="Note 2 11 2 4 2" xfId="36115"/>
    <cellStyle name="Note 2 11 2 5" xfId="26555"/>
    <cellStyle name="Note 2 11 3" xfId="3698"/>
    <cellStyle name="Note 2 11 3 2" xfId="35743"/>
    <cellStyle name="Note 2 11 4" xfId="28537"/>
    <cellStyle name="Note 2 11 5" xfId="44520"/>
    <cellStyle name="Note 2 11 6" xfId="45756"/>
    <cellStyle name="Note 2 12" xfId="188"/>
    <cellStyle name="Note 2 12 2" xfId="2590"/>
    <cellStyle name="Note 2 12 2 2" xfId="6831"/>
    <cellStyle name="Note 2 12 2 2 2" xfId="12012"/>
    <cellStyle name="Note 2 12 2 2 2 2" xfId="21001"/>
    <cellStyle name="Note 2 12 2 2 2 2 2" xfId="30564"/>
    <cellStyle name="Note 2 12 2 2 2 3" xfId="27026"/>
    <cellStyle name="Note 2 12 2 2 3" xfId="15820"/>
    <cellStyle name="Note 2 12 2 2 3 2" xfId="34099"/>
    <cellStyle name="Note 2 12 2 2 4" xfId="39329"/>
    <cellStyle name="Note 2 12 2 3" xfId="9401"/>
    <cellStyle name="Note 2 12 2 3 2" xfId="18390"/>
    <cellStyle name="Note 2 12 2 3 2 2" xfId="33616"/>
    <cellStyle name="Note 2 12 2 3 3" xfId="29429"/>
    <cellStyle name="Note 2 12 2 4" xfId="13444"/>
    <cellStyle name="Note 2 12 2 4 2" xfId="35950"/>
    <cellStyle name="Note 2 12 2 5" xfId="33888"/>
    <cellStyle name="Note 2 12 3" xfId="2656"/>
    <cellStyle name="Note 2 12 3 2" xfId="33280"/>
    <cellStyle name="Note 2 12 4" xfId="26747"/>
    <cellStyle name="Note 2 12 5" xfId="44568"/>
    <cellStyle name="Note 2 12 6" xfId="45797"/>
    <cellStyle name="Note 2 13" xfId="1604"/>
    <cellStyle name="Note 2 13 2" xfId="5949"/>
    <cellStyle name="Note 2 13 2 2" xfId="8535"/>
    <cellStyle name="Note 2 13 2 2 2" xfId="12655"/>
    <cellStyle name="Note 2 13 2 2 2 2" xfId="21644"/>
    <cellStyle name="Note 2 13 2 2 2 2 2" xfId="36888"/>
    <cellStyle name="Note 2 13 2 2 2 3" xfId="35202"/>
    <cellStyle name="Note 2 13 2 2 3" xfId="17524"/>
    <cellStyle name="Note 2 13 2 2 3 2" xfId="33071"/>
    <cellStyle name="Note 2 13 2 2 4" xfId="40110"/>
    <cellStyle name="Note 2 13 2 3" xfId="11172"/>
    <cellStyle name="Note 2 13 2 3 2" xfId="20161"/>
    <cellStyle name="Note 2 13 2 3 2 2" xfId="34982"/>
    <cellStyle name="Note 2 13 2 3 3" xfId="35611"/>
    <cellStyle name="Note 2 13 2 4" xfId="14938"/>
    <cellStyle name="Note 2 13 2 4 2" xfId="41381"/>
    <cellStyle name="Note 2 13 2 5" xfId="31294"/>
    <cellStyle name="Note 2 13 3" xfId="4041"/>
    <cellStyle name="Note 2 13 3 2" xfId="38390"/>
    <cellStyle name="Note 2 13 4" xfId="23444"/>
    <cellStyle name="Note 2 13 5" xfId="44586"/>
    <cellStyle name="Note 2 14" xfId="2601"/>
    <cellStyle name="Note 2 14 2" xfId="6842"/>
    <cellStyle name="Note 2 14 2 2" xfId="12018"/>
    <cellStyle name="Note 2 14 2 2 2" xfId="21007"/>
    <cellStyle name="Note 2 14 2 2 2 2" xfId="25108"/>
    <cellStyle name="Note 2 14 2 2 3" xfId="24256"/>
    <cellStyle name="Note 2 14 2 3" xfId="15831"/>
    <cellStyle name="Note 2 14 2 3 2" xfId="22392"/>
    <cellStyle name="Note 2 14 2 4" xfId="32790"/>
    <cellStyle name="Note 2 14 3" xfId="9412"/>
    <cellStyle name="Note 2 14 3 2" xfId="18401"/>
    <cellStyle name="Note 2 14 3 2 2" xfId="22716"/>
    <cellStyle name="Note 2 14 3 3" xfId="27672"/>
    <cellStyle name="Note 2 14 4" xfId="13455"/>
    <cellStyle name="Note 2 14 4 2" xfId="39035"/>
    <cellStyle name="Note 2 14 5" xfId="22982"/>
    <cellStyle name="Note 2 14 6" xfId="44628"/>
    <cellStyle name="Note 2 15" xfId="6525"/>
    <cellStyle name="Note 2 15 2" xfId="11746"/>
    <cellStyle name="Note 2 15 2 2" xfId="20735"/>
    <cellStyle name="Note 2 15 2 2 2" xfId="33488"/>
    <cellStyle name="Note 2 15 2 3" xfId="31151"/>
    <cellStyle name="Note 2 15 3" xfId="15514"/>
    <cellStyle name="Note 2 15 3 2" xfId="34067"/>
    <cellStyle name="Note 2 15 4" xfId="37100"/>
    <cellStyle name="Note 2 15 5" xfId="44659"/>
    <cellStyle name="Note 2 16" xfId="9109"/>
    <cellStyle name="Note 2 16 2" xfId="18098"/>
    <cellStyle name="Note 2 16 2 2" xfId="38082"/>
    <cellStyle name="Note 2 16 3" xfId="33023"/>
    <cellStyle name="Note 2 16 4" xfId="44713"/>
    <cellStyle name="Note 2 17" xfId="12422"/>
    <cellStyle name="Note 2 17 2" xfId="21411"/>
    <cellStyle name="Note 2 17 2 2" xfId="22310"/>
    <cellStyle name="Note 2 17 3" xfId="35638"/>
    <cellStyle name="Note 2 17 4" xfId="44778"/>
    <cellStyle name="Note 2 18" xfId="2229"/>
    <cellStyle name="Note 2 18 2" xfId="34482"/>
    <cellStyle name="Note 2 18 3" xfId="44798"/>
    <cellStyle name="Note 2 19" xfId="13138"/>
    <cellStyle name="Note 2 19 2" xfId="29833"/>
    <cellStyle name="Note 2 19 3" xfId="44814"/>
    <cellStyle name="Note 2 2" xfId="167"/>
    <cellStyle name="Note 2 2 10" xfId="1978"/>
    <cellStyle name="Note 2 2 10 2" xfId="6286"/>
    <cellStyle name="Note 2 2 10 2 2" xfId="8872"/>
    <cellStyle name="Note 2 2 10 2 2 2" xfId="12754"/>
    <cellStyle name="Note 2 2 10 2 2 2 2" xfId="21743"/>
    <cellStyle name="Note 2 2 10 2 2 2 2 2" xfId="38252"/>
    <cellStyle name="Note 2 2 10 2 2 2 3" xfId="30621"/>
    <cellStyle name="Note 2 2 10 2 2 3" xfId="17861"/>
    <cellStyle name="Note 2 2 10 2 2 3 2" xfId="32662"/>
    <cellStyle name="Note 2 2 10 2 2 4" xfId="23458"/>
    <cellStyle name="Note 2 2 10 2 3" xfId="11509"/>
    <cellStyle name="Note 2 2 10 2 3 2" xfId="20498"/>
    <cellStyle name="Note 2 2 10 2 3 2 2" xfId="27219"/>
    <cellStyle name="Note 2 2 10 2 3 3" xfId="38732"/>
    <cellStyle name="Note 2 2 10 2 4" xfId="15275"/>
    <cellStyle name="Note 2 2 10 2 4 2" xfId="42539"/>
    <cellStyle name="Note 2 2 10 2 5" xfId="30442"/>
    <cellStyle name="Note 2 2 10 3" xfId="4415"/>
    <cellStyle name="Note 2 2 10 3 2" xfId="24901"/>
    <cellStyle name="Note 2 2 10 4" xfId="36715"/>
    <cellStyle name="Note 2 2 10 5" xfId="44572"/>
    <cellStyle name="Note 2 2 11" xfId="2886"/>
    <cellStyle name="Note 2 2 11 2" xfId="7036"/>
    <cellStyle name="Note 2 2 11 2 2" xfId="12163"/>
    <cellStyle name="Note 2 2 11 2 2 2" xfId="21152"/>
    <cellStyle name="Note 2 2 11 2 2 2 2" xfId="31904"/>
    <cellStyle name="Note 2 2 11 2 2 3" xfId="28277"/>
    <cellStyle name="Note 2 2 11 2 3" xfId="16025"/>
    <cellStyle name="Note 2 2 11 2 3 2" xfId="27848"/>
    <cellStyle name="Note 2 2 11 2 4" xfId="36651"/>
    <cellStyle name="Note 2 2 11 3" xfId="9599"/>
    <cellStyle name="Note 2 2 11 3 2" xfId="18588"/>
    <cellStyle name="Note 2 2 11 3 2 2" xfId="38494"/>
    <cellStyle name="Note 2 2 11 3 3" xfId="41858"/>
    <cellStyle name="Note 2 2 11 4" xfId="13521"/>
    <cellStyle name="Note 2 2 11 4 2" xfId="40980"/>
    <cellStyle name="Note 2 2 11 5" xfId="30327"/>
    <cellStyle name="Note 2 2 11 6" xfId="44597"/>
    <cellStyle name="Note 2 2 12" xfId="6623"/>
    <cellStyle name="Note 2 2 12 2" xfId="11829"/>
    <cellStyle name="Note 2 2 12 2 2" xfId="20818"/>
    <cellStyle name="Note 2 2 12 2 2 2" xfId="26058"/>
    <cellStyle name="Note 2 2 12 2 3" xfId="33371"/>
    <cellStyle name="Note 2 2 12 3" xfId="15612"/>
    <cellStyle name="Note 2 2 12 3 2" xfId="36991"/>
    <cellStyle name="Note 2 2 12 4" xfId="22492"/>
    <cellStyle name="Note 2 2 12 5" xfId="44656"/>
    <cellStyle name="Note 2 2 13" xfId="9192"/>
    <cellStyle name="Note 2 2 13 2" xfId="18181"/>
    <cellStyle name="Note 2 2 13 2 2" xfId="41305"/>
    <cellStyle name="Note 2 2 13 3" xfId="23478"/>
    <cellStyle name="Note 2 2 13 4" xfId="44692"/>
    <cellStyle name="Note 2 2 14" xfId="9852"/>
    <cellStyle name="Note 2 2 14 2" xfId="18841"/>
    <cellStyle name="Note 2 2 14 2 2" xfId="38077"/>
    <cellStyle name="Note 2 2 14 3" xfId="41682"/>
    <cellStyle name="Note 2 2 14 4" xfId="44717"/>
    <cellStyle name="Note 2 2 15" xfId="2327"/>
    <cellStyle name="Note 2 2 15 2" xfId="27600"/>
    <cellStyle name="Note 2 2 15 3" xfId="44777"/>
    <cellStyle name="Note 2 2 16" xfId="13236"/>
    <cellStyle name="Note 2 2 16 2" xfId="38518"/>
    <cellStyle name="Note 2 2 16 3" xfId="44803"/>
    <cellStyle name="Note 2 2 17" xfId="35849"/>
    <cellStyle name="Note 2 2 17 2" xfId="44869"/>
    <cellStyle name="Note 2 2 18" xfId="44901"/>
    <cellStyle name="Note 2 2 19" xfId="44957"/>
    <cellStyle name="Note 2 2 2" xfId="370"/>
    <cellStyle name="Note 2 2 2 10" xfId="6672"/>
    <cellStyle name="Note 2 2 2 10 2" xfId="11878"/>
    <cellStyle name="Note 2 2 2 10 2 2" xfId="20867"/>
    <cellStyle name="Note 2 2 2 10 2 2 2" xfId="22365"/>
    <cellStyle name="Note 2 2 2 10 2 3" xfId="31966"/>
    <cellStyle name="Note 2 2 2 10 3" xfId="15661"/>
    <cellStyle name="Note 2 2 2 10 3 2" xfId="25981"/>
    <cellStyle name="Note 2 2 2 10 4" xfId="39388"/>
    <cellStyle name="Note 2 2 2 11" xfId="9241"/>
    <cellStyle name="Note 2 2 2 11 2" xfId="18230"/>
    <cellStyle name="Note 2 2 2 11 2 2" xfId="32052"/>
    <cellStyle name="Note 2 2 2 11 3" xfId="31763"/>
    <cellStyle name="Note 2 2 2 12" xfId="9458"/>
    <cellStyle name="Note 2 2 2 12 2" xfId="18447"/>
    <cellStyle name="Note 2 2 2 12 2 2" xfId="33301"/>
    <cellStyle name="Note 2 2 2 12 3" xfId="32027"/>
    <cellStyle name="Note 2 2 2 13" xfId="2376"/>
    <cellStyle name="Note 2 2 2 13 2" xfId="37956"/>
    <cellStyle name="Note 2 2 2 14" xfId="13285"/>
    <cellStyle name="Note 2 2 2 14 2" xfId="36744"/>
    <cellStyle name="Note 2 2 2 15" xfId="23113"/>
    <cellStyle name="Note 2 2 2 16" xfId="44332"/>
    <cellStyle name="Note 2 2 2 17" xfId="45532"/>
    <cellStyle name="Note 2 2 2 2" xfId="502"/>
    <cellStyle name="Note 2 2 2 2 10" xfId="9366"/>
    <cellStyle name="Note 2 2 2 2 10 2" xfId="18355"/>
    <cellStyle name="Note 2 2 2 2 10 2 2" xfId="28762"/>
    <cellStyle name="Note 2 2 2 2 10 3" xfId="33878"/>
    <cellStyle name="Note 2 2 2 2 11" xfId="9829"/>
    <cellStyle name="Note 2 2 2 2 11 2" xfId="18818"/>
    <cellStyle name="Note 2 2 2 2 11 2 2" xfId="34838"/>
    <cellStyle name="Note 2 2 2 2 11 3" xfId="26550"/>
    <cellStyle name="Note 2 2 2 2 12" xfId="2508"/>
    <cellStyle name="Note 2 2 2 2 12 2" xfId="33240"/>
    <cellStyle name="Note 2 2 2 2 13" xfId="13417"/>
    <cellStyle name="Note 2 2 2 2 13 2" xfId="41275"/>
    <cellStyle name="Note 2 2 2 2 14" xfId="43346"/>
    <cellStyle name="Note 2 2 2 2 2" xfId="851"/>
    <cellStyle name="Note 2 2 2 2 2 2" xfId="5220"/>
    <cellStyle name="Note 2 2 2 2 2 2 2" xfId="7806"/>
    <cellStyle name="Note 2 2 2 2 2 2 2 2" xfId="12429"/>
    <cellStyle name="Note 2 2 2 2 2 2 2 2 2" xfId="21418"/>
    <cellStyle name="Note 2 2 2 2 2 2 2 2 2 2" xfId="25316"/>
    <cellStyle name="Note 2 2 2 2 2 2 2 2 3" xfId="39935"/>
    <cellStyle name="Note 2 2 2 2 2 2 2 3" xfId="16795"/>
    <cellStyle name="Note 2 2 2 2 2 2 2 3 2" xfId="23216"/>
    <cellStyle name="Note 2 2 2 2 2 2 2 4" xfId="41748"/>
    <cellStyle name="Note 2 2 2 2 2 2 3" xfId="10443"/>
    <cellStyle name="Note 2 2 2 2 2 2 3 2" xfId="19432"/>
    <cellStyle name="Note 2 2 2 2 2 2 3 2 2" xfId="40860"/>
    <cellStyle name="Note 2 2 2 2 2 2 3 3" xfId="38960"/>
    <cellStyle name="Note 2 2 2 2 2 2 4" xfId="14209"/>
    <cellStyle name="Note 2 2 2 2 2 2 4 2" xfId="41485"/>
    <cellStyle name="Note 2 2 2 2 2 2 5" xfId="38051"/>
    <cellStyle name="Note 2 2 2 2 2 3" xfId="3288"/>
    <cellStyle name="Note 2 2 2 2 2 3 2" xfId="37053"/>
    <cellStyle name="Note 2 2 2 2 2 4" xfId="39007"/>
    <cellStyle name="Note 2 2 2 2 3" xfId="1196"/>
    <cellStyle name="Note 2 2 2 2 3 2" xfId="5541"/>
    <cellStyle name="Note 2 2 2 2 3 2 2" xfId="8127"/>
    <cellStyle name="Note 2 2 2 2 3 2 2 2" xfId="12528"/>
    <cellStyle name="Note 2 2 2 2 3 2 2 2 2" xfId="21517"/>
    <cellStyle name="Note 2 2 2 2 3 2 2 2 2 2" xfId="23557"/>
    <cellStyle name="Note 2 2 2 2 3 2 2 2 3" xfId="23732"/>
    <cellStyle name="Note 2 2 2 2 3 2 2 3" xfId="17116"/>
    <cellStyle name="Note 2 2 2 2 3 2 2 3 2" xfId="42116"/>
    <cellStyle name="Note 2 2 2 2 3 2 2 4" xfId="34963"/>
    <cellStyle name="Note 2 2 2 2 3 2 3" xfId="10764"/>
    <cellStyle name="Note 2 2 2 2 3 2 3 2" xfId="19753"/>
    <cellStyle name="Note 2 2 2 2 3 2 3 2 2" xfId="28030"/>
    <cellStyle name="Note 2 2 2 2 3 2 3 3" xfId="41663"/>
    <cellStyle name="Note 2 2 2 2 3 2 4" xfId="14530"/>
    <cellStyle name="Note 2 2 2 2 3 2 4 2" xfId="30669"/>
    <cellStyle name="Note 2 2 2 2 3 2 5" xfId="35099"/>
    <cellStyle name="Note 2 2 2 2 3 3" xfId="3633"/>
    <cellStyle name="Note 2 2 2 2 3 3 2" xfId="41170"/>
    <cellStyle name="Note 2 2 2 2 3 4" xfId="23074"/>
    <cellStyle name="Note 2 2 2 2 4" xfId="1540"/>
    <cellStyle name="Note 2 2 2 2 4 2" xfId="5885"/>
    <cellStyle name="Note 2 2 2 2 4 2 2" xfId="8471"/>
    <cellStyle name="Note 2 2 2 2 4 2 2 2" xfId="12636"/>
    <cellStyle name="Note 2 2 2 2 4 2 2 2 2" xfId="21625"/>
    <cellStyle name="Note 2 2 2 2 4 2 2 2 2 2" xfId="36759"/>
    <cellStyle name="Note 2 2 2 2 4 2 2 2 3" xfId="35048"/>
    <cellStyle name="Note 2 2 2 2 4 2 2 3" xfId="17460"/>
    <cellStyle name="Note 2 2 2 2 4 2 2 3 2" xfId="40453"/>
    <cellStyle name="Note 2 2 2 2 4 2 2 4" xfId="42109"/>
    <cellStyle name="Note 2 2 2 2 4 2 3" xfId="11108"/>
    <cellStyle name="Note 2 2 2 2 4 2 3 2" xfId="20097"/>
    <cellStyle name="Note 2 2 2 2 4 2 3 2 2" xfId="30521"/>
    <cellStyle name="Note 2 2 2 2 4 2 3 3" xfId="41642"/>
    <cellStyle name="Note 2 2 2 2 4 2 4" xfId="14874"/>
    <cellStyle name="Note 2 2 2 2 4 2 4 2" xfId="24602"/>
    <cellStyle name="Note 2 2 2 2 4 2 5" xfId="42452"/>
    <cellStyle name="Note 2 2 2 2 4 3" xfId="3977"/>
    <cellStyle name="Note 2 2 2 2 4 3 2" xfId="22460"/>
    <cellStyle name="Note 2 2 2 2 4 4" xfId="43989"/>
    <cellStyle name="Note 2 2 2 2 5" xfId="1931"/>
    <cellStyle name="Note 2 2 2 2 5 2" xfId="6247"/>
    <cellStyle name="Note 2 2 2 2 5 2 2" xfId="8833"/>
    <cellStyle name="Note 2 2 2 2 5 2 2 2" xfId="12740"/>
    <cellStyle name="Note 2 2 2 2 5 2 2 2 2" xfId="21729"/>
    <cellStyle name="Note 2 2 2 2 5 2 2 2 2 2" xfId="27162"/>
    <cellStyle name="Note 2 2 2 2 5 2 2 2 3" xfId="37946"/>
    <cellStyle name="Note 2 2 2 2 5 2 2 3" xfId="17822"/>
    <cellStyle name="Note 2 2 2 2 5 2 2 3 2" xfId="29825"/>
    <cellStyle name="Note 2 2 2 2 5 2 2 4" xfId="22348"/>
    <cellStyle name="Note 2 2 2 2 5 2 3" xfId="11470"/>
    <cellStyle name="Note 2 2 2 2 5 2 3 2" xfId="20459"/>
    <cellStyle name="Note 2 2 2 2 5 2 3 2 2" xfId="32053"/>
    <cellStyle name="Note 2 2 2 2 5 2 3 3" xfId="42581"/>
    <cellStyle name="Note 2 2 2 2 5 2 4" xfId="15236"/>
    <cellStyle name="Note 2 2 2 2 5 2 4 2" xfId="37887"/>
    <cellStyle name="Note 2 2 2 2 5 2 5" xfId="43254"/>
    <cellStyle name="Note 2 2 2 2 5 3" xfId="4368"/>
    <cellStyle name="Note 2 2 2 2 5 3 2" xfId="31305"/>
    <cellStyle name="Note 2 2 2 2 5 4" xfId="33910"/>
    <cellStyle name="Note 2 2 2 2 6" xfId="2159"/>
    <cellStyle name="Note 2 2 2 2 6 2" xfId="6460"/>
    <cellStyle name="Note 2 2 2 2 6 2 2" xfId="9046"/>
    <cellStyle name="Note 2 2 2 2 6 2 2 2" xfId="12809"/>
    <cellStyle name="Note 2 2 2 2 6 2 2 2 2" xfId="21798"/>
    <cellStyle name="Note 2 2 2 2 6 2 2 2 2 2" xfId="41098"/>
    <cellStyle name="Note 2 2 2 2 6 2 2 2 3" xfId="30286"/>
    <cellStyle name="Note 2 2 2 2 6 2 2 3" xfId="18035"/>
    <cellStyle name="Note 2 2 2 2 6 2 2 3 2" xfId="25105"/>
    <cellStyle name="Note 2 2 2 2 6 2 2 4" xfId="27117"/>
    <cellStyle name="Note 2 2 2 2 6 2 3" xfId="11683"/>
    <cellStyle name="Note 2 2 2 2 6 2 3 2" xfId="20672"/>
    <cellStyle name="Note 2 2 2 2 6 2 3 2 2" xfId="42232"/>
    <cellStyle name="Note 2 2 2 2 6 2 3 3" xfId="25391"/>
    <cellStyle name="Note 2 2 2 2 6 2 4" xfId="15449"/>
    <cellStyle name="Note 2 2 2 2 6 2 4 2" xfId="22634"/>
    <cellStyle name="Note 2 2 2 2 6 2 5" xfId="33269"/>
    <cellStyle name="Note 2 2 2 2 6 3" xfId="4596"/>
    <cellStyle name="Note 2 2 2 2 6 3 2" xfId="27687"/>
    <cellStyle name="Note 2 2 2 2 6 4" xfId="38528"/>
    <cellStyle name="Note 2 2 2 2 7" xfId="2969"/>
    <cellStyle name="Note 2 2 2 2 7 2" xfId="7119"/>
    <cellStyle name="Note 2 2 2 2 7 2 2" xfId="12245"/>
    <cellStyle name="Note 2 2 2 2 7 2 2 2" xfId="21234"/>
    <cellStyle name="Note 2 2 2 2 7 2 2 2 2" xfId="43130"/>
    <cellStyle name="Note 2 2 2 2 7 2 2 3" xfId="35566"/>
    <cellStyle name="Note 2 2 2 2 7 2 3" xfId="16108"/>
    <cellStyle name="Note 2 2 2 2 7 2 3 2" xfId="24218"/>
    <cellStyle name="Note 2 2 2 2 7 2 4" xfId="43151"/>
    <cellStyle name="Note 2 2 2 2 7 3" xfId="9682"/>
    <cellStyle name="Note 2 2 2 2 7 3 2" xfId="18671"/>
    <cellStyle name="Note 2 2 2 2 7 3 2 2" xfId="27879"/>
    <cellStyle name="Note 2 2 2 2 7 3 3" xfId="30937"/>
    <cellStyle name="Note 2 2 2 2 7 4" xfId="31500"/>
    <cellStyle name="Note 2 2 2 2 8" xfId="4896"/>
    <cellStyle name="Note 2 2 2 2 8 2" xfId="7482"/>
    <cellStyle name="Note 2 2 2 2 8 2 2" xfId="12328"/>
    <cellStyle name="Note 2 2 2 2 8 2 2 2" xfId="21317"/>
    <cellStyle name="Note 2 2 2 2 8 2 2 2 2" xfId="25259"/>
    <cellStyle name="Note 2 2 2 2 8 2 2 3" xfId="22586"/>
    <cellStyle name="Note 2 2 2 2 8 2 3" xfId="16471"/>
    <cellStyle name="Note 2 2 2 2 8 2 3 2" xfId="29397"/>
    <cellStyle name="Note 2 2 2 2 8 2 4" xfId="39758"/>
    <cellStyle name="Note 2 2 2 2 8 3" xfId="10119"/>
    <cellStyle name="Note 2 2 2 2 8 3 2" xfId="19108"/>
    <cellStyle name="Note 2 2 2 2 8 3 2 2" xfId="36766"/>
    <cellStyle name="Note 2 2 2 2 8 3 3" xfId="38964"/>
    <cellStyle name="Note 2 2 2 2 8 4" xfId="13885"/>
    <cellStyle name="Note 2 2 2 2 8 4 2" xfId="28665"/>
    <cellStyle name="Note 2 2 2 2 8 5" xfId="40387"/>
    <cellStyle name="Note 2 2 2 2 9" xfId="6804"/>
    <cellStyle name="Note 2 2 2 2 9 2" xfId="12003"/>
    <cellStyle name="Note 2 2 2 2 9 2 2" xfId="20992"/>
    <cellStyle name="Note 2 2 2 2 9 2 2 2" xfId="38873"/>
    <cellStyle name="Note 2 2 2 2 9 2 3" xfId="44051"/>
    <cellStyle name="Note 2 2 2 2 9 3" xfId="15793"/>
    <cellStyle name="Note 2 2 2 2 9 3 2" xfId="22993"/>
    <cellStyle name="Note 2 2 2 2 9 4" xfId="32524"/>
    <cellStyle name="Note 2 2 2 3" xfId="719"/>
    <cellStyle name="Note 2 2 2 3 2" xfId="5095"/>
    <cellStyle name="Note 2 2 2 3 2 2" xfId="7681"/>
    <cellStyle name="Note 2 2 2 3 2 2 2" xfId="12387"/>
    <cellStyle name="Note 2 2 2 3 2 2 2 2" xfId="21376"/>
    <cellStyle name="Note 2 2 2 3 2 2 2 2 2" xfId="32637"/>
    <cellStyle name="Note 2 2 2 3 2 2 2 3" xfId="24962"/>
    <cellStyle name="Note 2 2 2 3 2 2 3" xfId="16670"/>
    <cellStyle name="Note 2 2 2 3 2 2 3 2" xfId="24059"/>
    <cellStyle name="Note 2 2 2 3 2 2 4" xfId="39833"/>
    <cellStyle name="Note 2 2 2 3 2 3" xfId="10318"/>
    <cellStyle name="Note 2 2 2 3 2 3 2" xfId="19307"/>
    <cellStyle name="Note 2 2 2 3 2 3 2 2" xfId="23689"/>
    <cellStyle name="Note 2 2 2 3 2 3 3" xfId="26962"/>
    <cellStyle name="Note 2 2 2 3 2 4" xfId="14084"/>
    <cellStyle name="Note 2 2 2 3 2 4 2" xfId="40831"/>
    <cellStyle name="Note 2 2 2 3 2 5" xfId="36342"/>
    <cellStyle name="Note 2 2 2 3 3" xfId="3156"/>
    <cellStyle name="Note 2 2 2 3 3 2" xfId="22981"/>
    <cellStyle name="Note 2 2 2 3 4" xfId="43673"/>
    <cellStyle name="Note 2 2 2 4" xfId="1064"/>
    <cellStyle name="Note 2 2 2 4 2" xfId="5416"/>
    <cellStyle name="Note 2 2 2 4 2 2" xfId="8002"/>
    <cellStyle name="Note 2 2 2 4 2 2 2" xfId="12491"/>
    <cellStyle name="Note 2 2 2 4 2 2 2 2" xfId="21480"/>
    <cellStyle name="Note 2 2 2 4 2 2 2 2 2" xfId="29848"/>
    <cellStyle name="Note 2 2 2 4 2 2 2 3" xfId="24620"/>
    <cellStyle name="Note 2 2 2 4 2 2 3" xfId="16991"/>
    <cellStyle name="Note 2 2 2 4 2 2 3 2" xfId="24847"/>
    <cellStyle name="Note 2 2 2 4 2 2 4" xfId="38226"/>
    <cellStyle name="Note 2 2 2 4 2 3" xfId="10639"/>
    <cellStyle name="Note 2 2 2 4 2 3 2" xfId="19628"/>
    <cellStyle name="Note 2 2 2 4 2 3 2 2" xfId="31661"/>
    <cellStyle name="Note 2 2 2 4 2 3 3" xfId="37693"/>
    <cellStyle name="Note 2 2 2 4 2 4" xfId="14405"/>
    <cellStyle name="Note 2 2 2 4 2 4 2" xfId="23274"/>
    <cellStyle name="Note 2 2 2 4 2 5" xfId="32861"/>
    <cellStyle name="Note 2 2 2 4 3" xfId="3501"/>
    <cellStyle name="Note 2 2 2 4 3 2" xfId="30810"/>
    <cellStyle name="Note 2 2 2 4 4" xfId="30470"/>
    <cellStyle name="Note 2 2 2 5" xfId="1408"/>
    <cellStyle name="Note 2 2 2 5 2" xfId="5753"/>
    <cellStyle name="Note 2 2 2 5 2 2" xfId="8339"/>
    <cellStyle name="Note 2 2 2 5 2 2 2" xfId="12592"/>
    <cellStyle name="Note 2 2 2 5 2 2 2 2" xfId="21581"/>
    <cellStyle name="Note 2 2 2 5 2 2 2 2 2" xfId="34165"/>
    <cellStyle name="Note 2 2 2 5 2 2 2 3" xfId="37910"/>
    <cellStyle name="Note 2 2 2 5 2 2 3" xfId="17328"/>
    <cellStyle name="Note 2 2 2 5 2 2 3 2" xfId="42445"/>
    <cellStyle name="Note 2 2 2 5 2 2 4" xfId="28179"/>
    <cellStyle name="Note 2 2 2 5 2 3" xfId="10976"/>
    <cellStyle name="Note 2 2 2 5 2 3 2" xfId="19965"/>
    <cellStyle name="Note 2 2 2 5 2 3 2 2" xfId="26366"/>
    <cellStyle name="Note 2 2 2 5 2 3 3" xfId="41687"/>
    <cellStyle name="Note 2 2 2 5 2 4" xfId="14742"/>
    <cellStyle name="Note 2 2 2 5 2 4 2" xfId="24690"/>
    <cellStyle name="Note 2 2 2 5 2 5" xfId="37421"/>
    <cellStyle name="Note 2 2 2 5 3" xfId="3845"/>
    <cellStyle name="Note 2 2 2 5 3 2" xfId="22599"/>
    <cellStyle name="Note 2 2 2 5 4" xfId="29710"/>
    <cellStyle name="Note 2 2 2 6" xfId="1750"/>
    <cellStyle name="Note 2 2 2 6 2" xfId="6076"/>
    <cellStyle name="Note 2 2 2 6 2 2" xfId="8662"/>
    <cellStyle name="Note 2 2 2 6 2 2 2" xfId="12693"/>
    <cellStyle name="Note 2 2 2 6 2 2 2 2" xfId="21682"/>
    <cellStyle name="Note 2 2 2 6 2 2 2 2 2" xfId="37155"/>
    <cellStyle name="Note 2 2 2 6 2 2 2 3" xfId="35383"/>
    <cellStyle name="Note 2 2 2 6 2 2 3" xfId="17651"/>
    <cellStyle name="Note 2 2 2 6 2 2 3 2" xfId="42625"/>
    <cellStyle name="Note 2 2 2 6 2 2 4" xfId="43526"/>
    <cellStyle name="Note 2 2 2 6 2 3" xfId="11299"/>
    <cellStyle name="Note 2 2 2 6 2 3 2" xfId="20288"/>
    <cellStyle name="Note 2 2 2 6 2 3 2 2" xfId="28534"/>
    <cellStyle name="Note 2 2 2 6 2 3 3" xfId="22560"/>
    <cellStyle name="Note 2 2 2 6 2 4" xfId="15065"/>
    <cellStyle name="Note 2 2 2 6 2 4 2" xfId="36685"/>
    <cellStyle name="Note 2 2 2 6 2 5" xfId="35051"/>
    <cellStyle name="Note 2 2 2 6 3" xfId="4187"/>
    <cellStyle name="Note 2 2 2 6 3 2" xfId="38636"/>
    <cellStyle name="Note 2 2 2 6 4" xfId="33594"/>
    <cellStyle name="Note 2 2 2 7" xfId="2027"/>
    <cellStyle name="Note 2 2 2 7 2" xfId="6335"/>
    <cellStyle name="Note 2 2 2 7 2 2" xfId="8921"/>
    <cellStyle name="Note 2 2 2 7 2 2 2" xfId="12769"/>
    <cellStyle name="Note 2 2 2 7 2 2 2 2" xfId="21758"/>
    <cellStyle name="Note 2 2 2 7 2 2 2 2 2" xfId="24088"/>
    <cellStyle name="Note 2 2 2 7 2 2 2 3" xfId="33662"/>
    <cellStyle name="Note 2 2 2 7 2 2 3" xfId="17910"/>
    <cellStyle name="Note 2 2 2 7 2 2 3 2" xfId="28347"/>
    <cellStyle name="Note 2 2 2 7 2 2 4" xfId="31746"/>
    <cellStyle name="Note 2 2 2 7 2 3" xfId="11558"/>
    <cellStyle name="Note 2 2 2 7 2 3 2" xfId="20547"/>
    <cellStyle name="Note 2 2 2 7 2 3 2 2" xfId="34090"/>
    <cellStyle name="Note 2 2 2 7 2 3 3" xfId="41712"/>
    <cellStyle name="Note 2 2 2 7 2 4" xfId="15324"/>
    <cellStyle name="Note 2 2 2 7 2 4 2" xfId="36245"/>
    <cellStyle name="Note 2 2 2 7 2 5" xfId="42549"/>
    <cellStyle name="Note 2 2 2 7 3" xfId="4464"/>
    <cellStyle name="Note 2 2 2 7 3 2" xfId="41516"/>
    <cellStyle name="Note 2 2 2 7 4" xfId="29896"/>
    <cellStyle name="Note 2 2 2 8" xfId="2838"/>
    <cellStyle name="Note 2 2 2 8 2" xfId="6988"/>
    <cellStyle name="Note 2 2 2 8 2 2" xfId="12117"/>
    <cellStyle name="Note 2 2 2 8 2 2 2" xfId="21106"/>
    <cellStyle name="Note 2 2 2 8 2 2 2 2" xfId="42203"/>
    <cellStyle name="Note 2 2 2 8 2 2 3" xfId="38119"/>
    <cellStyle name="Note 2 2 2 8 2 3" xfId="15977"/>
    <cellStyle name="Note 2 2 2 8 2 3 2" xfId="41821"/>
    <cellStyle name="Note 2 2 2 8 2 4" xfId="25866"/>
    <cellStyle name="Note 2 2 2 8 3" xfId="9551"/>
    <cellStyle name="Note 2 2 2 8 3 2" xfId="18540"/>
    <cellStyle name="Note 2 2 2 8 3 2 2" xfId="36973"/>
    <cellStyle name="Note 2 2 2 8 3 3" xfId="31914"/>
    <cellStyle name="Note 2 2 2 8 4" xfId="22664"/>
    <cellStyle name="Note 2 2 2 9" xfId="4771"/>
    <cellStyle name="Note 2 2 2 9 2" xfId="7357"/>
    <cellStyle name="Note 2 2 2 9 2 2" xfId="12291"/>
    <cellStyle name="Note 2 2 2 9 2 2 2" xfId="21280"/>
    <cellStyle name="Note 2 2 2 9 2 2 2 2" xfId="35861"/>
    <cellStyle name="Note 2 2 2 9 2 2 3" xfId="30584"/>
    <cellStyle name="Note 2 2 2 9 2 3" xfId="16346"/>
    <cellStyle name="Note 2 2 2 9 2 3 2" xfId="34363"/>
    <cellStyle name="Note 2 2 2 9 2 4" xfId="29789"/>
    <cellStyle name="Note 2 2 2 9 3" xfId="9994"/>
    <cellStyle name="Note 2 2 2 9 3 2" xfId="18983"/>
    <cellStyle name="Note 2 2 2 9 3 2 2" xfId="38027"/>
    <cellStyle name="Note 2 2 2 9 3 3" xfId="26966"/>
    <cellStyle name="Note 2 2 2 9 4" xfId="13760"/>
    <cellStyle name="Note 2 2 2 9 4 2" xfId="22198"/>
    <cellStyle name="Note 2 2 2 9 5" xfId="39006"/>
    <cellStyle name="Note 2 2 20" xfId="44946"/>
    <cellStyle name="Note 2 2 21" xfId="44982"/>
    <cellStyle name="Note 2 2 22" xfId="45063"/>
    <cellStyle name="Note 2 2 23" xfId="45031"/>
    <cellStyle name="Note 2 2 24" xfId="45101"/>
    <cellStyle name="Note 2 2 25" xfId="45131"/>
    <cellStyle name="Note 2 2 26" xfId="45165"/>
    <cellStyle name="Note 2 2 27" xfId="45247"/>
    <cellStyle name="Note 2 2 28" xfId="45258"/>
    <cellStyle name="Note 2 2 29" xfId="45253"/>
    <cellStyle name="Note 2 2 3" xfId="453"/>
    <cellStyle name="Note 2 2 3 10" xfId="9317"/>
    <cellStyle name="Note 2 2 3 10 2" xfId="18306"/>
    <cellStyle name="Note 2 2 3 10 2 2" xfId="37274"/>
    <cellStyle name="Note 2 2 3 10 3" xfId="30980"/>
    <cellStyle name="Note 2 2 3 11" xfId="12497"/>
    <cellStyle name="Note 2 2 3 11 2" xfId="21486"/>
    <cellStyle name="Note 2 2 3 11 2 2" xfId="24052"/>
    <cellStyle name="Note 2 2 3 11 3" xfId="33718"/>
    <cellStyle name="Note 2 2 3 12" xfId="2459"/>
    <cellStyle name="Note 2 2 3 12 2" xfId="38432"/>
    <cellStyle name="Note 2 2 3 13" xfId="13368"/>
    <cellStyle name="Note 2 2 3 13 2" xfId="24769"/>
    <cellStyle name="Note 2 2 3 14" xfId="36023"/>
    <cellStyle name="Note 2 2 3 15" xfId="44349"/>
    <cellStyle name="Note 2 2 3 16" xfId="45575"/>
    <cellStyle name="Note 2 2 3 2" xfId="802"/>
    <cellStyle name="Note 2 2 3 2 2" xfId="5171"/>
    <cellStyle name="Note 2 2 3 2 2 2" xfId="7757"/>
    <cellStyle name="Note 2 2 3 2 2 2 2" xfId="12411"/>
    <cellStyle name="Note 2 2 3 2 2 2 2 2" xfId="21400"/>
    <cellStyle name="Note 2 2 3 2 2 2 2 2 2" xfId="33886"/>
    <cellStyle name="Note 2 2 3 2 2 2 2 3" xfId="26159"/>
    <cellStyle name="Note 2 2 3 2 2 2 3" xfId="16746"/>
    <cellStyle name="Note 2 2 3 2 2 2 3 2" xfId="34053"/>
    <cellStyle name="Note 2 2 3 2 2 2 4" xfId="28316"/>
    <cellStyle name="Note 2 2 3 2 2 3" xfId="10394"/>
    <cellStyle name="Note 2 2 3 2 2 3 2" xfId="19383"/>
    <cellStyle name="Note 2 2 3 2 2 3 2 2" xfId="24337"/>
    <cellStyle name="Note 2 2 3 2 2 3 3" xfId="35473"/>
    <cellStyle name="Note 2 2 3 2 2 4" xfId="14160"/>
    <cellStyle name="Note 2 2 3 2 2 4 2" xfId="26918"/>
    <cellStyle name="Note 2 2 3 2 2 5" xfId="36749"/>
    <cellStyle name="Note 2 2 3 2 3" xfId="3239"/>
    <cellStyle name="Note 2 2 3 2 3 2" xfId="25144"/>
    <cellStyle name="Note 2 2 3 2 4" xfId="35528"/>
    <cellStyle name="Note 2 2 3 3" xfId="1147"/>
    <cellStyle name="Note 2 2 3 3 2" xfId="5492"/>
    <cellStyle name="Note 2 2 3 3 2 2" xfId="8078"/>
    <cellStyle name="Note 2 2 3 3 2 2 2" xfId="12512"/>
    <cellStyle name="Note 2 2 3 3 2 2 2 2" xfId="21501"/>
    <cellStyle name="Note 2 2 3 3 2 2 2 2 2" xfId="41954"/>
    <cellStyle name="Note 2 2 3 3 2 2 2 3" xfId="42152"/>
    <cellStyle name="Note 2 2 3 3 2 2 3" xfId="17067"/>
    <cellStyle name="Note 2 2 3 3 2 2 3 2" xfId="43656"/>
    <cellStyle name="Note 2 2 3 3 2 2 4" xfId="25530"/>
    <cellStyle name="Note 2 2 3 3 2 3" xfId="10715"/>
    <cellStyle name="Note 2 2 3 3 2 3 2" xfId="19704"/>
    <cellStyle name="Note 2 2 3 3 2 3 2 2" xfId="29866"/>
    <cellStyle name="Note 2 2 3 3 2 3 3" xfId="39996"/>
    <cellStyle name="Note 2 2 3 3 2 4" xfId="14481"/>
    <cellStyle name="Note 2 2 3 3 2 4 2" xfId="41016"/>
    <cellStyle name="Note 2 2 3 3 2 5" xfId="29491"/>
    <cellStyle name="Note 2 2 3 3 3" xfId="3584"/>
    <cellStyle name="Note 2 2 3 3 3 2" xfId="24705"/>
    <cellStyle name="Note 2 2 3 3 4" xfId="33685"/>
    <cellStyle name="Note 2 2 3 4" xfId="1491"/>
    <cellStyle name="Note 2 2 3 4 2" xfId="5836"/>
    <cellStyle name="Note 2 2 3 4 2 2" xfId="8422"/>
    <cellStyle name="Note 2 2 3 4 2 2 2" xfId="12616"/>
    <cellStyle name="Note 2 2 3 4 2 2 2 2" xfId="21605"/>
    <cellStyle name="Note 2 2 3 4 2 2 2 2 2" xfId="27841"/>
    <cellStyle name="Note 2 2 3 4 2 2 2 3" xfId="40407"/>
    <cellStyle name="Note 2 2 3 4 2 2 3" xfId="17411"/>
    <cellStyle name="Note 2 2 3 4 2 2 3 2" xfId="24622"/>
    <cellStyle name="Note 2 2 3 4 2 2 4" xfId="43649"/>
    <cellStyle name="Note 2 2 3 4 2 3" xfId="11059"/>
    <cellStyle name="Note 2 2 3 4 2 3 2" xfId="20048"/>
    <cellStyle name="Note 2 2 3 4 2 3 2 2" xfId="35234"/>
    <cellStyle name="Note 2 2 3 4 2 3 3" xfId="26549"/>
    <cellStyle name="Note 2 2 3 4 2 4" xfId="14825"/>
    <cellStyle name="Note 2 2 3 4 2 4 2" xfId="29887"/>
    <cellStyle name="Note 2 2 3 4 2 5" xfId="31534"/>
    <cellStyle name="Note 2 2 3 4 3" xfId="3928"/>
    <cellStyle name="Note 2 2 3 4 3 2" xfId="26172"/>
    <cellStyle name="Note 2 2 3 4 4" xfId="36372"/>
    <cellStyle name="Note 2 2 3 5" xfId="196"/>
    <cellStyle name="Note 2 2 3 5 2" xfId="2974"/>
    <cellStyle name="Note 2 2 3 5 2 2" xfId="7124"/>
    <cellStyle name="Note 2 2 3 5 2 2 2" xfId="12249"/>
    <cellStyle name="Note 2 2 3 5 2 2 2 2" xfId="21238"/>
    <cellStyle name="Note 2 2 3 5 2 2 2 2 2" xfId="40885"/>
    <cellStyle name="Note 2 2 3 5 2 2 2 3" xfId="41585"/>
    <cellStyle name="Note 2 2 3 5 2 2 3" xfId="16113"/>
    <cellStyle name="Note 2 2 3 5 2 2 3 2" xfId="25319"/>
    <cellStyle name="Note 2 2 3 5 2 2 4" xfId="28053"/>
    <cellStyle name="Note 2 2 3 5 2 3" xfId="9687"/>
    <cellStyle name="Note 2 2 3 5 2 3 2" xfId="18676"/>
    <cellStyle name="Note 2 2 3 5 2 3 2 2" xfId="22656"/>
    <cellStyle name="Note 2 2 3 5 2 3 3" xfId="26582"/>
    <cellStyle name="Note 2 2 3 5 2 4" xfId="13527"/>
    <cellStyle name="Note 2 2 3 5 2 4 2" xfId="22315"/>
    <cellStyle name="Note 2 2 3 5 2 5" xfId="36258"/>
    <cellStyle name="Note 2 2 3 5 3" xfId="2664"/>
    <cellStyle name="Note 2 2 3 5 3 2" xfId="41789"/>
    <cellStyle name="Note 2 2 3 5 4" xfId="32967"/>
    <cellStyle name="Note 2 2 3 6" xfId="2110"/>
    <cellStyle name="Note 2 2 3 6 2" xfId="6411"/>
    <cellStyle name="Note 2 2 3 6 2 2" xfId="8997"/>
    <cellStyle name="Note 2 2 3 6 2 2 2" xfId="12792"/>
    <cellStyle name="Note 2 2 3 6 2 2 2 2" xfId="21781"/>
    <cellStyle name="Note 2 2 3 6 2 2 2 2 2" xfId="23702"/>
    <cellStyle name="Note 2 2 3 6 2 2 2 3" xfId="31549"/>
    <cellStyle name="Note 2 2 3 6 2 2 3" xfId="17986"/>
    <cellStyle name="Note 2 2 3 6 2 2 3 2" xfId="36859"/>
    <cellStyle name="Note 2 2 3 6 2 2 4" xfId="28530"/>
    <cellStyle name="Note 2 2 3 6 2 3" xfId="11634"/>
    <cellStyle name="Note 2 2 3 6 2 3 2" xfId="20623"/>
    <cellStyle name="Note 2 2 3 6 2 3 2 2" xfId="31374"/>
    <cellStyle name="Note 2 2 3 6 2 3 3" xfId="27203"/>
    <cellStyle name="Note 2 2 3 6 2 4" xfId="15400"/>
    <cellStyle name="Note 2 2 3 6 2 4 2" xfId="33258"/>
    <cellStyle name="Note 2 2 3 6 2 5" xfId="38478"/>
    <cellStyle name="Note 2 2 3 6 3" xfId="4547"/>
    <cellStyle name="Note 2 2 3 6 3 2" xfId="29199"/>
    <cellStyle name="Note 2 2 3 6 4" xfId="27609"/>
    <cellStyle name="Note 2 2 3 7" xfId="2920"/>
    <cellStyle name="Note 2 2 3 7 2" xfId="7070"/>
    <cellStyle name="Note 2 2 3 7 2 2" xfId="12196"/>
    <cellStyle name="Note 2 2 3 7 2 2 2" xfId="21185"/>
    <cellStyle name="Note 2 2 3 7 2 2 2 2" xfId="28820"/>
    <cellStyle name="Note 2 2 3 7 2 2 3" xfId="29724"/>
    <cellStyle name="Note 2 2 3 7 2 3" xfId="16059"/>
    <cellStyle name="Note 2 2 3 7 2 3 2" xfId="43211"/>
    <cellStyle name="Note 2 2 3 7 2 4" xfId="39020"/>
    <cellStyle name="Note 2 2 3 7 3" xfId="9633"/>
    <cellStyle name="Note 2 2 3 7 3 2" xfId="18622"/>
    <cellStyle name="Note 2 2 3 7 3 2 2" xfId="32413"/>
    <cellStyle name="Note 2 2 3 7 3 3" xfId="22795"/>
    <cellStyle name="Note 2 2 3 7 4" xfId="40326"/>
    <cellStyle name="Note 2 2 3 8" xfId="4847"/>
    <cellStyle name="Note 2 2 3 8 2" xfId="7433"/>
    <cellStyle name="Note 2 2 3 8 2 2" xfId="12313"/>
    <cellStyle name="Note 2 2 3 8 2 2 2" xfId="21302"/>
    <cellStyle name="Note 2 2 3 8 2 2 2 2" xfId="24158"/>
    <cellStyle name="Note 2 2 3 8 2 2 3" xfId="25179"/>
    <cellStyle name="Note 2 2 3 8 2 3" xfId="16422"/>
    <cellStyle name="Note 2 2 3 8 2 3 2" xfId="40875"/>
    <cellStyle name="Note 2 2 3 8 2 4" xfId="30367"/>
    <cellStyle name="Note 2 2 3 8 3" xfId="10070"/>
    <cellStyle name="Note 2 2 3 8 3 2" xfId="19059"/>
    <cellStyle name="Note 2 2 3 8 3 2 2" xfId="38534"/>
    <cellStyle name="Note 2 2 3 8 3 3" xfId="35480"/>
    <cellStyle name="Note 2 2 3 8 4" xfId="13836"/>
    <cellStyle name="Note 2 2 3 8 4 2" xfId="32862"/>
    <cellStyle name="Note 2 2 3 8 5" xfId="39562"/>
    <cellStyle name="Note 2 2 3 9" xfId="6755"/>
    <cellStyle name="Note 2 2 3 9 2" xfId="11954"/>
    <cellStyle name="Note 2 2 3 9 2 2" xfId="20943"/>
    <cellStyle name="Note 2 2 3 9 2 2 2" xfId="22997"/>
    <cellStyle name="Note 2 2 3 9 2 3" xfId="41708"/>
    <cellStyle name="Note 2 2 3 9 3" xfId="15744"/>
    <cellStyle name="Note 2 2 3 9 3 2" xfId="33591"/>
    <cellStyle name="Note 2 2 3 9 4" xfId="35698"/>
    <cellStyle name="Note 2 2 30" xfId="45375"/>
    <cellStyle name="Note 2 2 31" xfId="45399"/>
    <cellStyle name="Note 2 2 32" xfId="45420"/>
    <cellStyle name="Note 2 2 33" xfId="45374"/>
    <cellStyle name="Note 2 2 34" xfId="44197"/>
    <cellStyle name="Note 2 2 35" xfId="45481"/>
    <cellStyle name="Note 2 2 4" xfId="550"/>
    <cellStyle name="Note 2 2 4 10" xfId="44318"/>
    <cellStyle name="Note 2 2 4 11" xfId="45634"/>
    <cellStyle name="Note 2 2 4 2" xfId="899"/>
    <cellStyle name="Note 2 2 4 2 2" xfId="5268"/>
    <cellStyle name="Note 2 2 4 2 2 2" xfId="7854"/>
    <cellStyle name="Note 2 2 4 2 2 2 2" xfId="12446"/>
    <cellStyle name="Note 2 2 4 2 2 2 2 2" xfId="21435"/>
    <cellStyle name="Note 2 2 4 2 2 2 2 2 2" xfId="29437"/>
    <cellStyle name="Note 2 2 4 2 2 2 2 3" xfId="24411"/>
    <cellStyle name="Note 2 2 4 2 2 2 3" xfId="16843"/>
    <cellStyle name="Note 2 2 4 2 2 2 3 2" xfId="39268"/>
    <cellStyle name="Note 2 2 4 2 2 2 4" xfId="23507"/>
    <cellStyle name="Note 2 2 4 2 2 3" xfId="10491"/>
    <cellStyle name="Note 2 2 4 2 2 3 2" xfId="19480"/>
    <cellStyle name="Note 2 2 4 2 2 3 2 2" xfId="32962"/>
    <cellStyle name="Note 2 2 4 2 2 3 3" xfId="32293"/>
    <cellStyle name="Note 2 2 4 2 2 4" xfId="14257"/>
    <cellStyle name="Note 2 2 4 2 2 4 2" xfId="25123"/>
    <cellStyle name="Note 2 2 4 2 2 5" xfId="27381"/>
    <cellStyle name="Note 2 2 4 2 3" xfId="3336"/>
    <cellStyle name="Note 2 2 4 2 3 2" xfId="38561"/>
    <cellStyle name="Note 2 2 4 2 4" xfId="24740"/>
    <cellStyle name="Note 2 2 4 3" xfId="1244"/>
    <cellStyle name="Note 2 2 4 3 2" xfId="5589"/>
    <cellStyle name="Note 2 2 4 3 2 2" xfId="8175"/>
    <cellStyle name="Note 2 2 4 3 2 2 2" xfId="12543"/>
    <cellStyle name="Note 2 2 4 3 2 2 2 2" xfId="21532"/>
    <cellStyle name="Note 2 2 4 3 2 2 2 2 2" xfId="27301"/>
    <cellStyle name="Note 2 2 4 3 2 2 2 3" xfId="27493"/>
    <cellStyle name="Note 2 2 4 3 2 2 3" xfId="17164"/>
    <cellStyle name="Note 2 2 4 3 2 2 3 2" xfId="28296"/>
    <cellStyle name="Note 2 2 4 3 2 2 4" xfId="43349"/>
    <cellStyle name="Note 2 2 4 3 2 3" xfId="10812"/>
    <cellStyle name="Note 2 2 4 3 2 3 2" xfId="19801"/>
    <cellStyle name="Note 2 2 4 3 2 3 2 2" xfId="29405"/>
    <cellStyle name="Note 2 2 4 3 2 3 3" xfId="26541"/>
    <cellStyle name="Note 2 2 4 3 2 4" xfId="14578"/>
    <cellStyle name="Note 2 2 4 3 2 4 2" xfId="22567"/>
    <cellStyle name="Note 2 2 4 3 2 5" xfId="43427"/>
    <cellStyle name="Note 2 2 4 3 3" xfId="3681"/>
    <cellStyle name="Note 2 2 4 3 3 2" xfId="39743"/>
    <cellStyle name="Note 2 2 4 3 4" xfId="33426"/>
    <cellStyle name="Note 2 2 4 4" xfId="1588"/>
    <cellStyle name="Note 2 2 4 4 2" xfId="5933"/>
    <cellStyle name="Note 2 2 4 4 2 2" xfId="8519"/>
    <cellStyle name="Note 2 2 4 4 2 2 2" xfId="12651"/>
    <cellStyle name="Note 2 2 4 4 2 2 2 2" xfId="21640"/>
    <cellStyle name="Note 2 2 4 4 2 2 2 2 2" xfId="39132"/>
    <cellStyle name="Note 2 2 4 4 2 2 2 3" xfId="28067"/>
    <cellStyle name="Note 2 2 4 4 2 2 3" xfId="17508"/>
    <cellStyle name="Note 2 2 4 4 2 2 3 2" xfId="24363"/>
    <cellStyle name="Note 2 2 4 4 2 2 4" xfId="28329"/>
    <cellStyle name="Note 2 2 4 4 2 3" xfId="11156"/>
    <cellStyle name="Note 2 2 4 4 2 3 2" xfId="20145"/>
    <cellStyle name="Note 2 2 4 4 2 3 2 2" xfId="24470"/>
    <cellStyle name="Note 2 2 4 4 2 3 3" xfId="24315"/>
    <cellStyle name="Note 2 2 4 4 2 4" xfId="14922"/>
    <cellStyle name="Note 2 2 4 4 2 4 2" xfId="31776"/>
    <cellStyle name="Note 2 2 4 4 2 5" xfId="35830"/>
    <cellStyle name="Note 2 2 4 4 3" xfId="4025"/>
    <cellStyle name="Note 2 2 4 4 3 2" xfId="43207"/>
    <cellStyle name="Note 2 2 4 4 4" xfId="41841"/>
    <cellStyle name="Note 2 2 4 5" xfId="1900"/>
    <cellStyle name="Note 2 2 4 5 2" xfId="6216"/>
    <cellStyle name="Note 2 2 4 5 2 2" xfId="8802"/>
    <cellStyle name="Note 2 2 4 5 2 2 2" xfId="12732"/>
    <cellStyle name="Note 2 2 4 5 2 2 2 2" xfId="21721"/>
    <cellStyle name="Note 2 2 4 5 2 2 2 2 2" xfId="33670"/>
    <cellStyle name="Note 2 2 4 5 2 2 2 3" xfId="29699"/>
    <cellStyle name="Note 2 2 4 5 2 2 3" xfId="17791"/>
    <cellStyle name="Note 2 2 4 5 2 2 3 2" xfId="22397"/>
    <cellStyle name="Note 2 2 4 5 2 2 4" xfId="38604"/>
    <cellStyle name="Note 2 2 4 5 2 3" xfId="11439"/>
    <cellStyle name="Note 2 2 4 5 2 3 2" xfId="20428"/>
    <cellStyle name="Note 2 2 4 5 2 3 2 2" xfId="32190"/>
    <cellStyle name="Note 2 2 4 5 2 3 3" xfId="40526"/>
    <cellStyle name="Note 2 2 4 5 2 4" xfId="15205"/>
    <cellStyle name="Note 2 2 4 5 2 4 2" xfId="37340"/>
    <cellStyle name="Note 2 2 4 5 2 5" xfId="27059"/>
    <cellStyle name="Note 2 2 4 5 3" xfId="4337"/>
    <cellStyle name="Note 2 2 4 5 3 2" xfId="25483"/>
    <cellStyle name="Note 2 2 4 5 4" xfId="36962"/>
    <cellStyle name="Note 2 2 4 6" xfId="2207"/>
    <cellStyle name="Note 2 2 4 6 2" xfId="6508"/>
    <cellStyle name="Note 2 2 4 6 2 2" xfId="9094"/>
    <cellStyle name="Note 2 2 4 6 2 2 2" xfId="12824"/>
    <cellStyle name="Note 2 2 4 6 2 2 2 2" xfId="21813"/>
    <cellStyle name="Note 2 2 4 6 2 2 2 2 2" xfId="28610"/>
    <cellStyle name="Note 2 2 4 6 2 2 2 3" xfId="38502"/>
    <cellStyle name="Note 2 2 4 6 2 2 3" xfId="18083"/>
    <cellStyle name="Note 2 2 4 6 2 2 3 2" xfId="33390"/>
    <cellStyle name="Note 2 2 4 6 2 2 4" xfId="25208"/>
    <cellStyle name="Note 2 2 4 6 2 3" xfId="11731"/>
    <cellStyle name="Note 2 2 4 6 2 3 2" xfId="20720"/>
    <cellStyle name="Note 2 2 4 6 2 3 2 2" xfId="28689"/>
    <cellStyle name="Note 2 2 4 6 2 3 3" xfId="22990"/>
    <cellStyle name="Note 2 2 4 6 2 4" xfId="15497"/>
    <cellStyle name="Note 2 2 4 6 2 4 2" xfId="30288"/>
    <cellStyle name="Note 2 2 4 6 2 5" xfId="36146"/>
    <cellStyle name="Note 2 2 4 6 3" xfId="4644"/>
    <cellStyle name="Note 2 2 4 6 3 2" xfId="28575"/>
    <cellStyle name="Note 2 2 4 6 4" xfId="26796"/>
    <cellStyle name="Note 2 2 4 7" xfId="4944"/>
    <cellStyle name="Note 2 2 4 7 2" xfId="7530"/>
    <cellStyle name="Note 2 2 4 7 2 2" xfId="12343"/>
    <cellStyle name="Note 2 2 4 7 2 2 2" xfId="21332"/>
    <cellStyle name="Note 2 2 4 7 2 2 2 2" xfId="29818"/>
    <cellStyle name="Note 2 2 4 7 2 2 3" xfId="36957"/>
    <cellStyle name="Note 2 2 4 7 2 3" xfId="16519"/>
    <cellStyle name="Note 2 2 4 7 2 3 2" xfId="40616"/>
    <cellStyle name="Note 2 2 4 7 2 4" xfId="33157"/>
    <cellStyle name="Note 2 2 4 7 3" xfId="10167"/>
    <cellStyle name="Note 2 2 4 7 3 2" xfId="19156"/>
    <cellStyle name="Note 2 2 4 7 3 2 2" xfId="31501"/>
    <cellStyle name="Note 2 2 4 7 3 3" xfId="32289"/>
    <cellStyle name="Note 2 2 4 7 4" xfId="13933"/>
    <cellStyle name="Note 2 2 4 7 4 2" xfId="27955"/>
    <cellStyle name="Note 2 2 4 7 5" xfId="33876"/>
    <cellStyle name="Note 2 2 4 8" xfId="2556"/>
    <cellStyle name="Note 2 2 4 8 2" xfId="31378"/>
    <cellStyle name="Note 2 2 4 9" xfId="29634"/>
    <cellStyle name="Note 2 2 5" xfId="321"/>
    <cellStyle name="Note 2 2 5 2" xfId="4722"/>
    <cellStyle name="Note 2 2 5 2 2" xfId="7308"/>
    <cellStyle name="Note 2 2 5 2 2 2" xfId="12274"/>
    <cellStyle name="Note 2 2 5 2 2 2 2" xfId="21263"/>
    <cellStyle name="Note 2 2 5 2 2 2 2 2" xfId="22313"/>
    <cellStyle name="Note 2 2 5 2 2 2 3" xfId="29522"/>
    <cellStyle name="Note 2 2 5 2 2 3" xfId="16297"/>
    <cellStyle name="Note 2 2 5 2 2 3 2" xfId="39459"/>
    <cellStyle name="Note 2 2 5 2 2 4" xfId="36587"/>
    <cellStyle name="Note 2 2 5 2 3" xfId="9945"/>
    <cellStyle name="Note 2 2 5 2 3 2" xfId="18934"/>
    <cellStyle name="Note 2 2 5 2 3 2 2" xfId="43770"/>
    <cellStyle name="Note 2 2 5 2 3 3" xfId="40064"/>
    <cellStyle name="Note 2 2 5 2 4" xfId="13711"/>
    <cellStyle name="Note 2 2 5 2 4 2" xfId="36512"/>
    <cellStyle name="Note 2 2 5 2 5" xfId="35527"/>
    <cellStyle name="Note 2 2 5 3" xfId="2789"/>
    <cellStyle name="Note 2 2 5 3 2" xfId="33530"/>
    <cellStyle name="Note 2 2 5 4" xfId="33727"/>
    <cellStyle name="Note 2 2 5 5" xfId="44386"/>
    <cellStyle name="Note 2 2 5 6" xfId="45653"/>
    <cellStyle name="Note 2 2 6" xfId="670"/>
    <cellStyle name="Note 2 2 6 2" xfId="5046"/>
    <cellStyle name="Note 2 2 6 2 2" xfId="7632"/>
    <cellStyle name="Note 2 2 6 2 2 2" xfId="12373"/>
    <cellStyle name="Note 2 2 6 2 2 2 2" xfId="21362"/>
    <cellStyle name="Note 2 2 6 2 2 2 2 2" xfId="33619"/>
    <cellStyle name="Note 2 2 6 2 2 2 3" xfId="25918"/>
    <cellStyle name="Note 2 2 6 2 2 3" xfId="16621"/>
    <cellStyle name="Note 2 2 6 2 2 3 2" xfId="26146"/>
    <cellStyle name="Note 2 2 6 2 2 4" xfId="31895"/>
    <cellStyle name="Note 2 2 6 2 3" xfId="10269"/>
    <cellStyle name="Note 2 2 6 2 3 2" xfId="19258"/>
    <cellStyle name="Note 2 2 6 2 3 2 2" xfId="26267"/>
    <cellStyle name="Note 2 2 6 2 3 3" xfId="23078"/>
    <cellStyle name="Note 2 2 6 2 4" xfId="14035"/>
    <cellStyle name="Note 2 2 6 2 4 2" xfId="32068"/>
    <cellStyle name="Note 2 2 6 2 5" xfId="38010"/>
    <cellStyle name="Note 2 2 6 3" xfId="3107"/>
    <cellStyle name="Note 2 2 6 3 2" xfId="33693"/>
    <cellStyle name="Note 2 2 6 4" xfId="30488"/>
    <cellStyle name="Note 2 2 6 5" xfId="44439"/>
    <cellStyle name="Note 2 2 6 6" xfId="45689"/>
    <cellStyle name="Note 2 2 7" xfId="1015"/>
    <cellStyle name="Note 2 2 7 2" xfId="5367"/>
    <cellStyle name="Note 2 2 7 2 2" xfId="7953"/>
    <cellStyle name="Note 2 2 7 2 2 2" xfId="12474"/>
    <cellStyle name="Note 2 2 7 2 2 2 2" xfId="21463"/>
    <cellStyle name="Note 2 2 7 2 2 2 2 2" xfId="28692"/>
    <cellStyle name="Note 2 2 7 2 2 2 3" xfId="41885"/>
    <cellStyle name="Note 2 2 7 2 2 3" xfId="16942"/>
    <cellStyle name="Note 2 2 7 2 2 3 2" xfId="29964"/>
    <cellStyle name="Note 2 2 7 2 2 4" xfId="32366"/>
    <cellStyle name="Note 2 2 7 2 3" xfId="10590"/>
    <cellStyle name="Note 2 2 7 2 3 2" xfId="19579"/>
    <cellStyle name="Note 2 2 7 2 3 2 2" xfId="23407"/>
    <cellStyle name="Note 2 2 7 2 3 3" xfId="42724"/>
    <cellStyle name="Note 2 2 7 2 4" xfId="14356"/>
    <cellStyle name="Note 2 2 7 2 4 2" xfId="39619"/>
    <cellStyle name="Note 2 2 7 2 5" xfId="39113"/>
    <cellStyle name="Note 2 2 7 3" xfId="3452"/>
    <cellStyle name="Note 2 2 7 3 2" xfId="35264"/>
    <cellStyle name="Note 2 2 7 4" xfId="35177"/>
    <cellStyle name="Note 2 2 7 5" xfId="44495"/>
    <cellStyle name="Note 2 2 7 6" xfId="45725"/>
    <cellStyle name="Note 2 2 8" xfId="1359"/>
    <cellStyle name="Note 2 2 8 2" xfId="5704"/>
    <cellStyle name="Note 2 2 8 2 2" xfId="8290"/>
    <cellStyle name="Note 2 2 8 2 2 2" xfId="12574"/>
    <cellStyle name="Note 2 2 8 2 2 2 2" xfId="21563"/>
    <cellStyle name="Note 2 2 8 2 2 2 2 2" xfId="43457"/>
    <cellStyle name="Note 2 2 8 2 2 2 3" xfId="43992"/>
    <cellStyle name="Note 2 2 8 2 2 3" xfId="17279"/>
    <cellStyle name="Note 2 2 8 2 2 3 2" xfId="31527"/>
    <cellStyle name="Note 2 2 8 2 2 4" xfId="32487"/>
    <cellStyle name="Note 2 2 8 2 3" xfId="10927"/>
    <cellStyle name="Note 2 2 8 2 3 2" xfId="19916"/>
    <cellStyle name="Note 2 2 8 2 3 2 2" xfId="30242"/>
    <cellStyle name="Note 2 2 8 2 3 3" xfId="40022"/>
    <cellStyle name="Note 2 2 8 2 4" xfId="14693"/>
    <cellStyle name="Note 2 2 8 2 4 2" xfId="38842"/>
    <cellStyle name="Note 2 2 8 2 5" xfId="42157"/>
    <cellStyle name="Note 2 2 8 3" xfId="3796"/>
    <cellStyle name="Note 2 2 8 3 2" xfId="35585"/>
    <cellStyle name="Note 2 2 8 4" xfId="34058"/>
    <cellStyle name="Note 2 2 8 5" xfId="44490"/>
    <cellStyle name="Note 2 2 8 6" xfId="45774"/>
    <cellStyle name="Note 2 2 9" xfId="206"/>
    <cellStyle name="Note 2 2 9 2" xfId="2979"/>
    <cellStyle name="Note 2 2 9 2 2" xfId="7129"/>
    <cellStyle name="Note 2 2 9 2 2 2" xfId="12251"/>
    <cellStyle name="Note 2 2 9 2 2 2 2" xfId="21240"/>
    <cellStyle name="Note 2 2 9 2 2 2 2 2" xfId="37039"/>
    <cellStyle name="Note 2 2 9 2 2 2 3" xfId="37739"/>
    <cellStyle name="Note 2 2 9 2 2 3" xfId="16118"/>
    <cellStyle name="Note 2 2 9 2 2 3 2" xfId="31073"/>
    <cellStyle name="Note 2 2 9 2 2 4" xfId="22848"/>
    <cellStyle name="Note 2 2 9 2 3" xfId="9692"/>
    <cellStyle name="Note 2 2 9 2 3 2" xfId="18681"/>
    <cellStyle name="Note 2 2 9 2 3 2 2" xfId="29006"/>
    <cellStyle name="Note 2 2 9 2 3 3" xfId="41538"/>
    <cellStyle name="Note 2 2 9 2 4" xfId="13532"/>
    <cellStyle name="Note 2 2 9 2 4 2" xfId="28623"/>
    <cellStyle name="Note 2 2 9 2 5" xfId="32767"/>
    <cellStyle name="Note 2 2 9 3" xfId="2674"/>
    <cellStyle name="Note 2 2 9 3 2" xfId="27805"/>
    <cellStyle name="Note 2 2 9 4" xfId="41246"/>
    <cellStyle name="Note 2 2 9 5" xfId="44526"/>
    <cellStyle name="Note 2 2 9 6" xfId="45814"/>
    <cellStyle name="Note 2 20" xfId="40963"/>
    <cellStyle name="Note 2 20 2" xfId="44853"/>
    <cellStyle name="Note 2 21" xfId="44885"/>
    <cellStyle name="Note 2 22" xfId="44958"/>
    <cellStyle name="Note 2 23" xfId="45010"/>
    <cellStyle name="Note 2 24" xfId="45018"/>
    <cellStyle name="Note 2 25" xfId="45041"/>
    <cellStyle name="Note 2 26" xfId="45057"/>
    <cellStyle name="Note 2 27" xfId="45121"/>
    <cellStyle name="Note 2 28" xfId="45138"/>
    <cellStyle name="Note 2 29" xfId="45176"/>
    <cellStyle name="Note 2 3" xfId="263"/>
    <cellStyle name="Note 2 3 10" xfId="6565"/>
    <cellStyle name="Note 2 3 10 2" xfId="11784"/>
    <cellStyle name="Note 2 3 10 2 2" xfId="20773"/>
    <cellStyle name="Note 2 3 10 2 2 2" xfId="22757"/>
    <cellStyle name="Note 2 3 10 2 3" xfId="24134"/>
    <cellStyle name="Note 2 3 10 3" xfId="15554"/>
    <cellStyle name="Note 2 3 10 3 2" xfId="33423"/>
    <cellStyle name="Note 2 3 10 4" xfId="36589"/>
    <cellStyle name="Note 2 3 10 5" xfId="44534"/>
    <cellStyle name="Note 2 3 11" xfId="9147"/>
    <cellStyle name="Note 2 3 11 2" xfId="18136"/>
    <cellStyle name="Note 2 3 11 2 2" xfId="38348"/>
    <cellStyle name="Note 2 3 11 3" xfId="23269"/>
    <cellStyle name="Note 2 3 11 4" xfId="44608"/>
    <cellStyle name="Note 2 3 12" xfId="9850"/>
    <cellStyle name="Note 2 3 12 2" xfId="18839"/>
    <cellStyle name="Note 2 3 12 2 2" xfId="41923"/>
    <cellStyle name="Note 2 3 12 3" xfId="40259"/>
    <cellStyle name="Note 2 3 12 4" xfId="44673"/>
    <cellStyle name="Note 2 3 13" xfId="2269"/>
    <cellStyle name="Note 2 3 13 2" xfId="36953"/>
    <cellStyle name="Note 2 3 13 3" xfId="44636"/>
    <cellStyle name="Note 2 3 14" xfId="13178"/>
    <cellStyle name="Note 2 3 14 2" xfId="28994"/>
    <cellStyle name="Note 2 3 14 3" xfId="44770"/>
    <cellStyle name="Note 2 3 15" xfId="25086"/>
    <cellStyle name="Note 2 3 15 2" xfId="44739"/>
    <cellStyle name="Note 2 3 16" xfId="44804"/>
    <cellStyle name="Note 2 3 17" xfId="44873"/>
    <cellStyle name="Note 2 3 18" xfId="44904"/>
    <cellStyle name="Note 2 3 19" xfId="44980"/>
    <cellStyle name="Note 2 3 2" xfId="401"/>
    <cellStyle name="Note 2 3 2 10" xfId="9272"/>
    <cellStyle name="Note 2 3 2 10 2" xfId="18261"/>
    <cellStyle name="Note 2 3 2 10 2 2" xfId="33711"/>
    <cellStyle name="Note 2 3 2 10 3" xfId="30664"/>
    <cellStyle name="Note 2 3 2 11" xfId="9843"/>
    <cellStyle name="Note 2 3 2 11 2" xfId="18832"/>
    <cellStyle name="Note 2 3 2 11 2 2" xfId="31000"/>
    <cellStyle name="Note 2 3 2 11 3" xfId="40459"/>
    <cellStyle name="Note 2 3 2 12" xfId="2407"/>
    <cellStyle name="Note 2 3 2 12 2" xfId="39147"/>
    <cellStyle name="Note 2 3 2 13" xfId="13316"/>
    <cellStyle name="Note 2 3 2 13 2" xfId="29551"/>
    <cellStyle name="Note 2 3 2 14" xfId="32152"/>
    <cellStyle name="Note 2 3 2 15" xfId="44337"/>
    <cellStyle name="Note 2 3 2 16" xfId="45528"/>
    <cellStyle name="Note 2 3 2 2" xfId="750"/>
    <cellStyle name="Note 2 3 2 2 2" xfId="5126"/>
    <cellStyle name="Note 2 3 2 2 2 2" xfId="7712"/>
    <cellStyle name="Note 2 3 2 2 2 2 2" xfId="12395"/>
    <cellStyle name="Note 2 3 2 2 2 2 2 2" xfId="21384"/>
    <cellStyle name="Note 2 3 2 2 2 2 2 2 2" xfId="39312"/>
    <cellStyle name="Note 2 3 2 2 2 2 2 3" xfId="30418"/>
    <cellStyle name="Note 2 3 2 2 2 2 3" xfId="16701"/>
    <cellStyle name="Note 2 3 2 2 2 2 3 2" xfId="23563"/>
    <cellStyle name="Note 2 3 2 2 2 2 4" xfId="25724"/>
    <cellStyle name="Note 2 3 2 2 2 3" xfId="10349"/>
    <cellStyle name="Note 2 3 2 2 2 3 2" xfId="19338"/>
    <cellStyle name="Note 2 3 2 2 2 3 2 2" xfId="41208"/>
    <cellStyle name="Note 2 3 2 2 2 3 3" xfId="37806"/>
    <cellStyle name="Note 2 3 2 2 2 4" xfId="14115"/>
    <cellStyle name="Note 2 3 2 2 2 4 2" xfId="38387"/>
    <cellStyle name="Note 2 3 2 2 2 5" xfId="30342"/>
    <cellStyle name="Note 2 3 2 2 3" xfId="3187"/>
    <cellStyle name="Note 2 3 2 2 3 2" xfId="32118"/>
    <cellStyle name="Note 2 3 2 2 4" xfId="42088"/>
    <cellStyle name="Note 2 3 2 3" xfId="1095"/>
    <cellStyle name="Note 2 3 2 3 2" xfId="5447"/>
    <cellStyle name="Note 2 3 2 3 2 2" xfId="8033"/>
    <cellStyle name="Note 2 3 2 3 2 2 2" xfId="12498"/>
    <cellStyle name="Note 2 3 2 3 2 2 2 2" xfId="21487"/>
    <cellStyle name="Note 2 3 2 3 2 2 2 2 2" xfId="26272"/>
    <cellStyle name="Note 2 3 2 3 2 2 2 3" xfId="43129"/>
    <cellStyle name="Note 2 3 2 3 2 2 3" xfId="17022"/>
    <cellStyle name="Note 2 3 2 3 2 2 3 2" xfId="28427"/>
    <cellStyle name="Note 2 3 2 3 2 2 4" xfId="35360"/>
    <cellStyle name="Note 2 3 2 3 2 3" xfId="10670"/>
    <cellStyle name="Note 2 3 2 3 2 3 2" xfId="19659"/>
    <cellStyle name="Note 2 3 2 3 2 3 2 2" xfId="29455"/>
    <cellStyle name="Note 2 3 2 3 2 3 3" xfId="34676"/>
    <cellStyle name="Note 2 3 2 3 2 4" xfId="14436"/>
    <cellStyle name="Note 2 3 2 3 2 4 2" xfId="38034"/>
    <cellStyle name="Note 2 3 2 3 2 5" xfId="37271"/>
    <cellStyle name="Note 2 3 2 3 3" xfId="3532"/>
    <cellStyle name="Note 2 3 2 3 3 2" xfId="29490"/>
    <cellStyle name="Note 2 3 2 3 4" xfId="23246"/>
    <cellStyle name="Note 2 3 2 4" xfId="1439"/>
    <cellStyle name="Note 2 3 2 4 2" xfId="5784"/>
    <cellStyle name="Note 2 3 2 4 2 2" xfId="8370"/>
    <cellStyle name="Note 2 3 2 4 2 2 2" xfId="12600"/>
    <cellStyle name="Note 2 3 2 4 2 2 2 2" xfId="21589"/>
    <cellStyle name="Note 2 3 2 4 2 2 2 2 2" xfId="27723"/>
    <cellStyle name="Note 2 3 2 4 2 2 2 3" xfId="27772"/>
    <cellStyle name="Note 2 3 2 4 2 2 3" xfId="17359"/>
    <cellStyle name="Note 2 3 2 4 2 2 3 2" xfId="25313"/>
    <cellStyle name="Note 2 3 2 4 2 2 4" xfId="26120"/>
    <cellStyle name="Note 2 3 2 4 2 3" xfId="11007"/>
    <cellStyle name="Note 2 3 2 4 2 3 2" xfId="19996"/>
    <cellStyle name="Note 2 3 2 4 2 3 2 2" xfId="31246"/>
    <cellStyle name="Note 2 3 2 4 2 3 3" xfId="43948"/>
    <cellStyle name="Note 2 3 2 4 2 4" xfId="14773"/>
    <cellStyle name="Note 2 3 2 4 2 4 2" xfId="28238"/>
    <cellStyle name="Note 2 3 2 4 2 5" xfId="37915"/>
    <cellStyle name="Note 2 3 2 4 3" xfId="3876"/>
    <cellStyle name="Note 2 3 2 4 3 2" xfId="31538"/>
    <cellStyle name="Note 2 3 2 4 4" xfId="32473"/>
    <cellStyle name="Note 2 3 2 5" xfId="1767"/>
    <cellStyle name="Note 2 3 2 5 2" xfId="6091"/>
    <cellStyle name="Note 2 3 2 5 2 2" xfId="8677"/>
    <cellStyle name="Note 2 3 2 5 2 2 2" xfId="12696"/>
    <cellStyle name="Note 2 3 2 5 2 2 2 2" xfId="21685"/>
    <cellStyle name="Note 2 3 2 5 2 2 2 2 2" xfId="35283"/>
    <cellStyle name="Note 2 3 2 5 2 2 2 3" xfId="25033"/>
    <cellStyle name="Note 2 3 2 5 2 2 3" xfId="17666"/>
    <cellStyle name="Note 2 3 2 5 2 2 3 2" xfId="31174"/>
    <cellStyle name="Note 2 3 2 5 2 2 4" xfId="30694"/>
    <cellStyle name="Note 2 3 2 5 2 3" xfId="11314"/>
    <cellStyle name="Note 2 3 2 5 2 3 2" xfId="20303"/>
    <cellStyle name="Note 2 3 2 5 2 3 2 2" xfId="40357"/>
    <cellStyle name="Note 2 3 2 5 2 3 3" xfId="31103"/>
    <cellStyle name="Note 2 3 2 5 2 4" xfId="15080"/>
    <cellStyle name="Note 2 3 2 5 2 4 2" xfId="41581"/>
    <cellStyle name="Note 2 3 2 5 2 5" xfId="28070"/>
    <cellStyle name="Note 2 3 2 5 3" xfId="4204"/>
    <cellStyle name="Note 2 3 2 5 3 2" xfId="26405"/>
    <cellStyle name="Note 2 3 2 5 4" xfId="38175"/>
    <cellStyle name="Note 2 3 2 6" xfId="2058"/>
    <cellStyle name="Note 2 3 2 6 2" xfId="6366"/>
    <cellStyle name="Note 2 3 2 6 2 2" xfId="8952"/>
    <cellStyle name="Note 2 3 2 6 2 2 2" xfId="12776"/>
    <cellStyle name="Note 2 3 2 6 2 2 2 2" xfId="21765"/>
    <cellStyle name="Note 2 3 2 6 2 2 2 2 2" xfId="41483"/>
    <cellStyle name="Note 2 3 2 6 2 2 2 3" xfId="36981"/>
    <cellStyle name="Note 2 3 2 6 2 2 3" xfId="17941"/>
    <cellStyle name="Note 2 3 2 6 2 2 3 2" xfId="33515"/>
    <cellStyle name="Note 2 3 2 6 2 2 4" xfId="28726"/>
    <cellStyle name="Note 2 3 2 6 2 3" xfId="11589"/>
    <cellStyle name="Note 2 3 2 6 2 3 2" xfId="20578"/>
    <cellStyle name="Note 2 3 2 6 2 3 2 2" xfId="38801"/>
    <cellStyle name="Note 2 3 2 6 2 3 3" xfId="43977"/>
    <cellStyle name="Note 2 3 2 6 2 4" xfId="15355"/>
    <cellStyle name="Note 2 3 2 6 2 4 2" xfId="30156"/>
    <cellStyle name="Note 2 3 2 6 2 5" xfId="35031"/>
    <cellStyle name="Note 2 3 2 6 3" xfId="4495"/>
    <cellStyle name="Note 2 3 2 6 3 2" xfId="33403"/>
    <cellStyle name="Note 2 3 2 6 4" xfId="24697"/>
    <cellStyle name="Note 2 3 2 7" xfId="2869"/>
    <cellStyle name="Note 2 3 2 7 2" xfId="7019"/>
    <cellStyle name="Note 2 3 2 7 2 2" xfId="12148"/>
    <cellStyle name="Note 2 3 2 7 2 2 2" xfId="21137"/>
    <cellStyle name="Note 2 3 2 7 2 2 2 2" xfId="27605"/>
    <cellStyle name="Note 2 3 2 7 2 2 3" xfId="35248"/>
    <cellStyle name="Note 2 3 2 7 2 3" xfId="16008"/>
    <cellStyle name="Note 2 3 2 7 2 3 2" xfId="26947"/>
    <cellStyle name="Note 2 3 2 7 2 4" xfId="23102"/>
    <cellStyle name="Note 2 3 2 7 3" xfId="9582"/>
    <cellStyle name="Note 2 3 2 7 3 2" xfId="18571"/>
    <cellStyle name="Note 2 3 2 7 3 2 2" xfId="33921"/>
    <cellStyle name="Note 2 3 2 7 3 3" xfId="37883"/>
    <cellStyle name="Note 2 3 2 7 4" xfId="31594"/>
    <cellStyle name="Note 2 3 2 8" xfId="4802"/>
    <cellStyle name="Note 2 3 2 8 2" xfId="7388"/>
    <cellStyle name="Note 2 3 2 8 2 2" xfId="12298"/>
    <cellStyle name="Note 2 3 2 8 2 2 2" xfId="21287"/>
    <cellStyle name="Note 2 3 2 8 2 2 2 2" xfId="29407"/>
    <cellStyle name="Note 2 3 2 8 2 2 3" xfId="33114"/>
    <cellStyle name="Note 2 3 2 8 2 3" xfId="16377"/>
    <cellStyle name="Note 2 3 2 8 2 3 2" xfId="40666"/>
    <cellStyle name="Note 2 3 2 8 2 4" xfId="32578"/>
    <cellStyle name="Note 2 3 2 8 3" xfId="10025"/>
    <cellStyle name="Note 2 3 2 8 3 2" xfId="19014"/>
    <cellStyle name="Note 2 3 2 8 3 2 2" xfId="35147"/>
    <cellStyle name="Note 2 3 2 8 3 3" xfId="37809"/>
    <cellStyle name="Note 2 3 2 8 4" xfId="13791"/>
    <cellStyle name="Note 2 3 2 8 4 2" xfId="36914"/>
    <cellStyle name="Note 2 3 2 8 5" xfId="41999"/>
    <cellStyle name="Note 2 3 2 9" xfId="6703"/>
    <cellStyle name="Note 2 3 2 9 2" xfId="11909"/>
    <cellStyle name="Note 2 3 2 9 2 2" xfId="20898"/>
    <cellStyle name="Note 2 3 2 9 2 2 2" xfId="31324"/>
    <cellStyle name="Note 2 3 2 9 2 3" xfId="40509"/>
    <cellStyle name="Note 2 3 2 9 3" xfId="15692"/>
    <cellStyle name="Note 2 3 2 9 3 2" xfId="29627"/>
    <cellStyle name="Note 2 3 2 9 4" xfId="32889"/>
    <cellStyle name="Note 2 3 20" xfId="44974"/>
    <cellStyle name="Note 2 3 21" xfId="44934"/>
    <cellStyle name="Note 2 3 22" xfId="45069"/>
    <cellStyle name="Note 2 3 23" xfId="45039"/>
    <cellStyle name="Note 2 3 24" xfId="45112"/>
    <cellStyle name="Note 2 3 25" xfId="45178"/>
    <cellStyle name="Note 2 3 26" xfId="45187"/>
    <cellStyle name="Note 2 3 27" xfId="45245"/>
    <cellStyle name="Note 2 3 28" xfId="45286"/>
    <cellStyle name="Note 2 3 29" xfId="45251"/>
    <cellStyle name="Note 2 3 3" xfId="612"/>
    <cellStyle name="Note 2 3 3 2" xfId="5001"/>
    <cellStyle name="Note 2 3 3 2 2" xfId="7587"/>
    <cellStyle name="Note 2 3 3 2 2 2" xfId="12359"/>
    <cellStyle name="Note 2 3 3 2 2 2 2" xfId="21348"/>
    <cellStyle name="Note 2 3 3 2 2 2 2 2" xfId="39992"/>
    <cellStyle name="Note 2 3 3 2 2 2 3" xfId="31525"/>
    <cellStyle name="Note 2 3 3 2 2 3" xfId="16576"/>
    <cellStyle name="Note 2 3 3 2 2 3 2" xfId="22863"/>
    <cellStyle name="Note 2 3 3 2 2 4" xfId="29207"/>
    <cellStyle name="Note 2 3 3 2 3" xfId="10224"/>
    <cellStyle name="Note 2 3 3 2 3 2" xfId="19213"/>
    <cellStyle name="Note 2 3 3 2 3 2 2" xfId="31879"/>
    <cellStyle name="Note 2 3 3 2 3 3" xfId="26479"/>
    <cellStyle name="Note 2 3 3 2 4" xfId="13990"/>
    <cellStyle name="Note 2 3 3 2 4 2" xfId="28345"/>
    <cellStyle name="Note 2 3 3 2 5" xfId="34603"/>
    <cellStyle name="Note 2 3 3 3" xfId="3049"/>
    <cellStyle name="Note 2 3 3 3 2" xfId="25284"/>
    <cellStyle name="Note 2 3 3 4" xfId="43164"/>
    <cellStyle name="Note 2 3 3 5" xfId="44355"/>
    <cellStyle name="Note 2 3 3 6" xfId="45579"/>
    <cellStyle name="Note 2 3 30" xfId="45380"/>
    <cellStyle name="Note 2 3 31" xfId="45404"/>
    <cellStyle name="Note 2 3 32" xfId="45428"/>
    <cellStyle name="Note 2 3 33" xfId="45402"/>
    <cellStyle name="Note 2 3 34" xfId="44206"/>
    <cellStyle name="Note 2 3 35" xfId="45511"/>
    <cellStyle name="Note 2 3 4" xfId="957"/>
    <cellStyle name="Note 2 3 4 2" xfId="5322"/>
    <cellStyle name="Note 2 3 4 2 2" xfId="7908"/>
    <cellStyle name="Note 2 3 4 2 2 2" xfId="12461"/>
    <cellStyle name="Note 2 3 4 2 2 2 2" xfId="21450"/>
    <cellStyle name="Note 2 3 4 2 2 2 2 2" xfId="24191"/>
    <cellStyle name="Note 2 3 4 2 2 2 3" xfId="26291"/>
    <cellStyle name="Note 2 3 4 2 2 3" xfId="16897"/>
    <cellStyle name="Note 2 3 4 2 2 3 2" xfId="31957"/>
    <cellStyle name="Note 2 3 4 2 2 4" xfId="36535"/>
    <cellStyle name="Note 2 3 4 2 3" xfId="10545"/>
    <cellStyle name="Note 2 3 4 2 3 2" xfId="19534"/>
    <cellStyle name="Note 2 3 4 2 3 2 2" xfId="40339"/>
    <cellStyle name="Note 2 3 4 2 3 3" xfId="26673"/>
    <cellStyle name="Note 2 3 4 2 4" xfId="14311"/>
    <cellStyle name="Note 2 3 4 2 4 2" xfId="42060"/>
    <cellStyle name="Note 2 3 4 2 5" xfId="41564"/>
    <cellStyle name="Note 2 3 4 3" xfId="3394"/>
    <cellStyle name="Note 2 3 4 3 2" xfId="28556"/>
    <cellStyle name="Note 2 3 4 4" xfId="26770"/>
    <cellStyle name="Note 2 3 4 5" xfId="44369"/>
    <cellStyle name="Note 2 3 4 6" xfId="45638"/>
    <cellStyle name="Note 2 3 5" xfId="1301"/>
    <cellStyle name="Note 2 3 5 2" xfId="5646"/>
    <cellStyle name="Note 2 3 5 2 2" xfId="8232"/>
    <cellStyle name="Note 2 3 5 2 2 2" xfId="12558"/>
    <cellStyle name="Note 2 3 5 2 2 2 2" xfId="21547"/>
    <cellStyle name="Note 2 3 5 2 2 2 2 2" xfId="31681"/>
    <cellStyle name="Note 2 3 5 2 2 2 3" xfId="31853"/>
    <cellStyle name="Note 2 3 5 2 2 3" xfId="17221"/>
    <cellStyle name="Note 2 3 5 2 2 3 2" xfId="38679"/>
    <cellStyle name="Note 2 3 5 2 2 4" xfId="42493"/>
    <cellStyle name="Note 2 3 5 2 3" xfId="10869"/>
    <cellStyle name="Note 2 3 5 2 3 2" xfId="19858"/>
    <cellStyle name="Note 2 3 5 2 3 2 2" xfId="25336"/>
    <cellStyle name="Note 2 3 5 2 3 3" xfId="32262"/>
    <cellStyle name="Note 2 3 5 2 4" xfId="14635"/>
    <cellStyle name="Note 2 3 5 2 4 2" xfId="22967"/>
    <cellStyle name="Note 2 3 5 2 5" xfId="22196"/>
    <cellStyle name="Note 2 3 5 3" xfId="3738"/>
    <cellStyle name="Note 2 3 5 3 2" xfId="36235"/>
    <cellStyle name="Note 2 3 5 4" xfId="25649"/>
    <cellStyle name="Note 2 3 5 5" xfId="44382"/>
    <cellStyle name="Note 2 3 5 6" xfId="45657"/>
    <cellStyle name="Note 2 3 6" xfId="1809"/>
    <cellStyle name="Note 2 3 6 2" xfId="6126"/>
    <cellStyle name="Note 2 3 6 2 2" xfId="8712"/>
    <cellStyle name="Note 2 3 6 2 2 2" xfId="12705"/>
    <cellStyle name="Note 2 3 6 2 2 2 2" xfId="21694"/>
    <cellStyle name="Note 2 3 6 2 2 2 2 2" xfId="33966"/>
    <cellStyle name="Note 2 3 6 2 2 2 3" xfId="39695"/>
    <cellStyle name="Note 2 3 6 2 2 3" xfId="17701"/>
    <cellStyle name="Note 2 3 6 2 2 3 2" xfId="28906"/>
    <cellStyle name="Note 2 3 6 2 2 4" xfId="43658"/>
    <cellStyle name="Note 2 3 6 2 3" xfId="11349"/>
    <cellStyle name="Note 2 3 6 2 3 2" xfId="20338"/>
    <cellStyle name="Note 2 3 6 2 3 2 2" xfId="36128"/>
    <cellStyle name="Note 2 3 6 2 3 3" xfId="36541"/>
    <cellStyle name="Note 2 3 6 2 4" xfId="15115"/>
    <cellStyle name="Note 2 3 6 2 4 2" xfId="23335"/>
    <cellStyle name="Note 2 3 6 2 5" xfId="38760"/>
    <cellStyle name="Note 2 3 6 3" xfId="4246"/>
    <cellStyle name="Note 2 3 6 3 2" xfId="40894"/>
    <cellStyle name="Note 2 3 6 4" xfId="30383"/>
    <cellStyle name="Note 2 3 6 5" xfId="44441"/>
    <cellStyle name="Note 2 3 6 6" xfId="45693"/>
    <cellStyle name="Note 2 3 7" xfId="1947"/>
    <cellStyle name="Note 2 3 7 2" xfId="6260"/>
    <cellStyle name="Note 2 3 7 2 2" xfId="8846"/>
    <cellStyle name="Note 2 3 7 2 2 2" xfId="12743"/>
    <cellStyle name="Note 2 3 7 2 2 2 2" xfId="21732"/>
    <cellStyle name="Note 2 3 7 2 2 2 2 2" xfId="22773"/>
    <cellStyle name="Note 2 3 7 2 2 2 3" xfId="42905"/>
    <cellStyle name="Note 2 3 7 2 2 3" xfId="17835"/>
    <cellStyle name="Note 2 3 7 2 2 3 2" xfId="41419"/>
    <cellStyle name="Note 2 3 7 2 2 4" xfId="40595"/>
    <cellStyle name="Note 2 3 7 2 3" xfId="11483"/>
    <cellStyle name="Note 2 3 7 2 3 2" xfId="20472"/>
    <cellStyle name="Note 2 3 7 2 3 2 2" xfId="42992"/>
    <cellStyle name="Note 2 3 7 2 3 3" xfId="41380"/>
    <cellStyle name="Note 2 3 7 2 4" xfId="15249"/>
    <cellStyle name="Note 2 3 7 2 4 2" xfId="34190"/>
    <cellStyle name="Note 2 3 7 2 5" xfId="32694"/>
    <cellStyle name="Note 2 3 7 3" xfId="4384"/>
    <cellStyle name="Note 2 3 7 3 2" xfId="43089"/>
    <cellStyle name="Note 2 3 7 4" xfId="29343"/>
    <cellStyle name="Note 2 3 7 5" xfId="44503"/>
    <cellStyle name="Note 2 3 7 6" xfId="45729"/>
    <cellStyle name="Note 2 3 8" xfId="2731"/>
    <cellStyle name="Note 2 3 8 2" xfId="6921"/>
    <cellStyle name="Note 2 3 8 2 2" xfId="12062"/>
    <cellStyle name="Note 2 3 8 2 2 2" xfId="21051"/>
    <cellStyle name="Note 2 3 8 2 2 2 2" xfId="42576"/>
    <cellStyle name="Note 2 3 8 2 2 3" xfId="25334"/>
    <cellStyle name="Note 2 3 8 2 3" xfId="15910"/>
    <cellStyle name="Note 2 3 8 2 3 2" xfId="31540"/>
    <cellStyle name="Note 2 3 8 2 4" xfId="41804"/>
    <cellStyle name="Note 2 3 8 3" xfId="9492"/>
    <cellStyle name="Note 2 3 8 3 2" xfId="18481"/>
    <cellStyle name="Note 2 3 8 3 2 2" xfId="43760"/>
    <cellStyle name="Note 2 3 8 3 3" xfId="30137"/>
    <cellStyle name="Note 2 3 8 4" xfId="38376"/>
    <cellStyle name="Note 2 3 8 5" xfId="44472"/>
    <cellStyle name="Note 2 3 8 6" xfId="45778"/>
    <cellStyle name="Note 2 3 9" xfId="4677"/>
    <cellStyle name="Note 2 3 9 2" xfId="7263"/>
    <cellStyle name="Note 2 3 9 2 2" xfId="12259"/>
    <cellStyle name="Note 2 3 9 2 2 2" xfId="21248"/>
    <cellStyle name="Note 2 3 9 2 2 2 2" xfId="42153"/>
    <cellStyle name="Note 2 3 9 2 2 3" xfId="26986"/>
    <cellStyle name="Note 2 3 9 2 3" xfId="16252"/>
    <cellStyle name="Note 2 3 9 2 3 2" xfId="41926"/>
    <cellStyle name="Note 2 3 9 2 4" xfId="30136"/>
    <cellStyle name="Note 2 3 9 3" xfId="9900"/>
    <cellStyle name="Note 2 3 9 3 2" xfId="18889"/>
    <cellStyle name="Note 2 3 9 3 2 2" xfId="27407"/>
    <cellStyle name="Note 2 3 9 3 3" xfId="34636"/>
    <cellStyle name="Note 2 3 9 4" xfId="13666"/>
    <cellStyle name="Note 2 3 9 4 2" xfId="30165"/>
    <cellStyle name="Note 2 3 9 5" xfId="39353"/>
    <cellStyle name="Note 2 3 9 6" xfId="44524"/>
    <cellStyle name="Note 2 3 9 7" xfId="45818"/>
    <cellStyle name="Note 2 30" xfId="45233"/>
    <cellStyle name="Note 2 31" xfId="45236"/>
    <cellStyle name="Note 2 32" xfId="45305"/>
    <cellStyle name="Note 2 33" xfId="45335"/>
    <cellStyle name="Note 2 34" xfId="45322"/>
    <cellStyle name="Note 2 35" xfId="45378"/>
    <cellStyle name="Note 2 36" xfId="45445"/>
    <cellStyle name="Note 2 37" xfId="44151"/>
    <cellStyle name="Note 2 38" xfId="45488"/>
    <cellStyle name="Note 2 4" xfId="253"/>
    <cellStyle name="Note 2 4 10" xfId="6555"/>
    <cellStyle name="Note 2 4 10 2" xfId="11774"/>
    <cellStyle name="Note 2 4 10 2 2" xfId="20763"/>
    <cellStyle name="Note 2 4 10 2 2 2" xfId="43065"/>
    <cellStyle name="Note 2 4 10 2 3" xfId="37593"/>
    <cellStyle name="Note 2 4 10 3" xfId="15544"/>
    <cellStyle name="Note 2 4 10 3 2" xfId="29639"/>
    <cellStyle name="Note 2 4 10 4" xfId="26053"/>
    <cellStyle name="Note 2 4 10 5" xfId="44596"/>
    <cellStyle name="Note 2 4 11" xfId="9137"/>
    <cellStyle name="Note 2 4 11 2" xfId="18126"/>
    <cellStyle name="Note 2 4 11 2 2" xfId="37081"/>
    <cellStyle name="Note 2 4 11 3" xfId="32186"/>
    <cellStyle name="Note 2 4 11 4" xfId="44609"/>
    <cellStyle name="Note 2 4 12" xfId="12666"/>
    <cellStyle name="Note 2 4 12 2" xfId="21655"/>
    <cellStyle name="Note 2 4 12 2 2" xfId="25713"/>
    <cellStyle name="Note 2 4 12 3" xfId="30248"/>
    <cellStyle name="Note 2 4 12 4" xfId="44696"/>
    <cellStyle name="Note 2 4 13" xfId="2259"/>
    <cellStyle name="Note 2 4 13 2" xfId="28944"/>
    <cellStyle name="Note 2 4 13 3" xfId="44664"/>
    <cellStyle name="Note 2 4 14" xfId="13168"/>
    <cellStyle name="Note 2 4 14 2" xfId="27867"/>
    <cellStyle name="Note 2 4 14 3" xfId="44757"/>
    <cellStyle name="Note 2 4 15" xfId="23959"/>
    <cellStyle name="Note 2 4 15 2" xfId="44735"/>
    <cellStyle name="Note 2 4 16" xfId="44815"/>
    <cellStyle name="Note 2 4 17" xfId="44877"/>
    <cellStyle name="Note 2 4 18" xfId="44907"/>
    <cellStyle name="Note 2 4 19" xfId="44954"/>
    <cellStyle name="Note 2 4 2" xfId="391"/>
    <cellStyle name="Note 2 4 2 10" xfId="9262"/>
    <cellStyle name="Note 2 4 2 10 2" xfId="18251"/>
    <cellStyle name="Note 2 4 2 10 2 2" xfId="36070"/>
    <cellStyle name="Note 2 4 2 10 3" xfId="28399"/>
    <cellStyle name="Note 2 4 2 11" xfId="12659"/>
    <cellStyle name="Note 2 4 2 11 2" xfId="21648"/>
    <cellStyle name="Note 2 4 2 11 2 2" xfId="22662"/>
    <cellStyle name="Note 2 4 2 11 3" xfId="32778"/>
    <cellStyle name="Note 2 4 2 12" xfId="2397"/>
    <cellStyle name="Note 2 4 2 12 2" xfId="23354"/>
    <cellStyle name="Note 2 4 2 13" xfId="13306"/>
    <cellStyle name="Note 2 4 2 13 2" xfId="38931"/>
    <cellStyle name="Note 2 4 2 14" xfId="26344"/>
    <cellStyle name="Note 2 4 2 15" xfId="44341"/>
    <cellStyle name="Note 2 4 2 16" xfId="45524"/>
    <cellStyle name="Note 2 4 2 2" xfId="740"/>
    <cellStyle name="Note 2 4 2 2 2" xfId="5116"/>
    <cellStyle name="Note 2 4 2 2 2 2" xfId="7702"/>
    <cellStyle name="Note 2 4 2 2 2 2 2" xfId="12392"/>
    <cellStyle name="Note 2 4 2 2 2 2 2 2" xfId="21381"/>
    <cellStyle name="Note 2 4 2 2 2 2 2 2 2" xfId="33749"/>
    <cellStyle name="Note 2 4 2 2 2 2 2 3" xfId="26074"/>
    <cellStyle name="Note 2 4 2 2 2 2 3" xfId="16691"/>
    <cellStyle name="Note 2 4 2 2 2 2 3 2" xfId="30021"/>
    <cellStyle name="Note 2 4 2 2 2 2 4" xfId="27062"/>
    <cellStyle name="Note 2 4 2 2 2 3" xfId="10339"/>
    <cellStyle name="Note 2 4 2 2 2 3 2" xfId="19328"/>
    <cellStyle name="Note 2 4 2 2 2 3 2 2" xfId="32929"/>
    <cellStyle name="Note 2 4 2 2 2 3 3" xfId="40497"/>
    <cellStyle name="Note 2 4 2 2 2 4" xfId="14105"/>
    <cellStyle name="Note 2 4 2 2 2 4 2" xfId="37114"/>
    <cellStyle name="Note 2 4 2 2 2 5" xfId="22975"/>
    <cellStyle name="Note 2 4 2 2 3" xfId="3177"/>
    <cellStyle name="Note 2 4 2 2 3 2" xfId="26321"/>
    <cellStyle name="Note 2 4 2 2 4" xfId="40827"/>
    <cellStyle name="Note 2 4 2 3" xfId="1085"/>
    <cellStyle name="Note 2 4 2 3 2" xfId="5437"/>
    <cellStyle name="Note 2 4 2 3 2 2" xfId="8023"/>
    <cellStyle name="Note 2 4 2 3 2 2 2" xfId="12496"/>
    <cellStyle name="Note 2 4 2 3 2 2 2 2" xfId="21485"/>
    <cellStyle name="Note 2 4 2 3 2 2 2 2 2" xfId="36809"/>
    <cellStyle name="Note 2 4 2 3 2 2 2 3" xfId="25732"/>
    <cellStyle name="Note 2 4 2 3 2 2 3" xfId="17012"/>
    <cellStyle name="Note 2 4 2 3 2 2 3 2" xfId="42411"/>
    <cellStyle name="Note 2 4 2 3 2 2 4" xfId="33912"/>
    <cellStyle name="Note 2 4 2 3 2 3" xfId="10660"/>
    <cellStyle name="Note 2 4 2 3 2 3 2" xfId="19649"/>
    <cellStyle name="Note 2 4 2 3 2 3 2 2" xfId="28373"/>
    <cellStyle name="Note 2 4 2 3 2 3 3" xfId="42802"/>
    <cellStyle name="Note 2 4 2 3 2 4" xfId="14426"/>
    <cellStyle name="Note 2 4 2 3 2 4 2" xfId="32054"/>
    <cellStyle name="Note 2 4 2 3 2 5" xfId="29261"/>
    <cellStyle name="Note 2 4 2 3 3" xfId="3522"/>
    <cellStyle name="Note 2 4 2 3 3 2" xfId="29782"/>
    <cellStyle name="Note 2 4 2 3 4" xfId="32160"/>
    <cellStyle name="Note 2 4 2 4" xfId="1429"/>
    <cellStyle name="Note 2 4 2 4 2" xfId="5774"/>
    <cellStyle name="Note 2 4 2 4 2 2" xfId="8360"/>
    <cellStyle name="Note 2 4 2 4 2 2 2" xfId="12598"/>
    <cellStyle name="Note 2 4 2 4 2 2 2 2" xfId="21587"/>
    <cellStyle name="Note 2 4 2 4 2 2 2 2 2" xfId="28478"/>
    <cellStyle name="Note 2 4 2 4 2 2 2 3" xfId="31216"/>
    <cellStyle name="Note 2 4 2 4 2 2 3" xfId="17349"/>
    <cellStyle name="Note 2 4 2 4 2 2 3 2" xfId="39937"/>
    <cellStyle name="Note 2 4 2 4 2 2 4" xfId="27342"/>
    <cellStyle name="Note 2 4 2 4 2 3" xfId="10997"/>
    <cellStyle name="Note 2 4 2 4 2 3 2" xfId="19986"/>
    <cellStyle name="Note 2 4 2 4 2 3 2 2" xfId="24391"/>
    <cellStyle name="Note 2 4 2 4 2 3 3" xfId="42641"/>
    <cellStyle name="Note 2 4 2 4 2 4" xfId="14763"/>
    <cellStyle name="Note 2 4 2 4 2 4 2" xfId="42222"/>
    <cellStyle name="Note 2 4 2 4 2 5" xfId="33249"/>
    <cellStyle name="Note 2 4 2 4 3" xfId="3866"/>
    <cellStyle name="Note 2 4 2 4 3 2" xfId="24683"/>
    <cellStyle name="Note 2 4 2 4 4" xfId="43685"/>
    <cellStyle name="Note 2 4 2 5" xfId="1319"/>
    <cellStyle name="Note 2 4 2 5 2" xfId="5664"/>
    <cellStyle name="Note 2 4 2 5 2 2" xfId="8250"/>
    <cellStyle name="Note 2 4 2 5 2 2 2" xfId="12561"/>
    <cellStyle name="Note 2 4 2 5 2 2 2 2" xfId="21550"/>
    <cellStyle name="Note 2 4 2 5 2 2 2 2 2" xfId="37244"/>
    <cellStyle name="Note 2 4 2 5 2 2 2 3" xfId="37416"/>
    <cellStyle name="Note 2 4 2 5 2 2 3" xfId="17239"/>
    <cellStyle name="Note 2 4 2 5 2 2 3 2" xfId="34480"/>
    <cellStyle name="Note 2 4 2 5 2 2 4" xfId="30544"/>
    <cellStyle name="Note 2 4 2 5 2 3" xfId="10887"/>
    <cellStyle name="Note 2 4 2 5 2 3 2" xfId="19876"/>
    <cellStyle name="Note 2 4 2 5 2 3 2 2" xfId="33618"/>
    <cellStyle name="Note 2 4 2 5 2 3 3" xfId="32292"/>
    <cellStyle name="Note 2 4 2 5 2 4" xfId="14653"/>
    <cellStyle name="Note 2 4 2 5 2 4 2" xfId="35444"/>
    <cellStyle name="Note 2 4 2 5 2 5" xfId="24495"/>
    <cellStyle name="Note 2 4 2 5 3" xfId="3756"/>
    <cellStyle name="Note 2 4 2 5 3 2" xfId="27373"/>
    <cellStyle name="Note 2 4 2 5 4" xfId="38216"/>
    <cellStyle name="Note 2 4 2 6" xfId="2048"/>
    <cellStyle name="Note 2 4 2 6 2" xfId="6356"/>
    <cellStyle name="Note 2 4 2 6 2 2" xfId="8942"/>
    <cellStyle name="Note 2 4 2 6 2 2 2" xfId="12774"/>
    <cellStyle name="Note 2 4 2 6 2 2 2 2" xfId="21763"/>
    <cellStyle name="Note 2 4 2 6 2 2 2 2 2" xfId="39846"/>
    <cellStyle name="Note 2 4 2 6 2 2 2 3" xfId="40828"/>
    <cellStyle name="Note 2 4 2 6 2 2 3" xfId="17931"/>
    <cellStyle name="Note 2 4 2 6 2 2 3 2" xfId="27710"/>
    <cellStyle name="Note 2 4 2 6 2 2 4" xfId="41118"/>
    <cellStyle name="Note 2 4 2 6 2 3" xfId="11579"/>
    <cellStyle name="Note 2 4 2 6 2 3 2" xfId="20568"/>
    <cellStyle name="Note 2 4 2 6 2 3 2 2" xfId="30823"/>
    <cellStyle name="Note 2 4 2 6 2 3 3" xfId="43788"/>
    <cellStyle name="Note 2 4 2 6 2 4" xfId="15345"/>
    <cellStyle name="Note 2 4 2 6 2 4 2" xfId="22770"/>
    <cellStyle name="Note 2 4 2 6 2 5" xfId="33612"/>
    <cellStyle name="Note 2 4 2 6 3" xfId="4485"/>
    <cellStyle name="Note 2 4 2 6 3 2" xfId="40585"/>
    <cellStyle name="Note 2 4 2 6 4" xfId="39229"/>
    <cellStyle name="Note 2 4 2 7" xfId="2859"/>
    <cellStyle name="Note 2 4 2 7 2" xfId="7009"/>
    <cellStyle name="Note 2 4 2 7 2 2" xfId="12138"/>
    <cellStyle name="Note 2 4 2 7 2 2 2" xfId="21127"/>
    <cellStyle name="Note 2 4 2 7 2 2 2 2" xfId="38512"/>
    <cellStyle name="Note 2 4 2 7 2 2 3" xfId="33800"/>
    <cellStyle name="Note 2 4 2 7 2 3" xfId="15998"/>
    <cellStyle name="Note 2 4 2 7 2 3 2" xfId="37635"/>
    <cellStyle name="Note 2 4 2 7 2 4" xfId="43403"/>
    <cellStyle name="Note 2 4 2 7 3" xfId="9572"/>
    <cellStyle name="Note 2 4 2 7 3 2" xfId="18561"/>
    <cellStyle name="Note 2 4 2 7 3 2 2" xfId="36304"/>
    <cellStyle name="Note 2 4 2 7 3 3" xfId="36839"/>
    <cellStyle name="Note 2 4 2 7 4" xfId="24738"/>
    <cellStyle name="Note 2 4 2 8" xfId="4792"/>
    <cellStyle name="Note 2 4 2 8 2" xfId="7378"/>
    <cellStyle name="Note 2 4 2 8 2 2" xfId="12296"/>
    <cellStyle name="Note 2 4 2 8 2 2 2" xfId="21285"/>
    <cellStyle name="Note 2 4 2 8 2 2 2 2" xfId="32984"/>
    <cellStyle name="Note 2 4 2 8 2 2 3" xfId="37564"/>
    <cellStyle name="Note 2 4 2 8 2 3" xfId="16367"/>
    <cellStyle name="Note 2 4 2 8 2 3 2" xfId="32388"/>
    <cellStyle name="Note 2 4 2 8 2 4" xfId="31317"/>
    <cellStyle name="Note 2 4 2 8 3" xfId="10015"/>
    <cellStyle name="Note 2 4 2 8 3 2" xfId="19004"/>
    <cellStyle name="Note 2 4 2 8 3 2 2" xfId="33706"/>
    <cellStyle name="Note 2 4 2 8 3 3" xfId="40500"/>
    <cellStyle name="Note 2 4 2 8 4" xfId="13781"/>
    <cellStyle name="Note 2 4 2 8 4 2" xfId="28905"/>
    <cellStyle name="Note 2 4 2 8 5" xfId="40738"/>
    <cellStyle name="Note 2 4 2 9" xfId="6693"/>
    <cellStyle name="Note 2 4 2 9 2" xfId="11899"/>
    <cellStyle name="Note 2 4 2 9 2 2" xfId="20888"/>
    <cellStyle name="Note 2 4 2 9 2 2 2" xfId="24469"/>
    <cellStyle name="Note 2 4 2 9 2 3" xfId="32231"/>
    <cellStyle name="Note 2 4 2 9 3" xfId="15682"/>
    <cellStyle name="Note 2 4 2 9 3 2" xfId="43949"/>
    <cellStyle name="Note 2 4 2 9 4" xfId="41138"/>
    <cellStyle name="Note 2 4 20" xfId="44945"/>
    <cellStyle name="Note 2 4 21" xfId="44938"/>
    <cellStyle name="Note 2 4 22" xfId="45073"/>
    <cellStyle name="Note 2 4 23" xfId="45066"/>
    <cellStyle name="Note 2 4 24" xfId="45126"/>
    <cellStyle name="Note 2 4 25" xfId="45181"/>
    <cellStyle name="Note 2 4 26" xfId="45186"/>
    <cellStyle name="Note 2 4 27" xfId="45243"/>
    <cellStyle name="Note 2 4 28" xfId="45239"/>
    <cellStyle name="Note 2 4 29" xfId="45211"/>
    <cellStyle name="Note 2 4 3" xfId="602"/>
    <cellStyle name="Note 2 4 3 2" xfId="4991"/>
    <cellStyle name="Note 2 4 3 2 2" xfId="7577"/>
    <cellStyle name="Note 2 4 3 2 2 2" xfId="12357"/>
    <cellStyle name="Note 2 4 3 2 2 2 2" xfId="21346"/>
    <cellStyle name="Note 2 4 3 2 2 2 2 2" xfId="43839"/>
    <cellStyle name="Note 2 4 3 2 2 2 3" xfId="30126"/>
    <cellStyle name="Note 2 4 3 2 2 3" xfId="16566"/>
    <cellStyle name="Note 2 4 3 2 2 3 2" xfId="43166"/>
    <cellStyle name="Note 2 4 3 2 2 4" xfId="28073"/>
    <cellStyle name="Note 2 4 3 2 3" xfId="10214"/>
    <cellStyle name="Note 2 4 3 2 3 2" xfId="19203"/>
    <cellStyle name="Note 2 4 3 2 3 2 2" xfId="25023"/>
    <cellStyle name="Note 2 4 3 2 3 3" xfId="34825"/>
    <cellStyle name="Note 2 4 3 2 4" xfId="13980"/>
    <cellStyle name="Note 2 4 3 2 4 2" xfId="42329"/>
    <cellStyle name="Note 2 4 3 2 5" xfId="36676"/>
    <cellStyle name="Note 2 4 3 3" xfId="3039"/>
    <cellStyle name="Note 2 4 3 3 2" xfId="39909"/>
    <cellStyle name="Note 2 4 3 4" xfId="35046"/>
    <cellStyle name="Note 2 4 3 5" xfId="44359"/>
    <cellStyle name="Note 2 4 3 6" xfId="45583"/>
    <cellStyle name="Note 2 4 30" xfId="45384"/>
    <cellStyle name="Note 2 4 31" xfId="45408"/>
    <cellStyle name="Note 2 4 32" xfId="45432"/>
    <cellStyle name="Note 2 4 33" xfId="45358"/>
    <cellStyle name="Note 2 4 34" xfId="44210"/>
    <cellStyle name="Note 2 4 35" xfId="45516"/>
    <cellStyle name="Note 2 4 4" xfId="947"/>
    <cellStyle name="Note 2 4 4 2" xfId="5312"/>
    <cellStyle name="Note 2 4 4 2 2" xfId="7898"/>
    <cellStyle name="Note 2 4 4 2 2 2" xfId="12458"/>
    <cellStyle name="Note 2 4 4 2 2 2 2" xfId="21447"/>
    <cellStyle name="Note 2 4 4 2 2 2 2 2" xfId="36690"/>
    <cellStyle name="Note 2 4 4 2 2 2 3" xfId="27822"/>
    <cellStyle name="Note 2 4 4 2 2 3" xfId="16887"/>
    <cellStyle name="Note 2 4 4 2 2 3 2" xfId="36502"/>
    <cellStyle name="Note 2 4 4 2 2 4" xfId="26007"/>
    <cellStyle name="Note 2 4 4 2 3" xfId="10535"/>
    <cellStyle name="Note 2 4 4 2 3 2" xfId="19524"/>
    <cellStyle name="Note 2 4 4 2 3 2 2" xfId="29516"/>
    <cellStyle name="Note 2 4 4 2 3 3" xfId="22174"/>
    <cellStyle name="Note 2 4 4 2 4" xfId="14301"/>
    <cellStyle name="Note 2 4 4 2 4 2" xfId="40799"/>
    <cellStyle name="Note 2 4 4 2 5" xfId="34333"/>
    <cellStyle name="Note 2 4 4 3" xfId="3384"/>
    <cellStyle name="Note 2 4 4 3 2" xfId="27787"/>
    <cellStyle name="Note 2 4 4 4" xfId="25094"/>
    <cellStyle name="Note 2 4 4 5" xfId="44352"/>
    <cellStyle name="Note 2 4 4 6" xfId="45642"/>
    <cellStyle name="Note 2 4 5" xfId="1291"/>
    <cellStyle name="Note 2 4 5 2" xfId="5636"/>
    <cellStyle name="Note 2 4 5 2 2" xfId="8222"/>
    <cellStyle name="Note 2 4 5 2 2 2" xfId="12555"/>
    <cellStyle name="Note 2 4 5 2 2 2 2" xfId="21544"/>
    <cellStyle name="Note 2 4 5 2 2 2 2 2" xfId="43334"/>
    <cellStyle name="Note 2 4 5 2 2 2 3" xfId="43506"/>
    <cellStyle name="Note 2 4 5 2 2 3" xfId="17211"/>
    <cellStyle name="Note 2 4 5 2 2 3 2" xfId="30586"/>
    <cellStyle name="Note 2 4 5 2 2 4" xfId="34196"/>
    <cellStyle name="Note 2 4 5 2 3" xfId="10859"/>
    <cellStyle name="Note 2 4 5 2 3 2" xfId="19848"/>
    <cellStyle name="Note 2 4 5 2 3 2 2" xfId="31215"/>
    <cellStyle name="Note 2 4 5 2 3 3" xfId="36185"/>
    <cellStyle name="Note 2 4 5 2 4" xfId="14625"/>
    <cellStyle name="Note 2 4 5 2 4 2" xfId="43297"/>
    <cellStyle name="Note 2 4 5 2 5" xfId="23953"/>
    <cellStyle name="Note 2 4 5 3" xfId="3728"/>
    <cellStyle name="Note 2 4 5 3 2" xfId="25736"/>
    <cellStyle name="Note 2 4 5 4" xfId="31009"/>
    <cellStyle name="Note 2 4 5 5" xfId="44380"/>
    <cellStyle name="Note 2 4 5 6" xfId="45661"/>
    <cellStyle name="Note 2 4 6" xfId="1832"/>
    <cellStyle name="Note 2 4 6 2" xfId="6149"/>
    <cellStyle name="Note 2 4 6 2 2" xfId="8735"/>
    <cellStyle name="Note 2 4 6 2 2 2" xfId="12709"/>
    <cellStyle name="Note 2 4 6 2 2 2 2" xfId="21698"/>
    <cellStyle name="Note 2 4 6 2 2 2 2 2" xfId="31723"/>
    <cellStyle name="Note 2 4 6 2 2 2 3" xfId="37452"/>
    <cellStyle name="Note 2 4 6 2 2 3" xfId="17724"/>
    <cellStyle name="Note 2 4 6 2 2 3 2" xfId="43137"/>
    <cellStyle name="Note 2 4 6 2 2 4" xfId="36965"/>
    <cellStyle name="Note 2 4 6 2 3" xfId="11372"/>
    <cellStyle name="Note 2 4 6 2 3 2" xfId="20361"/>
    <cellStyle name="Note 2 4 6 2 3 2 2" xfId="24800"/>
    <cellStyle name="Note 2 4 6 2 3 3" xfId="26545"/>
    <cellStyle name="Note 2 4 6 2 4" xfId="15138"/>
    <cellStyle name="Note 2 4 6 2 4 2" xfId="29005"/>
    <cellStyle name="Note 2 4 6 2 5" xfId="37455"/>
    <cellStyle name="Note 2 4 6 3" xfId="4269"/>
    <cellStyle name="Note 2 4 6 3 2" xfId="36385"/>
    <cellStyle name="Note 2 4 6 4" xfId="28415"/>
    <cellStyle name="Note 2 4 6 5" xfId="44458"/>
    <cellStyle name="Note 2 4 6 6" xfId="45697"/>
    <cellStyle name="Note 2 4 7" xfId="1812"/>
    <cellStyle name="Note 2 4 7 2" xfId="6129"/>
    <cellStyle name="Note 2 4 7 2 2" xfId="8715"/>
    <cellStyle name="Note 2 4 7 2 2 2" xfId="12707"/>
    <cellStyle name="Note 2 4 7 2 2 2 2" xfId="21696"/>
    <cellStyle name="Note 2 4 7 2 2 2 2 2" xfId="30323"/>
    <cellStyle name="Note 2 4 7 2 2 2 3" xfId="41298"/>
    <cellStyle name="Note 2 4 7 2 2 3" xfId="17704"/>
    <cellStyle name="Note 2 4 7 2 2 3 2" xfId="33596"/>
    <cellStyle name="Note 2 4 7 2 2 4" xfId="32024"/>
    <cellStyle name="Note 2 4 7 2 3" xfId="11352"/>
    <cellStyle name="Note 2 4 7 2 3 2" xfId="20341"/>
    <cellStyle name="Note 2 4 7 2 3 2 2" xfId="23532"/>
    <cellStyle name="Note 2 4 7 2 3 3" xfId="35469"/>
    <cellStyle name="Note 2 4 7 2 4" xfId="15118"/>
    <cellStyle name="Note 2 4 7 2 4 2" xfId="41862"/>
    <cellStyle name="Note 2 4 7 2 5" xfId="26924"/>
    <cellStyle name="Note 2 4 7 3" xfId="4249"/>
    <cellStyle name="Note 2 4 7 3 2" xfId="27235"/>
    <cellStyle name="Note 2 4 7 4" xfId="41192"/>
    <cellStyle name="Note 2 4 7 5" xfId="44507"/>
    <cellStyle name="Note 2 4 7 6" xfId="45733"/>
    <cellStyle name="Note 2 4 8" xfId="2721"/>
    <cellStyle name="Note 2 4 8 2" xfId="6911"/>
    <cellStyle name="Note 2 4 8 2 2" xfId="12052"/>
    <cellStyle name="Note 2 4 8 2 2 2" xfId="21041"/>
    <cellStyle name="Note 2 4 8 2 2 2 2" xfId="30790"/>
    <cellStyle name="Note 2 4 8 2 2 3" xfId="35394"/>
    <cellStyle name="Note 2 4 8 2 3" xfId="15900"/>
    <cellStyle name="Note 2 4 8 2 3 2" xfId="24685"/>
    <cellStyle name="Note 2 4 8 2 4" xfId="37757"/>
    <cellStyle name="Note 2 4 8 3" xfId="9482"/>
    <cellStyle name="Note 2 4 8 3 2" xfId="18471"/>
    <cellStyle name="Note 2 4 8 3 2 2" xfId="41290"/>
    <cellStyle name="Note 2 4 8 3 3" xfId="22751"/>
    <cellStyle name="Note 2 4 8 4" xfId="37109"/>
    <cellStyle name="Note 2 4 8 5" xfId="44425"/>
    <cellStyle name="Note 2 4 8 6" xfId="45782"/>
    <cellStyle name="Note 2 4 9" xfId="4667"/>
    <cellStyle name="Note 2 4 9 2" xfId="7253"/>
    <cellStyle name="Note 2 4 9 2 2" xfId="12257"/>
    <cellStyle name="Note 2 4 9 2 2 2" xfId="21246"/>
    <cellStyle name="Note 2 4 9 2 2 2 2" xfId="24757"/>
    <cellStyle name="Note 2 4 9 2 2 3" xfId="31068"/>
    <cellStyle name="Note 2 4 9 2 3" xfId="16242"/>
    <cellStyle name="Note 2 4 9 2 3 2" xfId="38896"/>
    <cellStyle name="Note 2 4 9 2 4" xfId="22750"/>
    <cellStyle name="Note 2 4 9 3" xfId="9890"/>
    <cellStyle name="Note 2 4 9 3 2" xfId="18879"/>
    <cellStyle name="Note 2 4 9 3 2 2" xfId="38343"/>
    <cellStyle name="Note 2 4 9 3 3" xfId="43905"/>
    <cellStyle name="Note 2 4 9 4" xfId="13656"/>
    <cellStyle name="Note 2 4 9 4 2" xfId="22779"/>
    <cellStyle name="Note 2 4 9 5" xfId="23560"/>
    <cellStyle name="Note 2 4 9 6" xfId="44523"/>
    <cellStyle name="Note 2 4 9 7" xfId="45822"/>
    <cellStyle name="Note 2 5" xfId="240"/>
    <cellStyle name="Note 2 5 10" xfId="9124"/>
    <cellStyle name="Note 2 5 10 2" xfId="18113"/>
    <cellStyle name="Note 2 5 10 2 2" xfId="24663"/>
    <cellStyle name="Note 2 5 10 3" xfId="35628"/>
    <cellStyle name="Note 2 5 11" xfId="9874"/>
    <cellStyle name="Note 2 5 11 2" xfId="18863"/>
    <cellStyle name="Note 2 5 11 2 2" xfId="43167"/>
    <cellStyle name="Note 2 5 11 3" xfId="39947"/>
    <cellStyle name="Note 2 5 12" xfId="2246"/>
    <cellStyle name="Note 2 5 12 2" xfId="42795"/>
    <cellStyle name="Note 2 5 13" xfId="13155"/>
    <cellStyle name="Note 2 5 13 2" xfId="23324"/>
    <cellStyle name="Note 2 5 14" xfId="29521"/>
    <cellStyle name="Note 2 5 15" xfId="44303"/>
    <cellStyle name="Note 2 5 16" xfId="45548"/>
    <cellStyle name="Note 2 5 2" xfId="589"/>
    <cellStyle name="Note 2 5 2 2" xfId="4978"/>
    <cellStyle name="Note 2 5 2 2 2" xfId="7564"/>
    <cellStyle name="Note 2 5 2 2 2 2" xfId="12353"/>
    <cellStyle name="Note 2 5 2 2 2 2 2" xfId="21342"/>
    <cellStyle name="Note 2 5 2 2 2 2 2 2" xfId="29569"/>
    <cellStyle name="Note 2 5 2 2 2 2 3" xfId="38219"/>
    <cellStyle name="Note 2 5 2 2 2 3" xfId="16553"/>
    <cellStyle name="Note 2 5 2 2 2 3 2" xfId="36944"/>
    <cellStyle name="Note 2 5 2 2 2 4" xfId="23530"/>
    <cellStyle name="Note 2 5 2 2 3" xfId="10201"/>
    <cellStyle name="Note 2 5 2 2 3 2" xfId="19190"/>
    <cellStyle name="Note 2 5 2 2 3 2 2" xfId="33997"/>
    <cellStyle name="Note 2 5 2 2 3 3" xfId="43976"/>
    <cellStyle name="Note 2 5 2 2 4" xfId="13967"/>
    <cellStyle name="Note 2 5 2 2 4 2" xfId="30266"/>
    <cellStyle name="Note 2 5 2 2 5" xfId="42414"/>
    <cellStyle name="Note 2 5 2 3" xfId="3026"/>
    <cellStyle name="Note 2 5 2 3 2" xfId="31878"/>
    <cellStyle name="Note 2 5 2 4" xfId="28933"/>
    <cellStyle name="Note 2 5 3" xfId="934"/>
    <cellStyle name="Note 2 5 3 2" xfId="5299"/>
    <cellStyle name="Note 2 5 3 2 2" xfId="7885"/>
    <cellStyle name="Note 2 5 3 2 2 2" xfId="12453"/>
    <cellStyle name="Note 2 5 3 2 2 2 2" xfId="21442"/>
    <cellStyle name="Note 2 5 3 2 2 2 2 2" xfId="31884"/>
    <cellStyle name="Note 2 5 3 2 2 2 3" xfId="42919"/>
    <cellStyle name="Note 2 5 3 2 2 3" xfId="16874"/>
    <cellStyle name="Note 2 5 3 2 2 3 2" xfId="42262"/>
    <cellStyle name="Note 2 5 3 2 2 4" xfId="41040"/>
    <cellStyle name="Note 2 5 3 2 3" xfId="10522"/>
    <cellStyle name="Note 2 5 3 2 3 2" xfId="19511"/>
    <cellStyle name="Note 2 5 3 2 3 2 2" xfId="23990"/>
    <cellStyle name="Note 2 5 3 2 3 3" xfId="40074"/>
    <cellStyle name="Note 2 5 3 2 4" xfId="14288"/>
    <cellStyle name="Note 2 5 3 2 4 2" xfId="22581"/>
    <cellStyle name="Note 2 5 3 2 5" xfId="43518"/>
    <cellStyle name="Note 2 5 3 3" xfId="3371"/>
    <cellStyle name="Note 2 5 3 3 2" xfId="23244"/>
    <cellStyle name="Note 2 5 3 4" xfId="35407"/>
    <cellStyle name="Note 2 5 4" xfId="1278"/>
    <cellStyle name="Note 2 5 4 2" xfId="5623"/>
    <cellStyle name="Note 2 5 4 2 2" xfId="8209"/>
    <cellStyle name="Note 2 5 4 2 2 2" xfId="12551"/>
    <cellStyle name="Note 2 5 4 2 2 2 2" xfId="21540"/>
    <cellStyle name="Note 2 5 4 2 2 2 2 2" xfId="29234"/>
    <cellStyle name="Note 2 5 4 2 2 2 3" xfId="29406"/>
    <cellStyle name="Note 2 5 4 2 2 3" xfId="17198"/>
    <cellStyle name="Note 2 5 4 2 2 3 2" xfId="33427"/>
    <cellStyle name="Note 2 5 4 2 2 4" xfId="28721"/>
    <cellStyle name="Note 2 5 4 2 3" xfId="10846"/>
    <cellStyle name="Note 2 5 4 2 3 2" xfId="19835"/>
    <cellStyle name="Note 2 5 4 2 3 2 2" xfId="38806"/>
    <cellStyle name="Note 2 5 4 2 3 3" xfId="24255"/>
    <cellStyle name="Note 2 5 4 2 4" xfId="14612"/>
    <cellStyle name="Note 2 5 4 2 4 2" xfId="37070"/>
    <cellStyle name="Note 2 5 4 2 5" xfId="32064"/>
    <cellStyle name="Note 2 5 4 3" xfId="3715"/>
    <cellStyle name="Note 2 5 4 3 2" xfId="40758"/>
    <cellStyle name="Note 2 5 4 4" xfId="22245"/>
    <cellStyle name="Note 2 5 5" xfId="1718"/>
    <cellStyle name="Note 2 5 5 2" xfId="6044"/>
    <cellStyle name="Note 2 5 5 2 2" xfId="8630"/>
    <cellStyle name="Note 2 5 5 2 2 2" xfId="12679"/>
    <cellStyle name="Note 2 5 5 2 2 2 2" xfId="21668"/>
    <cellStyle name="Note 2 5 5 2 2 2 2 2" xfId="23605"/>
    <cellStyle name="Note 2 5 5 2 2 2 3" xfId="42231"/>
    <cellStyle name="Note 2 5 5 2 2 3" xfId="17619"/>
    <cellStyle name="Note 2 5 5 2 2 3 2" xfId="29294"/>
    <cellStyle name="Note 2 5 5 2 2 4" xfId="37195"/>
    <cellStyle name="Note 2 5 5 2 3" xfId="11267"/>
    <cellStyle name="Note 2 5 5 2 3 2" xfId="20256"/>
    <cellStyle name="Note 2 5 5 2 3 2 2" xfId="34205"/>
    <cellStyle name="Note 2 5 5 2 3 3" xfId="32275"/>
    <cellStyle name="Note 2 5 5 2 4" xfId="15033"/>
    <cellStyle name="Note 2 5 5 2 4 2" xfId="42244"/>
    <cellStyle name="Note 2 5 5 2 5" xfId="33154"/>
    <cellStyle name="Note 2 5 5 3" xfId="4155"/>
    <cellStyle name="Note 2 5 5 3 2" xfId="28523"/>
    <cellStyle name="Note 2 5 5 4" xfId="34182"/>
    <cellStyle name="Note 2 5 6" xfId="1838"/>
    <cellStyle name="Note 2 5 6 2" xfId="6155"/>
    <cellStyle name="Note 2 5 6 2 2" xfId="8741"/>
    <cellStyle name="Note 2 5 6 2 2 2" xfId="12710"/>
    <cellStyle name="Note 2 5 6 2 2 2 2" xfId="21699"/>
    <cellStyle name="Note 2 5 6 2 2 2 2 2" xfId="41132"/>
    <cellStyle name="Note 2 5 6 2 2 2 3" xfId="27690"/>
    <cellStyle name="Note 2 5 6 2 2 3" xfId="17730"/>
    <cellStyle name="Note 2 5 6 2 2 3 2" xfId="37046"/>
    <cellStyle name="Note 2 5 6 2 2 4" xfId="24678"/>
    <cellStyle name="Note 2 5 6 2 3" xfId="11378"/>
    <cellStyle name="Note 2 5 6 2 3 2" xfId="20367"/>
    <cellStyle name="Note 2 5 6 2 3 2 2" xfId="33899"/>
    <cellStyle name="Note 2 5 6 2 3 3" xfId="37596"/>
    <cellStyle name="Note 2 5 6 2 4" xfId="15144"/>
    <cellStyle name="Note 2 5 6 2 4 2" xfId="39258"/>
    <cellStyle name="Note 2 5 6 2 5" xfId="26375"/>
    <cellStyle name="Note 2 5 6 3" xfId="4275"/>
    <cellStyle name="Note 2 5 6 3 2" xfId="42258"/>
    <cellStyle name="Note 2 5 6 4" xfId="24163"/>
    <cellStyle name="Note 2 5 7" xfId="2708"/>
    <cellStyle name="Note 2 5 7 2" xfId="6898"/>
    <cellStyle name="Note 2 5 7 2 2" xfId="12039"/>
    <cellStyle name="Note 2 5 7 2 2 2" xfId="21028"/>
    <cellStyle name="Note 2 5 7 2 2 2 2" xfId="39791"/>
    <cellStyle name="Note 2 5 7 2 2 3" xfId="44096"/>
    <cellStyle name="Note 2 5 7 2 3" xfId="15887"/>
    <cellStyle name="Note 2 5 7 2 3 2" xfId="33653"/>
    <cellStyle name="Note 2 5 7 2 4" xfId="26384"/>
    <cellStyle name="Note 2 5 7 3" xfId="9469"/>
    <cellStyle name="Note 2 5 7 3 2" xfId="18458"/>
    <cellStyle name="Note 2 5 7 3 2 2" xfId="23137"/>
    <cellStyle name="Note 2 5 7 3 3" xfId="38100"/>
    <cellStyle name="Note 2 5 7 4" xfId="24691"/>
    <cellStyle name="Note 2 5 8" xfId="4654"/>
    <cellStyle name="Note 2 5 8 2" xfId="7240"/>
    <cellStyle name="Note 2 5 8 2 2" xfId="12253"/>
    <cellStyle name="Note 2 5 8 2 2 2" xfId="21242"/>
    <cellStyle name="Note 2 5 8 2 2 2 2" xfId="36232"/>
    <cellStyle name="Note 2 5 8 2 2 3" xfId="33277"/>
    <cellStyle name="Note 2 5 8 2 3" xfId="16229"/>
    <cellStyle name="Note 2 5 8 2 3 2" xfId="30945"/>
    <cellStyle name="Note 2 5 8 2 4" xfId="38099"/>
    <cellStyle name="Note 2 5 8 3" xfId="9877"/>
    <cellStyle name="Note 2 5 8 3 2" xfId="18866"/>
    <cellStyle name="Note 2 5 8 3 2 2" xfId="31513"/>
    <cellStyle name="Note 2 5 8 3 3" xfId="30895"/>
    <cellStyle name="Note 2 5 8 4" xfId="13643"/>
    <cellStyle name="Note 2 5 8 4 2" xfId="38126"/>
    <cellStyle name="Note 2 5 8 5" xfId="25674"/>
    <cellStyle name="Note 2 5 9" xfId="6542"/>
    <cellStyle name="Note 2 5 9 2" xfId="11761"/>
    <cellStyle name="Note 2 5 9 2 2" xfId="20750"/>
    <cellStyle name="Note 2 5 9 2 2 2" xfId="41445"/>
    <cellStyle name="Note 2 5 9 2 3" xfId="39955"/>
    <cellStyle name="Note 2 5 9 3" xfId="15531"/>
    <cellStyle name="Note 2 5 9 3 2" xfId="39863"/>
    <cellStyle name="Note 2 5 9 4" xfId="41083"/>
    <cellStyle name="Note 2 6" xfId="378"/>
    <cellStyle name="Note 2 6 10" xfId="9249"/>
    <cellStyle name="Note 2 6 10 2" xfId="18238"/>
    <cellStyle name="Note 2 6 10 2 2" xfId="41878"/>
    <cellStyle name="Note 2 6 10 3" xfId="23856"/>
    <cellStyle name="Note 2 6 11" xfId="12741"/>
    <cellStyle name="Note 2 6 11 2" xfId="21730"/>
    <cellStyle name="Note 2 6 11 2 2" xfId="36168"/>
    <cellStyle name="Note 2 6 11 3" xfId="25509"/>
    <cellStyle name="Note 2 6 12" xfId="2384"/>
    <cellStyle name="Note 2 6 12 2" xfId="27818"/>
    <cellStyle name="Note 2 6 13" xfId="13293"/>
    <cellStyle name="Note 2 6 13 2" xfId="31950"/>
    <cellStyle name="Note 2 6 14" xfId="34105"/>
    <cellStyle name="Note 2 6 15" xfId="44290"/>
    <cellStyle name="Note 2 6 16" xfId="45559"/>
    <cellStyle name="Note 2 6 2" xfId="727"/>
    <cellStyle name="Note 2 6 2 2" xfId="5103"/>
    <cellStyle name="Note 2 6 2 2 2" xfId="7689"/>
    <cellStyle name="Note 2 6 2 2 2 2" xfId="12388"/>
    <cellStyle name="Note 2 6 2 2 2 2 2" xfId="21377"/>
    <cellStyle name="Note 2 6 2 2 2 2 2 2" xfId="42046"/>
    <cellStyle name="Note 2 6 2 2 2 2 3" xfId="32948"/>
    <cellStyle name="Note 2 6 2 2 2 3" xfId="16678"/>
    <cellStyle name="Note 2 6 2 2 2 3 2" xfId="28578"/>
    <cellStyle name="Note 2 6 2 2 2 4" xfId="32468"/>
    <cellStyle name="Note 2 6 2 2 3" xfId="10326"/>
    <cellStyle name="Note 2 6 2 2 3 2" xfId="19315"/>
    <cellStyle name="Note 2 6 2 2 3 2 2" xfId="43329"/>
    <cellStyle name="Note 2 6 2 2 3 3" xfId="34642"/>
    <cellStyle name="Note 2 6 2 2 4" xfId="14092"/>
    <cellStyle name="Note 2 6 2 2 4 2" xfId="24696"/>
    <cellStyle name="Note 2 6 2 2 5" xfId="38391"/>
    <cellStyle name="Note 2 6 2 3" xfId="3164"/>
    <cellStyle name="Note 2 6 2 3 2" xfId="33990"/>
    <cellStyle name="Note 2 6 2 4" xfId="22609"/>
    <cellStyle name="Note 2 6 3" xfId="1072"/>
    <cellStyle name="Note 2 6 3 2" xfId="5424"/>
    <cellStyle name="Note 2 6 3 2 2" xfId="8010"/>
    <cellStyle name="Note 2 6 3 2 2 2" xfId="12492"/>
    <cellStyle name="Note 2 6 3 2 2 2 2" xfId="21481"/>
    <cellStyle name="Note 2 6 3 2 2 2 2 2" xfId="39053"/>
    <cellStyle name="Note 2 6 3 2 2 2 3" xfId="32606"/>
    <cellStyle name="Note 2 6 3 2 2 3" xfId="16999"/>
    <cellStyle name="Note 2 6 3 2 2 3 2" xfId="30303"/>
    <cellStyle name="Note 2 6 3 2 2 4" xfId="28088"/>
    <cellStyle name="Note 2 6 3 2 3" xfId="10647"/>
    <cellStyle name="Note 2 6 3 2 3 2" xfId="19636"/>
    <cellStyle name="Note 2 6 3 2 3 2 2" xfId="23830"/>
    <cellStyle name="Note 2 6 3 2 3 3" xfId="40474"/>
    <cellStyle name="Note 2 6 3 2 4" xfId="14413"/>
    <cellStyle name="Note 2 6 3 2 4 2" xfId="42914"/>
    <cellStyle name="Note 2 6 3 2 5" xfId="39537"/>
    <cellStyle name="Note 2 6 3 3" xfId="3509"/>
    <cellStyle name="Note 2 6 3 3 2" xfId="42632"/>
    <cellStyle name="Note 2 6 3 4" xfId="35599"/>
    <cellStyle name="Note 2 6 4" xfId="1416"/>
    <cellStyle name="Note 2 6 4 2" xfId="5761"/>
    <cellStyle name="Note 2 6 4 2 2" xfId="8347"/>
    <cellStyle name="Note 2 6 4 2 2 2" xfId="12593"/>
    <cellStyle name="Note 2 6 4 2 2 2 2" xfId="21582"/>
    <cellStyle name="Note 2 6 4 2 2 2 2 2" xfId="43575"/>
    <cellStyle name="Note 2 6 4 2 2 2 3" xfId="25473"/>
    <cellStyle name="Note 2 6 4 2 2 3" xfId="17336"/>
    <cellStyle name="Note 2 6 4 2 2 3 2" xfId="31905"/>
    <cellStyle name="Note 2 6 4 2 2 4" xfId="32715"/>
    <cellStyle name="Note 2 6 4 2 3" xfId="10984"/>
    <cellStyle name="Note 2 6 4 2 3 2" xfId="19973"/>
    <cellStyle name="Note 2 6 4 2 3 2 2" xfId="30859"/>
    <cellStyle name="Note 2 6 4 2 3 3" xfId="31147"/>
    <cellStyle name="Note 2 6 4 2 4" xfId="14750"/>
    <cellStyle name="Note 2 6 4 2 4 2" xfId="30146"/>
    <cellStyle name="Note 2 6 4 2 5" xfId="43736"/>
    <cellStyle name="Note 2 6 4 3" xfId="3853"/>
    <cellStyle name="Note 2 6 4 3 2" xfId="33651"/>
    <cellStyle name="Note 2 6 4 4" xfId="37957"/>
    <cellStyle name="Note 2 6 5" xfId="193"/>
    <cellStyle name="Note 2 6 5 2" xfId="2614"/>
    <cellStyle name="Note 2 6 5 2 2" xfId="6855"/>
    <cellStyle name="Note 2 6 5 2 2 2" xfId="12023"/>
    <cellStyle name="Note 2 6 5 2 2 2 2" xfId="21012"/>
    <cellStyle name="Note 2 6 5 2 2 2 2 2" xfId="26512"/>
    <cellStyle name="Note 2 6 5 2 2 2 3" xfId="32242"/>
    <cellStyle name="Note 2 6 5 2 2 3" xfId="15844"/>
    <cellStyle name="Note 2 6 5 2 2 3 2" xfId="41555"/>
    <cellStyle name="Note 2 6 5 2 2 4" xfId="27417"/>
    <cellStyle name="Note 2 6 5 2 3" xfId="9425"/>
    <cellStyle name="Note 2 6 5 2 3 2" xfId="18414"/>
    <cellStyle name="Note 2 6 5 2 3 2 2" xfId="40912"/>
    <cellStyle name="Note 2 6 5 2 3 3" xfId="30852"/>
    <cellStyle name="Note 2 6 5 2 4" xfId="13468"/>
    <cellStyle name="Note 2 6 5 2 4 2" xfId="28554"/>
    <cellStyle name="Note 2 6 5 2 5" xfId="41157"/>
    <cellStyle name="Note 2 6 5 3" xfId="2661"/>
    <cellStyle name="Note 2 6 5 3 2" xfId="23262"/>
    <cellStyle name="Note 2 6 5 4" xfId="23086"/>
    <cellStyle name="Note 2 6 6" xfId="2035"/>
    <cellStyle name="Note 2 6 6 2" xfId="6343"/>
    <cellStyle name="Note 2 6 6 2 2" xfId="8929"/>
    <cellStyle name="Note 2 6 6 2 2 2" xfId="12770"/>
    <cellStyle name="Note 2 6 6 2 2 2 2" xfId="21759"/>
    <cellStyle name="Note 2 6 6 2 2 2 2 2" xfId="26297"/>
    <cellStyle name="Note 2 6 6 2 2 2 3" xfId="43072"/>
    <cellStyle name="Note 2 6 6 2 2 3" xfId="17918"/>
    <cellStyle name="Note 2 6 6 2 2 3 2" xfId="33039"/>
    <cellStyle name="Note 2 6 6 2 2 4" xfId="22934"/>
    <cellStyle name="Note 2 6 6 2 3" xfId="11566"/>
    <cellStyle name="Note 2 6 6 2 3 2" xfId="20555"/>
    <cellStyle name="Note 2 6 6 2 3 2 2" xfId="27641"/>
    <cellStyle name="Note 2 6 6 2 3 3" xfId="31172"/>
    <cellStyle name="Note 2 6 6 2 4" xfId="15332"/>
    <cellStyle name="Note 2 6 6 2 4 2" xfId="38319"/>
    <cellStyle name="Note 2 6 6 2 5" xfId="26843"/>
    <cellStyle name="Note 2 6 6 3" xfId="4472"/>
    <cellStyle name="Note 2 6 6 3 2" xfId="35885"/>
    <cellStyle name="Note 2 6 6 4" xfId="34938"/>
    <cellStyle name="Note 2 6 7" xfId="2846"/>
    <cellStyle name="Note 2 6 7 2" xfId="6996"/>
    <cellStyle name="Note 2 6 7 2 2" xfId="12125"/>
    <cellStyle name="Note 2 6 7 2 2 2" xfId="21114"/>
    <cellStyle name="Note 2 6 7 2 2 2 2" xfId="31663"/>
    <cellStyle name="Note 2 6 7 2 2 3" xfId="27981"/>
    <cellStyle name="Note 2 6 7 2 3" xfId="15985"/>
    <cellStyle name="Note 2 6 7 2 3 2" xfId="31281"/>
    <cellStyle name="Note 2 6 7 2 4" xfId="37173"/>
    <cellStyle name="Note 2 6 7 3" xfId="9559"/>
    <cellStyle name="Note 2 6 7 3 2" xfId="18548"/>
    <cellStyle name="Note 2 6 7 3 2 2" xfId="42081"/>
    <cellStyle name="Note 2 6 7 3 3" xfId="24422"/>
    <cellStyle name="Note 2 6 7 4" xfId="33701"/>
    <cellStyle name="Note 2 6 8" xfId="4779"/>
    <cellStyle name="Note 2 6 8 2" xfId="7365"/>
    <cellStyle name="Note 2 6 8 2 2" xfId="12292"/>
    <cellStyle name="Note 2 6 8 2 2 2" xfId="21281"/>
    <cellStyle name="Note 2 6 8 2 2 2 2" xfId="34772"/>
    <cellStyle name="Note 2 6 8 2 2 3" xfId="39790"/>
    <cellStyle name="Note 2 6 8 2 3" xfId="16354"/>
    <cellStyle name="Note 2 6 8 2 3 2" xfId="40186"/>
    <cellStyle name="Note 2 6 8 2 4" xfId="34811"/>
    <cellStyle name="Note 2 6 8 3" xfId="10002"/>
    <cellStyle name="Note 2 6 8 3 2" xfId="18991"/>
    <cellStyle name="Note 2 6 8 3 2 2" xfId="27889"/>
    <cellStyle name="Note 2 6 8 3 3" xfId="34645"/>
    <cellStyle name="Note 2 6 8 4" xfId="13768"/>
    <cellStyle name="Note 2 6 8 4 2" xfId="42731"/>
    <cellStyle name="Note 2 6 8 5" xfId="22511"/>
    <cellStyle name="Note 2 6 9" xfId="6680"/>
    <cellStyle name="Note 2 6 9 2" xfId="11886"/>
    <cellStyle name="Note 2 6 9 2 2" xfId="20875"/>
    <cellStyle name="Note 2 6 9 2 2 2" xfId="33438"/>
    <cellStyle name="Note 2 6 9 2 3" xfId="26771"/>
    <cellStyle name="Note 2 6 9 3" xfId="15669"/>
    <cellStyle name="Note 2 6 9 3 2" xfId="37288"/>
    <cellStyle name="Note 2 6 9 4" xfId="22962"/>
    <cellStyle name="Note 2 7" xfId="506"/>
    <cellStyle name="Note 2 7 10" xfId="44373"/>
    <cellStyle name="Note 2 7 11" xfId="45610"/>
    <cellStyle name="Note 2 7 2" xfId="855"/>
    <cellStyle name="Note 2 7 2 2" xfId="5224"/>
    <cellStyle name="Note 2 7 2 2 2" xfId="7810"/>
    <cellStyle name="Note 2 7 2 2 2 2" xfId="12430"/>
    <cellStyle name="Note 2 7 2 2 2 2 2" xfId="21419"/>
    <cellStyle name="Note 2 7 2 2 2 2 2 2" xfId="33302"/>
    <cellStyle name="Note 2 7 2 2 2 2 3" xfId="26646"/>
    <cellStyle name="Note 2 7 2 2 2 3" xfId="16799"/>
    <cellStyle name="Note 2 7 2 2 2 3 2" xfId="28756"/>
    <cellStyle name="Note 2 7 2 2 2 4" xfId="33451"/>
    <cellStyle name="Note 2 7 2 2 3" xfId="10447"/>
    <cellStyle name="Note 2 7 2 2 3 2" xfId="19436"/>
    <cellStyle name="Note 2 7 2 2 3 2 2" xfId="36198"/>
    <cellStyle name="Note 2 7 2 2 3 3" xfId="40503"/>
    <cellStyle name="Note 2 7 2 2 4" xfId="14213"/>
    <cellStyle name="Note 2 7 2 2 4 2" xfId="33187"/>
    <cellStyle name="Note 2 7 2 2 5" xfId="29958"/>
    <cellStyle name="Note 2 7 2 3" xfId="3292"/>
    <cellStyle name="Note 2 7 2 3 2" xfId="22841"/>
    <cellStyle name="Note 2 7 2 4" xfId="36763"/>
    <cellStyle name="Note 2 7 3" xfId="1200"/>
    <cellStyle name="Note 2 7 3 2" xfId="5545"/>
    <cellStyle name="Note 2 7 3 2 2" xfId="8131"/>
    <cellStyle name="Note 2 7 3 2 2 2" xfId="12529"/>
    <cellStyle name="Note 2 7 3 2 2 2 2" xfId="21518"/>
    <cellStyle name="Note 2 7 3 2 2 2 2 2" xfId="24689"/>
    <cellStyle name="Note 2 7 3 2 2 2 3" xfId="24863"/>
    <cellStyle name="Note 2 7 3 2 2 3" xfId="17120"/>
    <cellStyle name="Note 2 7 3 2 2 3 2" xfId="33819"/>
    <cellStyle name="Note 2 7 3 2 2 4" xfId="32575"/>
    <cellStyle name="Note 2 7 3 2 3" xfId="10768"/>
    <cellStyle name="Note 2 7 3 2 3 2" xfId="19757"/>
    <cellStyle name="Note 2 7 3 2 3 2 2" xfId="35158"/>
    <cellStyle name="Note 2 7 3 2 3 3" xfId="43882"/>
    <cellStyle name="Note 2 7 3 2 4" xfId="14534"/>
    <cellStyle name="Note 2 7 3 2 4 2" xfId="43987"/>
    <cellStyle name="Note 2 7 3 2 5" xfId="32692"/>
    <cellStyle name="Note 2 7 3 3" xfId="3637"/>
    <cellStyle name="Note 2 7 3 3 2" xfId="36550"/>
    <cellStyle name="Note 2 7 3 4" xfId="42368"/>
    <cellStyle name="Note 2 7 4" xfId="1544"/>
    <cellStyle name="Note 2 7 4 2" xfId="5889"/>
    <cellStyle name="Note 2 7 4 2 2" xfId="8475"/>
    <cellStyle name="Note 2 7 4 2 2 2" xfId="12637"/>
    <cellStyle name="Note 2 7 4 2 2 2 2" xfId="21626"/>
    <cellStyle name="Note 2 7 4 2 2 2 2 2" xfId="26975"/>
    <cellStyle name="Note 2 7 4 2 2 2 3" xfId="22726"/>
    <cellStyle name="Note 2 7 4 2 2 3" xfId="17464"/>
    <cellStyle name="Note 2 7 4 2 2 3 2" xfId="35865"/>
    <cellStyle name="Note 2 7 4 2 2 4" xfId="33812"/>
    <cellStyle name="Note 2 7 4 2 3" xfId="11112"/>
    <cellStyle name="Note 2 7 4 2 3 2" xfId="20101"/>
    <cellStyle name="Note 2 7 4 2 3 2 2" xfId="28477"/>
    <cellStyle name="Note 2 7 4 2 3 3" xfId="43692"/>
    <cellStyle name="Note 2 7 4 2 4" xfId="14878"/>
    <cellStyle name="Note 2 7 4 2 4 2" xfId="38151"/>
    <cellStyle name="Note 2 7 4 2 5" xfId="34155"/>
    <cellStyle name="Note 2 7 4 3" xfId="3981"/>
    <cellStyle name="Note 2 7 4 3 2" xfId="41833"/>
    <cellStyle name="Note 2 7 4 4" xfId="41549"/>
    <cellStyle name="Note 2 7 5" xfId="1856"/>
    <cellStyle name="Note 2 7 5 2" xfId="6172"/>
    <cellStyle name="Note 2 7 5 2 2" xfId="8758"/>
    <cellStyle name="Note 2 7 5 2 2 2" xfId="12718"/>
    <cellStyle name="Note 2 7 5 2 2 2 2" xfId="21707"/>
    <cellStyle name="Note 2 7 5 2 2 2 2 2" xfId="22126"/>
    <cellStyle name="Note 2 7 5 2 2 2 3" xfId="30711"/>
    <cellStyle name="Note 2 7 5 2 2 3" xfId="17747"/>
    <cellStyle name="Note 2 7 5 2 2 3 2" xfId="41029"/>
    <cellStyle name="Note 2 7 5 2 2 4" xfId="22884"/>
    <cellStyle name="Note 2 7 5 2 3" xfId="11395"/>
    <cellStyle name="Note 2 7 5 2 3 2" xfId="20384"/>
    <cellStyle name="Note 2 7 5 2 3 2 2" xfId="38505"/>
    <cellStyle name="Note 2 7 5 2 3 3" xfId="37687"/>
    <cellStyle name="Note 2 7 5 2 4" xfId="15161"/>
    <cellStyle name="Note 2 7 5 2 4 2" xfId="43239"/>
    <cellStyle name="Note 2 7 5 2 5" xfId="29702"/>
    <cellStyle name="Note 2 7 5 3" xfId="4293"/>
    <cellStyle name="Note 2 7 5 3 2" xfId="32993"/>
    <cellStyle name="Note 2 7 5 4" xfId="29666"/>
    <cellStyle name="Note 2 7 6" xfId="2163"/>
    <cellStyle name="Note 2 7 6 2" xfId="6464"/>
    <cellStyle name="Note 2 7 6 2 2" xfId="9050"/>
    <cellStyle name="Note 2 7 6 2 2 2" xfId="12810"/>
    <cellStyle name="Note 2 7 6 2 2 2 2" xfId="21799"/>
    <cellStyle name="Note 2 7 6 2 2 2 2 2" xfId="28245"/>
    <cellStyle name="Note 2 7 6 2 2 2 3" xfId="39492"/>
    <cellStyle name="Note 2 7 6 2 2 3" xfId="18039"/>
    <cellStyle name="Note 2 7 6 2 2 3 2" xfId="38654"/>
    <cellStyle name="Note 2 7 6 2 2 4" xfId="23528"/>
    <cellStyle name="Note 2 7 6 2 3" xfId="11687"/>
    <cellStyle name="Note 2 7 6 2 3 2" xfId="20676"/>
    <cellStyle name="Note 2 7 6 2 3 2 2" xfId="33935"/>
    <cellStyle name="Note 2 7 6 2 3 3" xfId="22155"/>
    <cellStyle name="Note 2 7 6 2 4" xfId="15453"/>
    <cellStyle name="Note 2 7 6 2 4 2" xfId="41979"/>
    <cellStyle name="Note 2 7 6 2 5" xfId="35962"/>
    <cellStyle name="Note 2 7 6 3" xfId="4600"/>
    <cellStyle name="Note 2 7 6 3 2" xfId="24194"/>
    <cellStyle name="Note 2 7 6 4" xfId="30435"/>
    <cellStyle name="Note 2 7 7" xfId="4900"/>
    <cellStyle name="Note 2 7 7 2" xfId="7486"/>
    <cellStyle name="Note 2 7 7 2 2" xfId="12329"/>
    <cellStyle name="Note 2 7 7 2 2 2" xfId="21318"/>
    <cellStyle name="Note 2 7 7 2 2 2 2" xfId="33245"/>
    <cellStyle name="Note 2 7 7 2 2 3" xfId="23408"/>
    <cellStyle name="Note 2 7 7 2 3" xfId="16475"/>
    <cellStyle name="Note 2 7 7 2 3 2" xfId="43497"/>
    <cellStyle name="Note 2 7 7 2 4" xfId="37521"/>
    <cellStyle name="Note 2 7 7 3" xfId="10123"/>
    <cellStyle name="Note 2 7 7 3 2" xfId="19112"/>
    <cellStyle name="Note 2 7 7 3 2 2" xfId="42551"/>
    <cellStyle name="Note 2 7 7 3 3" xfId="40499"/>
    <cellStyle name="Note 2 7 7 4" xfId="13889"/>
    <cellStyle name="Note 2 7 7 4 2" xfId="42661"/>
    <cellStyle name="Note 2 7 7 5" xfId="24511"/>
    <cellStyle name="Note 2 7 8" xfId="2512"/>
    <cellStyle name="Note 2 7 8 2" xfId="35933"/>
    <cellStyle name="Note 2 7 9" xfId="41102"/>
    <cellStyle name="Note 2 8" xfId="223"/>
    <cellStyle name="Note 2 8 2" xfId="2578"/>
    <cellStyle name="Note 2 8 2 2" xfId="6819"/>
    <cellStyle name="Note 2 8 2 2 2" xfId="12009"/>
    <cellStyle name="Note 2 8 2 2 2 2" xfId="20998"/>
    <cellStyle name="Note 2 8 2 2 2 2 2" xfId="26220"/>
    <cellStyle name="Note 2 8 2 2 2 3" xfId="34497"/>
    <cellStyle name="Note 2 8 2 2 3" xfId="15808"/>
    <cellStyle name="Note 2 8 2 2 3 2" xfId="37318"/>
    <cellStyle name="Note 2 8 2 2 4" xfId="35060"/>
    <cellStyle name="Note 2 8 2 3" xfId="9389"/>
    <cellStyle name="Note 2 8 2 3 2" xfId="18378"/>
    <cellStyle name="Note 2 8 2 3 2 2" xfId="35772"/>
    <cellStyle name="Note 2 8 2 3 3" xfId="31753"/>
    <cellStyle name="Note 2 8 2 4" xfId="13432"/>
    <cellStyle name="Note 2 8 2 4 2" xfId="44005"/>
    <cellStyle name="Note 2 8 2 5" xfId="37071"/>
    <cellStyle name="Note 2 8 3" xfId="2691"/>
    <cellStyle name="Note 2 8 3 2" xfId="41956"/>
    <cellStyle name="Note 2 8 4" xfId="31035"/>
    <cellStyle name="Note 2 8 5" xfId="44427"/>
    <cellStyle name="Note 2 8 6" xfId="45630"/>
    <cellStyle name="Note 2 9" xfId="572"/>
    <cellStyle name="Note 2 9 2" xfId="4963"/>
    <cellStyle name="Note 2 9 2 2" xfId="7549"/>
    <cellStyle name="Note 2 9 2 2 2" xfId="12349"/>
    <cellStyle name="Note 2 9 2 2 2 2" xfId="21338"/>
    <cellStyle name="Note 2 9 2 2 2 2 2" xfId="22228"/>
    <cellStyle name="Note 2 9 2 2 2 3" xfId="24670"/>
    <cellStyle name="Note 2 9 2 2 3" xfId="16538"/>
    <cellStyle name="Note 2 9 2 2 3 2" xfId="22573"/>
    <cellStyle name="Note 2 9 2 2 4" xfId="28940"/>
    <cellStyle name="Note 2 9 2 3" xfId="10186"/>
    <cellStyle name="Note 2 9 2 3 2" xfId="19175"/>
    <cellStyle name="Note 2 9 2 3 2 2" xfId="31638"/>
    <cellStyle name="Note 2 9 2 3 3" xfId="37531"/>
    <cellStyle name="Note 2 9 2 4" xfId="13952"/>
    <cellStyle name="Note 2 9 2 4 2" xfId="28085"/>
    <cellStyle name="Note 2 9 2 5" xfId="33971"/>
    <cellStyle name="Note 2 9 3" xfId="3009"/>
    <cellStyle name="Note 2 9 3 2" xfId="28291"/>
    <cellStyle name="Note 2 9 4" xfId="29573"/>
    <cellStyle name="Note 2 9 5" xfId="44434"/>
    <cellStyle name="Note 2 9 6" xfId="45673"/>
    <cellStyle name="Note 3" xfId="134"/>
    <cellStyle name="Note 3 10" xfId="922"/>
    <cellStyle name="Note 3 10 2" xfId="5289"/>
    <cellStyle name="Note 3 10 2 2" xfId="7875"/>
    <cellStyle name="Note 3 10 2 2 2" xfId="12450"/>
    <cellStyle name="Note 3 10 2 2 2 2" xfId="21439"/>
    <cellStyle name="Note 3 10 2 2 2 2 2" xfId="43537"/>
    <cellStyle name="Note 3 10 2 2 2 3" xfId="37960"/>
    <cellStyle name="Note 3 10 2 2 3" xfId="16864"/>
    <cellStyle name="Note 3 10 2 2 3 2" xfId="41008"/>
    <cellStyle name="Note 3 10 2 2 4" xfId="32761"/>
    <cellStyle name="Note 3 10 2 3" xfId="10512"/>
    <cellStyle name="Note 3 10 2 3 2" xfId="19501"/>
    <cellStyle name="Note 3 10 2 3 2 2" xfId="37773"/>
    <cellStyle name="Note 3 10 2 3 3" xfId="34383"/>
    <cellStyle name="Note 3 10 2 4" xfId="14278"/>
    <cellStyle name="Note 3 10 2 4 2" xfId="25356"/>
    <cellStyle name="Note 3 10 2 5" xfId="35280"/>
    <cellStyle name="Note 3 10 3" xfId="3359"/>
    <cellStyle name="Note 3 10 3 2" xfId="30844"/>
    <cellStyle name="Note 3 10 4" xfId="38400"/>
    <cellStyle name="Note 3 10 5" xfId="44598"/>
    <cellStyle name="Note 3 11" xfId="1266"/>
    <cellStyle name="Note 3 11 2" xfId="5611"/>
    <cellStyle name="Note 3 11 2 2" xfId="8197"/>
    <cellStyle name="Note 3 11 2 2 2" xfId="12549"/>
    <cellStyle name="Note 3 11 2 2 2 2" xfId="21538"/>
    <cellStyle name="Note 3 11 2 2 2 2 2" xfId="32811"/>
    <cellStyle name="Note 3 11 2 2 2 3" xfId="32983"/>
    <cellStyle name="Note 3 11 2 2 3" xfId="17186"/>
    <cellStyle name="Note 3 11 2 2 3 2" xfId="33225"/>
    <cellStyle name="Note 3 11 2 2 4" xfId="39501"/>
    <cellStyle name="Note 3 11 2 3" xfId="10834"/>
    <cellStyle name="Note 3 11 2 3 2" xfId="19823"/>
    <cellStyle name="Note 3 11 2 3 2 2" xfId="34581"/>
    <cellStyle name="Note 3 11 2 3 3" xfId="41626"/>
    <cellStyle name="Note 3 11 2 4" xfId="14600"/>
    <cellStyle name="Note 3 11 2 4 2" xfId="32638"/>
    <cellStyle name="Note 3 11 2 5" xfId="32101"/>
    <cellStyle name="Note 3 11 3" xfId="3703"/>
    <cellStyle name="Note 3 11 3 2" xfId="23362"/>
    <cellStyle name="Note 3 11 4" xfId="29534"/>
    <cellStyle name="Note 3 11 5" xfId="44604"/>
    <cellStyle name="Note 3 12" xfId="1699"/>
    <cellStyle name="Note 3 12 2" xfId="6026"/>
    <cellStyle name="Note 3 12 2 2" xfId="8612"/>
    <cellStyle name="Note 3 12 2 2 2" xfId="12674"/>
    <cellStyle name="Note 3 12 2 2 2 2" xfId="21663"/>
    <cellStyle name="Note 3 12 2 2 2 2 2" xfId="37019"/>
    <cellStyle name="Note 3 12 2 2 2 3" xfId="35339"/>
    <cellStyle name="Note 3 12 2 2 3" xfId="17601"/>
    <cellStyle name="Note 3 12 2 2 3 2" xfId="38479"/>
    <cellStyle name="Note 3 12 2 2 4" xfId="27247"/>
    <cellStyle name="Note 3 12 2 3" xfId="11249"/>
    <cellStyle name="Note 3 12 2 3 2" xfId="20238"/>
    <cellStyle name="Note 3 12 2 3 2 2" xfId="35556"/>
    <cellStyle name="Note 3 12 2 3 3" xfId="32268"/>
    <cellStyle name="Note 3 12 2 4" xfId="15015"/>
    <cellStyle name="Note 3 12 2 4 2" xfId="29192"/>
    <cellStyle name="Note 3 12 2 5" xfId="37553"/>
    <cellStyle name="Note 3 12 3" xfId="4136"/>
    <cellStyle name="Note 3 12 3 2" xfId="28676"/>
    <cellStyle name="Note 3 12 4" xfId="38775"/>
    <cellStyle name="Note 3 12 5" xfId="44669"/>
    <cellStyle name="Note 3 13" xfId="1632"/>
    <cellStyle name="Note 3 13 2" xfId="5974"/>
    <cellStyle name="Note 3 13 2 2" xfId="8560"/>
    <cellStyle name="Note 3 13 2 2 2" xfId="12658"/>
    <cellStyle name="Note 3 13 2 2 2 2" xfId="21647"/>
    <cellStyle name="Note 3 13 2 2 2 2 2" xfId="34984"/>
    <cellStyle name="Note 3 13 2 2 2 3" xfId="24792"/>
    <cellStyle name="Note 3 13 2 2 3" xfId="17549"/>
    <cellStyle name="Note 3 13 2 2 3 2" xfId="39109"/>
    <cellStyle name="Note 3 13 2 2 4" xfId="36739"/>
    <cellStyle name="Note 3 13 2 3" xfId="11197"/>
    <cellStyle name="Note 3 13 2 3 2" xfId="20186"/>
    <cellStyle name="Note 3 13 2 3 2 2" xfId="29144"/>
    <cellStyle name="Note 3 13 2 3 3" xfId="37686"/>
    <cellStyle name="Note 3 13 2 4" xfId="14963"/>
    <cellStyle name="Note 3 13 2 4 2" xfId="33355"/>
    <cellStyle name="Note 3 13 2 5" xfId="36464"/>
    <cellStyle name="Note 3 13 3" xfId="4069"/>
    <cellStyle name="Note 3 13 3 2" xfId="37393"/>
    <cellStyle name="Note 3 13 4" xfId="30163"/>
    <cellStyle name="Note 3 13 5" xfId="44662"/>
    <cellStyle name="Note 3 14" xfId="2599"/>
    <cellStyle name="Note 3 14 2" xfId="6840"/>
    <cellStyle name="Note 3 14 2 2" xfId="12016"/>
    <cellStyle name="Note 3 14 2 2 2" xfId="21005"/>
    <cellStyle name="Note 3 14 2 2 2 2" xfId="28520"/>
    <cellStyle name="Note 3 14 2 2 3" xfId="34961"/>
    <cellStyle name="Note 3 14 2 3" xfId="15829"/>
    <cellStyle name="Note 3 14 2 3 2" xfId="36656"/>
    <cellStyle name="Note 3 14 2 4" xfId="23673"/>
    <cellStyle name="Note 3 14 3" xfId="9410"/>
    <cellStyle name="Note 3 14 3 2" xfId="18399"/>
    <cellStyle name="Note 3 14 3 2 2" xfId="36110"/>
    <cellStyle name="Note 3 14 3 3" xfId="28432"/>
    <cellStyle name="Note 3 14 4" xfId="13453"/>
    <cellStyle name="Note 3 14 4 2" xfId="42882"/>
    <cellStyle name="Note 3 14 5" xfId="36408"/>
    <cellStyle name="Note 3 14 6" xfId="44779"/>
    <cellStyle name="Note 3 15" xfId="6530"/>
    <cellStyle name="Note 3 15 2" xfId="11751"/>
    <cellStyle name="Note 3 15 2 2" xfId="20740"/>
    <cellStyle name="Note 3 15 2 2 2" xfId="40654"/>
    <cellStyle name="Note 3 15 2 3" xfId="26737"/>
    <cellStyle name="Note 3 15 3" xfId="15519"/>
    <cellStyle name="Note 3 15 3 2" xfId="41233"/>
    <cellStyle name="Note 3 15 4" xfId="23687"/>
    <cellStyle name="Note 3 15 5" xfId="44767"/>
    <cellStyle name="Note 3 16" xfId="9114"/>
    <cellStyle name="Note 3 16 2" xfId="18103"/>
    <cellStyle name="Note 3 16 2 2" xfId="39194"/>
    <cellStyle name="Note 3 16 3" xfId="34136"/>
    <cellStyle name="Note 3 16 4" xfId="44805"/>
    <cellStyle name="Note 3 17" xfId="12678"/>
    <cellStyle name="Note 3 17 2" xfId="21667"/>
    <cellStyle name="Note 3 17 2 2" xfId="22806"/>
    <cellStyle name="Note 3 17 3" xfId="32821"/>
    <cellStyle name="Note 3 17 4" xfId="44862"/>
    <cellStyle name="Note 3 18" xfId="2234"/>
    <cellStyle name="Note 3 18 2" xfId="35734"/>
    <cellStyle name="Note 3 18 3" xfId="44894"/>
    <cellStyle name="Note 3 19" xfId="13143"/>
    <cellStyle name="Note 3 19 2" xfId="36794"/>
    <cellStyle name="Note 3 19 3" xfId="44951"/>
    <cellStyle name="Note 3 2" xfId="172"/>
    <cellStyle name="Note 3 2 10" xfId="1983"/>
    <cellStyle name="Note 3 2 10 2" xfId="6291"/>
    <cellStyle name="Note 3 2 10 2 2" xfId="8877"/>
    <cellStyle name="Note 3 2 10 2 2 2" xfId="12755"/>
    <cellStyle name="Note 3 2 10 2 2 2 2" xfId="21744"/>
    <cellStyle name="Note 3 2 10 2 2 2 2 2" xfId="25815"/>
    <cellStyle name="Note 3 2 10 2 2 2 3" xfId="39827"/>
    <cellStyle name="Note 3 2 10 2 2 3" xfId="17866"/>
    <cellStyle name="Note 3 2 10 2 2 3 2" xfId="33774"/>
    <cellStyle name="Note 3 2 10 2 2 4" xfId="38139"/>
    <cellStyle name="Note 3 2 10 2 3" xfId="11514"/>
    <cellStyle name="Note 3 2 10 2 3 2" xfId="20503"/>
    <cellStyle name="Note 3 2 10 2 3 2 2" xfId="24750"/>
    <cellStyle name="Note 3 2 10 2 3 3" xfId="35041"/>
    <cellStyle name="Note 3 2 10 2 4" xfId="15280"/>
    <cellStyle name="Note 3 2 10 2 4 2" xfId="42753"/>
    <cellStyle name="Note 3 2 10 2 5" xfId="37405"/>
    <cellStyle name="Note 3 2 10 3" xfId="4420"/>
    <cellStyle name="Note 3 2 10 3 2" xfId="26013"/>
    <cellStyle name="Note 3 2 10 4" xfId="41811"/>
    <cellStyle name="Note 3 2 11" xfId="2871"/>
    <cellStyle name="Note 3 2 11 2" xfId="7021"/>
    <cellStyle name="Note 3 2 11 2 2" xfId="12150"/>
    <cellStyle name="Note 3 2 11 2 2 2" xfId="21139"/>
    <cellStyle name="Note 3 2 11 2 2 2 2" xfId="35539"/>
    <cellStyle name="Note 3 2 11 2 2 3" xfId="23734"/>
    <cellStyle name="Note 3 2 11 2 3" xfId="16010"/>
    <cellStyle name="Note 3 2 11 2 3 2" xfId="34780"/>
    <cellStyle name="Note 3 2 11 2 4" xfId="24995"/>
    <cellStyle name="Note 3 2 11 3" xfId="9584"/>
    <cellStyle name="Note 3 2 11 3 2" xfId="18573"/>
    <cellStyle name="Note 3 2 11 3 2 2" xfId="30278"/>
    <cellStyle name="Note 3 2 11 3 3" xfId="33432"/>
    <cellStyle name="Note 3 2 11 4" xfId="13518"/>
    <cellStyle name="Note 3 2 11 4 2" xfId="30171"/>
    <cellStyle name="Note 3 2 11 5" xfId="28150"/>
    <cellStyle name="Note 3 2 12" xfId="6628"/>
    <cellStyle name="Note 3 2 12 2" xfId="11834"/>
    <cellStyle name="Note 3 2 12 2 2" xfId="20823"/>
    <cellStyle name="Note 3 2 12 2 2 2" xfId="31802"/>
    <cellStyle name="Note 3 2 12 2 3" xfId="31113"/>
    <cellStyle name="Note 3 2 12 3" xfId="15617"/>
    <cellStyle name="Note 3 2 12 3 2" xfId="23573"/>
    <cellStyle name="Note 3 2 12 4" xfId="28872"/>
    <cellStyle name="Note 3 2 13" xfId="9197"/>
    <cellStyle name="Note 3 2 13 2" xfId="18186"/>
    <cellStyle name="Note 3 2 13 2 2" xfId="35631"/>
    <cellStyle name="Note 3 2 13 3" xfId="38159"/>
    <cellStyle name="Note 3 2 14" xfId="12490"/>
    <cellStyle name="Note 3 2 14 2" xfId="21479"/>
    <cellStyle name="Note 3 2 14 2 2" xfId="42900"/>
    <cellStyle name="Note 3 2 14 3" xfId="23488"/>
    <cellStyle name="Note 3 2 15" xfId="2332"/>
    <cellStyle name="Note 3 2 15 2" xfId="25043"/>
    <cellStyle name="Note 3 2 16" xfId="13241"/>
    <cellStyle name="Note 3 2 16 2" xfId="39631"/>
    <cellStyle name="Note 3 2 17" xfId="30532"/>
    <cellStyle name="Note 3 2 18" xfId="44312"/>
    <cellStyle name="Note 3 2 19" xfId="45539"/>
    <cellStyle name="Note 3 2 2" xfId="355"/>
    <cellStyle name="Note 3 2 2 10" xfId="6657"/>
    <cellStyle name="Note 3 2 2 10 2" xfId="11863"/>
    <cellStyle name="Note 3 2 2 10 2 2" xfId="20852"/>
    <cellStyle name="Note 3 2 2 10 2 2 2" xfId="41823"/>
    <cellStyle name="Note 3 2 2 10 2 3" xfId="37837"/>
    <cellStyle name="Note 3 2 2 10 3" xfId="15646"/>
    <cellStyle name="Note 3 2 2 10 3 2" xfId="39530"/>
    <cellStyle name="Note 3 2 2 10 4" xfId="37012"/>
    <cellStyle name="Note 3 2 2 11" xfId="9226"/>
    <cellStyle name="Note 3 2 2 11 2" xfId="18215"/>
    <cellStyle name="Note 3 2 2 11 2 2" xfId="25516"/>
    <cellStyle name="Note 3 2 2 11 3" xfId="27359"/>
    <cellStyle name="Note 3 2 2 12" xfId="12815"/>
    <cellStyle name="Note 3 2 2 12 2" xfId="21804"/>
    <cellStyle name="Note 3 2 2 12 2 2" xfId="22290"/>
    <cellStyle name="Note 3 2 2 12 3" xfId="27443"/>
    <cellStyle name="Note 3 2 2 13" xfId="2361"/>
    <cellStyle name="Note 3 2 2 13 2" xfId="32192"/>
    <cellStyle name="Note 3 2 2 14" xfId="13270"/>
    <cellStyle name="Note 3 2 2 14 2" xfId="35891"/>
    <cellStyle name="Note 3 2 2 15" xfId="42276"/>
    <cellStyle name="Note 3 2 2 2" xfId="487"/>
    <cellStyle name="Note 3 2 2 2 10" xfId="9351"/>
    <cellStyle name="Note 3 2 2 2 10 2" xfId="18340"/>
    <cellStyle name="Note 3 2 2 2 10 2 2" xfId="40138"/>
    <cellStyle name="Note 3 2 2 2 10 3" xfId="31498"/>
    <cellStyle name="Note 3 2 2 2 11" xfId="12256"/>
    <cellStyle name="Note 3 2 2 2 11 2" xfId="21245"/>
    <cellStyle name="Note 3 2 2 2 11 2 2" xfId="23626"/>
    <cellStyle name="Note 3 2 2 2 11 3" xfId="38840"/>
    <cellStyle name="Note 3 2 2 2 12" xfId="2493"/>
    <cellStyle name="Note 3 2 2 2 12 2" xfId="26331"/>
    <cellStyle name="Note 3 2 2 2 13" xfId="13402"/>
    <cellStyle name="Note 3 2 2 2 13 2" xfId="36351"/>
    <cellStyle name="Note 3 2 2 2 14" xfId="40976"/>
    <cellStyle name="Note 3 2 2 2 2" xfId="836"/>
    <cellStyle name="Note 3 2 2 2 2 2" xfId="5205"/>
    <cellStyle name="Note 3 2 2 2 2 2 2" xfId="7791"/>
    <cellStyle name="Note 3 2 2 2 2 2 2 2" xfId="12424"/>
    <cellStyle name="Note 3 2 2 2 2 2 2 2 2" xfId="21413"/>
    <cellStyle name="Note 3 2 2 2 2 2 2 2 2 2" xfId="24215"/>
    <cellStyle name="Note 3 2 2 2 2 2 2 2 3" xfId="24210"/>
    <cellStyle name="Note 3 2 2 2 2 2 2 3" xfId="16780"/>
    <cellStyle name="Note 3 2 2 2 2 2 2 3 2" xfId="28844"/>
    <cellStyle name="Note 3 2 2 2 2 2 2 4" xfId="30821"/>
    <cellStyle name="Note 3 2 2 2 2 2 3" xfId="10428"/>
    <cellStyle name="Note 3 2 2 2 2 2 3 2" xfId="19417"/>
    <cellStyle name="Note 3 2 2 2 2 2 3 2 2" xfId="36044"/>
    <cellStyle name="Note 3 2 2 2 2 2 3 3" xfId="31061"/>
    <cellStyle name="Note 3 2 2 2 2 2 4" xfId="14194"/>
    <cellStyle name="Note 3 2 2 2 2 2 4 2" xfId="26090"/>
    <cellStyle name="Note 3 2 2 2 2 2 5" xfId="33379"/>
    <cellStyle name="Note 3 2 2 2 2 3" xfId="3273"/>
    <cellStyle name="Note 3 2 2 2 2 3 2" xfId="22698"/>
    <cellStyle name="Note 3 2 2 2 2 4" xfId="36851"/>
    <cellStyle name="Note 3 2 2 2 3" xfId="1181"/>
    <cellStyle name="Note 3 2 2 2 3 2" xfId="5526"/>
    <cellStyle name="Note 3 2 2 2 3 2 2" xfId="8112"/>
    <cellStyle name="Note 3 2 2 2 3 2 2 2" xfId="12524"/>
    <cellStyle name="Note 3 2 2 2 3 2 2 2 2" xfId="21513"/>
    <cellStyle name="Note 3 2 2 2 3 2 2 2 2 2" xfId="27146"/>
    <cellStyle name="Note 3 2 2 2 3 2 2 2 3" xfId="27369"/>
    <cellStyle name="Note 3 2 2 2 3 2 2 3" xfId="17101"/>
    <cellStyle name="Note 3 2 2 2 3 2 2 3 2" xfId="33686"/>
    <cellStyle name="Note 3 2 2 2 3 2 2 4" xfId="32445"/>
    <cellStyle name="Note 3 2 2 2 3 2 3" xfId="10749"/>
    <cellStyle name="Note 3 2 2 2 3 2 3 2" xfId="19738"/>
    <cellStyle name="Note 3 2 2 2 3 2 3 2 2" xfId="35004"/>
    <cellStyle name="Note 3 2 2 2 3 2 3 3" xfId="33341"/>
    <cellStyle name="Note 3 2 2 2 3 2 4" xfId="14515"/>
    <cellStyle name="Note 3 2 2 2 3 2 4 2" xfId="43501"/>
    <cellStyle name="Note 3 2 2 2 3 2 5" xfId="32561"/>
    <cellStyle name="Note 3 2 2 2 3 3" xfId="3618"/>
    <cellStyle name="Note 3 2 2 2 3 3 2" xfId="36488"/>
    <cellStyle name="Note 3 2 2 2 3 4" xfId="41491"/>
    <cellStyle name="Note 3 2 2 2 4" xfId="1525"/>
    <cellStyle name="Note 3 2 2 2 4 2" xfId="5870"/>
    <cellStyle name="Note 3 2 2 2 4 2 2" xfId="8456"/>
    <cellStyle name="Note 3 2 2 2 4 2 2 2" xfId="12630"/>
    <cellStyle name="Note 3 2 2 2 4 2 2 2 2" xfId="21619"/>
    <cellStyle name="Note 3 2 2 2 4 2 2 2 2 2" xfId="42850"/>
    <cellStyle name="Note 3 2 2 2 4 2 2 2 3" xfId="31381"/>
    <cellStyle name="Note 3 2 2 2 4 2 2 3" xfId="17445"/>
    <cellStyle name="Note 3 2 2 2 4 2 2 3 2" xfId="36377"/>
    <cellStyle name="Note 3 2 2 2 4 2 2 4" xfId="33679"/>
    <cellStyle name="Note 3 2 2 2 4 2 3" xfId="11093"/>
    <cellStyle name="Note 3 2 2 2 4 2 3 2" xfId="20082"/>
    <cellStyle name="Note 3 2 2 2 4 2 3 2 2" xfId="28359"/>
    <cellStyle name="Note 3 2 2 2 4 2 3 3" xfId="22159"/>
    <cellStyle name="Note 3 2 2 2 4 2 4" xfId="14859"/>
    <cellStyle name="Note 3 2 2 2 4 2 4 2" xfId="38021"/>
    <cellStyle name="Note 3 2 2 2 4 2 5" xfId="34037"/>
    <cellStyle name="Note 3 2 2 2 4 3" xfId="3962"/>
    <cellStyle name="Note 3 2 2 2 4 3 2" xfId="41480"/>
    <cellStyle name="Note 3 2 2 2 4 4" xfId="41259"/>
    <cellStyle name="Note 3 2 2 2 5" xfId="1916"/>
    <cellStyle name="Note 3 2 2 2 5 2" xfId="6232"/>
    <cellStyle name="Note 3 2 2 2 5 2 2" xfId="8818"/>
    <cellStyle name="Note 3 2 2 2 5 2 2 2" xfId="12736"/>
    <cellStyle name="Note 3 2 2 2 5 2 2 2 2" xfId="21725"/>
    <cellStyle name="Note 3 2 2 2 5 2 2 2 2 2" xfId="31427"/>
    <cellStyle name="Note 3 2 2 2 5 2 2 2 3" xfId="24397"/>
    <cellStyle name="Note 3 2 2 2 5 2 2 3" xfId="17807"/>
    <cellStyle name="Note 3 2 2 2 5 2 2 3 2" xfId="25266"/>
    <cellStyle name="Note 3 2 2 2 5 2 2 4" xfId="41814"/>
    <cellStyle name="Note 3 2 2 2 5 2 3" xfId="11455"/>
    <cellStyle name="Note 3 2 2 2 5 2 3 2" xfId="20444"/>
    <cellStyle name="Note 3 2 2 2 5 2 3 2 2" xfId="25517"/>
    <cellStyle name="Note 3 2 2 2 5 2 3 3" xfId="36477"/>
    <cellStyle name="Note 3 2 2 2 5 2 4" xfId="15221"/>
    <cellStyle name="Note 3 2 2 2 5 2 4 2" xfId="32125"/>
    <cellStyle name="Note 3 2 2 2 5 2 5" xfId="40873"/>
    <cellStyle name="Note 3 2 2 2 5 3" xfId="4353"/>
    <cellStyle name="Note 3 2 2 2 5 3 2" xfId="41421"/>
    <cellStyle name="Note 3 2 2 2 5 4" xfId="31530"/>
    <cellStyle name="Note 3 2 2 2 6" xfId="2144"/>
    <cellStyle name="Note 3 2 2 2 6 2" xfId="6445"/>
    <cellStyle name="Note 3 2 2 2 6 2 2" xfId="9031"/>
    <cellStyle name="Note 3 2 2 2 6 2 2 2" xfId="12804"/>
    <cellStyle name="Note 3 2 2 2 6 2 2 2 2" xfId="21793"/>
    <cellStyle name="Note 3 2 2 2 6 2 2 2 2 2" xfId="33932"/>
    <cellStyle name="Note 3 2 2 2 6 2 2 2 3" xfId="29239"/>
    <cellStyle name="Note 3 2 2 2 6 2 2 3" xfId="18020"/>
    <cellStyle name="Note 3 2 2 2 6 2 2 3 2" xfId="38736"/>
    <cellStyle name="Note 3 2 2 2 6 2 2 4" xfId="23398"/>
    <cellStyle name="Note 3 2 2 2 6 2 3" xfId="11668"/>
    <cellStyle name="Note 3 2 2 2 6 2 3 2" xfId="20657"/>
    <cellStyle name="Note 3 2 2 2 6 2 3 2 2" xfId="33884"/>
    <cellStyle name="Note 3 2 2 2 6 2 3 3" xfId="42820"/>
    <cellStyle name="Note 3 2 2 2 6 2 4" xfId="15434"/>
    <cellStyle name="Note 3 2 2 2 6 2 4 2" xfId="41849"/>
    <cellStyle name="Note 3 2 2 2 6 2 5" xfId="26359"/>
    <cellStyle name="Note 3 2 2 2 6 3" xfId="4581"/>
    <cellStyle name="Note 3 2 2 2 6 3 2" xfId="23900"/>
    <cellStyle name="Note 3 2 2 2 6 4" xfId="33413"/>
    <cellStyle name="Note 3 2 2 2 7" xfId="2954"/>
    <cellStyle name="Note 3 2 2 2 7 2" xfId="7104"/>
    <cellStyle name="Note 3 2 2 2 7 2 2" xfId="12230"/>
    <cellStyle name="Note 3 2 2 2 7 2 2 2" xfId="21219"/>
    <cellStyle name="Note 3 2 2 2 7 2 2 2 2" xfId="40755"/>
    <cellStyle name="Note 3 2 2 2 7 2 2 3" xfId="32968"/>
    <cellStyle name="Note 3 2 2 2 7 2 3" xfId="16093"/>
    <cellStyle name="Note 3 2 2 2 7 2 3 2" xfId="29335"/>
    <cellStyle name="Note 3 2 2 2 7 2 4" xfId="40776"/>
    <cellStyle name="Note 3 2 2 2 7 3" xfId="9667"/>
    <cellStyle name="Note 3 2 2 2 7 3 2" xfId="18656"/>
    <cellStyle name="Note 3 2 2 2 7 3 2 2" xfId="34823"/>
    <cellStyle name="Note 3 2 2 2 7 3 3" xfId="37342"/>
    <cellStyle name="Note 3 2 2 2 7 4" xfId="27097"/>
    <cellStyle name="Note 3 2 2 2 8" xfId="4881"/>
    <cellStyle name="Note 3 2 2 2 8 2" xfId="7467"/>
    <cellStyle name="Note 3 2 2 2 8 2 2" xfId="12324"/>
    <cellStyle name="Note 3 2 2 2 8 2 2 2" xfId="21313"/>
    <cellStyle name="Note 3 2 2 2 8 2 2 2 2" xfId="32144"/>
    <cellStyle name="Note 3 2 2 2 8 2 2 3" xfId="35796"/>
    <cellStyle name="Note 3 2 2 2 8 2 3" xfId="16456"/>
    <cellStyle name="Note 3 2 2 2 8 2 3 2" xfId="43434"/>
    <cellStyle name="Note 3 2 2 2 8 2 4" xfId="37647"/>
    <cellStyle name="Note 3 2 2 2 8 3" xfId="10104"/>
    <cellStyle name="Note 3 2 2 2 8 3 2" xfId="19093"/>
    <cellStyle name="Note 3 2 2 2 8 3 2 2" xfId="35925"/>
    <cellStyle name="Note 3 2 2 2 8 3 3" xfId="31057"/>
    <cellStyle name="Note 3 2 2 2 8 4" xfId="13870"/>
    <cellStyle name="Note 3 2 2 2 8 4 2" xfId="35588"/>
    <cellStyle name="Note 3 2 2 2 8 5" xfId="34810"/>
    <cellStyle name="Note 3 2 2 2 9" xfId="6789"/>
    <cellStyle name="Note 3 2 2 2 9 2" xfId="11988"/>
    <cellStyle name="Note 3 2 2 2 9 2 2" xfId="20977"/>
    <cellStyle name="Note 3 2 2 2 9 2 2 2" xfId="28389"/>
    <cellStyle name="Note 3 2 2 2 9 2 3" xfId="41524"/>
    <cellStyle name="Note 3 2 2 2 9 3" xfId="15778"/>
    <cellStyle name="Note 3 2 2 2 9 3 2" xfId="42155"/>
    <cellStyle name="Note 3 2 2 2 9 4" xfId="29586"/>
    <cellStyle name="Note 3 2 2 3" xfId="704"/>
    <cellStyle name="Note 3 2 2 3 2" xfId="5080"/>
    <cellStyle name="Note 3 2 2 3 2 2" xfId="7666"/>
    <cellStyle name="Note 3 2 2 3 2 2 2" xfId="12383"/>
    <cellStyle name="Note 3 2 2 3 2 2 2 2" xfId="21372"/>
    <cellStyle name="Note 3 2 2 3 2 2 2 2 2" xfId="35042"/>
    <cellStyle name="Note 3 2 2 3 2 2 2 3" xfId="36425"/>
    <cellStyle name="Note 3 2 2 3 2 2 3" xfId="16655"/>
    <cellStyle name="Note 3 2 2 3 2 2 3 2" xfId="23266"/>
    <cellStyle name="Note 3 2 2 3 2 2 4" xfId="37952"/>
    <cellStyle name="Note 3 2 2 3 2 3" xfId="10303"/>
    <cellStyle name="Note 3 2 2 3 2 3 2" xfId="19292"/>
    <cellStyle name="Note 3 2 2 3 2 3 2 2" xfId="29092"/>
    <cellStyle name="Note 3 2 2 3 2 3 3" xfId="40327"/>
    <cellStyle name="Note 3 2 2 3 2 4" xfId="14069"/>
    <cellStyle name="Note 3 2 2 3 2 4 2" xfId="34941"/>
    <cellStyle name="Note 3 2 2 3 2 5" xfId="24723"/>
    <cellStyle name="Note 3 2 2 3 3" xfId="3141"/>
    <cellStyle name="Note 3 2 2 3 3 2" xfId="42260"/>
    <cellStyle name="Note 3 2 2 3 4" xfId="41791"/>
    <cellStyle name="Note 3 2 2 4" xfId="1049"/>
    <cellStyle name="Note 3 2 2 4 2" xfId="5401"/>
    <cellStyle name="Note 3 2 2 4 2 2" xfId="7987"/>
    <cellStyle name="Note 3 2 2 4 2 2 2" xfId="12486"/>
    <cellStyle name="Note 3 2 2 4 2 2 2 2" xfId="21475"/>
    <cellStyle name="Note 3 2 2 4 2 2 2 2 2" xfId="28800"/>
    <cellStyle name="Note 3 2 2 4 2 2 2 3" xfId="27070"/>
    <cellStyle name="Note 3 2 2 4 2 2 3" xfId="16976"/>
    <cellStyle name="Note 3 2 2 4 2 2 3 2" xfId="38323"/>
    <cellStyle name="Note 3 2 2 4 2 2 4" xfId="30003"/>
    <cellStyle name="Note 3 2 2 4 2 3" xfId="10624"/>
    <cellStyle name="Note 3 2 2 4 2 3 2" xfId="19613"/>
    <cellStyle name="Note 3 2 2 4 2 3 2 2" xfId="27281"/>
    <cellStyle name="Note 3 2 2 4 2 3 3" xfId="33205"/>
    <cellStyle name="Note 3 2 2 4 2 4" xfId="14390"/>
    <cellStyle name="Note 3 2 2 4 2 4 2" xfId="26641"/>
    <cellStyle name="Note 3 2 2 4 2 5" xfId="25826"/>
    <cellStyle name="Note 3 2 2 4 3" xfId="3486"/>
    <cellStyle name="Note 3 2 2 4 3 2" xfId="28379"/>
    <cellStyle name="Note 3 2 2 4 4" xfId="28308"/>
    <cellStyle name="Note 3 2 2 5" xfId="1393"/>
    <cellStyle name="Note 3 2 2 5 2" xfId="5738"/>
    <cellStyle name="Note 3 2 2 5 2 2" xfId="8324"/>
    <cellStyle name="Note 3 2 2 5 2 2 2" xfId="12587"/>
    <cellStyle name="Note 3 2 2 5 2 2 2 2" xfId="21576"/>
    <cellStyle name="Note 3 2 2 5 2 2 2 2 2" xfId="33052"/>
    <cellStyle name="Note 3 2 2 5 2 2 2 3" xfId="23229"/>
    <cellStyle name="Note 3 2 2 5 2 2 3" xfId="17313"/>
    <cellStyle name="Note 3 2 2 5 2 2 3 2" xfId="34063"/>
    <cellStyle name="Note 3 2 2 5 2 2 4" xfId="35170"/>
    <cellStyle name="Note 3 2 2 5 2 3" xfId="10961"/>
    <cellStyle name="Note 3 2 2 5 2 3 2" xfId="19950"/>
    <cellStyle name="Note 3 2 2 5 2 3 2 2" xfId="38576"/>
    <cellStyle name="Note 3 2 2 5 2 3 3" xfId="33408"/>
    <cellStyle name="Note 3 2 2 5 2 4" xfId="14727"/>
    <cellStyle name="Note 3 2 2 5 2 4 2" xfId="38109"/>
    <cellStyle name="Note 3 2 2 5 2 5" xfId="23109"/>
    <cellStyle name="Note 3 2 2 5 3" xfId="3830"/>
    <cellStyle name="Note 3 2 2 5 3 2" xfId="31220"/>
    <cellStyle name="Note 3 2 2 5 4" xfId="43779"/>
    <cellStyle name="Note 3 2 2 6" xfId="1704"/>
    <cellStyle name="Note 3 2 2 6 2" xfId="6030"/>
    <cellStyle name="Note 3 2 2 6 2 2" xfId="8616"/>
    <cellStyle name="Note 3 2 2 6 2 2 2" xfId="12675"/>
    <cellStyle name="Note 3 2 2 6 2 2 2 2" xfId="21664"/>
    <cellStyle name="Note 3 2 2 6 2 2 2 2 2" xfId="27204"/>
    <cellStyle name="Note 3 2 2 6 2 2 2 3" xfId="22906"/>
    <cellStyle name="Note 3 2 2 6 2 2 3" xfId="17605"/>
    <cellStyle name="Note 3 2 2 6 2 2 3 2" xfId="30386"/>
    <cellStyle name="Note 3 2 2 6 2 2 4" xfId="23645"/>
    <cellStyle name="Note 3 2 2 6 2 3" xfId="11253"/>
    <cellStyle name="Note 3 2 2 6 2 3 2" xfId="20242"/>
    <cellStyle name="Note 3 2 2 6 2 3 2 2" xfId="41612"/>
    <cellStyle name="Note 3 2 2 6 2 3 3" xfId="33332"/>
    <cellStyle name="Note 3 2 2 6 2 4" xfId="15019"/>
    <cellStyle name="Note 3 2 2 6 2 4 2" xfId="43292"/>
    <cellStyle name="Note 3 2 2 6 2 5" xfId="29526"/>
    <cellStyle name="Note 3 2 2 6 3" xfId="4141"/>
    <cellStyle name="Note 3 2 2 6 3 2" xfId="29678"/>
    <cellStyle name="Note 3 2 2 6 4" xfId="41472"/>
    <cellStyle name="Note 3 2 2 7" xfId="2012"/>
    <cellStyle name="Note 3 2 2 7 2" xfId="6320"/>
    <cellStyle name="Note 3 2 2 7 2 2" xfId="8906"/>
    <cellStyle name="Note 3 2 2 7 2 2 2" xfId="12765"/>
    <cellStyle name="Note 3 2 2 7 2 2 2 2" xfId="21754"/>
    <cellStyle name="Note 3 2 2 7 2 2 2 2 2" xfId="36322"/>
    <cellStyle name="Note 3 2 2 7 2 2 2 3" xfId="41959"/>
    <cellStyle name="Note 3 2 2 7 2 2 3" xfId="17895"/>
    <cellStyle name="Note 3 2 2 7 2 2 3 2" xfId="35359"/>
    <cellStyle name="Note 3 2 2 7 2 2 4" xfId="27335"/>
    <cellStyle name="Note 3 2 2 7 2 3" xfId="11543"/>
    <cellStyle name="Note 3 2 2 7 2 3 2" xfId="20532"/>
    <cellStyle name="Note 3 2 2 7 2 3 2 2" xfId="31772"/>
    <cellStyle name="Note 3 2 2 7 2 3 3" xfId="34439"/>
    <cellStyle name="Note 3 2 2 7 2 4" xfId="15309"/>
    <cellStyle name="Note 3 2 2 7 2 4 2" xfId="24634"/>
    <cellStyle name="Note 3 2 2 7 2 5" xfId="41745"/>
    <cellStyle name="Note 3 2 2 7 3" xfId="4449"/>
    <cellStyle name="Note 3 2 2 7 3 2" xfId="36580"/>
    <cellStyle name="Note 3 2 2 7 4" xfId="26907"/>
    <cellStyle name="Note 3 2 2 8" xfId="2823"/>
    <cellStyle name="Note 3 2 2 8 2" xfId="6973"/>
    <cellStyle name="Note 3 2 2 8 2 2" xfId="12102"/>
    <cellStyle name="Note 3 2 2 8 2 2 2" xfId="21091"/>
    <cellStyle name="Note 3 2 2 8 2 2 2 2" xfId="33769"/>
    <cellStyle name="Note 3 2 2 8 2 2 3" xfId="30769"/>
    <cellStyle name="Note 3 2 2 8 2 3" xfId="15962"/>
    <cellStyle name="Note 3 2 2 8 2 3 2" xfId="26174"/>
    <cellStyle name="Note 3 2 2 8 2 4" xfId="39279"/>
    <cellStyle name="Note 3 2 2 8 3" xfId="9536"/>
    <cellStyle name="Note 3 2 2 8 3 2" xfId="18525"/>
    <cellStyle name="Note 3 2 2 8 3 2 2" xfId="22602"/>
    <cellStyle name="Note 3 2 2 8 3 3" xfId="27582"/>
    <cellStyle name="Note 3 2 2 8 4" xfId="41868"/>
    <cellStyle name="Note 3 2 2 9" xfId="4756"/>
    <cellStyle name="Note 3 2 2 9 2" xfId="7342"/>
    <cellStyle name="Note 3 2 2 9 2 2" xfId="12286"/>
    <cellStyle name="Note 3 2 2 9 2 2 2" xfId="21275"/>
    <cellStyle name="Note 3 2 2 9 2 2 2 2" xfId="31071"/>
    <cellStyle name="Note 3 2 2 9 2 2 3" xfId="22190"/>
    <cellStyle name="Note 3 2 2 9 2 3" xfId="16331"/>
    <cellStyle name="Note 3 2 2 9 2 3 2" xfId="26150"/>
    <cellStyle name="Note 3 2 2 9 2 4" xfId="27832"/>
    <cellStyle name="Note 3 2 2 9 3" xfId="9979"/>
    <cellStyle name="Note 3 2 2 9 3 2" xfId="18968"/>
    <cellStyle name="Note 3 2 2 9 3 2 2" xfId="26279"/>
    <cellStyle name="Note 3 2 2 9 3 3" xfId="40331"/>
    <cellStyle name="Note 3 2 2 9 4" xfId="13745"/>
    <cellStyle name="Note 3 2 2 9 4 2" xfId="38753"/>
    <cellStyle name="Note 3 2 2 9 5" xfId="36850"/>
    <cellStyle name="Note 3 2 3" xfId="458"/>
    <cellStyle name="Note 3 2 3 10" xfId="9322"/>
    <cellStyle name="Note 3 2 3 10 2" xfId="18311"/>
    <cellStyle name="Note 3 2 3 10 2 2" xfId="23859"/>
    <cellStyle name="Note 3 2 3 10 3" xfId="24513"/>
    <cellStyle name="Note 3 2 3 11" xfId="12746"/>
    <cellStyle name="Note 3 2 3 11 2" xfId="21735"/>
    <cellStyle name="Note 3 2 3 11 2 2" xfId="26462"/>
    <cellStyle name="Note 3 2 3 11 3" xfId="31252"/>
    <cellStyle name="Note 3 2 3 12" xfId="2464"/>
    <cellStyle name="Note 3 2 3 12 2" xfId="39545"/>
    <cellStyle name="Note 3 2 3 13" xfId="13373"/>
    <cellStyle name="Note 3 2 3 13 2" xfId="25881"/>
    <cellStyle name="Note 3 2 3 14" xfId="32565"/>
    <cellStyle name="Note 3 2 3 2" xfId="807"/>
    <cellStyle name="Note 3 2 3 2 2" xfId="5176"/>
    <cellStyle name="Note 3 2 3 2 2 2" xfId="7762"/>
    <cellStyle name="Note 3 2 3 2 2 2 2" xfId="12412"/>
    <cellStyle name="Note 3 2 3 2 2 2 2 2" xfId="21401"/>
    <cellStyle name="Note 3 2 3 2 2 2 2 2 2" xfId="43296"/>
    <cellStyle name="Note 3 2 3 2 2 2 2 3" xfId="34146"/>
    <cellStyle name="Note 3 2 3 2 2 2 3" xfId="16751"/>
    <cellStyle name="Note 3 2 3 2 2 2 3 2" xfId="41219"/>
    <cellStyle name="Note 3 2 3 2 2 2 4" xfId="23096"/>
    <cellStyle name="Note 3 2 3 2 2 3" xfId="10399"/>
    <cellStyle name="Note 3 2 3 2 2 3 2" xfId="19388"/>
    <cellStyle name="Note 3 2 3 2 2 3 2 2" xfId="25449"/>
    <cellStyle name="Note 3 2 3 2 2 3 3" xfId="40079"/>
    <cellStyle name="Note 3 2 3 2 2 4" xfId="14165"/>
    <cellStyle name="Note 3 2 3 2 2 4 2" xfId="43582"/>
    <cellStyle name="Note 3 2 3 2 2 5" xfId="43598"/>
    <cellStyle name="Note 3 2 3 2 3" xfId="3244"/>
    <cellStyle name="Note 3 2 3 2 3 2" xfId="26423"/>
    <cellStyle name="Note 3 2 3 2 4" xfId="42466"/>
    <cellStyle name="Note 3 2 3 3" xfId="1152"/>
    <cellStyle name="Note 3 2 3 3 2" xfId="5497"/>
    <cellStyle name="Note 3 2 3 3 2 2" xfId="8083"/>
    <cellStyle name="Note 3 2 3 3 2 2 2" xfId="12513"/>
    <cellStyle name="Note 3 2 3 3 2 2 2 2" xfId="21502"/>
    <cellStyle name="Note 3 2 3 3 2 2 2 2 2" xfId="28967"/>
    <cellStyle name="Note 3 2 3 3 2 2 2 3" xfId="29165"/>
    <cellStyle name="Note 3 2 3 3 2 2 3" xfId="17072"/>
    <cellStyle name="Note 3 2 3 3 2 2 3 2" xfId="28559"/>
    <cellStyle name="Note 3 2 3 3 2 2 4" xfId="31273"/>
    <cellStyle name="Note 3 2 3 3 2 3" xfId="10720"/>
    <cellStyle name="Note 3 2 3 3 2 3 2" xfId="19709"/>
    <cellStyle name="Note 3 2 3 3 2 3 2 2" xfId="36827"/>
    <cellStyle name="Note 3 2 3 3 2 3 3" xfId="35565"/>
    <cellStyle name="Note 3 2 3 3 2 4" xfId="14486"/>
    <cellStyle name="Note 3 2 3 3 2 4 2" xfId="35298"/>
    <cellStyle name="Note 3 2 3 3 2 5" xfId="30746"/>
    <cellStyle name="Note 3 2 3 3 3" xfId="3589"/>
    <cellStyle name="Note 3 2 3 3 3 2" xfId="25817"/>
    <cellStyle name="Note 3 2 3 3 4" xfId="40851"/>
    <cellStyle name="Note 3 2 3 4" xfId="1496"/>
    <cellStyle name="Note 3 2 3 4 2" xfId="5841"/>
    <cellStyle name="Note 3 2 3 4 2 2" xfId="8427"/>
    <cellStyle name="Note 3 2 3 4 2 2 2" xfId="12617"/>
    <cellStyle name="Note 3 2 3 4 2 2 2 2" xfId="21606"/>
    <cellStyle name="Note 3 2 3 4 2 2 2 2 2" xfId="36847"/>
    <cellStyle name="Note 3 2 3 4 2 2 2 3" xfId="34894"/>
    <cellStyle name="Note 3 2 3 4 2 2 3" xfId="17416"/>
    <cellStyle name="Note 3 2 3 4 2 2 3 2" xfId="25734"/>
    <cellStyle name="Note 3 2 3 4 2 2 4" xfId="28552"/>
    <cellStyle name="Note 3 2 3 4 2 3" xfId="11064"/>
    <cellStyle name="Note 3 2 3 4 2 3 2" xfId="20053"/>
    <cellStyle name="Note 3 2 3 4 2 3 2 2" xfId="42220"/>
    <cellStyle name="Note 3 2 3 4 2 3 3" xfId="41504"/>
    <cellStyle name="Note 3 2 3 4 2 4" xfId="14830"/>
    <cellStyle name="Note 3 2 3 4 2 4 2" xfId="36848"/>
    <cellStyle name="Note 3 2 3 4 2 5" xfId="36297"/>
    <cellStyle name="Note 3 2 3 4 3" xfId="3933"/>
    <cellStyle name="Note 3 2 3 4 3 2" xfId="31916"/>
    <cellStyle name="Note 3 2 3 4 4" xfId="32868"/>
    <cellStyle name="Note 3 2 3 5" xfId="1457"/>
    <cellStyle name="Note 3 2 3 5 2" xfId="5802"/>
    <cellStyle name="Note 3 2 3 5 2 2" xfId="8388"/>
    <cellStyle name="Note 3 2 3 5 2 2 2" xfId="12603"/>
    <cellStyle name="Note 3 2 3 5 2 2 2 2" xfId="21592"/>
    <cellStyle name="Note 3 2 3 5 2 2 2 2 2" xfId="23298"/>
    <cellStyle name="Note 3 2 3 5 2 2 2 3" xfId="25165"/>
    <cellStyle name="Note 3 2 3 5 2 2 3" xfId="17377"/>
    <cellStyle name="Note 3 2 3 5 2 2 3 2" xfId="40677"/>
    <cellStyle name="Note 3 2 3 5 2 2 4" xfId="39895"/>
    <cellStyle name="Note 3 2 3 5 2 3" xfId="11025"/>
    <cellStyle name="Note 3 2 3 5 2 3 2" xfId="20014"/>
    <cellStyle name="Note 3 2 3 5 2 3 2 2" xfId="32544"/>
    <cellStyle name="Note 3 2 3 5 2 3 3" xfId="44047"/>
    <cellStyle name="Note 3 2 3 5 2 4" xfId="14791"/>
    <cellStyle name="Note 3 2 3 5 2 4 2" xfId="41214"/>
    <cellStyle name="Note 3 2 3 5 2 5" xfId="28546"/>
    <cellStyle name="Note 3 2 3 5 3" xfId="3894"/>
    <cellStyle name="Note 3 2 3 5 3 2" xfId="39481"/>
    <cellStyle name="Note 3 2 3 5 4" xfId="24617"/>
    <cellStyle name="Note 3 2 3 6" xfId="2115"/>
    <cellStyle name="Note 3 2 3 6 2" xfId="6416"/>
    <cellStyle name="Note 3 2 3 6 2 2" xfId="9002"/>
    <cellStyle name="Note 3 2 3 6 2 2 2" xfId="12793"/>
    <cellStyle name="Note 3 2 3 6 2 2 2 2" xfId="21782"/>
    <cellStyle name="Note 3 2 3 6 2 2 2 2 2" xfId="24833"/>
    <cellStyle name="Note 3 2 3 6 2 2 2 3" xfId="40958"/>
    <cellStyle name="Note 3 2 3 6 2 2 3" xfId="17991"/>
    <cellStyle name="Note 3 2 3 6 2 2 3 2" xfId="22944"/>
    <cellStyle name="Note 3 2 3 6 2 2 4" xfId="29527"/>
    <cellStyle name="Note 3 2 3 6 2 3" xfId="11639"/>
    <cellStyle name="Note 3 2 3 6 2 3 2" xfId="20628"/>
    <cellStyle name="Note 3 2 3 6 2 3 2 2" xfId="36111"/>
    <cellStyle name="Note 3 2 3 6 2 3 3" xfId="22937"/>
    <cellStyle name="Note 3 2 3 6 2 4" xfId="15405"/>
    <cellStyle name="Note 3 2 3 6 2 4 2" xfId="23243"/>
    <cellStyle name="Note 3 2 3 6 2 5" xfId="39591"/>
    <cellStyle name="Note 3 2 3 6 3" xfId="4552"/>
    <cellStyle name="Note 3 2 3 6 3 2" xfId="30246"/>
    <cellStyle name="Note 3 2 3 6 4" xfId="32085"/>
    <cellStyle name="Note 3 2 3 7" xfId="2925"/>
    <cellStyle name="Note 3 2 3 7 2" xfId="7075"/>
    <cellStyle name="Note 3 2 3 7 2 2" xfId="12201"/>
    <cellStyle name="Note 3 2 3 7 2 2 2" xfId="21190"/>
    <cellStyle name="Note 3 2 3 7 2 2 2 2" xfId="29868"/>
    <cellStyle name="Note 3 2 3 7 2 2 3" xfId="36001"/>
    <cellStyle name="Note 3 2 3 7 2 3" xfId="16064"/>
    <cellStyle name="Note 3 2 3 7 2 3 2" xfId="28114"/>
    <cellStyle name="Note 3 2 3 7 2 4" xfId="22215"/>
    <cellStyle name="Note 3 2 3 7 3" xfId="9638"/>
    <cellStyle name="Note 3 2 3 7 3 2" xfId="18627"/>
    <cellStyle name="Note 3 2 3 7 3 2 2" xfId="33525"/>
    <cellStyle name="Note 3 2 3 7 3 3" xfId="29134"/>
    <cellStyle name="Note 3 2 3 7 4" xfId="42550"/>
    <cellStyle name="Note 3 2 3 8" xfId="4852"/>
    <cellStyle name="Note 3 2 3 8 2" xfId="7438"/>
    <cellStyle name="Note 3 2 3 8 2 2" xfId="12314"/>
    <cellStyle name="Note 3 2 3 8 2 2 2" xfId="21303"/>
    <cellStyle name="Note 3 2 3 8 2 2 2 2" xfId="26336"/>
    <cellStyle name="Note 3 2 3 8 2 2 3" xfId="33165"/>
    <cellStyle name="Note 3 2 3 8 2 3" xfId="16427"/>
    <cellStyle name="Note 3 2 3 8 2 3 2" xfId="35150"/>
    <cellStyle name="Note 3 2 3 8 2 4" xfId="37330"/>
    <cellStyle name="Note 3 2 3 8 3" xfId="10075"/>
    <cellStyle name="Note 3 2 3 8 3 2" xfId="19064"/>
    <cellStyle name="Note 3 2 3 8 3 2 2" xfId="39647"/>
    <cellStyle name="Note 3 2 3 8 3 3" xfId="40082"/>
    <cellStyle name="Note 3 2 3 8 4" xfId="13841"/>
    <cellStyle name="Note 3 2 3 8 4 2" xfId="33975"/>
    <cellStyle name="Note 3 2 3 8 5" xfId="27537"/>
    <cellStyle name="Note 3 2 3 9" xfId="6760"/>
    <cellStyle name="Note 3 2 3 9 2" xfId="11959"/>
    <cellStyle name="Note 3 2 3 9 2 2" xfId="20948"/>
    <cellStyle name="Note 3 2 3 9 2 2 2" xfId="29311"/>
    <cellStyle name="Note 3 2 3 9 2 3" xfId="38951"/>
    <cellStyle name="Note 3 2 3 9 3" xfId="15749"/>
    <cellStyle name="Note 3 2 3 9 3 2" xfId="40757"/>
    <cellStyle name="Note 3 2 3 9 4" xfId="24012"/>
    <cellStyle name="Note 3 2 4" xfId="555"/>
    <cellStyle name="Note 3 2 4 2" xfId="904"/>
    <cellStyle name="Note 3 2 4 2 2" xfId="5273"/>
    <cellStyle name="Note 3 2 4 2 2 2" xfId="7859"/>
    <cellStyle name="Note 3 2 4 2 2 2 2" xfId="12447"/>
    <cellStyle name="Note 3 2 4 2 2 2 2 2" xfId="21436"/>
    <cellStyle name="Note 3 2 4 2 2 2 2 2 2" xfId="38577"/>
    <cellStyle name="Note 3 2 4 2 2 2 2 3" xfId="32397"/>
    <cellStyle name="Note 3 2 4 2 2 2 3" xfId="16848"/>
    <cellStyle name="Note 3 2 4 2 2 2 3 2" xfId="27212"/>
    <cellStyle name="Note 3 2 4 2 2 2 4" xfId="38188"/>
    <cellStyle name="Note 3 2 4 2 2 3" xfId="10496"/>
    <cellStyle name="Note 3 2 4 2 2 3 2" xfId="19485"/>
    <cellStyle name="Note 3 2 4 2 2 3 2 2" xfId="34075"/>
    <cellStyle name="Note 3 2 4 2 2 3 3" xfId="42788"/>
    <cellStyle name="Note 3 2 4 2 2 4" xfId="14262"/>
    <cellStyle name="Note 3 2 4 2 2 4 2" xfId="26395"/>
    <cellStyle name="Note 3 2 4 2 2 5" xfId="24733"/>
    <cellStyle name="Note 3 2 4 2 3" xfId="3341"/>
    <cellStyle name="Note 3 2 4 2 3 2" xfId="39674"/>
    <cellStyle name="Note 3 2 4 2 4" xfId="25852"/>
    <cellStyle name="Note 3 2 4 3" xfId="1249"/>
    <cellStyle name="Note 3 2 4 3 2" xfId="5594"/>
    <cellStyle name="Note 3 2 4 3 2 2" xfId="8180"/>
    <cellStyle name="Note 3 2 4 3 2 2 2" xfId="12544"/>
    <cellStyle name="Note 3 2 4 3 2 2 2 2" xfId="21533"/>
    <cellStyle name="Note 3 2 4 3 2 2 2 2 2" xfId="36307"/>
    <cellStyle name="Note 3 2 4 3 2 2 2 3" xfId="36499"/>
    <cellStyle name="Note 3 2 4 3 2 2 3" xfId="17169"/>
    <cellStyle name="Note 3 2 4 3 2 2 3 2" xfId="22346"/>
    <cellStyle name="Note 3 2 4 3 2 2 4" xfId="28252"/>
    <cellStyle name="Note 3 2 4 3 2 3" xfId="10817"/>
    <cellStyle name="Note 3 2 4 3 2 3 2" xfId="19806"/>
    <cellStyle name="Note 3 2 4 3 2 3 2 2" xfId="30452"/>
    <cellStyle name="Note 3 2 4 3 2 3 3" xfId="41428"/>
    <cellStyle name="Note 3 2 4 3 2 4" xfId="14583"/>
    <cellStyle name="Note 3 2 4 3 2 4 2" xfId="28930"/>
    <cellStyle name="Note 3 2 4 3 2 5" xfId="28330"/>
    <cellStyle name="Note 3 2 4 3 3" xfId="3686"/>
    <cellStyle name="Note 3 2 4 3 3 2" xfId="22195"/>
    <cellStyle name="Note 3 2 4 3 4" xfId="40592"/>
    <cellStyle name="Note 3 2 4 4" xfId="1593"/>
    <cellStyle name="Note 3 2 4 4 2" xfId="5938"/>
    <cellStyle name="Note 3 2 4 4 2 2" xfId="8524"/>
    <cellStyle name="Note 3 2 4 4 2 2 2" xfId="12652"/>
    <cellStyle name="Note 3 2 4 4 2 2 2 2" xfId="21641"/>
    <cellStyle name="Note 3 2 4 4 2 2 2 2 2" xfId="31326"/>
    <cellStyle name="Note 3 2 4 4 2 2 2 3" xfId="37074"/>
    <cellStyle name="Note 3 2 4 4 2 2 3" xfId="17513"/>
    <cellStyle name="Note 3 2 4 4 2 2 3 2" xfId="25475"/>
    <cellStyle name="Note 3 2 4 4 2 2 4" xfId="22338"/>
    <cellStyle name="Note 3 2 4 4 2 3" xfId="11161"/>
    <cellStyle name="Note 3 2 4 4 2 3 2" xfId="20150"/>
    <cellStyle name="Note 3 2 4 4 2 3 2 2" xfId="25582"/>
    <cellStyle name="Note 3 2 4 4 2 3 3" xfId="32301"/>
    <cellStyle name="Note 3 2 4 4 2 4" xfId="14927"/>
    <cellStyle name="Note 3 2 4 4 2 4 2" xfId="36567"/>
    <cellStyle name="Note 3 2 4 4 2 5" xfId="23307"/>
    <cellStyle name="Note 3 2 4 4 3" xfId="4030"/>
    <cellStyle name="Note 3 2 4 4 3 2" xfId="28109"/>
    <cellStyle name="Note 3 2 4 4 4" xfId="42954"/>
    <cellStyle name="Note 3 2 4 5" xfId="1905"/>
    <cellStyle name="Note 3 2 4 5 2" xfId="6221"/>
    <cellStyle name="Note 3 2 4 5 2 2" xfId="8807"/>
    <cellStyle name="Note 3 2 4 5 2 2 2" xfId="12733"/>
    <cellStyle name="Note 3 2 4 5 2 2 2 2" xfId="21722"/>
    <cellStyle name="Note 3 2 4 5 2 2 2 2 2" xfId="43081"/>
    <cellStyle name="Note 3 2 4 5 2 2 2 3" xfId="38846"/>
    <cellStyle name="Note 3 2 4 5 2 2 3" xfId="17796"/>
    <cellStyle name="Note 3 2 4 5 2 2 3 2" xfId="30682"/>
    <cellStyle name="Note 3 2 4 5 2 2 4" xfId="39717"/>
    <cellStyle name="Note 3 2 4 5 2 3" xfId="11444"/>
    <cellStyle name="Note 3 2 4 5 2 3 2" xfId="20433"/>
    <cellStyle name="Note 3 2 4 5 2 3 2 2" xfId="33291"/>
    <cellStyle name="Note 3 2 4 5 2 3 3" xfId="34692"/>
    <cellStyle name="Note 3 2 4 5 2 4" xfId="15210"/>
    <cellStyle name="Note 3 2 4 5 2 4 2" xfId="24139"/>
    <cellStyle name="Note 3 2 4 5 2 5" xfId="24609"/>
    <cellStyle name="Note 3 2 4 5 3" xfId="4342"/>
    <cellStyle name="Note 3 2 4 5 3 2" xfId="31226"/>
    <cellStyle name="Note 3 2 4 5 4" xfId="23543"/>
    <cellStyle name="Note 3 2 4 6" xfId="2212"/>
    <cellStyle name="Note 3 2 4 6 2" xfId="6513"/>
    <cellStyle name="Note 3 2 4 6 2 2" xfId="9099"/>
    <cellStyle name="Note 3 2 4 6 2 2 2" xfId="12826"/>
    <cellStyle name="Note 3 2 4 6 2 2 2 2" xfId="21815"/>
    <cellStyle name="Note 3 2 4 6 2 2 2 2 2" xfId="25203"/>
    <cellStyle name="Note 3 2 4 6 2 2 2 3" xfId="34052"/>
    <cellStyle name="Note 3 2 4 6 2 2 3" xfId="18088"/>
    <cellStyle name="Note 3 2 4 6 2 2 3 2" xfId="35789"/>
    <cellStyle name="Note 3 2 4 6 2 2 4" xfId="31037"/>
    <cellStyle name="Note 3 2 4 6 2 3" xfId="11736"/>
    <cellStyle name="Note 3 2 4 6 2 3 2" xfId="20725"/>
    <cellStyle name="Note 3 2 4 6 2 3 2 2" xfId="29691"/>
    <cellStyle name="Note 3 2 4 6 2 3 3" xfId="40268"/>
    <cellStyle name="Note 3 2 4 6 2 4" xfId="15502"/>
    <cellStyle name="Note 3 2 4 6 2 4 2" xfId="37251"/>
    <cellStyle name="Note 3 2 4 6 2 5" xfId="32668"/>
    <cellStyle name="Note 3 2 4 6 3" xfId="4649"/>
    <cellStyle name="Note 3 2 4 6 3 2" xfId="24562"/>
    <cellStyle name="Note 3 2 4 6 4" xfId="22186"/>
    <cellStyle name="Note 3 2 4 7" xfId="4949"/>
    <cellStyle name="Note 3 2 4 7 2" xfId="7535"/>
    <cellStyle name="Note 3 2 4 7 2 2" xfId="12344"/>
    <cellStyle name="Note 3 2 4 7 2 2 2" xfId="21333"/>
    <cellStyle name="Note 3 2 4 7 2 2 2 2" xfId="39023"/>
    <cellStyle name="Note 3 2 4 7 2 2 3" xfId="27127"/>
    <cellStyle name="Note 3 2 4 7 2 3" xfId="16524"/>
    <cellStyle name="Note 3 2 4 7 2 3 2" xfId="33152"/>
    <cellStyle name="Note 3 2 4 7 2 4" xfId="34493"/>
    <cellStyle name="Note 3 2 4 7 3" xfId="10172"/>
    <cellStyle name="Note 3 2 4 7 3 2" xfId="19161"/>
    <cellStyle name="Note 3 2 4 7 3 2 2" xfId="36260"/>
    <cellStyle name="Note 3 2 4 7 3 3" xfId="43691"/>
    <cellStyle name="Note 3 2 4 7 4" xfId="13938"/>
    <cellStyle name="Note 3 2 4 7 4 2" xfId="22744"/>
    <cellStyle name="Note 3 2 4 7 5" xfId="41042"/>
    <cellStyle name="Note 3 2 4 8" xfId="2561"/>
    <cellStyle name="Note 3 2 4 8 2" xfId="36116"/>
    <cellStyle name="Note 3 2 4 9" xfId="32306"/>
    <cellStyle name="Note 3 2 5" xfId="326"/>
    <cellStyle name="Note 3 2 5 2" xfId="4727"/>
    <cellStyle name="Note 3 2 5 2 2" xfId="7313"/>
    <cellStyle name="Note 3 2 5 2 2 2" xfId="12275"/>
    <cellStyle name="Note 3 2 5 2 2 2 2" xfId="21264"/>
    <cellStyle name="Note 3 2 5 2 2 2 2 2" xfId="22448"/>
    <cellStyle name="Note 3 2 5 2 2 2 3" xfId="38662"/>
    <cellStyle name="Note 3 2 5 2 2 3" xfId="16302"/>
    <cellStyle name="Note 3 2 5 2 2 3 2" xfId="27410"/>
    <cellStyle name="Note 3 2 5 2 2 4" xfId="33043"/>
    <cellStyle name="Note 3 2 5 2 3" xfId="9950"/>
    <cellStyle name="Note 3 2 5 2 3 2" xfId="18939"/>
    <cellStyle name="Note 3 2 5 2 3 2 2" xfId="44030"/>
    <cellStyle name="Note 3 2 5 2 3 3" xfId="34770"/>
    <cellStyle name="Note 3 2 5 2 4" xfId="13716"/>
    <cellStyle name="Note 3 2 5 2 4 2" xfId="34293"/>
    <cellStyle name="Note 3 2 5 2 5" xfId="42465"/>
    <cellStyle name="Note 3 2 5 3" xfId="2794"/>
    <cellStyle name="Note 3 2 5 3 2" xfId="40696"/>
    <cellStyle name="Note 3 2 5 4" xfId="40893"/>
    <cellStyle name="Note 3 2 6" xfId="675"/>
    <cellStyle name="Note 3 2 6 2" xfId="5051"/>
    <cellStyle name="Note 3 2 6 2 2" xfId="7637"/>
    <cellStyle name="Note 3 2 6 2 2 2" xfId="12374"/>
    <cellStyle name="Note 3 2 6 2 2 2 2" xfId="21363"/>
    <cellStyle name="Note 3 2 6 2 2 2 2 2" xfId="43029"/>
    <cellStyle name="Note 3 2 6 2 2 2 3" xfId="33905"/>
    <cellStyle name="Note 3 2 6 2 2 3" xfId="16626"/>
    <cellStyle name="Note 3 2 6 2 2 3 2" xfId="31890"/>
    <cellStyle name="Note 3 2 6 2 2 4" xfId="36702"/>
    <cellStyle name="Note 3 2 6 2 3" xfId="10274"/>
    <cellStyle name="Note 3 2 6 2 3 2" xfId="19263"/>
    <cellStyle name="Note 3 2 6 2 3 2 2" xfId="32031"/>
    <cellStyle name="Note 3 2 6 2 3 3" xfId="40280"/>
    <cellStyle name="Note 3 2 6 2 4" xfId="14040"/>
    <cellStyle name="Note 3 2 6 2 4 2" xfId="33179"/>
    <cellStyle name="Note 3 2 6 2 5" xfId="39122"/>
    <cellStyle name="Note 3 2 6 3" xfId="3112"/>
    <cellStyle name="Note 3 2 6 3 2" xfId="40859"/>
    <cellStyle name="Note 3 2 6 4" xfId="37451"/>
    <cellStyle name="Note 3 2 7" xfId="1020"/>
    <cellStyle name="Note 3 2 7 2" xfId="5372"/>
    <cellStyle name="Note 3 2 7 2 2" xfId="7958"/>
    <cellStyle name="Note 3 2 7 2 2 2" xfId="12475"/>
    <cellStyle name="Note 3 2 7 2 2 2 2" xfId="21464"/>
    <cellStyle name="Note 3 2 7 2 2 2 2 2" xfId="37740"/>
    <cellStyle name="Note 3 2 7 2 2 2 3" xfId="28898"/>
    <cellStyle name="Note 3 2 7 2 2 3" xfId="16947"/>
    <cellStyle name="Note 3 2 7 2 2 3 2" xfId="36925"/>
    <cellStyle name="Note 3 2 7 2 2 4" xfId="33478"/>
    <cellStyle name="Note 3 2 7 2 3" xfId="10595"/>
    <cellStyle name="Note 3 2 7 2 3 2" xfId="19584"/>
    <cellStyle name="Note 3 2 7 2 3 2 2" xfId="38088"/>
    <cellStyle name="Note 3 2 7 2 3 3" xfId="40566"/>
    <cellStyle name="Note 3 2 7 2 4" xfId="14361"/>
    <cellStyle name="Note 3 2 7 2 4 2" xfId="27599"/>
    <cellStyle name="Note 3 2 7 2 5" xfId="27019"/>
    <cellStyle name="Note 3 2 7 3" xfId="3457"/>
    <cellStyle name="Note 3 2 7 3 2" xfId="42324"/>
    <cellStyle name="Note 3 2 7 4" xfId="42169"/>
    <cellStyle name="Note 3 2 8" xfId="1364"/>
    <cellStyle name="Note 3 2 8 2" xfId="5709"/>
    <cellStyle name="Note 3 2 8 2 2" xfId="8295"/>
    <cellStyle name="Note 3 2 8 2 2 2" xfId="12575"/>
    <cellStyle name="Note 3 2 8 2 2 2 2" xfId="21564"/>
    <cellStyle name="Note 3 2 8 2 2 2 2 2" xfId="30404"/>
    <cellStyle name="Note 3 2 8 2 2 2 3" xfId="30829"/>
    <cellStyle name="Note 3 2 8 2 2 3" xfId="17284"/>
    <cellStyle name="Note 3 2 8 2 2 3 2" xfId="36290"/>
    <cellStyle name="Note 3 2 8 2 2 4" xfId="33599"/>
    <cellStyle name="Note 3 2 8 2 3" xfId="10932"/>
    <cellStyle name="Note 3 2 8 2 3 2" xfId="19921"/>
    <cellStyle name="Note 3 2 8 2 3 2 2" xfId="37205"/>
    <cellStyle name="Note 3 2 8 2 3 3" xfId="34948"/>
    <cellStyle name="Note 3 2 8 2 4" xfId="14698"/>
    <cellStyle name="Note 3 2 8 2 4 2" xfId="41788"/>
    <cellStyle name="Note 3 2 8 2 5" xfId="43270"/>
    <cellStyle name="Note 3 2 8 3" xfId="3801"/>
    <cellStyle name="Note 3 2 8 3 2" xfId="43735"/>
    <cellStyle name="Note 3 2 8 4" xfId="41224"/>
    <cellStyle name="Note 3 2 9" xfId="1755"/>
    <cellStyle name="Note 3 2 9 2" xfId="6081"/>
    <cellStyle name="Note 3 2 9 2 2" xfId="8667"/>
    <cellStyle name="Note 3 2 9 2 2 2" xfId="12694"/>
    <cellStyle name="Note 3 2 9 2 2 2 2" xfId="21683"/>
    <cellStyle name="Note 3 2 9 2 2 2 2 2" xfId="27349"/>
    <cellStyle name="Note 3 2 9 2 2 2 3" xfId="23147"/>
    <cellStyle name="Note 3 2 9 2 2 3" xfId="17656"/>
    <cellStyle name="Note 3 2 9 2 2 3 2" xfId="24319"/>
    <cellStyle name="Note 3 2 9 2 2 4" xfId="28429"/>
    <cellStyle name="Note 3 2 9 2 3" xfId="11304"/>
    <cellStyle name="Note 3 2 9 2 3 2" xfId="20293"/>
    <cellStyle name="Note 3 2 9 2 3 2 2" xfId="29531"/>
    <cellStyle name="Note 3 2 9 2 3 3" xfId="40220"/>
    <cellStyle name="Note 3 2 9 2 4" xfId="15070"/>
    <cellStyle name="Note 3 2 9 2 4 2" xfId="34349"/>
    <cellStyle name="Note 3 2 9 2 5" xfId="42054"/>
    <cellStyle name="Note 3 2 9 3" xfId="4192"/>
    <cellStyle name="Note 3 2 9 3 2" xfId="39958"/>
    <cellStyle name="Note 3 2 9 4" xfId="40760"/>
    <cellStyle name="Note 3 20" xfId="23070"/>
    <cellStyle name="Note 3 20 2" xfId="44993"/>
    <cellStyle name="Note 3 21" xfId="44973"/>
    <cellStyle name="Note 3 22" xfId="45050"/>
    <cellStyle name="Note 3 23" xfId="45062"/>
    <cellStyle name="Note 3 24" xfId="45127"/>
    <cellStyle name="Note 3 25" xfId="45149"/>
    <cellStyle name="Note 3 26" xfId="45180"/>
    <cellStyle name="Note 3 27" xfId="45261"/>
    <cellStyle name="Note 3 28" xfId="45205"/>
    <cellStyle name="Note 3 29" xfId="45282"/>
    <cellStyle name="Note 3 3" xfId="288"/>
    <cellStyle name="Note 3 3 10" xfId="6590"/>
    <cellStyle name="Note 3 3 10 2" xfId="11801"/>
    <cellStyle name="Note 3 3 10 2 2" xfId="20790"/>
    <cellStyle name="Note 3 3 10 2 2 2" xfId="36305"/>
    <cellStyle name="Note 3 3 10 2 3" xfId="22495"/>
    <cellStyle name="Note 3 3 10 3" xfId="15579"/>
    <cellStyle name="Note 3 3 10 3 2" xfId="23311"/>
    <cellStyle name="Note 3 3 10 4" xfId="28831"/>
    <cellStyle name="Note 3 3 11" xfId="9164"/>
    <cellStyle name="Note 3 3 11 2" xfId="18153"/>
    <cellStyle name="Note 3 3 11 2 2" xfId="42351"/>
    <cellStyle name="Note 3 3 11 3" xfId="34268"/>
    <cellStyle name="Note 3 3 12" xfId="12571"/>
    <cellStyle name="Note 3 3 12 2" xfId="21560"/>
    <cellStyle name="Note 3 3 12 2 2" xfId="38497"/>
    <cellStyle name="Note 3 3 12 3" xfId="39884"/>
    <cellStyle name="Note 3 3 13" xfId="2294"/>
    <cellStyle name="Note 3 3 13 2" xfId="24802"/>
    <cellStyle name="Note 3 3 14" xfId="13203"/>
    <cellStyle name="Note 3 3 14 2" xfId="39380"/>
    <cellStyle name="Note 3 3 15" xfId="38876"/>
    <cellStyle name="Note 3 3 16" xfId="44286"/>
    <cellStyle name="Note 3 3 17" xfId="45568"/>
    <cellStyle name="Note 3 3 2" xfId="423"/>
    <cellStyle name="Note 3 3 2 10" xfId="9289"/>
    <cellStyle name="Note 3 3 2 10 2" xfId="18278"/>
    <cellStyle name="Note 3 3 2 10 2 2" xfId="38298"/>
    <cellStyle name="Note 3 3 2 10 3" xfId="23219"/>
    <cellStyle name="Note 3 3 2 11" xfId="9372"/>
    <cellStyle name="Note 3 3 2 11 2" xfId="18361"/>
    <cellStyle name="Note 3 3 2 11 2 2" xfId="39015"/>
    <cellStyle name="Note 3 3 2 11 3" xfId="28191"/>
    <cellStyle name="Note 3 3 2 12" xfId="2429"/>
    <cellStyle name="Note 3 3 2 12 2" xfId="28027"/>
    <cellStyle name="Note 3 3 2 13" xfId="13338"/>
    <cellStyle name="Note 3 3 2 13 2" xfId="29959"/>
    <cellStyle name="Note 3 3 2 14" xfId="40634"/>
    <cellStyle name="Note 3 3 2 2" xfId="772"/>
    <cellStyle name="Note 3 3 2 2 2" xfId="5143"/>
    <cellStyle name="Note 3 3 2 2 2 2" xfId="7729"/>
    <cellStyle name="Note 3 3 2 2 2 2 2" xfId="12399"/>
    <cellStyle name="Note 3 3 2 2 2 2 2 2" xfId="21388"/>
    <cellStyle name="Note 3 3 2 2 2 2 2 2 2" xfId="37069"/>
    <cellStyle name="Note 3 3 2 2 2 2 2 3" xfId="28374"/>
    <cellStyle name="Note 3 3 2 2 2 2 3" xfId="16718"/>
    <cellStyle name="Note 3 3 2 2 2 2 3 2" xfId="35241"/>
    <cellStyle name="Note 3 3 2 2 2 2 4" xfId="29157"/>
    <cellStyle name="Note 3 3 2 2 2 3" xfId="10366"/>
    <cellStyle name="Note 3 3 2 2 2 3 2" xfId="19355"/>
    <cellStyle name="Note 3 3 2 2 2 3 2 2" xfId="39723"/>
    <cellStyle name="Note 3 3 2 2 2 3 3" xfId="41673"/>
    <cellStyle name="Note 3 3 2 2 2 4" xfId="14132"/>
    <cellStyle name="Note 3 3 2 2 2 4 2" xfId="42367"/>
    <cellStyle name="Note 3 3 2 2 2 5" xfId="34556"/>
    <cellStyle name="Note 3 3 2 2 3" xfId="3209"/>
    <cellStyle name="Note 3 3 2 2 3 2" xfId="40600"/>
    <cellStyle name="Note 3 3 2 2 4" xfId="25941"/>
    <cellStyle name="Note 3 3 2 3" xfId="1117"/>
    <cellStyle name="Note 3 3 2 3 2" xfId="5464"/>
    <cellStyle name="Note 3 3 2 3 2 2" xfId="8050"/>
    <cellStyle name="Note 3 3 2 3 2 2 2" xfId="12501"/>
    <cellStyle name="Note 3 3 2 3 2 2 2 2" xfId="21490"/>
    <cellStyle name="Note 3 3 2 3 2 2 2 2 2" xfId="30616"/>
    <cellStyle name="Note 3 3 2 3 2 2 2 3" xfId="31475"/>
    <cellStyle name="Note 3 3 2 3 2 2 3" xfId="17039"/>
    <cellStyle name="Note 3 3 2 3 2 2 3 2" xfId="32162"/>
    <cellStyle name="Note 3 3 2 3 2 2 4" xfId="27578"/>
    <cellStyle name="Note 3 3 2 3 2 3" xfId="10687"/>
    <cellStyle name="Note 3 3 2 3 2 3 2" xfId="19676"/>
    <cellStyle name="Note 3 3 2 3 2 3 2 2" xfId="34371"/>
    <cellStyle name="Note 3 3 2 3 2 3 3" xfId="26714"/>
    <cellStyle name="Note 3 3 2 3 2 4" xfId="14453"/>
    <cellStyle name="Note 3 3 2 3 2 4 2" xfId="42010"/>
    <cellStyle name="Note 3 3 2 3 2 5" xfId="41518"/>
    <cellStyle name="Note 3 3 2 3 3" xfId="3554"/>
    <cellStyle name="Note 3 3 2 3 3 2" xfId="29900"/>
    <cellStyle name="Note 3 3 2 3 4" xfId="41429"/>
    <cellStyle name="Note 3 3 2 4" xfId="1461"/>
    <cellStyle name="Note 3 3 2 4 2" xfId="5806"/>
    <cellStyle name="Note 3 3 2 4 2 2" xfId="8392"/>
    <cellStyle name="Note 3 3 2 4 2 2 2" xfId="12605"/>
    <cellStyle name="Note 3 3 2 4 2 2 2 2" xfId="21594"/>
    <cellStyle name="Note 3 3 2 4 2 2 2 2 2" xfId="32416"/>
    <cellStyle name="Note 3 3 2 4 2 2 2 3" xfId="42561"/>
    <cellStyle name="Note 3 3 2 4 2 2 3" xfId="17381"/>
    <cellStyle name="Note 3 3 2 4 2 2 3 2" xfId="26293"/>
    <cellStyle name="Note 3 3 2 4 2 2 4" xfId="30840"/>
    <cellStyle name="Note 3 3 2 4 2 3" xfId="11029"/>
    <cellStyle name="Note 3 3 2 4 2 3 2" xfId="20018"/>
    <cellStyle name="Note 3 3 2 4 2 3 2 2" xfId="25670"/>
    <cellStyle name="Note 3 3 2 4 2 3 3" xfId="37777"/>
    <cellStyle name="Note 3 3 2 4 2 4" xfId="14795"/>
    <cellStyle name="Note 3 3 2 4 2 4 2" xfId="36597"/>
    <cellStyle name="Note 3 3 2 4 2 5" xfId="23417"/>
    <cellStyle name="Note 3 3 2 4 3" xfId="3898"/>
    <cellStyle name="Note 3 3 2 4 3 2" xfId="37238"/>
    <cellStyle name="Note 3 3 2 4 4" xfId="38166"/>
    <cellStyle name="Note 3 3 2 5" xfId="1746"/>
    <cellStyle name="Note 3 3 2 5 2" xfId="6072"/>
    <cellStyle name="Note 3 3 2 5 2 2" xfId="8658"/>
    <cellStyle name="Note 3 3 2 5 2 2 2" xfId="12692"/>
    <cellStyle name="Note 3 3 2 5 2 2 2 2" xfId="21681"/>
    <cellStyle name="Note 3 3 2 5 2 2 2 2 2" xfId="28148"/>
    <cellStyle name="Note 3 3 2 5 2 2 2 3" xfId="36455"/>
    <cellStyle name="Note 3 3 2 5 2 2 3" xfId="17647"/>
    <cellStyle name="Note 3 3 2 5 2 2 3 2" xfId="28632"/>
    <cellStyle name="Note 3 3 2 5 2 2 4" xfId="29426"/>
    <cellStyle name="Note 3 3 2 5 2 3" xfId="11295"/>
    <cellStyle name="Note 3 3 2 5 2 3 2" xfId="20284"/>
    <cellStyle name="Note 3 3 2 5 2 3 2 2" xfId="30578"/>
    <cellStyle name="Note 3 3 2 5 2 3 3" xfId="40333"/>
    <cellStyle name="Note 3 3 2 5 2 4" xfId="15061"/>
    <cellStyle name="Note 3 3 2 5 2 4 2" xfId="41289"/>
    <cellStyle name="Note 3 3 2 5 2 5" xfId="27940"/>
    <cellStyle name="Note 3 3 2 5 3" xfId="4183"/>
    <cellStyle name="Note 3 3 2 5 3 2" xfId="25087"/>
    <cellStyle name="Note 3 3 2 5 4" xfId="41891"/>
    <cellStyle name="Note 3 3 2 6" xfId="2080"/>
    <cellStyle name="Note 3 3 2 6 2" xfId="6383"/>
    <cellStyle name="Note 3 3 2 6 2 2" xfId="8969"/>
    <cellStyle name="Note 3 3 2 6 2 2 2" xfId="12779"/>
    <cellStyle name="Note 3 3 2 6 2 2 2 2" xfId="21768"/>
    <cellStyle name="Note 3 3 2 6 2 2 2 2 2" xfId="25199"/>
    <cellStyle name="Note 3 3 2 6 2 2 2 3" xfId="35086"/>
    <cellStyle name="Note 3 3 2 6 2 2 3" xfId="17958"/>
    <cellStyle name="Note 3 3 2 6 2 2 3 2" xfId="37630"/>
    <cellStyle name="Note 3 3 2 6 2 2 4" xfId="31962"/>
    <cellStyle name="Note 3 3 2 6 2 3" xfId="11606"/>
    <cellStyle name="Note 3 3 2 6 2 3 2" xfId="20595"/>
    <cellStyle name="Note 3 3 2 6 2 3 2 2" xfId="22225"/>
    <cellStyle name="Note 3 3 2 6 2 3 3" xfId="34650"/>
    <cellStyle name="Note 3 3 2 6 2 4" xfId="15372"/>
    <cellStyle name="Note 3 3 2 6 2 4 2" xfId="34110"/>
    <cellStyle name="Note 3 3 2 6 2 5" xfId="27251"/>
    <cellStyle name="Note 3 3 2 6 3" xfId="4517"/>
    <cellStyle name="Note 3 3 2 6 3 2" xfId="40788"/>
    <cellStyle name="Note 3 3 2 6 4" xfId="29298"/>
    <cellStyle name="Note 3 3 2 7" xfId="2890"/>
    <cellStyle name="Note 3 3 2 7 2" xfId="7040"/>
    <cellStyle name="Note 3 3 2 7 2 2" xfId="12167"/>
    <cellStyle name="Note 3 3 2 7 2 2 2" xfId="21156"/>
    <cellStyle name="Note 3 3 2 7 2 2 2 2" xfId="27705"/>
    <cellStyle name="Note 3 3 2 7 2 2 3" xfId="35429"/>
    <cellStyle name="Note 3 3 2 7 2 3" xfId="16029"/>
    <cellStyle name="Note 3 3 2 7 2 3 2" xfId="34935"/>
    <cellStyle name="Note 3 3 2 7 2 4" xfId="26333"/>
    <cellStyle name="Note 3 3 2 7 3" xfId="9603"/>
    <cellStyle name="Note 3 3 2 7 3 2" xfId="18592"/>
    <cellStyle name="Note 3 3 2 7 3 2 2" xfId="30401"/>
    <cellStyle name="Note 3 3 2 7 3 3" xfId="33561"/>
    <cellStyle name="Note 3 3 2 7 4" xfId="28283"/>
    <cellStyle name="Note 3 3 2 8" xfId="4819"/>
    <cellStyle name="Note 3 3 2 8 2" xfId="7405"/>
    <cellStyle name="Note 3 3 2 8 2 2" xfId="12302"/>
    <cellStyle name="Note 3 3 2 8 2 2 2" xfId="21291"/>
    <cellStyle name="Note 3 3 2 8 2 2 2 2" xfId="43507"/>
    <cellStyle name="Note 3 3 2 8 2 2 3" xfId="26408"/>
    <cellStyle name="Note 3 3 2 8 2 3" xfId="16394"/>
    <cellStyle name="Note 3 3 2 8 2 3 2" xfId="41876"/>
    <cellStyle name="Note 3 3 2 8 2 4" xfId="23593"/>
    <cellStyle name="Note 3 3 2 8 3" xfId="10042"/>
    <cellStyle name="Note 3 3 2 8 3 2" xfId="19031"/>
    <cellStyle name="Note 3 3 2 8 3 2 2" xfId="27357"/>
    <cellStyle name="Note 3 3 2 8 3 3" xfId="41676"/>
    <cellStyle name="Note 3 3 2 8 4" xfId="13808"/>
    <cellStyle name="Note 3 3 2 8 4 2" xfId="40891"/>
    <cellStyle name="Note 3 3 2 8 5" xfId="24739"/>
    <cellStyle name="Note 3 3 2 9" xfId="6725"/>
    <cellStyle name="Note 3 3 2 9 2" xfId="11926"/>
    <cellStyle name="Note 3 3 2 9 2 2" xfId="20915"/>
    <cellStyle name="Note 3 3 2 9 2 2 2" xfId="30055"/>
    <cellStyle name="Note 3 3 2 9 2 3" xfId="31124"/>
    <cellStyle name="Note 3 3 2 9 3" xfId="15714"/>
    <cellStyle name="Note 3 3 2 9 3 2" xfId="30536"/>
    <cellStyle name="Note 3 3 2 9 4" xfId="25320"/>
    <cellStyle name="Note 3 3 3" xfId="637"/>
    <cellStyle name="Note 3 3 3 2" xfId="5018"/>
    <cellStyle name="Note 3 3 3 2 2" xfId="7604"/>
    <cellStyle name="Note 3 3 3 2 2 2" xfId="12362"/>
    <cellStyle name="Note 3 3 3 2 2 2 2" xfId="21351"/>
    <cellStyle name="Note 3 3 3 2 2 2 2 2" xfId="30992"/>
    <cellStyle name="Note 3 3 3 2 2 2 3" xfId="37088"/>
    <cellStyle name="Note 3 3 3 2 2 3" xfId="16593"/>
    <cellStyle name="Note 3 3 3 2 2 3 2" xfId="36412"/>
    <cellStyle name="Note 3 3 3 2 2 4" xfId="32552"/>
    <cellStyle name="Note 3 3 3 2 3" xfId="10241"/>
    <cellStyle name="Note 3 3 3 2 3 2" xfId="19230"/>
    <cellStyle name="Note 3 3 3 2 3 2 2" xfId="30855"/>
    <cellStyle name="Note 3 3 3 2 3 3" xfId="37813"/>
    <cellStyle name="Note 3 3 3 2 4" xfId="14007"/>
    <cellStyle name="Note 3 3 3 2 4 2" xfId="31907"/>
    <cellStyle name="Note 3 3 3 2 5" xfId="41777"/>
    <cellStyle name="Note 3 3 3 3" xfId="3074"/>
    <cellStyle name="Note 3 3 3 3 2" xfId="30610"/>
    <cellStyle name="Note 3 3 3 4" xfId="37210"/>
    <cellStyle name="Note 3 3 4" xfId="982"/>
    <cellStyle name="Note 3 3 4 2" xfId="5339"/>
    <cellStyle name="Note 3 3 4 2 2" xfId="7925"/>
    <cellStyle name="Note 3 3 4 2 2 2" xfId="12464"/>
    <cellStyle name="Note 3 3 4 2 2 2 2" xfId="21453"/>
    <cellStyle name="Note 3 3 4 2 2 2 2 2" xfId="43763"/>
    <cellStyle name="Note 3 3 4 2 2 2 3" xfId="30635"/>
    <cellStyle name="Note 3 3 4 2 2 3" xfId="16914"/>
    <cellStyle name="Note 3 3 4 2 2 3 2" xfId="40319"/>
    <cellStyle name="Note 3 3 4 2 2 4" xfId="37435"/>
    <cellStyle name="Note 3 3 4 2 3" xfId="10562"/>
    <cellStyle name="Note 3 3 4 2 3 2" xfId="19551"/>
    <cellStyle name="Note 3 3 4 2 3 2 2" xfId="38676"/>
    <cellStyle name="Note 3 3 4 2 3 3" xfId="24274"/>
    <cellStyle name="Note 3 3 4 2 4" xfId="14328"/>
    <cellStyle name="Note 3 3 4 2 4 2" xfId="24801"/>
    <cellStyle name="Note 3 3 4 2 5" xfId="42881"/>
    <cellStyle name="Note 3 3 4 3" xfId="3419"/>
    <cellStyle name="Note 3 3 4 3 2" xfId="41980"/>
    <cellStyle name="Note 3 3 4 4" xfId="41902"/>
    <cellStyle name="Note 3 3 5" xfId="1326"/>
    <cellStyle name="Note 3 3 5 2" xfId="5671"/>
    <cellStyle name="Note 3 3 5 2 2" xfId="8257"/>
    <cellStyle name="Note 3 3 5 2 2 2" xfId="12563"/>
    <cellStyle name="Note 3 3 5 2 2 2 2" xfId="21552"/>
    <cellStyle name="Note 3 3 5 2 2 2 2 2" xfId="36444"/>
    <cellStyle name="Note 3 3 5 2 2 2 3" xfId="36653"/>
    <cellStyle name="Note 3 3 5 2 2 3" xfId="17246"/>
    <cellStyle name="Note 3 3 5 2 2 3 2" xfId="40423"/>
    <cellStyle name="Note 3 3 5 2 2 4" xfId="33074"/>
    <cellStyle name="Note 3 3 5 2 3" xfId="10894"/>
    <cellStyle name="Note 3 3 5 2 3 2" xfId="19883"/>
    <cellStyle name="Note 3 3 5 2 3 2 2" xfId="36937"/>
    <cellStyle name="Note 3 3 5 2 3 3" xfId="27616"/>
    <cellStyle name="Note 3 3 5 2 4" xfId="14660"/>
    <cellStyle name="Note 3 3 5 2 4 2" xfId="38578"/>
    <cellStyle name="Note 3 3 5 2 5" xfId="43003"/>
    <cellStyle name="Note 3 3 5 3" xfId="3763"/>
    <cellStyle name="Note 3 3 5 3 2" xfId="42246"/>
    <cellStyle name="Note 3 3 5 4" xfId="40931"/>
    <cellStyle name="Note 3 3 6" xfId="1792"/>
    <cellStyle name="Note 3 3 6 2" xfId="6111"/>
    <cellStyle name="Note 3 3 6 2 2" xfId="8697"/>
    <cellStyle name="Note 3 3 6 2 2 2" xfId="12700"/>
    <cellStyle name="Note 3 3 6 2 2 2 2" xfId="21689"/>
    <cellStyle name="Note 3 3 6 2 2 2 2 2" xfId="32853"/>
    <cellStyle name="Note 3 3 6 2 2 2 3" xfId="38582"/>
    <cellStyle name="Note 3 3 6 2 2 3" xfId="17686"/>
    <cellStyle name="Note 3 3 6 2 2 3 2" xfId="26393"/>
    <cellStyle name="Note 3 3 6 2 2 4" xfId="41776"/>
    <cellStyle name="Note 3 3 6 2 3" xfId="11334"/>
    <cellStyle name="Note 3 3 6 2 3 2" xfId="20323"/>
    <cellStyle name="Note 3 3 6 2 3 2 2" xfId="24534"/>
    <cellStyle name="Note 3 3 6 2 3 3" xfId="35190"/>
    <cellStyle name="Note 3 3 6 2 4" xfId="15100"/>
    <cellStyle name="Note 3 3 6 2 4 2" xfId="31243"/>
    <cellStyle name="Note 3 3 6 2 5" xfId="37214"/>
    <cellStyle name="Note 3 3 6 3" xfId="4229"/>
    <cellStyle name="Note 3 3 6 3 2" xfId="36917"/>
    <cellStyle name="Note 3 3 6 4" xfId="31618"/>
    <cellStyle name="Note 3 3 7" xfId="1708"/>
    <cellStyle name="Note 3 3 7 2" xfId="6034"/>
    <cellStyle name="Note 3 3 7 2 2" xfId="8620"/>
    <cellStyle name="Note 3 3 7 2 2 2" xfId="12676"/>
    <cellStyle name="Note 3 3 7 2 2 2 2" xfId="21665"/>
    <cellStyle name="Note 3 3 7 2 2 2 2 2" xfId="36210"/>
    <cellStyle name="Note 3 3 7 2 2 2 3" xfId="23704"/>
    <cellStyle name="Note 3 3 7 2 2 3" xfId="17609"/>
    <cellStyle name="Note 3 3 7 2 2 3 2" xfId="28342"/>
    <cellStyle name="Note 3 3 7 2 2 4" xfId="29185"/>
    <cellStyle name="Note 3 3 7 2 3" xfId="11257"/>
    <cellStyle name="Note 3 3 7 2 3 2" xfId="20246"/>
    <cellStyle name="Note 3 3 7 2 3 2 2" xfId="33304"/>
    <cellStyle name="Note 3 3 7 2 3 3" xfId="36476"/>
    <cellStyle name="Note 3 3 7 2 4" xfId="15023"/>
    <cellStyle name="Note 3 3 7 2 4 2" xfId="41048"/>
    <cellStyle name="Note 3 3 7 2 5" xfId="42783"/>
    <cellStyle name="Note 3 3 7 3" xfId="4145"/>
    <cellStyle name="Note 3 3 7 3 2" xfId="26984"/>
    <cellStyle name="Note 3 3 7 4" xfId="33174"/>
    <cellStyle name="Note 3 3 8" xfId="2756"/>
    <cellStyle name="Note 3 3 8 2" xfId="6937"/>
    <cellStyle name="Note 3 3 8 2 2" xfId="12071"/>
    <cellStyle name="Note 3 3 8 2 2 2" xfId="21060"/>
    <cellStyle name="Note 3 3 8 2 2 2 2" xfId="35797"/>
    <cellStyle name="Note 3 3 8 2 2 3" xfId="23969"/>
    <cellStyle name="Note 3 3 8 2 3" xfId="15926"/>
    <cellStyle name="Note 3 3 8 2 3 2" xfId="43330"/>
    <cellStyle name="Note 3 3 8 2 4" xfId="30633"/>
    <cellStyle name="Note 3 3 8 3" xfId="9501"/>
    <cellStyle name="Note 3 3 8 3 2" xfId="18490"/>
    <cellStyle name="Note 3 3 8 3 2 2" xfId="41582"/>
    <cellStyle name="Note 3 3 8 3 3" xfId="22887"/>
    <cellStyle name="Note 3 3 8 4" xfId="31806"/>
    <cellStyle name="Note 3 3 9" xfId="4694"/>
    <cellStyle name="Note 3 3 9 2" xfId="7280"/>
    <cellStyle name="Note 3 3 9 2 2" xfId="12262"/>
    <cellStyle name="Note 3 3 9 2 2 2" xfId="21251"/>
    <cellStyle name="Note 3 3 9 2 2 2 2" xfId="25869"/>
    <cellStyle name="Note 3 3 9 2 2 3" xfId="26225"/>
    <cellStyle name="Note 3 3 9 2 3" xfId="16269"/>
    <cellStyle name="Note 3 3 9 2 3 2" xfId="24661"/>
    <cellStyle name="Note 3 3 9 2 4" xfId="33915"/>
    <cellStyle name="Note 3 3 9 3" xfId="9917"/>
    <cellStyle name="Note 3 3 9 3 2" xfId="18906"/>
    <cellStyle name="Note 3 3 9 3 2 2" xfId="26955"/>
    <cellStyle name="Note 3 3 9 3 3" xfId="26674"/>
    <cellStyle name="Note 3 3 9 4" xfId="13683"/>
    <cellStyle name="Note 3 3 9 4 2" xfId="33992"/>
    <cellStyle name="Note 3 3 9 5" xfId="43337"/>
    <cellStyle name="Note 3 30" xfId="45346"/>
    <cellStyle name="Note 3 31" xfId="45317"/>
    <cellStyle name="Note 3 32" xfId="45392"/>
    <cellStyle name="Note 3 33" xfId="45369"/>
    <cellStyle name="Note 3 34" xfId="44160"/>
    <cellStyle name="Note 3 35" xfId="45495"/>
    <cellStyle name="Note 3 4" xfId="340"/>
    <cellStyle name="Note 3 4 10" xfId="6642"/>
    <cellStyle name="Note 3 4 10 2" xfId="11848"/>
    <cellStyle name="Note 3 4 10 2 2" xfId="20837"/>
    <cellStyle name="Note 3 4 10 2 2 2" xfId="26176"/>
    <cellStyle name="Note 3 4 10 2 3" xfId="42784"/>
    <cellStyle name="Note 3 4 10 3" xfId="15631"/>
    <cellStyle name="Note 3 4 10 3 2" xfId="37123"/>
    <cellStyle name="Note 3 4 10 4" xfId="22646"/>
    <cellStyle name="Note 3 4 11" xfId="9211"/>
    <cellStyle name="Note 3 4 11 2" xfId="18200"/>
    <cellStyle name="Note 3 4 11 2 2" xfId="41598"/>
    <cellStyle name="Note 3 4 11 3" xfId="23615"/>
    <cellStyle name="Note 3 4 12" xfId="9738"/>
    <cellStyle name="Note 3 4 12 2" xfId="18727"/>
    <cellStyle name="Note 3 4 12 2 2" xfId="41121"/>
    <cellStyle name="Note 3 4 12 3" xfId="35143"/>
    <cellStyle name="Note 3 4 13" xfId="2346"/>
    <cellStyle name="Note 3 4 13 2" xfId="27700"/>
    <cellStyle name="Note 3 4 14" xfId="13255"/>
    <cellStyle name="Note 3 4 14 2" xfId="39865"/>
    <cellStyle name="Note 3 4 15" xfId="33864"/>
    <cellStyle name="Note 3 4 16" xfId="44374"/>
    <cellStyle name="Note 3 4 17" xfId="45619"/>
    <cellStyle name="Note 3 4 2" xfId="472"/>
    <cellStyle name="Note 3 4 2 10" xfId="9336"/>
    <cellStyle name="Note 3 4 2 10 2" xfId="18325"/>
    <cellStyle name="Note 3 4 2 10 2 2" xfId="37409"/>
    <cellStyle name="Note 3 4 2 10 3" xfId="27095"/>
    <cellStyle name="Note 3 4 2 11" xfId="9774"/>
    <cellStyle name="Note 3 4 2 11 2" xfId="18763"/>
    <cellStyle name="Note 3 4 2 11 2 2" xfId="38766"/>
    <cellStyle name="Note 3 4 2 11 3" xfId="35564"/>
    <cellStyle name="Note 3 4 2 12" xfId="2478"/>
    <cellStyle name="Note 3 4 2 12 2" xfId="38542"/>
    <cellStyle name="Note 3 4 2 13" xfId="13387"/>
    <cellStyle name="Note 3 4 2 13 2" xfId="24732"/>
    <cellStyle name="Note 3 4 2 14" xfId="36177"/>
    <cellStyle name="Note 3 4 2 2" xfId="821"/>
    <cellStyle name="Note 3 4 2 2 2" xfId="5190"/>
    <cellStyle name="Note 3 4 2 2 2 2" xfId="7776"/>
    <cellStyle name="Note 3 4 2 2 2 2 2" xfId="12418"/>
    <cellStyle name="Note 3 4 2 2 2 2 2 2" xfId="21407"/>
    <cellStyle name="Note 3 4 2 2 2 2 2 2 2" xfId="37206"/>
    <cellStyle name="Note 3 4 2 2 2 2 2 3" xfId="28459"/>
    <cellStyle name="Note 3 4 2 2 2 2 3" xfId="16765"/>
    <cellStyle name="Note 3 4 2 2 2 2 3 2" xfId="34171"/>
    <cellStyle name="Note 3 4 2 2 2 2 4" xfId="28401"/>
    <cellStyle name="Note 3 4 2 2 2 3" xfId="10413"/>
    <cellStyle name="Note 3 4 2 2 2 3 2" xfId="19402"/>
    <cellStyle name="Note 3 4 2 2 2 3 2 2" xfId="24466"/>
    <cellStyle name="Note 3 4 2 2 2 3 3" xfId="22363"/>
    <cellStyle name="Note 3 4 2 2 2 4" xfId="14179"/>
    <cellStyle name="Note 3 4 2 2 2 4 2" xfId="43912"/>
    <cellStyle name="Note 3 4 2 2 2 5" xfId="42791"/>
    <cellStyle name="Note 3 4 2 2 3" xfId="3258"/>
    <cellStyle name="Note 3 4 2 2 3 2" xfId="41900"/>
    <cellStyle name="Note 3 4 2 2 4" xfId="35661"/>
    <cellStyle name="Note 3 4 2 3" xfId="1166"/>
    <cellStyle name="Note 3 4 2 3 2" xfId="5511"/>
    <cellStyle name="Note 3 4 2 3 2 2" xfId="8097"/>
    <cellStyle name="Note 3 4 2 3 2 2 2" xfId="12520"/>
    <cellStyle name="Note 3 4 2 3 2 2 2 2" xfId="21509"/>
    <cellStyle name="Note 3 4 2 3 2 2 2 2 2" xfId="31414"/>
    <cellStyle name="Note 3 4 2 3 2 2 2 3" xfId="31612"/>
    <cellStyle name="Note 3 4 2 3 2 2 3" xfId="17086"/>
    <cellStyle name="Note 3 4 2 3 2 2 3 2" xfId="31313"/>
    <cellStyle name="Note 3 4 2 3 2 2 4" xfId="25442"/>
    <cellStyle name="Note 3 4 2 3 2 3" xfId="10734"/>
    <cellStyle name="Note 3 4 2 3 2 3 2" xfId="19723"/>
    <cellStyle name="Note 3 4 2 3 2 3 2 2" xfId="32475"/>
    <cellStyle name="Note 3 4 2 3 2 3 3" xfId="30907"/>
    <cellStyle name="Note 3 4 2 3 2 4" xfId="14500"/>
    <cellStyle name="Note 3 4 2 3 2 4 2" xfId="41114"/>
    <cellStyle name="Note 3 4 2 3 2 5" xfId="25557"/>
    <cellStyle name="Note 3 4 2 3 3" xfId="3603"/>
    <cellStyle name="Note 3 4 2 3 3 2" xfId="24857"/>
    <cellStyle name="Note 3 4 2 3 4" xfId="33818"/>
    <cellStyle name="Note 3 4 2 4" xfId="1510"/>
    <cellStyle name="Note 3 4 2 4 2" xfId="5855"/>
    <cellStyle name="Note 3 4 2 4 2 2" xfId="8441"/>
    <cellStyle name="Note 3 4 2 4 2 2 2" xfId="12625"/>
    <cellStyle name="Note 3 4 2 4 2 2 2 2" xfId="21614"/>
    <cellStyle name="Note 3 4 2 4 2 2 2 2 2" xfId="41737"/>
    <cellStyle name="Note 3 4 2 4 2 2 2 3" xfId="25638"/>
    <cellStyle name="Note 3 4 2 4 2 2 3" xfId="17430"/>
    <cellStyle name="Note 3 4 2 4 2 2 3 2" xfId="24758"/>
    <cellStyle name="Note 3 4 2 4 2 2 4" xfId="31306"/>
    <cellStyle name="Note 3 4 2 4 2 3" xfId="11078"/>
    <cellStyle name="Note 3 4 2 4 2 3 2" xfId="20067"/>
    <cellStyle name="Note 3 4 2 4 2 3 2 2" xfId="35371"/>
    <cellStyle name="Note 3 4 2 4 2 3 3" xfId="34713"/>
    <cellStyle name="Note 3 4 2 4 2 4" xfId="14844"/>
    <cellStyle name="Note 3 4 2 4 2 4 2" xfId="29799"/>
    <cellStyle name="Note 3 4 2 4 2 5" xfId="31671"/>
    <cellStyle name="Note 3 4 2 4 3" xfId="3947"/>
    <cellStyle name="Note 3 4 2 4 3 2" xfId="33522"/>
    <cellStyle name="Note 3 4 2 4 4" xfId="36520"/>
    <cellStyle name="Note 3 4 2 5" xfId="177"/>
    <cellStyle name="Note 3 4 2 5 2" xfId="2593"/>
    <cellStyle name="Note 3 4 2 5 2 2" xfId="6834"/>
    <cellStyle name="Note 3 4 2 5 2 2 2" xfId="12013"/>
    <cellStyle name="Note 3 4 2 5 2 2 2 2" xfId="21002"/>
    <cellStyle name="Note 3 4 2 5 2 2 2 2 2" xfId="39770"/>
    <cellStyle name="Note 3 4 2 5 2 2 2 3" xfId="36033"/>
    <cellStyle name="Note 3 4 2 5 2 2 3" xfId="15823"/>
    <cellStyle name="Note 3 4 2 5 2 2 3 2" xfId="39662"/>
    <cellStyle name="Note 3 4 2 5 2 2 4" xfId="28079"/>
    <cellStyle name="Note 3 4 2 5 2 3" xfId="9404"/>
    <cellStyle name="Note 3 4 2 5 2 3 2" xfId="18393"/>
    <cellStyle name="Note 3 4 2 5 2 3 2 2" xfId="39179"/>
    <cellStyle name="Note 3 4 2 5 2 3 3" xfId="34119"/>
    <cellStyle name="Note 3 4 2 5 2 4" xfId="13447"/>
    <cellStyle name="Note 3 4 2 5 2 4 2" xfId="32360"/>
    <cellStyle name="Note 3 4 2 5 2 5" xfId="39451"/>
    <cellStyle name="Note 3 4 2 5 3" xfId="2645"/>
    <cellStyle name="Note 3 4 2 5 3 2" xfId="39918"/>
    <cellStyle name="Note 3 4 2 5 4" xfId="37495"/>
    <cellStyle name="Note 3 4 2 6" xfId="2129"/>
    <cellStyle name="Note 3 4 2 6 2" xfId="6430"/>
    <cellStyle name="Note 3 4 2 6 2 2" xfId="9016"/>
    <cellStyle name="Note 3 4 2 6 2 2 2" xfId="12799"/>
    <cellStyle name="Note 3 4 2 6 2 2 2 2" xfId="21788"/>
    <cellStyle name="Note 3 4 2 6 2 2 2 2 2" xfId="32819"/>
    <cellStyle name="Note 3 4 2 6 2 2 2 3" xfId="22900"/>
    <cellStyle name="Note 3 4 2 6 2 2 3" xfId="18005"/>
    <cellStyle name="Note 3 4 2 6 2 2 3 2" xfId="28271"/>
    <cellStyle name="Note 3 4 2 6 2 2 4" xfId="33155"/>
    <cellStyle name="Note 3 4 2 6 2 3" xfId="11653"/>
    <cellStyle name="Note 3 4 2 6 2 3 2" xfId="20642"/>
    <cellStyle name="Note 3 4 2 6 2 3 2 2" xfId="31504"/>
    <cellStyle name="Note 3 4 2 6 2 3 3" xfId="36486"/>
    <cellStyle name="Note 3 4 2 6 2 4" xfId="15419"/>
    <cellStyle name="Note 3 4 2 6 2 4 2" xfId="36792"/>
    <cellStyle name="Note 3 4 2 6 2 5" xfId="38570"/>
    <cellStyle name="Note 3 4 2 6 3" xfId="4566"/>
    <cellStyle name="Note 3 4 2 6 3 2" xfId="29253"/>
    <cellStyle name="Note 3 4 2 6 4" xfId="26186"/>
    <cellStyle name="Note 3 4 2 7" xfId="2939"/>
    <cellStyle name="Note 3 4 2 7 2" xfId="7089"/>
    <cellStyle name="Note 3 4 2 7 2 2" xfId="12215"/>
    <cellStyle name="Note 3 4 2 7 2 2 2" xfId="21204"/>
    <cellStyle name="Note 3 4 2 7 2 2 2 2" xfId="28592"/>
    <cellStyle name="Note 3 4 2 7 2 2 3" xfId="29486"/>
    <cellStyle name="Note 3 4 2 7 2 3" xfId="16078"/>
    <cellStyle name="Note 3 4 2 7 2 3 2" xfId="42719"/>
    <cellStyle name="Note 3 4 2 7 2 4" xfId="40388"/>
    <cellStyle name="Note 3 4 2 7 3" xfId="9652"/>
    <cellStyle name="Note 3 4 2 7 3 2" xfId="18641"/>
    <cellStyle name="Note 3 4 2 7 3 2 2" xfId="32325"/>
    <cellStyle name="Note 3 4 2 7 3 3" xfId="23021"/>
    <cellStyle name="Note 3 4 2 7 4" xfId="23383"/>
    <cellStyle name="Note 3 4 2 8" xfId="4866"/>
    <cellStyle name="Note 3 4 2 8 2" xfId="7452"/>
    <cellStyle name="Note 3 4 2 8 2 2" xfId="12320"/>
    <cellStyle name="Note 3 4 2 8 2 2 2" xfId="21309"/>
    <cellStyle name="Note 3 4 2 8 2 2 2 2" xfId="34583"/>
    <cellStyle name="Note 3 4 2 8 2 2 3" xfId="43797"/>
    <cellStyle name="Note 3 4 2 8 2 3" xfId="16441"/>
    <cellStyle name="Note 3 4 2 8 2 3 2" xfId="41012"/>
    <cellStyle name="Note 3 4 2 8 2 4" xfId="43363"/>
    <cellStyle name="Note 3 4 2 8 3" xfId="10089"/>
    <cellStyle name="Note 3 4 2 8 3 2" xfId="19078"/>
    <cellStyle name="Note 3 4 2 8 3 2 2" xfId="39872"/>
    <cellStyle name="Note 3 4 2 8 3 3" xfId="22357"/>
    <cellStyle name="Note 3 4 2 8 4" xfId="13855"/>
    <cellStyle name="Note 3 4 2 8 4 2" xfId="32990"/>
    <cellStyle name="Note 3 4 2 8 5" xfId="37523"/>
    <cellStyle name="Note 3 4 2 9" xfId="6774"/>
    <cellStyle name="Note 3 4 2 9 2" xfId="11973"/>
    <cellStyle name="Note 3 4 2 9 2 2" xfId="20962"/>
    <cellStyle name="Note 3 4 2 9 2 2 2" xfId="22168"/>
    <cellStyle name="Note 3 4 2 9 2 3" xfId="25351"/>
    <cellStyle name="Note 3 4 2 9 3" xfId="15763"/>
    <cellStyle name="Note 3 4 2 9 3 2" xfId="33721"/>
    <cellStyle name="Note 3 4 2 9 4" xfId="38675"/>
    <cellStyle name="Note 3 4 3" xfId="689"/>
    <cellStyle name="Note 3 4 3 2" xfId="5065"/>
    <cellStyle name="Note 3 4 3 2 2" xfId="7651"/>
    <cellStyle name="Note 3 4 3 2 2 2" xfId="12380"/>
    <cellStyle name="Note 3 4 3 2 2 2 2" xfId="21369"/>
    <cellStyle name="Note 3 4 3 2 2 2 2 2" xfId="36938"/>
    <cellStyle name="Note 3 4 3 2 2 2 3" xfId="28218"/>
    <cellStyle name="Note 3 4 3 2 2 3" xfId="16640"/>
    <cellStyle name="Note 3 4 3 2 2 3 2" xfId="26633"/>
    <cellStyle name="Note 3 4 3 2 2 4" xfId="32188"/>
    <cellStyle name="Note 3 4 3 2 3" xfId="10288"/>
    <cellStyle name="Note 3 4 3 2 3 2" xfId="19277"/>
    <cellStyle name="Note 3 4 3 2 3 2 2" xfId="43062"/>
    <cellStyle name="Note 3 4 3 2 3 3" xfId="26537"/>
    <cellStyle name="Note 3 4 3 2 4" xfId="14054"/>
    <cellStyle name="Note 3 4 3 2 4 2" xfId="32427"/>
    <cellStyle name="Note 3 4 3 2 5" xfId="38140"/>
    <cellStyle name="Note 3 4 3 3" xfId="3126"/>
    <cellStyle name="Note 3 4 3 3 2" xfId="33826"/>
    <cellStyle name="Note 3 4 3 4" xfId="30864"/>
    <cellStyle name="Note 3 4 4" xfId="1034"/>
    <cellStyle name="Note 3 4 4 2" xfId="5386"/>
    <cellStyle name="Note 3 4 4 2 2" xfId="7972"/>
    <cellStyle name="Note 3 4 4 2 2 2" xfId="12481"/>
    <cellStyle name="Note 3 4 4 2 2 2 2" xfId="21470"/>
    <cellStyle name="Note 3 4 4 2 2 2 2 2" xfId="35971"/>
    <cellStyle name="Note 3 4 4 2 2 2 3" xfId="39151"/>
    <cellStyle name="Note 3 4 4 2 2 3" xfId="16961"/>
    <cellStyle name="Note 3 4 4 2 2 3 2" xfId="30094"/>
    <cellStyle name="Note 3 4 4 2 2 4" xfId="32023"/>
    <cellStyle name="Note 3 4 4 2 3" xfId="10609"/>
    <cellStyle name="Note 3 4 4 2 3 2" xfId="19598"/>
    <cellStyle name="Note 3 4 4 2 3 2 2" xfId="23537"/>
    <cellStyle name="Note 3 4 4 2 3 3" xfId="40062"/>
    <cellStyle name="Note 3 4 4 2 4" xfId="14375"/>
    <cellStyle name="Note 3 4 4 2 4 2" xfId="39704"/>
    <cellStyle name="Note 3 4 4 2 5" xfId="39243"/>
    <cellStyle name="Note 3 4 4 3" xfId="3471"/>
    <cellStyle name="Note 3 4 4 3 2" xfId="35503"/>
    <cellStyle name="Note 3 4 4 4" xfId="35320"/>
    <cellStyle name="Note 3 4 5" xfId="1378"/>
    <cellStyle name="Note 3 4 5 2" xfId="5723"/>
    <cellStyle name="Note 3 4 5 2 2" xfId="8309"/>
    <cellStyle name="Note 3 4 5 2 2 2" xfId="12583"/>
    <cellStyle name="Note 3 4 5 2 2 2 2" xfId="21572"/>
    <cellStyle name="Note 3 4 5 2 2 2 2 2" xfId="35524"/>
    <cellStyle name="Note 3 4 5 2 2 2 3" xfId="42654"/>
    <cellStyle name="Note 3 4 5 2 2 3" xfId="17298"/>
    <cellStyle name="Note 3 4 5 2 2 3 2" xfId="31664"/>
    <cellStyle name="Note 3 4 5 2 2 4" xfId="32617"/>
    <cellStyle name="Note 3 4 5 2 3" xfId="10946"/>
    <cellStyle name="Note 3 4 5 2 3 2" xfId="19935"/>
    <cellStyle name="Note 3 4 5 2 3 2 2" xfId="30343"/>
    <cellStyle name="Note 3 4 5 2 3 3" xfId="27168"/>
    <cellStyle name="Note 3 4 5 2 4" xfId="14712"/>
    <cellStyle name="Note 3 4 5 2 4 2" xfId="34260"/>
    <cellStyle name="Note 3 4 5 2 5" xfId="42305"/>
    <cellStyle name="Note 3 4 5 3" xfId="3815"/>
    <cellStyle name="Note 3 4 5 3 2" xfId="42658"/>
    <cellStyle name="Note 3 4 5 4" xfId="34143"/>
    <cellStyle name="Note 3 4 6" xfId="1666"/>
    <cellStyle name="Note 3 4 6 2" xfId="5996"/>
    <cellStyle name="Note 3 4 6 2 2" xfId="8582"/>
    <cellStyle name="Note 3 4 6 2 2 2" xfId="12665"/>
    <cellStyle name="Note 3 4 6 2 2 2 2" xfId="21654"/>
    <cellStyle name="Note 3 4 6 2 2 2 2 2" xfId="38150"/>
    <cellStyle name="Note 3 4 6 2 2 2 3" xfId="43301"/>
    <cellStyle name="Note 3 4 6 2 2 3" xfId="17571"/>
    <cellStyle name="Note 3 4 6 2 2 3 2" xfId="27989"/>
    <cellStyle name="Note 3 4 6 2 2 4" xfId="28918"/>
    <cellStyle name="Note 3 4 6 2 3" xfId="11219"/>
    <cellStyle name="Note 3 4 6 2 3 2" xfId="20208"/>
    <cellStyle name="Note 3 4 6 2 3 2 2" xfId="33933"/>
    <cellStyle name="Note 3 4 6 2 3 3" xfId="38947"/>
    <cellStyle name="Note 3 4 6 2 4" xfId="14985"/>
    <cellStyle name="Note 3 4 6 2 4 2" xfId="40781"/>
    <cellStyle name="Note 3 4 6 2 5" xfId="39763"/>
    <cellStyle name="Note 3 4 6 3" xfId="4103"/>
    <cellStyle name="Note 3 4 6 3 2" xfId="26498"/>
    <cellStyle name="Note 3 4 6 4" xfId="38407"/>
    <cellStyle name="Note 3 4 7" xfId="1997"/>
    <cellStyle name="Note 3 4 7 2" xfId="6305"/>
    <cellStyle name="Note 3 4 7 2 2" xfId="8891"/>
    <cellStyle name="Note 3 4 7 2 2 2" xfId="12762"/>
    <cellStyle name="Note 3 4 7 2 2 2 2" xfId="21751"/>
    <cellStyle name="Note 3 4 7 2 2 2 2 2" xfId="28115"/>
    <cellStyle name="Note 3 4 7 2 2 2 3" xfId="23432"/>
    <cellStyle name="Note 3 4 7 2 2 3" xfId="17880"/>
    <cellStyle name="Note 3 4 7 2 2 3 2" xfId="32798"/>
    <cellStyle name="Note 3 4 7 2 2 4" xfId="23591"/>
    <cellStyle name="Note 3 4 7 2 3" xfId="11528"/>
    <cellStyle name="Note 3 4 7 2 3 2" xfId="20517"/>
    <cellStyle name="Note 3 4 7 2 3 2 2" xfId="27363"/>
    <cellStyle name="Note 3 4 7 2 3 3" xfId="27261"/>
    <cellStyle name="Note 3 4 7 2 4" xfId="15294"/>
    <cellStyle name="Note 3 4 7 2 4 2" xfId="38053"/>
    <cellStyle name="Note 3 4 7 2 5" xfId="30818"/>
    <cellStyle name="Note 3 4 7 3" xfId="4434"/>
    <cellStyle name="Note 3 4 7 3 2" xfId="24932"/>
    <cellStyle name="Note 3 4 7 4" xfId="34913"/>
    <cellStyle name="Note 3 4 8" xfId="2808"/>
    <cellStyle name="Note 3 4 8 2" xfId="6958"/>
    <cellStyle name="Note 3 4 8 2 2" xfId="12087"/>
    <cellStyle name="Note 3 4 8 2 2 2" xfId="21076"/>
    <cellStyle name="Note 3 4 8 2 2 2 2" xfId="31396"/>
    <cellStyle name="Note 3 4 8 2 2 3" xfId="43694"/>
    <cellStyle name="Note 3 4 8 2 3" xfId="15947"/>
    <cellStyle name="Note 3 4 8 2 3 2" xfId="39606"/>
    <cellStyle name="Note 3 4 8 2 4" xfId="36905"/>
    <cellStyle name="Note 3 4 8 3" xfId="9521"/>
    <cellStyle name="Note 3 4 8 3 2" xfId="18510"/>
    <cellStyle name="Note 3 4 8 3 2 2" xfId="31244"/>
    <cellStyle name="Note 3 4 8 3 3" xfId="23809"/>
    <cellStyle name="Note 3 4 8 4" xfId="33442"/>
    <cellStyle name="Note 3 4 9" xfId="4741"/>
    <cellStyle name="Note 3 4 9 2" xfId="7327"/>
    <cellStyle name="Note 3 4 9 2 2" xfId="12283"/>
    <cellStyle name="Note 3 4 9 2 2 2" xfId="21272"/>
    <cellStyle name="Note 3 4 9 2 2 2 2" xfId="42713"/>
    <cellStyle name="Note 3 4 9 2 2 3" xfId="30939"/>
    <cellStyle name="Note 3 4 9 2 3" xfId="16316"/>
    <cellStyle name="Note 3 4 9 2 3 2" xfId="38747"/>
    <cellStyle name="Note 3 4 9 2 4" xfId="36720"/>
    <cellStyle name="Note 3 4 9 3" xfId="9964"/>
    <cellStyle name="Note 3 4 9 3 2" xfId="18953"/>
    <cellStyle name="Note 3 4 9 3 2 2" xfId="24399"/>
    <cellStyle name="Note 3 4 9 3 3" xfId="27615"/>
    <cellStyle name="Note 3 4 9 4" xfId="13730"/>
    <cellStyle name="Note 3 4 9 4 2" xfId="33214"/>
    <cellStyle name="Note 3 4 9 5" xfId="35660"/>
    <cellStyle name="Note 3 5" xfId="245"/>
    <cellStyle name="Note 3 5 10" xfId="9129"/>
    <cellStyle name="Note 3 5 10 2" xfId="18118"/>
    <cellStyle name="Note 3 5 10 2 2" xfId="25775"/>
    <cellStyle name="Note 3 5 10 3" xfId="43772"/>
    <cellStyle name="Note 3 5 11" xfId="12540"/>
    <cellStyle name="Note 3 5 11 2" xfId="21529"/>
    <cellStyle name="Note 3 5 11 2 2" xfId="40953"/>
    <cellStyle name="Note 3 5 11 3" xfId="41128"/>
    <cellStyle name="Note 3 5 12" xfId="2251"/>
    <cellStyle name="Note 3 5 12 2" xfId="31008"/>
    <cellStyle name="Note 3 5 13" xfId="13160"/>
    <cellStyle name="Note 3 5 13 2" xfId="38005"/>
    <cellStyle name="Note 3 5 14" xfId="29741"/>
    <cellStyle name="Note 3 5 15" xfId="44443"/>
    <cellStyle name="Note 3 5 16" xfId="45597"/>
    <cellStyle name="Note 3 5 2" xfId="594"/>
    <cellStyle name="Note 3 5 2 2" xfId="4983"/>
    <cellStyle name="Note 3 5 2 2 2" xfId="7569"/>
    <cellStyle name="Note 3 5 2 2 2 2" xfId="12354"/>
    <cellStyle name="Note 3 5 2 2 2 2 2" xfId="21343"/>
    <cellStyle name="Note 3 5 2 2 2 2 2 2" xfId="38709"/>
    <cellStyle name="Note 3 5 2 2 2 2 3" xfId="25782"/>
    <cellStyle name="Note 3 5 2 2 2 3" xfId="16558"/>
    <cellStyle name="Note 3 5 2 2 2 3 2" xfId="23525"/>
    <cellStyle name="Note 3 5 2 2 2 4" xfId="38211"/>
    <cellStyle name="Note 3 5 2 2 3" xfId="10206"/>
    <cellStyle name="Note 3 5 2 2 3 2" xfId="19195"/>
    <cellStyle name="Note 3 5 2 2 3 2 2" xfId="41163"/>
    <cellStyle name="Note 3 5 2 2 3 3" xfId="25349"/>
    <cellStyle name="Note 3 5 2 2 4" xfId="13972"/>
    <cellStyle name="Note 3 5 2 2 4 2" xfId="37229"/>
    <cellStyle name="Note 3 5 2 2 5" xfId="43527"/>
    <cellStyle name="Note 3 5 2 3" xfId="3031"/>
    <cellStyle name="Note 3 5 2 3 2" xfId="36680"/>
    <cellStyle name="Note 3 5 2 4" xfId="29981"/>
    <cellStyle name="Note 3 5 3" xfId="939"/>
    <cellStyle name="Note 3 5 3 2" xfId="5304"/>
    <cellStyle name="Note 3 5 3 2 2" xfId="7890"/>
    <cellStyle name="Note 3 5 3 2 2 2" xfId="12455"/>
    <cellStyle name="Note 3 5 3 2 2 2 2" xfId="21444"/>
    <cellStyle name="Note 3 5 3 2 2 2 2 2" xfId="28440"/>
    <cellStyle name="Note 3 5 3 2 2 2 3" xfId="39072"/>
    <cellStyle name="Note 3 5 3 2 2 3" xfId="16879"/>
    <cellStyle name="Note 3 5 3 2 2 3 2" xfId="43375"/>
    <cellStyle name="Note 3 5 3 2 2 4" xfId="35322"/>
    <cellStyle name="Note 3 5 3 2 3" xfId="10527"/>
    <cellStyle name="Note 3 5 3 2 3 2" xfId="19516"/>
    <cellStyle name="Note 3 5 3 2 3 2 2" xfId="39769"/>
    <cellStyle name="Note 3 5 3 2 3 3" xfId="33370"/>
    <cellStyle name="Note 3 5 3 2 4" xfId="14293"/>
    <cellStyle name="Note 3 5 3 2 4 2" xfId="28943"/>
    <cellStyle name="Note 3 5 3 2 5" xfId="28421"/>
    <cellStyle name="Note 3 5 3 3" xfId="3376"/>
    <cellStyle name="Note 3 5 3 3 2" xfId="37925"/>
    <cellStyle name="Note 3 5 3 4" xfId="34193"/>
    <cellStyle name="Note 3 5 4" xfId="1283"/>
    <cellStyle name="Note 3 5 4 2" xfId="5628"/>
    <cellStyle name="Note 3 5 4 2 2" xfId="8214"/>
    <cellStyle name="Note 3 5 4 2 2 2" xfId="12552"/>
    <cellStyle name="Note 3 5 4 2 2 2 2" xfId="21541"/>
    <cellStyle name="Note 3 5 4 2 2 2 2 2" xfId="38374"/>
    <cellStyle name="Note 3 5 4 2 2 2 3" xfId="38546"/>
    <cellStyle name="Note 3 5 4 2 2 3" xfId="17203"/>
    <cellStyle name="Note 3 5 4 2 2 3 2" xfId="40593"/>
    <cellStyle name="Note 3 5 4 2 2 4" xfId="29723"/>
    <cellStyle name="Note 3 5 4 2 3" xfId="10851"/>
    <cellStyle name="Note 3 5 4 2 3 2" xfId="19840"/>
    <cellStyle name="Note 3 5 4 2 3 2 2" xfId="41755"/>
    <cellStyle name="Note 3 5 4 2 3 3" xfId="32241"/>
    <cellStyle name="Note 3 5 4 2 4" xfId="14617"/>
    <cellStyle name="Note 3 5 4 2 4 2" xfId="23657"/>
    <cellStyle name="Note 3 5 4 2 5" xfId="33175"/>
    <cellStyle name="Note 3 5 4 3" xfId="3720"/>
    <cellStyle name="Note 3 5 4 3 2" xfId="35009"/>
    <cellStyle name="Note 3 5 4 4" xfId="38725"/>
    <cellStyle name="Note 3 5 5" xfId="1648"/>
    <cellStyle name="Note 3 5 5 2" xfId="5984"/>
    <cellStyle name="Note 3 5 5 2 2" xfId="8570"/>
    <cellStyle name="Note 3 5 5 2 2 2" xfId="12662"/>
    <cellStyle name="Note 3 5 5 2 2 2 2" xfId="21651"/>
    <cellStyle name="Note 3 5 5 2 2 2 2 2" xfId="32587"/>
    <cellStyle name="Note 3 5 5 2 2 2 3" xfId="38341"/>
    <cellStyle name="Note 3 5 5 2 2 3" xfId="17559"/>
    <cellStyle name="Note 3 5 5 2 2 3 2" xfId="24578"/>
    <cellStyle name="Note 3 5 5 2 2 4" xfId="30732"/>
    <cellStyle name="Note 3 5 5 2 3" xfId="11207"/>
    <cellStyle name="Note 3 5 5 2 3 2" xfId="20196"/>
    <cellStyle name="Note 3 5 5 2 3 2 2" xfId="37154"/>
    <cellStyle name="Note 3 5 5 2 3 3" xfId="22499"/>
    <cellStyle name="Note 3 5 5 2 4" xfId="14973"/>
    <cellStyle name="Note 3 5 5 2 4 2" xfId="23385"/>
    <cellStyle name="Note 3 5 5 2 5" xfId="42614"/>
    <cellStyle name="Note 3 5 5 3" xfId="4085"/>
    <cellStyle name="Note 3 5 5 3 2" xfId="40450"/>
    <cellStyle name="Note 3 5 5 4" xfId="26043"/>
    <cellStyle name="Note 3 5 6" xfId="1644"/>
    <cellStyle name="Note 3 5 6 2" xfId="5980"/>
    <cellStyle name="Note 3 5 6 2 2" xfId="8566"/>
    <cellStyle name="Note 3 5 6 2 2 2" xfId="12661"/>
    <cellStyle name="Note 3 5 6 2 2 2 2" xfId="21650"/>
    <cellStyle name="Note 3 5 6 2 2 2 2 2" xfId="24601"/>
    <cellStyle name="Note 3 5 6 2 2 2 3" xfId="29201"/>
    <cellStyle name="Note 3 5 6 2 2 3" xfId="17555"/>
    <cellStyle name="Note 3 5 6 2 2 3 2" xfId="36022"/>
    <cellStyle name="Note 3 5 6 2 2 4" xfId="38698"/>
    <cellStyle name="Note 3 5 6 2 3" xfId="11203"/>
    <cellStyle name="Note 3 5 6 2 3 2" xfId="20192"/>
    <cellStyle name="Note 3 5 6 2 3 2 2" xfId="39397"/>
    <cellStyle name="Note 3 5 6 2 3 3" xfId="35907"/>
    <cellStyle name="Note 3 5 6 2 4" xfId="14969"/>
    <cellStyle name="Note 3 5 6 2 4 2" xfId="30987"/>
    <cellStyle name="Note 3 5 6 2 5" xfId="28625"/>
    <cellStyle name="Note 3 5 6 3" xfId="4081"/>
    <cellStyle name="Note 3 5 6 3 2" xfId="42608"/>
    <cellStyle name="Note 3 5 6 4" xfId="32917"/>
    <cellStyle name="Note 3 5 7" xfId="2713"/>
    <cellStyle name="Note 3 5 7 2" xfId="6903"/>
    <cellStyle name="Note 3 5 7 2 2" xfId="12044"/>
    <cellStyle name="Note 3 5 7 2 2 2" xfId="21033"/>
    <cellStyle name="Note 3 5 7 2 2 2 2" xfId="25129"/>
    <cellStyle name="Note 3 5 7 2 2 3" xfId="26417"/>
    <cellStyle name="Note 3 5 7 2 3" xfId="15892"/>
    <cellStyle name="Note 3 5 7 2 3 2" xfId="40819"/>
    <cellStyle name="Note 3 5 7 2 4" xfId="26644"/>
    <cellStyle name="Note 3 5 7 3" xfId="9474"/>
    <cellStyle name="Note 3 5 7 3 2" xfId="18463"/>
    <cellStyle name="Note 3 5 7 3 2 2" xfId="29434"/>
    <cellStyle name="Note 3 5 7 3 3" xfId="39212"/>
    <cellStyle name="Note 3 5 7 4" xfId="25803"/>
    <cellStyle name="Note 3 5 8" xfId="4659"/>
    <cellStyle name="Note 3 5 8 2" xfId="7245"/>
    <cellStyle name="Note 3 5 8 2 2" xfId="12254"/>
    <cellStyle name="Note 3 5 8 2 2 2" xfId="21243"/>
    <cellStyle name="Note 3 5 8 2 2 2 2" xfId="35160"/>
    <cellStyle name="Note 3 5 8 2 2 3" xfId="42687"/>
    <cellStyle name="Note 3 5 8 2 3" xfId="16234"/>
    <cellStyle name="Note 3 5 8 2 3 2" xfId="33156"/>
    <cellStyle name="Note 3 5 8 2 4" xfId="39211"/>
    <cellStyle name="Note 3 5 8 3" xfId="9882"/>
    <cellStyle name="Note 3 5 8 3 2" xfId="18871"/>
    <cellStyle name="Note 3 5 8 3 2 2" xfId="36276"/>
    <cellStyle name="Note 3 5 8 3 3" xfId="34537"/>
    <cellStyle name="Note 3 5 8 4" xfId="13648"/>
    <cellStyle name="Note 3 5 8 4 2" xfId="39238"/>
    <cellStyle name="Note 3 5 8 5" xfId="31417"/>
    <cellStyle name="Note 3 5 9" xfId="6547"/>
    <cellStyle name="Note 3 5 9 2" xfId="11766"/>
    <cellStyle name="Note 3 5 9 2 2" xfId="20755"/>
    <cellStyle name="Note 3 5 9 2 2 2" xfId="23425"/>
    <cellStyle name="Note 3 5 9 2 3" xfId="35609"/>
    <cellStyle name="Note 3 5 9 3" xfId="15536"/>
    <cellStyle name="Note 3 5 9 3 2" xfId="40113"/>
    <cellStyle name="Note 3 5 9 4" xfId="35365"/>
    <cellStyle name="Note 3 6" xfId="383"/>
    <cellStyle name="Note 3 6 10" xfId="9254"/>
    <cellStyle name="Note 3 6 10 2" xfId="18243"/>
    <cellStyle name="Note 3 6 10 2 2" xfId="42991"/>
    <cellStyle name="Note 3 6 10 3" xfId="38536"/>
    <cellStyle name="Note 3 6 11" xfId="9781"/>
    <cellStyle name="Note 3 6 11 2" xfId="18770"/>
    <cellStyle name="Note 3 6 11 2 2" xfId="34202"/>
    <cellStyle name="Note 3 6 11 3" xfId="41393"/>
    <cellStyle name="Note 3 6 12" xfId="2389"/>
    <cellStyle name="Note 3 6 12 2" xfId="43684"/>
    <cellStyle name="Note 3 6 13" xfId="13298"/>
    <cellStyle name="Note 3 6 13 2" xfId="33076"/>
    <cellStyle name="Note 3 6 14" xfId="41271"/>
    <cellStyle name="Note 3 6 15" xfId="44401"/>
    <cellStyle name="Note 3 6 16" xfId="45682"/>
    <cellStyle name="Note 3 6 2" xfId="732"/>
    <cellStyle name="Note 3 6 2 2" xfId="5108"/>
    <cellStyle name="Note 3 6 2 2 2" xfId="7694"/>
    <cellStyle name="Note 3 6 2 2 2 2" xfId="12389"/>
    <cellStyle name="Note 3 6 2 2 2 2 2" xfId="21378"/>
    <cellStyle name="Note 3 6 2 2 2 2 2 2" xfId="29059"/>
    <cellStyle name="Note 3 6 2 2 2 2 3" xfId="42358"/>
    <cellStyle name="Note 3 6 2 2 2 3" xfId="16683"/>
    <cellStyle name="Note 3 6 2 2 2 3 2" xfId="24565"/>
    <cellStyle name="Note 3 6 2 2 2 4" xfId="33580"/>
    <cellStyle name="Note 3 6 2 2 3" xfId="10331"/>
    <cellStyle name="Note 3 6 2 2 3 2" xfId="19320"/>
    <cellStyle name="Note 3 6 2 2 3 2 2" xfId="28232"/>
    <cellStyle name="Note 3 6 2 2 3 3" xfId="37782"/>
    <cellStyle name="Note 3 6 2 2 4" xfId="14097"/>
    <cellStyle name="Note 3 6 2 2 4 2" xfId="25808"/>
    <cellStyle name="Note 3 6 2 2 5" xfId="39504"/>
    <cellStyle name="Note 3 6 2 3" xfId="3169"/>
    <cellStyle name="Note 3 6 2 3 2" xfId="41156"/>
    <cellStyle name="Note 3 6 2 4" xfId="28971"/>
    <cellStyle name="Note 3 6 3" xfId="1077"/>
    <cellStyle name="Note 3 6 3 2" xfId="5429"/>
    <cellStyle name="Note 3 6 3 2 2" xfId="8015"/>
    <cellStyle name="Note 3 6 3 2 2 2" xfId="12493"/>
    <cellStyle name="Note 3 6 3 2 2 2 2" xfId="21482"/>
    <cellStyle name="Note 3 6 3 2 2 2 2 2" xfId="31247"/>
    <cellStyle name="Note 3 6 3 2 2 2 3" xfId="42015"/>
    <cellStyle name="Note 3 6 3 2 2 3" xfId="17004"/>
    <cellStyle name="Note 3 6 3 2 2 3 2" xfId="37266"/>
    <cellStyle name="Note 3 6 3 2 2 4" xfId="22883"/>
    <cellStyle name="Note 3 6 3 2 3" xfId="10652"/>
    <cellStyle name="Note 3 6 3 2 3 2" xfId="19641"/>
    <cellStyle name="Note 3 6 3 2 3 2 2" xfId="38510"/>
    <cellStyle name="Note 3 6 3 2 3 3" xfId="34652"/>
    <cellStyle name="Note 3 6 3 2 4" xfId="14418"/>
    <cellStyle name="Note 3 6 3 2 4 2" xfId="27817"/>
    <cellStyle name="Note 3 6 3 2 5" xfId="27507"/>
    <cellStyle name="Note 3 6 3 3" xfId="3514"/>
    <cellStyle name="Note 3 6 3 3 2" xfId="24326"/>
    <cellStyle name="Note 3 6 3 4" xfId="43748"/>
    <cellStyle name="Note 3 6 4" xfId="1421"/>
    <cellStyle name="Note 3 6 4 2" xfId="5766"/>
    <cellStyle name="Note 3 6 4 2 2" xfId="8352"/>
    <cellStyle name="Note 3 6 4 2 2 2" xfId="12595"/>
    <cellStyle name="Note 3 6 4 2 2 2 2" xfId="21584"/>
    <cellStyle name="Note 3 6 4 2 2 2 2 2" xfId="39728"/>
    <cellStyle name="Note 3 6 4 2 2 2 3" xfId="42869"/>
    <cellStyle name="Note 3 6 4 2 2 3" xfId="17341"/>
    <cellStyle name="Note 3 6 4 2 2 3 2" xfId="36712"/>
    <cellStyle name="Note 3 6 4 2 2 4" xfId="33828"/>
    <cellStyle name="Note 3 6 4 2 3" xfId="10989"/>
    <cellStyle name="Note 3 6 4 2 3 2" xfId="19978"/>
    <cellStyle name="Note 3 6 4 2 3 2 2" xfId="37738"/>
    <cellStyle name="Note 3 6 4 2 3 3" xfId="34513"/>
    <cellStyle name="Note 3 6 4 2 4" xfId="14755"/>
    <cellStyle name="Note 3 6 4 2 4 2" xfId="37108"/>
    <cellStyle name="Note 3 6 4 2 5" xfId="43997"/>
    <cellStyle name="Note 3 6 4 3" xfId="3858"/>
    <cellStyle name="Note 3 6 4 3 2" xfId="40817"/>
    <cellStyle name="Note 3 6 4 4" xfId="39069"/>
    <cellStyle name="Note 3 6 5" xfId="1756"/>
    <cellStyle name="Note 3 6 5 2" xfId="6082"/>
    <cellStyle name="Note 3 6 5 2 2" xfId="8668"/>
    <cellStyle name="Note 3 6 5 2 2 2" xfId="12695"/>
    <cellStyle name="Note 3 6 5 2 2 2 2" xfId="21684"/>
    <cellStyle name="Note 3 6 5 2 2 2 2 2" xfId="36355"/>
    <cellStyle name="Note 3 6 5 2 2 2 3" xfId="23902"/>
    <cellStyle name="Note 3 6 5 2 2 3" xfId="17657"/>
    <cellStyle name="Note 3 6 5 2 2 3 2" xfId="32305"/>
    <cellStyle name="Note 3 6 5 2 2 4" xfId="37436"/>
    <cellStyle name="Note 3 6 5 2 3" xfId="11305"/>
    <cellStyle name="Note 3 6 5 2 3 2" xfId="20294"/>
    <cellStyle name="Note 3 6 5 2 3 2 2" xfId="38671"/>
    <cellStyle name="Note 3 6 5 2 3 3" xfId="32234"/>
    <cellStyle name="Note 3 6 5 2 4" xfId="15071"/>
    <cellStyle name="Note 3 6 5 2 4 2" xfId="43759"/>
    <cellStyle name="Note 3 6 5 2 5" xfId="29067"/>
    <cellStyle name="Note 3 6 5 3" xfId="4193"/>
    <cellStyle name="Note 3 6 5 3 2" xfId="26762"/>
    <cellStyle name="Note 3 6 5 4" xfId="27907"/>
    <cellStyle name="Note 3 6 6" xfId="2040"/>
    <cellStyle name="Note 3 6 6 2" xfId="6348"/>
    <cellStyle name="Note 3 6 6 2 2" xfId="8934"/>
    <cellStyle name="Note 3 6 6 2 2 2" xfId="12771"/>
    <cellStyle name="Note 3 6 6 2 2 2 2" xfId="21760"/>
    <cellStyle name="Note 3 6 6 2 2 2 2 2" xfId="34283"/>
    <cellStyle name="Note 3 6 6 2 2 2 3" xfId="30020"/>
    <cellStyle name="Note 3 6 6 2 2 3" xfId="17923"/>
    <cellStyle name="Note 3 6 6 2 2 3 2" xfId="34152"/>
    <cellStyle name="Note 3 6 6 2 2 4" xfId="29262"/>
    <cellStyle name="Note 3 6 6 2 3" xfId="11571"/>
    <cellStyle name="Note 3 6 6 2 3 2" xfId="20560"/>
    <cellStyle name="Note 3 6 6 2 3 2 2" xfId="26329"/>
    <cellStyle name="Note 3 6 6 2 3 3" xfId="34532"/>
    <cellStyle name="Note 3 6 6 2 4" xfId="15337"/>
    <cellStyle name="Note 3 6 6 2 4 2" xfId="39432"/>
    <cellStyle name="Note 3 6 6 2 5" xfId="22555"/>
    <cellStyle name="Note 3 6 6 3" xfId="4477"/>
    <cellStyle name="Note 3 6 6 3 2" xfId="28729"/>
    <cellStyle name="Note 3 6 6 4" xfId="32554"/>
    <cellStyle name="Note 3 6 7" xfId="2851"/>
    <cellStyle name="Note 3 6 7 2" xfId="7001"/>
    <cellStyle name="Note 3 6 7 2 2" xfId="12130"/>
    <cellStyle name="Note 3 6 7 2 2 2" xfId="21119"/>
    <cellStyle name="Note 3 6 7 2 2 2 2" xfId="36426"/>
    <cellStyle name="Note 3 6 7 2 2 3" xfId="22771"/>
    <cellStyle name="Note 3 6 7 2 3" xfId="15990"/>
    <cellStyle name="Note 3 6 7 2 3 2" xfId="35811"/>
    <cellStyle name="Note 3 6 7 2 4" xfId="23763"/>
    <cellStyle name="Note 3 6 7 3" xfId="9564"/>
    <cellStyle name="Note 3 6 7 3 2" xfId="18553"/>
    <cellStyle name="Note 3 6 7 3 2 2" xfId="43195"/>
    <cellStyle name="Note 3 6 7 3 3" xfId="25534"/>
    <cellStyle name="Note 3 6 7 4" xfId="40867"/>
    <cellStyle name="Note 3 6 8" xfId="4784"/>
    <cellStyle name="Note 3 6 8 2" xfId="7370"/>
    <cellStyle name="Note 3 6 8 2 2" xfId="12293"/>
    <cellStyle name="Note 3 6 8 2 2 2" xfId="21282"/>
    <cellStyle name="Note 3 6 8 2 2 2 2" xfId="23105"/>
    <cellStyle name="Note 3 6 8 2 2 3" xfId="32001"/>
    <cellStyle name="Note 3 6 8 2 3" xfId="16359"/>
    <cellStyle name="Note 3 6 8 2 3 2" xfId="25302"/>
    <cellStyle name="Note 3 6 8 2 4" xfId="41857"/>
    <cellStyle name="Note 3 6 8 3" xfId="10007"/>
    <cellStyle name="Note 3 6 8 3 2" xfId="18996"/>
    <cellStyle name="Note 3 6 8 3 2 2" xfId="22671"/>
    <cellStyle name="Note 3 6 8 3 3" xfId="37785"/>
    <cellStyle name="Note 3 6 8 4" xfId="13773"/>
    <cellStyle name="Note 3 6 8 4 2" xfId="30962"/>
    <cellStyle name="Note 3 6 8 5" xfId="28882"/>
    <cellStyle name="Note 3 6 9" xfId="6685"/>
    <cellStyle name="Note 3 6 9 2" xfId="11891"/>
    <cellStyle name="Note 3 6 9 2 2" xfId="20880"/>
    <cellStyle name="Note 3 6 9 2 2 2" xfId="40604"/>
    <cellStyle name="Note 3 6 9 2 3" xfId="22210"/>
    <cellStyle name="Note 3 6 9 3" xfId="15674"/>
    <cellStyle name="Note 3 6 9 3 2" xfId="24113"/>
    <cellStyle name="Note 3 6 9 4" xfId="29282"/>
    <cellStyle name="Note 3 7" xfId="522"/>
    <cellStyle name="Note 3 7 10" xfId="44484"/>
    <cellStyle name="Note 3 7 11" xfId="45718"/>
    <cellStyle name="Note 3 7 2" xfId="871"/>
    <cellStyle name="Note 3 7 2 2" xfId="5240"/>
    <cellStyle name="Note 3 7 2 2 2" xfId="7826"/>
    <cellStyle name="Note 3 7 2 2 2 2" xfId="12432"/>
    <cellStyle name="Note 3 7 2 2 2 2 2" xfId="21421"/>
    <cellStyle name="Note 3 7 2 2 2 2 2 2" xfId="29718"/>
    <cellStyle name="Note 3 7 2 2 2 2 3" xfId="44042"/>
    <cellStyle name="Note 3 7 2 2 2 3" xfId="16815"/>
    <cellStyle name="Note 3 7 2 2 2 3 2" xfId="24477"/>
    <cellStyle name="Note 3 7 2 2 2 4" xfId="42726"/>
    <cellStyle name="Note 3 7 2 2 3" xfId="10463"/>
    <cellStyle name="Note 3 7 2 2 3 2" xfId="19452"/>
    <cellStyle name="Note 3 7 2 2 3 2 2" xfId="28140"/>
    <cellStyle name="Note 3 7 2 2 3 3" xfId="36205"/>
    <cellStyle name="Note 3 7 2 2 4" xfId="14229"/>
    <cellStyle name="Note 3 7 2 2 4 2" xfId="28521"/>
    <cellStyle name="Note 3 7 2 2 5" xfId="25744"/>
    <cellStyle name="Note 3 7 2 3" xfId="3308"/>
    <cellStyle name="Note 3 7 2 3 2" xfId="27384"/>
    <cellStyle name="Note 3 7 2 4" xfId="31330"/>
    <cellStyle name="Note 3 7 3" xfId="1216"/>
    <cellStyle name="Note 3 7 3 2" xfId="5561"/>
    <cellStyle name="Note 3 7 3 2 2" xfId="8147"/>
    <cellStyle name="Note 3 7 3 2 2 2" xfId="12531"/>
    <cellStyle name="Note 3 7 3 2 2 2 2" xfId="21520"/>
    <cellStyle name="Note 3 7 3 2 2 2 2 2" xfId="42084"/>
    <cellStyle name="Note 3 7 3 2 2 2 3" xfId="42259"/>
    <cellStyle name="Note 3 7 3 2 2 3" xfId="17136"/>
    <cellStyle name="Note 3 7 3 2 2 3 2" xfId="29297"/>
    <cellStyle name="Note 3 7 3 2 2 4" xfId="22791"/>
    <cellStyle name="Note 3 7 3 2 3" xfId="10784"/>
    <cellStyle name="Note 3 7 3 2 3 2" xfId="19773"/>
    <cellStyle name="Note 3 7 3 2 3 2 2" xfId="37174"/>
    <cellStyle name="Note 3 7 3 2 3 3" xfId="25345"/>
    <cellStyle name="Note 3 7 3 2 4" xfId="14550"/>
    <cellStyle name="Note 3 7 3 2 4 2" xfId="41751"/>
    <cellStyle name="Note 3 7 3 2 5" xfId="23002"/>
    <cellStyle name="Note 3 7 3 3" xfId="3653"/>
    <cellStyle name="Note 3 7 3 3 2" xfId="28627"/>
    <cellStyle name="Note 3 7 3 4" xfId="24128"/>
    <cellStyle name="Note 3 7 4" xfId="1560"/>
    <cellStyle name="Note 3 7 4 2" xfId="5905"/>
    <cellStyle name="Note 3 7 4 2 2" xfId="8491"/>
    <cellStyle name="Note 3 7 4 2 2 2" xfId="12639"/>
    <cellStyle name="Note 3 7 4 2 2 2 2" xfId="21628"/>
    <cellStyle name="Note 3 7 4 2 2 2 2 2" xfId="34829"/>
    <cellStyle name="Note 3 7 4 2 2 2 3" xfId="24656"/>
    <cellStyle name="Note 3 7 4 2 2 3" xfId="17480"/>
    <cellStyle name="Note 3 7 4 2 2 3 2" xfId="28411"/>
    <cellStyle name="Note 3 7 4 2 2 4" xfId="29322"/>
    <cellStyle name="Note 3 7 4 2 3" xfId="11128"/>
    <cellStyle name="Note 3 7 4 2 3 2" xfId="20117"/>
    <cellStyle name="Note 3 7 4 2 3 2 2" xfId="31284"/>
    <cellStyle name="Note 3 7 4 2 3 3" xfId="26444"/>
    <cellStyle name="Note 3 7 4 2 4" xfId="14894"/>
    <cellStyle name="Note 3 7 4 2 4 2" xfId="32723"/>
    <cellStyle name="Note 3 7 4 2 5" xfId="37969"/>
    <cellStyle name="Note 3 7 4 3" xfId="3997"/>
    <cellStyle name="Note 3 7 4 3 2" xfId="22615"/>
    <cellStyle name="Note 3 7 4 4" xfId="33456"/>
    <cellStyle name="Note 3 7 5" xfId="1872"/>
    <cellStyle name="Note 3 7 5 2" xfId="6188"/>
    <cellStyle name="Note 3 7 5 2 2" xfId="8774"/>
    <cellStyle name="Note 3 7 5 2 2 2" xfId="12721"/>
    <cellStyle name="Note 3 7 5 2 2 2 2" xfId="21710"/>
    <cellStyle name="Note 3 7 5 2 2 2 2 2" xfId="24572"/>
    <cellStyle name="Note 3 7 5 2 2 2 3" xfId="34618"/>
    <cellStyle name="Note 3 7 5 2 2 3" xfId="17763"/>
    <cellStyle name="Note 3 7 5 2 2 3 2" xfId="30316"/>
    <cellStyle name="Note 3 7 5 2 2 4" xfId="27427"/>
    <cellStyle name="Note 3 7 5 2 3" xfId="11411"/>
    <cellStyle name="Note 3 7 5 2 3 2" xfId="20400"/>
    <cellStyle name="Note 3 7 5 2 3 2 2" xfId="33027"/>
    <cellStyle name="Note 3 7 5 2 3 3" xfId="32224"/>
    <cellStyle name="Note 3 7 5 2 4" xfId="15177"/>
    <cellStyle name="Note 3 7 5 2 4 2" xfId="38464"/>
    <cellStyle name="Note 3 7 5 2 5" xfId="27811"/>
    <cellStyle name="Note 3 7 5 3" xfId="4309"/>
    <cellStyle name="Note 3 7 5 3 2" xfId="22399"/>
    <cellStyle name="Note 3 7 5 4" xfId="27778"/>
    <cellStyle name="Note 3 7 6" xfId="2179"/>
    <cellStyle name="Note 3 7 6 2" xfId="6480"/>
    <cellStyle name="Note 3 7 6 2 2" xfId="9066"/>
    <cellStyle name="Note 3 7 6 2 2 2" xfId="12812"/>
    <cellStyle name="Note 3 7 6 2 2 2 2" xfId="21801"/>
    <cellStyle name="Note 3 7 6 2 2 2 2 2" xfId="27446"/>
    <cellStyle name="Note 3 7 6 2 2 2 3" xfId="41095"/>
    <cellStyle name="Note 3 7 6 2 2 3" xfId="18055"/>
    <cellStyle name="Note 3 7 6 2 2 3 2" xfId="30577"/>
    <cellStyle name="Note 3 7 6 2 2 4" xfId="36278"/>
    <cellStyle name="Note 3 7 6 2 3" xfId="11703"/>
    <cellStyle name="Note 3 7 6 2 3 2" xfId="20692"/>
    <cellStyle name="Note 3 7 6 2 3 2 2" xfId="29435"/>
    <cellStyle name="Note 3 7 6 2 3 3" xfId="37795"/>
    <cellStyle name="Note 3 7 6 2 4" xfId="15469"/>
    <cellStyle name="Note 3 7 6 2 4 2" xfId="23585"/>
    <cellStyle name="Note 3 7 6 2 5" xfId="24041"/>
    <cellStyle name="Note 3 7 6 3" xfId="4616"/>
    <cellStyle name="Note 3 7 6 3 2" xfId="33281"/>
    <cellStyle name="Note 3 7 6 4" xfId="33186"/>
    <cellStyle name="Note 3 7 7" xfId="4916"/>
    <cellStyle name="Note 3 7 7 2" xfId="7502"/>
    <cellStyle name="Note 3 7 7 2 2" xfId="12331"/>
    <cellStyle name="Note 3 7 7 2 2 2" xfId="21320"/>
    <cellStyle name="Note 3 7 7 2 2 2 2" xfId="29661"/>
    <cellStyle name="Note 3 7 7 2 2 3" xfId="32526"/>
    <cellStyle name="Note 3 7 7 2 3" xfId="16491"/>
    <cellStyle name="Note 3 7 7 2 3 2" xfId="39875"/>
    <cellStyle name="Note 3 7 7 2 4" xfId="22182"/>
    <cellStyle name="Note 3 7 7 3" xfId="10139"/>
    <cellStyle name="Note 3 7 7 3 2" xfId="19128"/>
    <cellStyle name="Note 3 7 7 3 2 2" xfId="32502"/>
    <cellStyle name="Note 3 7 7 3 3" xfId="36199"/>
    <cellStyle name="Note 3 7 7 4" xfId="13905"/>
    <cellStyle name="Note 3 7 7 4 2" xfId="40632"/>
    <cellStyle name="Note 3 7 7 5" xfId="35028"/>
    <cellStyle name="Note 3 7 8" xfId="2528"/>
    <cellStyle name="Note 3 7 8 2" xfId="22230"/>
    <cellStyle name="Note 3 7 9" xfId="30370"/>
    <cellStyle name="Note 3 8" xfId="228"/>
    <cellStyle name="Note 3 8 2" xfId="2573"/>
    <cellStyle name="Note 3 8 2 2" xfId="6814"/>
    <cellStyle name="Note 3 8 2 2 2" xfId="12008"/>
    <cellStyle name="Note 3 8 2 2 2 2" xfId="20997"/>
    <cellStyle name="Note 3 8 2 2 2 2 2" xfId="23992"/>
    <cellStyle name="Note 3 8 2 2 2 3" xfId="26511"/>
    <cellStyle name="Note 3 8 2 2 3" xfId="15803"/>
    <cellStyle name="Note 3 8 2 2 3 2" xfId="30355"/>
    <cellStyle name="Note 3 8 2 2 4" xfId="40802"/>
    <cellStyle name="Note 3 8 2 3" xfId="9384"/>
    <cellStyle name="Note 3 8 2 3 2" xfId="18373"/>
    <cellStyle name="Note 3 8 2 3 2 2" xfId="33334"/>
    <cellStyle name="Note 3 8 2 3 3" xfId="26009"/>
    <cellStyle name="Note 3 8 2 4" xfId="13427"/>
    <cellStyle name="Note 3 8 2 4 2" xfId="43744"/>
    <cellStyle name="Note 3 8 2 5" xfId="30109"/>
    <cellStyle name="Note 3 8 3" xfId="2696"/>
    <cellStyle name="Note 3 8 3 2" xfId="43069"/>
    <cellStyle name="Note 3 8 4" xfId="26224"/>
    <cellStyle name="Note 3 8 5" xfId="44473"/>
    <cellStyle name="Note 3 8 6" xfId="45765"/>
    <cellStyle name="Note 3 9" xfId="577"/>
    <cellStyle name="Note 3 9 2" xfId="4968"/>
    <cellStyle name="Note 3 9 2 2" xfId="7554"/>
    <cellStyle name="Note 3 9 2 2 2" xfId="12350"/>
    <cellStyle name="Note 3 9 2 2 2 2" xfId="21339"/>
    <cellStyle name="Note 3 9 2 2 2 2 2" xfId="25160"/>
    <cellStyle name="Note 3 9 2 2 2 3" xfId="32656"/>
    <cellStyle name="Note 3 9 2 2 3" xfId="16543"/>
    <cellStyle name="Note 3 9 2 2 3 2" xfId="28935"/>
    <cellStyle name="Note 3 9 2 2 4" xfId="29988"/>
    <cellStyle name="Note 3 9 2 3" xfId="10191"/>
    <cellStyle name="Note 3 9 2 3 2" xfId="19180"/>
    <cellStyle name="Note 3 9 2 3 2 2" xfId="36401"/>
    <cellStyle name="Note 3 9 2 3 3" xfId="26783"/>
    <cellStyle name="Note 3 9 2 4" xfId="13957"/>
    <cellStyle name="Note 3 9 2 4 2" xfId="22880"/>
    <cellStyle name="Note 3 9 2 5" xfId="41137"/>
    <cellStyle name="Note 3 9 3" xfId="3014"/>
    <cellStyle name="Note 3 9 3 2" xfId="23131"/>
    <cellStyle name="Note 3 9 4" xfId="30642"/>
    <cellStyle name="Note 3 9 5" xfId="44582"/>
    <cellStyle name="Note 3 9 6" xfId="45806"/>
    <cellStyle name="Note 4" xfId="139"/>
    <cellStyle name="Note 4 10" xfId="924"/>
    <cellStyle name="Note 4 10 2" xfId="5291"/>
    <cellStyle name="Note 4 10 2 2" xfId="7877"/>
    <cellStyle name="Note 4 10 2 2 2" xfId="12452"/>
    <cellStyle name="Note 4 10 2 2 2 2" xfId="21441"/>
    <cellStyle name="Note 4 10 2 2 2 2 2" xfId="39690"/>
    <cellStyle name="Note 4 10 2 2 2 3" xfId="33509"/>
    <cellStyle name="Note 4 10 2 2 3" xfId="16866"/>
    <cellStyle name="Note 4 10 2 2 3 2" xfId="37162"/>
    <cellStyle name="Note 4 10 2 2 4" xfId="29184"/>
    <cellStyle name="Note 4 10 2 3" xfId="10514"/>
    <cellStyle name="Note 4 10 2 3 2" xfId="19503"/>
    <cellStyle name="Note 4 10 2 3 2 2" xfId="33311"/>
    <cellStyle name="Note 4 10 2 3 3" xfId="39946"/>
    <cellStyle name="Note 4 10 2 4" xfId="14280"/>
    <cellStyle name="Note 4 10 2 4 2" xfId="42752"/>
    <cellStyle name="Note 4 10 2 5" xfId="23878"/>
    <cellStyle name="Note 4 10 3" xfId="3361"/>
    <cellStyle name="Note 4 10 3 2" xfId="32158"/>
    <cellStyle name="Note 4 10 4" xfId="33950"/>
    <cellStyle name="Note 4 10 5" xfId="44566"/>
    <cellStyle name="Note 4 11" xfId="1268"/>
    <cellStyle name="Note 4 11 2" xfId="5613"/>
    <cellStyle name="Note 4 11 2 2" xfId="8199"/>
    <cellStyle name="Note 4 11 2 2 2" xfId="12550"/>
    <cellStyle name="Note 4 11 2 2 2 2" xfId="21539"/>
    <cellStyle name="Note 4 11 2 2 2 2 2" xfId="42221"/>
    <cellStyle name="Note 4 11 2 2 2 3" xfId="42393"/>
    <cellStyle name="Note 4 11 2 2 3" xfId="17188"/>
    <cellStyle name="Note 4 11 2 2 3 2" xfId="29643"/>
    <cellStyle name="Note 4 11 2 2 4" xfId="41104"/>
    <cellStyle name="Note 4 11 2 3" xfId="10836"/>
    <cellStyle name="Note 4 11 2 3 2" xfId="19825"/>
    <cellStyle name="Note 4 11 2 3 2 2" xfId="30828"/>
    <cellStyle name="Note 4 11 2 3 3" xfId="26438"/>
    <cellStyle name="Note 4 11 2 4" xfId="14602"/>
    <cellStyle name="Note 4 11 2 4 2" xfId="29060"/>
    <cellStyle name="Note 4 11 2 5" xfId="28628"/>
    <cellStyle name="Note 4 11 3" xfId="3705"/>
    <cellStyle name="Note 4 11 3 2" xfId="32480"/>
    <cellStyle name="Note 4 11 4" xfId="25389"/>
    <cellStyle name="Note 4 11 5" xfId="44595"/>
    <cellStyle name="Note 4 12" xfId="1790"/>
    <cellStyle name="Note 4 12 2" xfId="6109"/>
    <cellStyle name="Note 4 12 2 2" xfId="8695"/>
    <cellStyle name="Note 4 12 2 2 2" xfId="12699"/>
    <cellStyle name="Note 4 12 2 2 2 2" xfId="21688"/>
    <cellStyle name="Note 4 12 2 2 2 2 2" xfId="24867"/>
    <cellStyle name="Note 4 12 2 2 2 3" xfId="29442"/>
    <cellStyle name="Note 4 12 2 2 3" xfId="17684"/>
    <cellStyle name="Note 4 12 2 2 3 2" xfId="29546"/>
    <cellStyle name="Note 4 12 2 2 4" xfId="24381"/>
    <cellStyle name="Note 4 12 2 3" xfId="11332"/>
    <cellStyle name="Note 4 12 2 3 2" xfId="20321"/>
    <cellStyle name="Note 4 12 2 3 2 2" xfId="22580"/>
    <cellStyle name="Note 4 12 2 3 3" xfId="31127"/>
    <cellStyle name="Note 4 12 2 4" xfId="15098"/>
    <cellStyle name="Note 4 12 2 4 2" xfId="29844"/>
    <cellStyle name="Note 4 12 2 5" xfId="41060"/>
    <cellStyle name="Note 4 12 3" xfId="4227"/>
    <cellStyle name="Note 4 12 3 2" xfId="40764"/>
    <cellStyle name="Note 4 12 4" xfId="30218"/>
    <cellStyle name="Note 4 12 5" xfId="44681"/>
    <cellStyle name="Note 4 13" xfId="1617"/>
    <cellStyle name="Note 4 13 2" xfId="5961"/>
    <cellStyle name="Note 4 13 2 2" xfId="8547"/>
    <cellStyle name="Note 4 13 2 2 2" xfId="12656"/>
    <cellStyle name="Note 4 13 2 2 2 2" xfId="21645"/>
    <cellStyle name="Note 4 13 2 2 2 2 2" xfId="27049"/>
    <cellStyle name="Note 4 13 2 2 2 3" xfId="22862"/>
    <cellStyle name="Note 4 13 2 2 3" xfId="17536"/>
    <cellStyle name="Note 4 13 2 2 3 2" xfId="40307"/>
    <cellStyle name="Note 4 13 2 2 4" xfId="24322"/>
    <cellStyle name="Note 4 13 2 3" xfId="11184"/>
    <cellStyle name="Note 4 13 2 3 2" xfId="20173"/>
    <cellStyle name="Note 4 13 2 3 2 2" xfId="39261"/>
    <cellStyle name="Note 4 13 2 3 3" xfId="38939"/>
    <cellStyle name="Note 4 13 2 4" xfId="14950"/>
    <cellStyle name="Note 4 13 2 4 2" xfId="38962"/>
    <cellStyle name="Note 4 13 2 5" xfId="42239"/>
    <cellStyle name="Note 4 13 3" xfId="4054"/>
    <cellStyle name="Note 4 13 3 2" xfId="23076"/>
    <cellStyle name="Note 4 13 4" xfId="27987"/>
    <cellStyle name="Note 4 13 5" xfId="44649"/>
    <cellStyle name="Note 4 14" xfId="2629"/>
    <cellStyle name="Note 4 14 2" xfId="6870"/>
    <cellStyle name="Note 4 14 2 2" xfId="12029"/>
    <cellStyle name="Note 4 14 2 2 2" xfId="21018"/>
    <cellStyle name="Note 4 14 2 2 2 2" xfId="35716"/>
    <cellStyle name="Note 4 14 2 2 3" xfId="39997"/>
    <cellStyle name="Note 4 14 2 3" xfId="15859"/>
    <cellStyle name="Note 4 14 2 3 2" xfId="25476"/>
    <cellStyle name="Note 4 14 2 4" xfId="31816"/>
    <cellStyle name="Note 4 14 3" xfId="9440"/>
    <cellStyle name="Note 4 14 3 2" xfId="18429"/>
    <cellStyle name="Note 4 14 3 2 2" xfId="43293"/>
    <cellStyle name="Note 4 14 3 3" xfId="41779"/>
    <cellStyle name="Note 4 14 4" xfId="13483"/>
    <cellStyle name="Note 4 14 4 2" xfId="40717"/>
    <cellStyle name="Note 4 14 5" xfId="43539"/>
    <cellStyle name="Note 4 14 6" xfId="44751"/>
    <cellStyle name="Note 4 15" xfId="6532"/>
    <cellStyle name="Note 4 15 2" xfId="11753"/>
    <cellStyle name="Note 4 15 2 2" xfId="20742"/>
    <cellStyle name="Note 4 15 2 2 2" xfId="36807"/>
    <cellStyle name="Note 4 15 2 3" xfId="44133"/>
    <cellStyle name="Note 4 15 3" xfId="15521"/>
    <cellStyle name="Note 4 15 3 2" xfId="37387"/>
    <cellStyle name="Note 4 15 4" xfId="32804"/>
    <cellStyle name="Note 4 15 5" xfId="44752"/>
    <cellStyle name="Note 4 16" xfId="9116"/>
    <cellStyle name="Note 4 16 2" xfId="18105"/>
    <cellStyle name="Note 4 16 2 2" xfId="40797"/>
    <cellStyle name="Note 4 16 3" xfId="30493"/>
    <cellStyle name="Note 4 16 4" xfId="44825"/>
    <cellStyle name="Note 4 17" xfId="12572"/>
    <cellStyle name="Note 4 17 2" xfId="21561"/>
    <cellStyle name="Note 4 17 2 2" xfId="26060"/>
    <cellStyle name="Note 4 17 3" xfId="26596"/>
    <cellStyle name="Note 4 17 4" xfId="44867"/>
    <cellStyle name="Note 4 18" xfId="2236"/>
    <cellStyle name="Note 4 18 2" xfId="40359"/>
    <cellStyle name="Note 4 18 3" xfId="44899"/>
    <cellStyle name="Note 4 19" xfId="13145"/>
    <cellStyle name="Note 4 19 2" xfId="26257"/>
    <cellStyle name="Note 4 19 3" xfId="44986"/>
    <cellStyle name="Note 4 2" xfId="174"/>
    <cellStyle name="Note 4 2 10" xfId="1985"/>
    <cellStyle name="Note 4 2 10 2" xfId="6293"/>
    <cellStyle name="Note 4 2 10 2 2" xfId="8879"/>
    <cellStyle name="Note 4 2 10 2 2 2" xfId="12756"/>
    <cellStyle name="Note 4 2 10 2 2 2 2" xfId="21745"/>
    <cellStyle name="Note 4 2 10 2 2 2 2 2" xfId="33802"/>
    <cellStyle name="Note 4 2 10 2 2 2 3" xfId="32045"/>
    <cellStyle name="Note 4 2 10 2 2 3" xfId="17868"/>
    <cellStyle name="Note 4 2 10 2 2 3 2" xfId="30132"/>
    <cellStyle name="Note 4 2 10 2 2 4" xfId="33688"/>
    <cellStyle name="Note 4 2 10 2 3" xfId="11516"/>
    <cellStyle name="Note 4 2 10 2 3 2" xfId="20505"/>
    <cellStyle name="Note 4 2 10 2 3 2 2" xfId="42146"/>
    <cellStyle name="Note 4 2 10 2 3 3" xfId="24273"/>
    <cellStyle name="Note 4 2 10 2 4" xfId="15282"/>
    <cellStyle name="Note 4 2 10 2 4 2" xfId="38906"/>
    <cellStyle name="Note 4 2 10 2 5" xfId="36642"/>
    <cellStyle name="Note 4 2 10 3" xfId="4422"/>
    <cellStyle name="Note 4 2 10 3 2" xfId="43410"/>
    <cellStyle name="Note 4 2 10 4" xfId="37965"/>
    <cellStyle name="Note 4 2 11" xfId="2917"/>
    <cellStyle name="Note 4 2 11 2" xfId="7067"/>
    <cellStyle name="Note 4 2 11 2 2" xfId="12193"/>
    <cellStyle name="Note 4 2 11 2 2 2" xfId="21182"/>
    <cellStyle name="Note 4 2 11 2 2 2 2" xfId="24412"/>
    <cellStyle name="Note 4 2 11 2 2 3" xfId="25322"/>
    <cellStyle name="Note 4 2 11 2 3" xfId="16056"/>
    <cellStyle name="Note 4 2 11 2 3 2" xfId="38251"/>
    <cellStyle name="Note 4 2 11 2 4" xfId="33457"/>
    <cellStyle name="Note 4 2 11 3" xfId="9630"/>
    <cellStyle name="Note 4 2 11 3 2" xfId="18619"/>
    <cellStyle name="Note 4 2 11 3 2 2" xfId="35654"/>
    <cellStyle name="Note 4 2 11 3 3" xfId="27187"/>
    <cellStyle name="Note 4 2 11 4" xfId="13523"/>
    <cellStyle name="Note 4 2 11 4 2" xfId="37134"/>
    <cellStyle name="Note 4 2 11 5" xfId="26779"/>
    <cellStyle name="Note 4 2 12" xfId="6630"/>
    <cellStyle name="Note 4 2 12 2" xfId="11836"/>
    <cellStyle name="Note 4 2 12 2 2" xfId="20825"/>
    <cellStyle name="Note 4 2 12 2 2 2" xfId="28358"/>
    <cellStyle name="Note 4 2 12 2 3" xfId="35125"/>
    <cellStyle name="Note 4 2 12 3" xfId="15619"/>
    <cellStyle name="Note 4 2 12 3 2" xfId="32690"/>
    <cellStyle name="Note 4 2 12 4" xfId="25576"/>
    <cellStyle name="Note 4 2 13" xfId="9199"/>
    <cellStyle name="Note 4 2 13 2" xfId="18188"/>
    <cellStyle name="Note 4 2 13 2 2" xfId="24203"/>
    <cellStyle name="Note 4 2 13 3" xfId="33708"/>
    <cellStyle name="Note 4 2 14" xfId="12386"/>
    <cellStyle name="Note 4 2 14 2" xfId="21375"/>
    <cellStyle name="Note 4 2 14 2 2" xfId="24651"/>
    <cellStyle name="Note 4 2 14 3" xfId="23831"/>
    <cellStyle name="Note 4 2 15" xfId="2334"/>
    <cellStyle name="Note 4 2 15 2" xfId="42439"/>
    <cellStyle name="Note 4 2 16" xfId="13243"/>
    <cellStyle name="Note 4 2 16 2" xfId="41234"/>
    <cellStyle name="Note 4 2 17" xfId="31932"/>
    <cellStyle name="Note 4 2 18" xfId="44317"/>
    <cellStyle name="Note 4 2 19" xfId="45534"/>
    <cellStyle name="Note 4 2 2" xfId="359"/>
    <cellStyle name="Note 4 2 2 10" xfId="6661"/>
    <cellStyle name="Note 4 2 2 10 2" xfId="11867"/>
    <cellStyle name="Note 4 2 2 10 2 2" xfId="20856"/>
    <cellStyle name="Note 4 2 2 10 2 2 2" xfId="33526"/>
    <cellStyle name="Note 4 2 2 10 2 3" xfId="38882"/>
    <cellStyle name="Note 4 2 2 10 3" xfId="15650"/>
    <cellStyle name="Note 4 2 2 10 3 2" xfId="37287"/>
    <cellStyle name="Note 4 2 2 10 4" xfId="22796"/>
    <cellStyle name="Note 4 2 2 11" xfId="9230"/>
    <cellStyle name="Note 4 2 2 11 2" xfId="18219"/>
    <cellStyle name="Note 4 2 2 11 2 2" xfId="39065"/>
    <cellStyle name="Note 4 2 2 11 3" xfId="23776"/>
    <cellStyle name="Note 4 2 2 12" xfId="12643"/>
    <cellStyle name="Note 4 2 2 12 2" xfId="21632"/>
    <cellStyle name="Note 4 2 2 12 2 2" xfId="32457"/>
    <cellStyle name="Note 4 2 2 12 3" xfId="38205"/>
    <cellStyle name="Note 4 2 2 13" xfId="2365"/>
    <cellStyle name="Note 4 2 2 13 2" xfId="25307"/>
    <cellStyle name="Note 4 2 2 14" xfId="13274"/>
    <cellStyle name="Note 4 2 2 14 2" xfId="41722"/>
    <cellStyle name="Note 4 2 2 15" xfId="33979"/>
    <cellStyle name="Note 4 2 2 2" xfId="491"/>
    <cellStyle name="Note 4 2 2 2 10" xfId="9355"/>
    <cellStyle name="Note 4 2 2 2 10 2" xfId="18344"/>
    <cellStyle name="Note 4 2 2 2 10 2 2" xfId="37699"/>
    <cellStyle name="Note 4 2 2 2 10 3" xfId="27250"/>
    <cellStyle name="Note 4 2 2 2 11" xfId="9824"/>
    <cellStyle name="Note 4 2 2 2 11 2" xfId="18813"/>
    <cellStyle name="Note 4 2 2 2 11 2 2" xfId="40048"/>
    <cellStyle name="Note 4 2 2 2 11 3" xfId="31108"/>
    <cellStyle name="Note 4 2 2 2 12" xfId="2497"/>
    <cellStyle name="Note 4 2 2 2 12 2" xfId="39880"/>
    <cellStyle name="Note 4 2 2 2 13" xfId="13406"/>
    <cellStyle name="Note 4 2 2 2 13 2" xfId="25010"/>
    <cellStyle name="Note 4 2 2 2 14" xfId="36330"/>
    <cellStyle name="Note 4 2 2 2 2" xfId="840"/>
    <cellStyle name="Note 4 2 2 2 2 2" xfId="5209"/>
    <cellStyle name="Note 4 2 2 2 2 2 2" xfId="7795"/>
    <cellStyle name="Note 4 2 2 2 2 2 2 2" xfId="12426"/>
    <cellStyle name="Note 4 2 2 2 2 2 2 2 2" xfId="21415"/>
    <cellStyle name="Note 4 2 2 2 2 2 2 2 2 2" xfId="41610"/>
    <cellStyle name="Note 4 2 2 2 2 2 2 2 3" xfId="34372"/>
    <cellStyle name="Note 4 2 2 2 2 2 2 3" xfId="16784"/>
    <cellStyle name="Note 4 2 2 2 2 2 2 3 2" xfId="42944"/>
    <cellStyle name="Note 4 2 2 2 2 2 2 4" xfId="28650"/>
    <cellStyle name="Note 4 2 2 2 2 2 3" xfId="10432"/>
    <cellStyle name="Note 4 2 2 2 2 2 3 2" xfId="19421"/>
    <cellStyle name="Note 4 2 2 2 2 2 3 2 2" xfId="24596"/>
    <cellStyle name="Note 4 2 2 2 2 2 3 3" xfId="24239"/>
    <cellStyle name="Note 4 2 2 2 2 2 4" xfId="14198"/>
    <cellStyle name="Note 4 2 2 2 2 2 4 2" xfId="39640"/>
    <cellStyle name="Note 4 2 2 2 2 2 5" xfId="26829"/>
    <cellStyle name="Note 4 2 2 2 2 3" xfId="3277"/>
    <cellStyle name="Note 4 2 2 2 2 3 2" xfId="42030"/>
    <cellStyle name="Note 4 2 2 2 2 4" xfId="22372"/>
    <cellStyle name="Note 4 2 2 2 3" xfId="1185"/>
    <cellStyle name="Note 4 2 2 2 3 2" xfId="5530"/>
    <cellStyle name="Note 4 2 2 2 3 2 2" xfId="8116"/>
    <cellStyle name="Note 4 2 2 2 3 2 2 2" xfId="12525"/>
    <cellStyle name="Note 4 2 2 2 3 2 2 2 2" xfId="21514"/>
    <cellStyle name="Note 4 2 2 2 3 2 2 2 2 2" xfId="36153"/>
    <cellStyle name="Note 4 2 2 2 3 2 2 2 3" xfId="36375"/>
    <cellStyle name="Note 4 2 2 2 3 2 2 3" xfId="17105"/>
    <cellStyle name="Note 4 2 2 2 3 2 2 3 2" xfId="31443"/>
    <cellStyle name="Note 4 2 2 2 3 2 2 4" xfId="25571"/>
    <cellStyle name="Note 4 2 2 2 3 2 3" xfId="10753"/>
    <cellStyle name="Note 4 2 2 2 3 2 3 2" xfId="19742"/>
    <cellStyle name="Note 4 2 2 2 3 2 3 2 2" xfId="32605"/>
    <cellStyle name="Note 4 2 2 2 3 2 3 3" xfId="36094"/>
    <cellStyle name="Note 4 2 2 2 3 2 4" xfId="14519"/>
    <cellStyle name="Note 4 2 2 2 3 2 4 2" xfId="41257"/>
    <cellStyle name="Note 4 2 2 2 3 2 5" xfId="25687"/>
    <cellStyle name="Note 4 2 2 2 3 3" xfId="3622"/>
    <cellStyle name="Note 4 2 2 2 3 3 2" xfId="24905"/>
    <cellStyle name="Note 4 2 2 2 3 4" xfId="33193"/>
    <cellStyle name="Note 4 2 2 2 4" xfId="1529"/>
    <cellStyle name="Note 4 2 2 2 4 2" xfId="5874"/>
    <cellStyle name="Note 4 2 2 2 4 2 2" xfId="8460"/>
    <cellStyle name="Note 4 2 2 2 4 2 2 2" xfId="12632"/>
    <cellStyle name="Note 4 2 2 2 4 2 2 2 2" xfId="21621"/>
    <cellStyle name="Note 4 2 2 2 4 2 2 2 2 2" xfId="39003"/>
    <cellStyle name="Note 4 2 2 2 4 2 2 2 3" xfId="27937"/>
    <cellStyle name="Note 4 2 2 2 4 2 2 3" xfId="17449"/>
    <cellStyle name="Note 4 2 2 2 4 2 2 3 2" xfId="24104"/>
    <cellStyle name="Note 4 2 2 2 4 2 2 4" xfId="31436"/>
    <cellStyle name="Note 4 2 2 2 4 2 3" xfId="11097"/>
    <cellStyle name="Note 4 2 2 2 4 2 3 2" xfId="20086"/>
    <cellStyle name="Note 4 2 2 2 4 2 3 2 2" xfId="35523"/>
    <cellStyle name="Note 4 2 2 2 4 2 3 3" xfId="40332"/>
    <cellStyle name="Note 4 2 2 2 4 2 4" xfId="14863"/>
    <cellStyle name="Note 4 2 2 2 4 2 4 2" xfId="29928"/>
    <cellStyle name="Note 4 2 2 2 4 2 5" xfId="31794"/>
    <cellStyle name="Note 4 2 2 2 4 3" xfId="3966"/>
    <cellStyle name="Note 4 2 2 2 4 3 2" xfId="33182"/>
    <cellStyle name="Note 4 2 2 2 4 4" xfId="36650"/>
    <cellStyle name="Note 4 2 2 2 5" xfId="1920"/>
    <cellStyle name="Note 4 2 2 2 5 2" xfId="6236"/>
    <cellStyle name="Note 4 2 2 2 5 2 2" xfId="8822"/>
    <cellStyle name="Note 4 2 2 2 5 2 2 2" xfId="12737"/>
    <cellStyle name="Note 4 2 2 2 5 2 2 2 2" xfId="21726"/>
    <cellStyle name="Note 4 2 2 2 5 2 2 2 2 2" xfId="40836"/>
    <cellStyle name="Note 4 2 2 2 5 2 2 2 3" xfId="32383"/>
    <cellStyle name="Note 4 2 2 2 5 2 2 3" xfId="17811"/>
    <cellStyle name="Note 4 2 2 2 5 2 2 3 2" xfId="38815"/>
    <cellStyle name="Note 4 2 2 2 5 2 2 4" xfId="33517"/>
    <cellStyle name="Note 4 2 2 2 5 2 3" xfId="11459"/>
    <cellStyle name="Note 4 2 2 2 5 2 3 2" xfId="20448"/>
    <cellStyle name="Note 4 2 2 2 5 2 3 2 2" xfId="39066"/>
    <cellStyle name="Note 4 2 2 2 5 2 3 3" xfId="22960"/>
    <cellStyle name="Note 4 2 2 2 5 2 4" xfId="15225"/>
    <cellStyle name="Note 4 2 2 2 5 2 4 2" xfId="25242"/>
    <cellStyle name="Note 4 2 2 2 5 2 5" xfId="36220"/>
    <cellStyle name="Note 4 2 2 2 5 3" xfId="4357"/>
    <cellStyle name="Note 4 2 2 2 5 3 2" xfId="23318"/>
    <cellStyle name="Note 4 2 2 2 5 4" xfId="27287"/>
    <cellStyle name="Note 4 2 2 2 6" xfId="2148"/>
    <cellStyle name="Note 4 2 2 2 6 2" xfId="6449"/>
    <cellStyle name="Note 4 2 2 2 6 2 2" xfId="9035"/>
    <cellStyle name="Note 4 2 2 2 6 2 2 2" xfId="12806"/>
    <cellStyle name="Note 4 2 2 2 6 2 2 2 2" xfId="21795"/>
    <cellStyle name="Note 4 2 2 2 6 2 2 2 2 2" xfId="30289"/>
    <cellStyle name="Note 4 2 2 2 6 2 2 2 3" xfId="25942"/>
    <cellStyle name="Note 4 2 2 2 6 2 2 3" xfId="18024"/>
    <cellStyle name="Note 4 2 2 2 6 2 2 3 2" xfId="35822"/>
    <cellStyle name="Note 4 2 2 2 6 2 2 4" xfId="28938"/>
    <cellStyle name="Note 4 2 2 2 6 2 3" xfId="11672"/>
    <cellStyle name="Note 4 2 2 2 6 2 3 2" xfId="20661"/>
    <cellStyle name="Note 4 2 2 2 6 2 3 2 2" xfId="31641"/>
    <cellStyle name="Note 4 2 2 2 6 2 3 3" xfId="31164"/>
    <cellStyle name="Note 4 2 2 2 6 2 4" xfId="15438"/>
    <cellStyle name="Note 4 2 2 2 6 2 4 2" xfId="33552"/>
    <cellStyle name="Note 4 2 2 2 6 2 5" xfId="39908"/>
    <cellStyle name="Note 4 2 2 2 6 3" xfId="4585"/>
    <cellStyle name="Note 4 2 2 2 6 3 2" xfId="29440"/>
    <cellStyle name="Note 4 2 2 2 6 4" xfId="26745"/>
    <cellStyle name="Note 4 2 2 2 7" xfId="2958"/>
    <cellStyle name="Note 4 2 2 2 7 2" xfId="7108"/>
    <cellStyle name="Note 4 2 2 2 7 2 2" xfId="12234"/>
    <cellStyle name="Note 4 2 2 2 7 2 2 2" xfId="21223"/>
    <cellStyle name="Note 4 2 2 2 7 2 2 2 2" xfId="36078"/>
    <cellStyle name="Note 4 2 2 2 7 2 2 3" xfId="26094"/>
    <cellStyle name="Note 4 2 2 2 7 2 3" xfId="16097"/>
    <cellStyle name="Note 4 2 2 2 7 2 3 2" xfId="43435"/>
    <cellStyle name="Note 4 2 2 2 7 2 4" xfId="36101"/>
    <cellStyle name="Note 4 2 2 2 7 3" xfId="9671"/>
    <cellStyle name="Note 4 2 2 2 7 3 2" xfId="18660"/>
    <cellStyle name="Note 4 2 2 2 7 3 2 2" xfId="32454"/>
    <cellStyle name="Note 4 2 2 2 7 3 3" xfId="22122"/>
    <cellStyle name="Note 4 2 2 2 7 4" xfId="23513"/>
    <cellStyle name="Note 4 2 2 2 8" xfId="4885"/>
    <cellStyle name="Note 4 2 2 2 8 2" xfId="7471"/>
    <cellStyle name="Note 4 2 2 2 8 2 2" xfId="12325"/>
    <cellStyle name="Note 4 2 2 2 8 2 2 2" xfId="21314"/>
    <cellStyle name="Note 4 2 2 2 8 2 2 2 2" xfId="41553"/>
    <cellStyle name="Note 4 2 2 2 8 2 2 3" xfId="31012"/>
    <cellStyle name="Note 4 2 2 2 8 2 3" xfId="16460"/>
    <cellStyle name="Note 4 2 2 2 8 2 3 2" xfId="41190"/>
    <cellStyle name="Note 4 2 2 2 8 2 4" xfId="29615"/>
    <cellStyle name="Note 4 2 2 2 8 3" xfId="10108"/>
    <cellStyle name="Note 4 2 2 2 8 3 2" xfId="19097"/>
    <cellStyle name="Note 4 2 2 2 8 3 2 2" xfId="41744"/>
    <cellStyle name="Note 4 2 2 2 8 3 3" xfId="24235"/>
    <cellStyle name="Note 4 2 2 2 8 4" xfId="13874"/>
    <cellStyle name="Note 4 2 2 2 8 4 2" xfId="34328"/>
    <cellStyle name="Note 4 2 2 2 8 5" xfId="42546"/>
    <cellStyle name="Note 4 2 2 2 9" xfId="6793"/>
    <cellStyle name="Note 4 2 2 2 9 2" xfId="11992"/>
    <cellStyle name="Note 4 2 2 2 9 2 2" xfId="20981"/>
    <cellStyle name="Note 4 2 2 2 9 2 2 2" xfId="35559"/>
    <cellStyle name="Note 4 2 2 2 9 2 3" xfId="43845"/>
    <cellStyle name="Note 4 2 2 2 9 3" xfId="15782"/>
    <cellStyle name="Note 4 2 2 2 9 3 2" xfId="33858"/>
    <cellStyle name="Note 4 2 2 2 9 4" xfId="42766"/>
    <cellStyle name="Note 4 2 2 3" xfId="708"/>
    <cellStyle name="Note 4 2 2 3 2" xfId="5084"/>
    <cellStyle name="Note 4 2 2 3 2 2" xfId="7670"/>
    <cellStyle name="Note 4 2 2 3 2 2 2" xfId="12384"/>
    <cellStyle name="Note 4 2 2 3 2 2 2 2" xfId="21373"/>
    <cellStyle name="Note 4 2 2 3 2 2 2 2 2" xfId="22720"/>
    <cellStyle name="Note 4 2 2 3 2 2 2 3" xfId="35353"/>
    <cellStyle name="Note 4 2 2 3 2 2 3" xfId="16659"/>
    <cellStyle name="Note 4 2 2 3 2 2 3 2" xfId="28806"/>
    <cellStyle name="Note 4 2 2 3 2 2 4" xfId="29859"/>
    <cellStyle name="Note 4 2 2 3 2 3" xfId="10307"/>
    <cellStyle name="Note 4 2 2 3 2 3 2" xfId="19296"/>
    <cellStyle name="Note 4 2 2 3 2 3 2 2" xfId="43193"/>
    <cellStyle name="Note 4 2 2 3 2 3 3" xfId="26572"/>
    <cellStyle name="Note 4 2 2 3 2 4" xfId="14073"/>
    <cellStyle name="Note 4 2 2 3 2 4 2" xfId="24567"/>
    <cellStyle name="Note 4 2 2 3 2 5" xfId="38272"/>
    <cellStyle name="Note 4 2 2 3 3" xfId="3145"/>
    <cellStyle name="Note 4 2 2 3 3 2" xfId="33963"/>
    <cellStyle name="Note 4 2 2 3 4" xfId="33494"/>
    <cellStyle name="Note 4 2 2 4" xfId="1053"/>
    <cellStyle name="Note 4 2 2 4 2" xfId="5405"/>
    <cellStyle name="Note 4 2 2 4 2 2" xfId="7991"/>
    <cellStyle name="Note 4 2 2 4 2 2 2" xfId="12488"/>
    <cellStyle name="Note 4 2 2 4 2 2 2 2" xfId="21477"/>
    <cellStyle name="Note 4 2 2 4 2 2 2 2 2" xfId="25504"/>
    <cellStyle name="Note 4 2 2 4 2 2 2 3" xfId="35005"/>
    <cellStyle name="Note 4 2 2 4 2 2 3" xfId="16980"/>
    <cellStyle name="Note 4 2 2 4 2 2 3 2" xfId="30230"/>
    <cellStyle name="Note 4 2 2 4 2 2 4" xfId="27958"/>
    <cellStyle name="Note 4 2 2 4 2 3" xfId="10628"/>
    <cellStyle name="Note 4 2 2 4 2 3 2" xfId="19617"/>
    <cellStyle name="Note 4 2 2 4 2 3 2 2" xfId="23674"/>
    <cellStyle name="Note 4 2 2 4 2 3 3" xfId="35781"/>
    <cellStyle name="Note 4 2 2 4 2 4" xfId="14394"/>
    <cellStyle name="Note 4 2 2 4 2 4 2" xfId="40190"/>
    <cellStyle name="Note 4 2 2 4 2 5" xfId="39376"/>
    <cellStyle name="Note 4 2 2 4 3" xfId="3490"/>
    <cellStyle name="Note 4 2 2 4 3 2" xfId="35544"/>
    <cellStyle name="Note 4 2 2 4 4" xfId="35464"/>
    <cellStyle name="Note 4 2 2 5" xfId="1397"/>
    <cellStyle name="Note 4 2 2 5 2" xfId="5742"/>
    <cellStyle name="Note 4 2 2 5 2 2" xfId="8328"/>
    <cellStyle name="Note 4 2 2 5 2 2 2" xfId="12588"/>
    <cellStyle name="Note 4 2 2 5 2 2 2 2" xfId="21577"/>
    <cellStyle name="Note 4 2 2 5 2 2 2 2 2" xfId="42462"/>
    <cellStyle name="Note 4 2 2 5 2 2 2 3" xfId="24361"/>
    <cellStyle name="Note 4 2 2 5 2 2 3" xfId="17317"/>
    <cellStyle name="Note 4 2 2 5 2 2 3 2" xfId="31820"/>
    <cellStyle name="Note 4 2 2 5 2 2 4" xfId="32753"/>
    <cellStyle name="Note 4 2 2 5 2 3" xfId="10965"/>
    <cellStyle name="Note 4 2 2 5 2 3 2" xfId="19954"/>
    <cellStyle name="Note 4 2 2 5 2 3 2 2" xfId="30483"/>
    <cellStyle name="Note 4 2 2 5 2 3 3" xfId="36006"/>
    <cellStyle name="Note 4 2 2 5 2 4" xfId="14731"/>
    <cellStyle name="Note 4 2 2 5 2 4 2" xfId="30016"/>
    <cellStyle name="Note 4 2 2 5 2 5" xfId="42398"/>
    <cellStyle name="Note 4 2 2 5 3" xfId="3834"/>
    <cellStyle name="Note 4 2 2 5 3 2" xfId="24019"/>
    <cellStyle name="Note 4 2 2 5 4" xfId="34629"/>
    <cellStyle name="Note 4 2 2 6" xfId="1851"/>
    <cellStyle name="Note 4 2 2 6 2" xfId="6167"/>
    <cellStyle name="Note 4 2 2 6 2 2" xfId="8753"/>
    <cellStyle name="Note 4 2 2 6 2 2 2" xfId="12717"/>
    <cellStyle name="Note 4 2 2 6 2 2 2 2" xfId="21706"/>
    <cellStyle name="Note 4 2 2 6 2 2 2 2 2" xfId="35665"/>
    <cellStyle name="Note 4 2 2 6 2 2 2 3" xfId="43768"/>
    <cellStyle name="Note 4 2 2 6 2 2 3" xfId="17742"/>
    <cellStyle name="Note 4 2 2 6 2 2 3 2" xfId="33863"/>
    <cellStyle name="Note 4 2 2 6 2 2 4" xfId="28089"/>
    <cellStyle name="Note 4 2 2 6 2 3" xfId="11390"/>
    <cellStyle name="Note 4 2 2 6 2 3 2" xfId="20379"/>
    <cellStyle name="Note 4 2 2 6 2 3 2 2" xfId="23825"/>
    <cellStyle name="Note 4 2 2 6 2 3 3" xfId="34563"/>
    <cellStyle name="Note 4 2 2 6 2 4" xfId="15156"/>
    <cellStyle name="Note 4 2 2 6 2 4 2" xfId="42126"/>
    <cellStyle name="Note 4 2 2 6 2 5" xfId="28700"/>
    <cellStyle name="Note 4 2 2 6 3" xfId="4288"/>
    <cellStyle name="Note 4 2 2 6 3 2" xfId="36498"/>
    <cellStyle name="Note 4 2 2 6 4" xfId="28664"/>
    <cellStyle name="Note 4 2 2 7" xfId="2016"/>
    <cellStyle name="Note 4 2 2 7 2" xfId="6324"/>
    <cellStyle name="Note 4 2 2 7 2 2" xfId="8910"/>
    <cellStyle name="Note 4 2 2 7 2 2 2" xfId="12766"/>
    <cellStyle name="Note 4 2 2 7 2 2 2 2" xfId="21755"/>
    <cellStyle name="Note 4 2 2 7 2 2 2 2 2" xfId="35250"/>
    <cellStyle name="Note 4 2 2 7 2 2 2 3" xfId="28972"/>
    <cellStyle name="Note 4 2 2 7 2 2 3" xfId="17899"/>
    <cellStyle name="Note 4 2 2 7 2 2 3 2" xfId="32921"/>
    <cellStyle name="Note 4 2 2 7 2 2 4" xfId="23759"/>
    <cellStyle name="Note 4 2 2 7 2 3" xfId="11547"/>
    <cellStyle name="Note 4 2 2 7 2 3 2" xfId="20536"/>
    <cellStyle name="Note 4 2 2 7 2 3 2 2" xfId="27557"/>
    <cellStyle name="Note 4 2 2 7 2 3 3" xfId="36549"/>
    <cellStyle name="Note 4 2 2 7 2 4" xfId="15313"/>
    <cellStyle name="Note 4 2 2 7 2 4 2" xfId="38183"/>
    <cellStyle name="Note 4 2 2 7 2 5" xfId="33448"/>
    <cellStyle name="Note 4 2 2 7 3" xfId="4453"/>
    <cellStyle name="Note 4 2 2 7 3 2" xfId="26310"/>
    <cellStyle name="Note 4 2 2 7 4" xfId="34783"/>
    <cellStyle name="Note 4 2 2 8" xfId="2827"/>
    <cellStyle name="Note 4 2 2 8 2" xfId="6977"/>
    <cellStyle name="Note 4 2 2 8 2 2" xfId="12106"/>
    <cellStyle name="Note 4 2 2 8 2 2 2" xfId="21095"/>
    <cellStyle name="Note 4 2 2 8 2 2 2 2" xfId="31526"/>
    <cellStyle name="Note 4 2 2 8 2 2 3" xfId="26915"/>
    <cellStyle name="Note 4 2 2 8 2 3" xfId="15966"/>
    <cellStyle name="Note 4 2 2 8 2 3 2" xfId="39724"/>
    <cellStyle name="Note 4 2 2 8 2 4" xfId="37036"/>
    <cellStyle name="Note 4 2 2 8 3" xfId="9540"/>
    <cellStyle name="Note 4 2 2 8 3 2" xfId="18529"/>
    <cellStyle name="Note 4 2 2 8 3 2 2" xfId="41951"/>
    <cellStyle name="Note 4 2 2 8 3 3" xfId="23927"/>
    <cellStyle name="Note 4 2 2 8 4" xfId="33571"/>
    <cellStyle name="Note 4 2 2 9" xfId="4760"/>
    <cellStyle name="Note 4 2 2 9 2" xfId="7346"/>
    <cellStyle name="Note 4 2 2 9 2 2" xfId="12287"/>
    <cellStyle name="Note 4 2 2 9 2 2 2" xfId="21276"/>
    <cellStyle name="Note 4 2 2 9 2 2 2 2" xfId="40480"/>
    <cellStyle name="Note 4 2 2 9 2 2 3" xfId="24014"/>
    <cellStyle name="Note 4 2 2 9 2 3" xfId="16335"/>
    <cellStyle name="Note 4 2 2 9 2 3 2" xfId="39700"/>
    <cellStyle name="Note 4 2 2 9 2 4" xfId="34918"/>
    <cellStyle name="Note 4 2 2 9 3" xfId="9983"/>
    <cellStyle name="Note 4 2 2 9 3 2" xfId="18972"/>
    <cellStyle name="Note 4 2 2 9 3 2 2" xfId="39829"/>
    <cellStyle name="Note 4 2 2 9 3 3" xfId="26575"/>
    <cellStyle name="Note 4 2 2 9 4" xfId="13749"/>
    <cellStyle name="Note 4 2 2 9 4 2" xfId="35839"/>
    <cellStyle name="Note 4 2 2 9 5" xfId="22371"/>
    <cellStyle name="Note 4 2 3" xfId="460"/>
    <cellStyle name="Note 4 2 3 10" xfId="9324"/>
    <cellStyle name="Note 4 2 3 10 2" xfId="18313"/>
    <cellStyle name="Note 4 2 3 10 2 2" xfId="32976"/>
    <cellStyle name="Note 4 2 3 10 3" xfId="41908"/>
    <cellStyle name="Note 4 2 3 11" xfId="12352"/>
    <cellStyle name="Note 4 2 3 11 2" xfId="21341"/>
    <cellStyle name="Note 4 2 3 11 2 2" xfId="42556"/>
    <cellStyle name="Note 4 2 3 11 3" xfId="29078"/>
    <cellStyle name="Note 4 2 3 12" xfId="2466"/>
    <cellStyle name="Note 4 2 3 12 2" xfId="41148"/>
    <cellStyle name="Note 4 2 3 13" xfId="13375"/>
    <cellStyle name="Note 4 2 3 13 2" xfId="43278"/>
    <cellStyle name="Note 4 2 3 14" xfId="28987"/>
    <cellStyle name="Note 4 2 3 2" xfId="809"/>
    <cellStyle name="Note 4 2 3 2 2" xfId="5178"/>
    <cellStyle name="Note 4 2 3 2 2 2" xfId="7764"/>
    <cellStyle name="Note 4 2 3 2 2 2 2" xfId="12413"/>
    <cellStyle name="Note 4 2 3 2 2 2 2 2" xfId="21402"/>
    <cellStyle name="Note 4 2 3 2 2 2 2 2 2" xfId="30243"/>
    <cellStyle name="Note 4 2 3 2 2 2 2 3" xfId="43556"/>
    <cellStyle name="Note 4 2 3 2 2 2 3" xfId="16753"/>
    <cellStyle name="Note 4 2 3 2 2 2 3 2" xfId="37373"/>
    <cellStyle name="Note 4 2 3 2 2 2 4" xfId="24989"/>
    <cellStyle name="Note 4 2 3 2 2 3" xfId="10401"/>
    <cellStyle name="Note 4 2 3 2 2 3 2" xfId="19390"/>
    <cellStyle name="Note 4 2 3 2 2 3 2 2" xfId="42845"/>
    <cellStyle name="Note 4 2 3 2 2 3 3" xfId="41374"/>
    <cellStyle name="Note 4 2 3 2 2 4" xfId="14167"/>
    <cellStyle name="Note 4 2 3 2 2 4 2" xfId="39735"/>
    <cellStyle name="Note 4 2 3 2 2 5" xfId="39751"/>
    <cellStyle name="Note 4 2 3 2 3" xfId="3246"/>
    <cellStyle name="Note 4 2 3 2 3 2" xfId="43819"/>
    <cellStyle name="Note 4 2 3 2 4" xfId="38619"/>
    <cellStyle name="Note 4 2 3 3" xfId="1154"/>
    <cellStyle name="Note 4 2 3 3 2" xfId="5499"/>
    <cellStyle name="Note 4 2 3 3 2 2" xfId="8085"/>
    <cellStyle name="Note 4 2 3 3 2 2 2" xfId="12514"/>
    <cellStyle name="Note 4 2 3 3 2 2 2 2" xfId="21503"/>
    <cellStyle name="Note 4 2 3 3 2 2 2 2 2" xfId="38108"/>
    <cellStyle name="Note 4 2 3 3 2 2 2 3" xfId="38305"/>
    <cellStyle name="Note 4 2 3 3 2 2 3" xfId="17074"/>
    <cellStyle name="Note 4 2 3 3 2 2 3 2" xfId="22486"/>
    <cellStyle name="Note 4 2 3 3 2 2 4" xfId="27829"/>
    <cellStyle name="Note 4 2 3 3 2 3" xfId="10722"/>
    <cellStyle name="Note 4 2 3 3 2 3 2" xfId="19711"/>
    <cellStyle name="Note 4 2 3 3 2 3 2 2" xfId="26290"/>
    <cellStyle name="Note 4 2 3 3 2 3 3" xfId="26540"/>
    <cellStyle name="Note 4 2 3 3 2 4" xfId="14488"/>
    <cellStyle name="Note 4 2 3 3 2 4 2" xfId="23718"/>
    <cellStyle name="Note 4 2 3 3 2 5" xfId="26755"/>
    <cellStyle name="Note 4 2 3 3 3" xfId="3591"/>
    <cellStyle name="Note 4 2 3 3 3 2" xfId="43214"/>
    <cellStyle name="Note 4 2 3 3 4" xfId="37005"/>
    <cellStyle name="Note 4 2 3 4" xfId="1498"/>
    <cellStyle name="Note 4 2 3 4 2" xfId="5843"/>
    <cellStyle name="Note 4 2 3 4 2 2" xfId="8429"/>
    <cellStyle name="Note 4 2 3 4 2 2 2" xfId="12618"/>
    <cellStyle name="Note 4 2 3 4 2 2 2 2" xfId="21607"/>
    <cellStyle name="Note 4 2 3 4 2 2 2 2 2" xfId="26893"/>
    <cellStyle name="Note 4 2 3 4 2 2 2 3" xfId="22572"/>
    <cellStyle name="Note 4 2 3 4 2 2 3" xfId="17418"/>
    <cellStyle name="Note 4 2 3 4 2 2 3 2" xfId="43131"/>
    <cellStyle name="Note 4 2 3 4 2 2 4" xfId="22477"/>
    <cellStyle name="Note 4 2 3 4 2 3" xfId="11066"/>
    <cellStyle name="Note 4 2 3 4 2 3 2" xfId="20055"/>
    <cellStyle name="Note 4 2 3 4 2 3 2 2" xfId="38373"/>
    <cellStyle name="Note 4 2 3 4 2 3 3" xfId="25426"/>
    <cellStyle name="Note 4 2 3 4 2 4" xfId="14832"/>
    <cellStyle name="Note 4 2 3 4 2 4 2" xfId="35816"/>
    <cellStyle name="Note 4 2 3 4 2 5" xfId="22885"/>
    <cellStyle name="Note 4 2 3 4 3" xfId="3935"/>
    <cellStyle name="Note 4 2 3 4 3 2" xfId="28472"/>
    <cellStyle name="Note 4 2 3 4 4" xfId="29291"/>
    <cellStyle name="Note 4 2 3 5" xfId="1473"/>
    <cellStyle name="Note 4 2 3 5 2" xfId="5818"/>
    <cellStyle name="Note 4 2 3 5 2 2" xfId="8404"/>
    <cellStyle name="Note 4 2 3 5 2 2 2" xfId="12610"/>
    <cellStyle name="Note 4 2 3 5 2 2 2 2" xfId="21599"/>
    <cellStyle name="Note 4 2 3 5 2 2 2 2 2" xfId="33528"/>
    <cellStyle name="Note 4 2 3 5 2 2 2 3" xfId="43866"/>
    <cellStyle name="Note 4 2 3 5 2 2 3" xfId="17393"/>
    <cellStyle name="Note 4 2 3 5 2 2 3 2" xfId="32478"/>
    <cellStyle name="Note 4 2 3 5 2 2 4" xfId="23240"/>
    <cellStyle name="Note 4 2 3 5 2 3" xfId="11041"/>
    <cellStyle name="Note 4 2 3 5 2 3 2" xfId="20030"/>
    <cellStyle name="Note 4 2 3 5 2 3 2 2" xfId="22758"/>
    <cellStyle name="Note 4 2 3 5 2 3 3" xfId="26675"/>
    <cellStyle name="Note 4 2 3 5 2 4" xfId="14807"/>
    <cellStyle name="Note 4 2 3 5 2 4 2" xfId="30523"/>
    <cellStyle name="Note 4 2 3 5 2 5" xfId="40813"/>
    <cellStyle name="Note 4 2 3 5 3" xfId="3910"/>
    <cellStyle name="Note 4 2 3 5 3 2" xfId="34041"/>
    <cellStyle name="Note 4 2 3 5 4" xfId="35156"/>
    <cellStyle name="Note 4 2 3 6" xfId="2117"/>
    <cellStyle name="Note 4 2 3 6 2" xfId="6418"/>
    <cellStyle name="Note 4 2 3 6 2 2" xfId="9004"/>
    <cellStyle name="Note 4 2 3 6 2 2 2" xfId="12794"/>
    <cellStyle name="Note 4 2 3 6 2 2 2 2" xfId="21783"/>
    <cellStyle name="Note 4 2 3 6 2 2 2 2 2" xfId="26485"/>
    <cellStyle name="Note 4 2 3 6 2 2 2 3" xfId="28105"/>
    <cellStyle name="Note 4 2 3 6 2 2 3" xfId="17993"/>
    <cellStyle name="Note 4 2 3 6 2 2 3 2" xfId="24859"/>
    <cellStyle name="Note 4 2 3 6 2 2 4" xfId="26456"/>
    <cellStyle name="Note 4 2 3 6 2 3" xfId="11641"/>
    <cellStyle name="Note 4 2 3 6 2 3 2" xfId="20630"/>
    <cellStyle name="Note 4 2 3 6 2 3 2 2" xfId="22717"/>
    <cellStyle name="Note 4 2 3 6 2 3 3" xfId="26709"/>
    <cellStyle name="Note 4 2 3 6 2 4" xfId="15407"/>
    <cellStyle name="Note 4 2 3 6 2 4 2" xfId="32361"/>
    <cellStyle name="Note 4 2 3 6 2 5" xfId="41194"/>
    <cellStyle name="Note 4 2 3 6 3" xfId="4554"/>
    <cellStyle name="Note 4 2 3 6 3 2" xfId="31646"/>
    <cellStyle name="Note 4 2 3 6 4" xfId="28617"/>
    <cellStyle name="Note 4 2 3 7" xfId="2927"/>
    <cellStyle name="Note 4 2 3 7 2" xfId="7077"/>
    <cellStyle name="Note 4 2 3 7 2 2" xfId="12203"/>
    <cellStyle name="Note 4 2 3 7 2 2 2" xfId="21192"/>
    <cellStyle name="Note 4 2 3 7 2 2 2 2" xfId="31267"/>
    <cellStyle name="Note 4 2 3 7 2 2 3" xfId="26189"/>
    <cellStyle name="Note 4 2 3 7 2 3" xfId="16066"/>
    <cellStyle name="Note 4 2 3 7 2 3 2" xfId="27315"/>
    <cellStyle name="Note 4 2 3 7 2 4" xfId="33137"/>
    <cellStyle name="Note 4 2 3 7 3" xfId="9640"/>
    <cellStyle name="Note 4 2 3 7 3 2" xfId="18629"/>
    <cellStyle name="Note 4 2 3 7 3 2 2" xfId="29883"/>
    <cellStyle name="Note 4 2 3 7 3 3" xfId="25837"/>
    <cellStyle name="Note 4 2 3 7 4" xfId="38703"/>
    <cellStyle name="Note 4 2 3 8" xfId="4854"/>
    <cellStyle name="Note 4 2 3 8 2" xfId="7440"/>
    <cellStyle name="Note 4 2 3 8 2 2" xfId="12315"/>
    <cellStyle name="Note 4 2 3 8 2 2 2" xfId="21304"/>
    <cellStyle name="Note 4 2 3 8 2 2 2 2" xfId="34322"/>
    <cellStyle name="Note 4 2 3 8 2 2 3" xfId="42575"/>
    <cellStyle name="Note 4 2 3 8 2 3" xfId="16429"/>
    <cellStyle name="Note 4 2 3 8 2 3 2" xfId="23616"/>
    <cellStyle name="Note 4 2 3 8 2 4" xfId="36558"/>
    <cellStyle name="Note 4 2 3 8 3" xfId="10077"/>
    <cellStyle name="Note 4 2 3 8 3 2" xfId="19066"/>
    <cellStyle name="Note 4 2 3 8 3 2 2" xfId="41250"/>
    <cellStyle name="Note 4 2 3 8 3 3" xfId="41378"/>
    <cellStyle name="Note 4 2 3 8 4" xfId="13843"/>
    <cellStyle name="Note 4 2 3 8 4 2" xfId="30332"/>
    <cellStyle name="Note 4 2 3 8 5" xfId="35471"/>
    <cellStyle name="Note 4 2 3 9" xfId="6762"/>
    <cellStyle name="Note 4 2 3 9 2" xfId="11961"/>
    <cellStyle name="Note 4 2 3 9 2 2" xfId="20950"/>
    <cellStyle name="Note 4 2 3 9 2 2 2" xfId="26014"/>
    <cellStyle name="Note 4 2 3 9 2 3" xfId="36672"/>
    <cellStyle name="Note 4 2 3 9 3" xfId="15751"/>
    <cellStyle name="Note 4 2 3 9 3 2" xfId="36910"/>
    <cellStyle name="Note 4 2 3 9 4" xfId="34225"/>
    <cellStyle name="Note 4 2 4" xfId="557"/>
    <cellStyle name="Note 4 2 4 2" xfId="906"/>
    <cellStyle name="Note 4 2 4 2 2" xfId="5275"/>
    <cellStyle name="Note 4 2 4 2 2 2" xfId="7861"/>
    <cellStyle name="Note 4 2 4 2 2 2 2" xfId="12448"/>
    <cellStyle name="Note 4 2 4 2 2 2 2 2" xfId="21437"/>
    <cellStyle name="Note 4 2 4 2 2 2 2 2 2" xfId="26140"/>
    <cellStyle name="Note 4 2 4 2 2 2 2 3" xfId="41806"/>
    <cellStyle name="Note 4 2 4 2 2 2 3" xfId="16850"/>
    <cellStyle name="Note 4 2 4 2 2 2 3 2" xfId="35146"/>
    <cellStyle name="Note 4 2 4 2 2 2 4" xfId="33737"/>
    <cellStyle name="Note 4 2 4 2 2 3" xfId="10498"/>
    <cellStyle name="Note 4 2 4 2 2 3 2" xfId="19487"/>
    <cellStyle name="Note 4 2 4 2 2 3 2 2" xfId="30432"/>
    <cellStyle name="Note 4 2 4 2 2 3 3" xfId="27620"/>
    <cellStyle name="Note 4 2 4 2 2 4" xfId="14264"/>
    <cellStyle name="Note 4 2 4 2 2 4 2" xfId="43791"/>
    <cellStyle name="Note 4 2 4 2 2 5" xfId="42129"/>
    <cellStyle name="Note 4 2 4 2 3" xfId="3343"/>
    <cellStyle name="Note 4 2 4 2 3 2" xfId="41277"/>
    <cellStyle name="Note 4 2 4 2 4" xfId="43249"/>
    <cellStyle name="Note 4 2 4 3" xfId="1251"/>
    <cellStyle name="Note 4 2 4 3 2" xfId="5596"/>
    <cellStyle name="Note 4 2 4 3 2 2" xfId="8182"/>
    <cellStyle name="Note 4 2 4 3 2 2 2" xfId="12545"/>
    <cellStyle name="Note 4 2 4 3 2 2 2 2" xfId="21534"/>
    <cellStyle name="Note 4 2 4 3 2 2 2 2 2" xfId="35235"/>
    <cellStyle name="Note 4 2 4 3 2 2 2 3" xfId="35427"/>
    <cellStyle name="Note 4 2 4 3 2 2 3" xfId="17171"/>
    <cellStyle name="Note 4 2 4 3 2 2 3 2" xfId="26319"/>
    <cellStyle name="Note 4 2 4 3 2 2 4" xfId="27454"/>
    <cellStyle name="Note 4 2 4 3 2 3" xfId="10819"/>
    <cellStyle name="Note 4 2 4 3 2 3 2" xfId="19808"/>
    <cellStyle name="Note 4 2 4 3 2 3 2 2" xfId="31852"/>
    <cellStyle name="Note 4 2 4 3 2 3 3" xfId="25400"/>
    <cellStyle name="Note 4 2 4 3 2 4" xfId="14585"/>
    <cellStyle name="Note 4 2 4 3 2 4 2" xfId="25634"/>
    <cellStyle name="Note 4 2 4 3 2 5" xfId="27559"/>
    <cellStyle name="Note 4 2 4 3 3" xfId="3688"/>
    <cellStyle name="Note 4 2 4 3 3 2" xfId="33119"/>
    <cellStyle name="Note 4 2 4 3 4" xfId="36745"/>
    <cellStyle name="Note 4 2 4 4" xfId="1595"/>
    <cellStyle name="Note 4 2 4 4 2" xfId="5940"/>
    <cellStyle name="Note 4 2 4 4 2 2" xfId="8526"/>
    <cellStyle name="Note 4 2 4 4 2 2 2" xfId="12653"/>
    <cellStyle name="Note 4 2 4 4 2 2 2 2" xfId="21642"/>
    <cellStyle name="Note 4 2 4 4 2 2 2 2 2" xfId="40735"/>
    <cellStyle name="Note 4 2 4 4 2 2 2 3" xfId="27268"/>
    <cellStyle name="Note 4 2 4 4 2 2 3" xfId="17515"/>
    <cellStyle name="Note 4 2 4 4 2 2 3 2" xfId="42871"/>
    <cellStyle name="Note 4 2 4 4 2 2 4" xfId="26311"/>
    <cellStyle name="Note 4 2 4 4 2 3" xfId="11163"/>
    <cellStyle name="Note 4 2 4 4 2 3 2" xfId="20152"/>
    <cellStyle name="Note 4 2 4 4 2 3 2 2" xfId="42978"/>
    <cellStyle name="Note 4 2 4 4 2 3 3" xfId="37864"/>
    <cellStyle name="Note 4 2 4 4 2 4" xfId="14929"/>
    <cellStyle name="Note 4 2 4 4 2 4 2" xfId="34748"/>
    <cellStyle name="Note 4 2 4 4 2 5" xfId="32425"/>
    <cellStyle name="Note 4 2 4 4 3" xfId="4032"/>
    <cellStyle name="Note 4 2 4 4 3 2" xfId="27310"/>
    <cellStyle name="Note 4 2 4 4 4" xfId="39107"/>
    <cellStyle name="Note 4 2 4 5" xfId="1907"/>
    <cellStyle name="Note 4 2 4 5 2" xfId="6223"/>
    <cellStyle name="Note 4 2 4 5 2 2" xfId="8809"/>
    <cellStyle name="Note 4 2 4 5 2 2 2" xfId="12734"/>
    <cellStyle name="Note 4 2 4 5 2 2 2 2" xfId="21723"/>
    <cellStyle name="Note 4 2 4 5 2 2 2 2 2" xfId="30028"/>
    <cellStyle name="Note 4 2 4 5 2 2 2 3" xfId="35976"/>
    <cellStyle name="Note 4 2 4 5 2 2 3" xfId="17798"/>
    <cellStyle name="Note 4 2 4 5 2 2 3 2" xfId="26604"/>
    <cellStyle name="Note 4 2 4 5 2 2 4" xfId="41320"/>
    <cellStyle name="Note 4 2 4 5 2 3" xfId="11446"/>
    <cellStyle name="Note 4 2 4 5 2 3 2" xfId="20435"/>
    <cellStyle name="Note 4 2 4 5 2 3 2 2" xfId="29707"/>
    <cellStyle name="Note 4 2 4 5 2 3 3" xfId="40255"/>
    <cellStyle name="Note 4 2 4 5 2 4" xfId="15212"/>
    <cellStyle name="Note 4 2 4 5 2 4 2" xfId="34308"/>
    <cellStyle name="Note 4 2 4 5 2 5" xfId="42004"/>
    <cellStyle name="Note 4 2 4 5 3" xfId="4344"/>
    <cellStyle name="Note 4 2 4 5 3 2" xfId="27782"/>
    <cellStyle name="Note 4 2 4 5 4" xfId="32661"/>
    <cellStyle name="Note 4 2 4 6" xfId="2214"/>
    <cellStyle name="Note 4 2 4 6 2" xfId="6515"/>
    <cellStyle name="Note 4 2 4 6 2 2" xfId="9101"/>
    <cellStyle name="Note 4 2 4 6 2 2 2" xfId="12827"/>
    <cellStyle name="Note 4 2 4 6 2 2 2 2" xfId="21816"/>
    <cellStyle name="Note 4 2 4 6 2 2 2 2 2" xfId="33189"/>
    <cellStyle name="Note 4 2 4 6 2 2 2 3" xfId="43462"/>
    <cellStyle name="Note 4 2 4 6 2 2 3" xfId="18090"/>
    <cellStyle name="Note 4 2 4 6 2 2 3 2" xfId="40414"/>
    <cellStyle name="Note 4 2 4 6 2 2 4" xfId="26921"/>
    <cellStyle name="Note 4 2 4 6 2 3" xfId="11738"/>
    <cellStyle name="Note 4 2 4 6 2 3 2" xfId="20727"/>
    <cellStyle name="Note 4 2 4 6 2 3 2 2" xfId="35968"/>
    <cellStyle name="Note 4 2 4 6 2 3 3" xfId="41691"/>
    <cellStyle name="Note 4 2 4 6 2 4" xfId="15504"/>
    <cellStyle name="Note 4 2 4 6 2 4 2" xfId="36451"/>
    <cellStyle name="Note 4 2 4 6 2 5" xfId="29090"/>
    <cellStyle name="Note 4 2 4 6 3" xfId="4651"/>
    <cellStyle name="Note 4 2 4 6 3 2" xfId="41957"/>
    <cellStyle name="Note 4 2 4 6 4" xfId="26236"/>
    <cellStyle name="Note 4 2 4 7" xfId="4951"/>
    <cellStyle name="Note 4 2 4 7 2" xfId="7537"/>
    <cellStyle name="Note 4 2 4 7 2 2" xfId="12345"/>
    <cellStyle name="Note 4 2 4 7 2 2 2" xfId="21334"/>
    <cellStyle name="Note 4 2 4 7 2 2 2 2" xfId="31217"/>
    <cellStyle name="Note 4 2 4 7 2 2 3" xfId="36134"/>
    <cellStyle name="Note 4 2 4 7 2 3" xfId="16526"/>
    <cellStyle name="Note 4 2 4 7 2 3 2" xfId="29575"/>
    <cellStyle name="Note 4 2 4 7 2 4" xfId="30788"/>
    <cellStyle name="Note 4 2 4 7 3" xfId="10174"/>
    <cellStyle name="Note 4 2 4 7 3 2" xfId="19163"/>
    <cellStyle name="Note 4 2 4 7 3 2 2" xfId="22852"/>
    <cellStyle name="Note 4 2 4 7 3 3" xfId="27573"/>
    <cellStyle name="Note 4 2 4 7 4" xfId="13940"/>
    <cellStyle name="Note 4 2 4 7 4 2" xfId="24674"/>
    <cellStyle name="Note 4 2 4 7 5" xfId="37196"/>
    <cellStyle name="Note 4 2 4 8" xfId="2563"/>
    <cellStyle name="Note 4 2 4 8 2" xfId="22722"/>
    <cellStyle name="Note 4 2 4 9" xfId="28728"/>
    <cellStyle name="Note 4 2 5" xfId="328"/>
    <cellStyle name="Note 4 2 5 2" xfId="4729"/>
    <cellStyle name="Note 4 2 5 2 2" xfId="7315"/>
    <cellStyle name="Note 4 2 5 2 2 2" xfId="12276"/>
    <cellStyle name="Note 4 2 5 2 2 2 2" xfId="21265"/>
    <cellStyle name="Note 4 2 5 2 2 2 2 2" xfId="24216"/>
    <cellStyle name="Note 4 2 5 2 2 2 3" xfId="26403"/>
    <cellStyle name="Note 4 2 5 2 2 3" xfId="16304"/>
    <cellStyle name="Note 4 2 5 2 2 3 2" xfId="35344"/>
    <cellStyle name="Note 4 2 5 2 2 4" xfId="29466"/>
    <cellStyle name="Note 4 2 5 2 3" xfId="9952"/>
    <cellStyle name="Note 4 2 5 2 3 2" xfId="18941"/>
    <cellStyle name="Note 4 2 5 2 3 2 2" xfId="40183"/>
    <cellStyle name="Note 4 2 5 2 3 3" xfId="24305"/>
    <cellStyle name="Note 4 2 5 2 4" xfId="13718"/>
    <cellStyle name="Note 4 2 5 2 4 2" xfId="30647"/>
    <cellStyle name="Note 4 2 5 2 5" xfId="38618"/>
    <cellStyle name="Note 4 2 5 3" xfId="2796"/>
    <cellStyle name="Note 4 2 5 3 2" xfId="36849"/>
    <cellStyle name="Note 4 2 5 4" xfId="37047"/>
    <cellStyle name="Note 4 2 6" xfId="677"/>
    <cellStyle name="Note 4 2 6 2" xfId="5053"/>
    <cellStyle name="Note 4 2 6 2 2" xfId="7639"/>
    <cellStyle name="Note 4 2 6 2 2 2" xfId="12375"/>
    <cellStyle name="Note 4 2 6 2 2 2 2" xfId="21364"/>
    <cellStyle name="Note 4 2 6 2 2 2 2 2" xfId="29977"/>
    <cellStyle name="Note 4 2 6 2 2 2 3" xfId="43315"/>
    <cellStyle name="Note 4 2 6 2 2 3" xfId="16628"/>
    <cellStyle name="Note 4 2 6 2 2 3 2" xfId="28446"/>
    <cellStyle name="Note 4 2 6 2 2 4" xfId="22434"/>
    <cellStyle name="Note 4 2 6 2 3" xfId="10276"/>
    <cellStyle name="Note 4 2 6 2 3 2" xfId="19265"/>
    <cellStyle name="Note 4 2 6 2 3 2 2" xfId="28567"/>
    <cellStyle name="Note 4 2 6 2 3 3" xfId="41703"/>
    <cellStyle name="Note 4 2 6 2 4" xfId="14042"/>
    <cellStyle name="Note 4 2 6 2 4 2" xfId="29599"/>
    <cellStyle name="Note 4 2 6 2 5" xfId="40725"/>
    <cellStyle name="Note 4 2 6 3" xfId="3114"/>
    <cellStyle name="Note 4 2 6 3 2" xfId="37013"/>
    <cellStyle name="Note 4 2 6 4" xfId="36694"/>
    <cellStyle name="Note 4 2 7" xfId="1022"/>
    <cellStyle name="Note 4 2 7 2" xfId="5374"/>
    <cellStyle name="Note 4 2 7 2 2" xfId="7960"/>
    <cellStyle name="Note 4 2 7 2 2 2" xfId="12476"/>
    <cellStyle name="Note 4 2 7 2 2 2 2" xfId="21465"/>
    <cellStyle name="Note 4 2 7 2 2 2 2 2" xfId="25292"/>
    <cellStyle name="Note 4 2 7 2 2 2 3" xfId="38039"/>
    <cellStyle name="Note 4 2 7 2 2 3" xfId="16949"/>
    <cellStyle name="Note 4 2 7 2 2 3 2" xfId="36097"/>
    <cellStyle name="Note 4 2 7 2 2 4" xfId="29836"/>
    <cellStyle name="Note 4 2 7 2 3" xfId="10597"/>
    <cellStyle name="Note 4 2 7 2 3 2" xfId="19586"/>
    <cellStyle name="Note 4 2 7 2 3 2 2" xfId="33637"/>
    <cellStyle name="Note 4 2 7 2 3 3" xfId="23146"/>
    <cellStyle name="Note 4 2 7 2 4" xfId="14363"/>
    <cellStyle name="Note 4 2 7 2 4 2" xfId="35533"/>
    <cellStyle name="Note 4 2 7 2 5" xfId="34954"/>
    <cellStyle name="Note 4 2 7 3" xfId="3459"/>
    <cellStyle name="Note 4 2 7 3 2" xfId="38477"/>
    <cellStyle name="Note 4 2 7 4" xfId="38322"/>
    <cellStyle name="Note 4 2 8" xfId="1366"/>
    <cellStyle name="Note 4 2 8 2" xfId="5711"/>
    <cellStyle name="Note 4 2 8 2 2" xfId="8297"/>
    <cellStyle name="Note 4 2 8 2 2 2" xfId="12576"/>
    <cellStyle name="Note 4 2 8 2 2 2 2" xfId="21565"/>
    <cellStyle name="Note 4 2 8 2 2 2 2 2" xfId="39610"/>
    <cellStyle name="Note 4 2 8 2 2 2 3" xfId="40145"/>
    <cellStyle name="Note 4 2 8 2 2 3" xfId="17286"/>
    <cellStyle name="Note 4 2 8 2 2 3 2" xfId="22878"/>
    <cellStyle name="Note 4 2 8 2 2 4" xfId="29957"/>
    <cellStyle name="Note 4 2 8 2 3" xfId="10934"/>
    <cellStyle name="Note 4 2 8 2 3 2" xfId="19923"/>
    <cellStyle name="Note 4 2 8 2 3 2 2" xfId="36405"/>
    <cellStyle name="Note 4 2 8 2 3 3" xfId="24254"/>
    <cellStyle name="Note 4 2 8 2 4" xfId="14700"/>
    <cellStyle name="Note 4 2 8 2 4 2" xfId="37942"/>
    <cellStyle name="Note 4 2 8 2 5" xfId="39423"/>
    <cellStyle name="Note 4 2 8 3" xfId="3803"/>
    <cellStyle name="Note 4 2 8 3 2" xfId="39888"/>
    <cellStyle name="Note 4 2 8 4" xfId="37378"/>
    <cellStyle name="Note 4 2 9" xfId="1805"/>
    <cellStyle name="Note 4 2 9 2" xfId="6122"/>
    <cellStyle name="Note 4 2 9 2 2" xfId="8708"/>
    <cellStyle name="Note 4 2 9 2 2 2" xfId="12704"/>
    <cellStyle name="Note 4 2 9 2 2 2 2" xfId="21693"/>
    <cellStyle name="Note 4 2 9 2 2 2 2 2" xfId="25979"/>
    <cellStyle name="Note 4 2 9 2 2 2 3" xfId="30489"/>
    <cellStyle name="Note 4 2 9 2 2 3" xfId="17697"/>
    <cellStyle name="Note 4 2 9 2 2 3 2" xfId="23366"/>
    <cellStyle name="Note 4 2 9 2 2 4" xfId="36798"/>
    <cellStyle name="Note 4 2 9 2 3" xfId="11345"/>
    <cellStyle name="Note 4 2 9 2 3 2" xfId="20334"/>
    <cellStyle name="Note 4 2 9 2 3 2 2" xfId="40798"/>
    <cellStyle name="Note 4 2 9 2 3 3" xfId="34447"/>
    <cellStyle name="Note 4 2 9 2 4" xfId="15111"/>
    <cellStyle name="Note 4 2 9 2 4 2" xfId="41443"/>
    <cellStyle name="Note 4 2 9 2 5" xfId="25211"/>
    <cellStyle name="Note 4 2 9 3" xfId="4242"/>
    <cellStyle name="Note 4 2 9 3 2" xfId="43139"/>
    <cellStyle name="Note 4 2 9 4" xfId="38476"/>
    <cellStyle name="Note 4 20" xfId="29379"/>
    <cellStyle name="Note 4 20 2" xfId="44924"/>
    <cellStyle name="Note 4 21" xfId="44964"/>
    <cellStyle name="Note 4 22" xfId="45055"/>
    <cellStyle name="Note 4 23" xfId="45080"/>
    <cellStyle name="Note 4 24" xfId="45118"/>
    <cellStyle name="Note 4 25" xfId="45135"/>
    <cellStyle name="Note 4 26" xfId="45191"/>
    <cellStyle name="Note 4 27" xfId="45237"/>
    <cellStyle name="Note 4 28" xfId="45293"/>
    <cellStyle name="Note 4 29" xfId="45219"/>
    <cellStyle name="Note 4 3" xfId="293"/>
    <cellStyle name="Note 4 3 10" xfId="6595"/>
    <cellStyle name="Note 4 3 10 2" xfId="11806"/>
    <cellStyle name="Note 4 3 10 2 2" xfId="20795"/>
    <cellStyle name="Note 4 3 10 2 2 2" xfId="32809"/>
    <cellStyle name="Note 4 3 10 2 3" xfId="40206"/>
    <cellStyle name="Note 4 3 10 3" xfId="15584"/>
    <cellStyle name="Note 4 3 10 3 2" xfId="37992"/>
    <cellStyle name="Note 4 3 10 4" xfId="29879"/>
    <cellStyle name="Note 4 3 11" xfId="9169"/>
    <cellStyle name="Note 4 3 11 2" xfId="18158"/>
    <cellStyle name="Note 4 3 11 2 2" xfId="43464"/>
    <cellStyle name="Note 4 3 11 3" xfId="41458"/>
    <cellStyle name="Note 4 3 12" xfId="9717"/>
    <cellStyle name="Note 4 3 12 2" xfId="18706"/>
    <cellStyle name="Note 4 3 12 2 2" xfId="39393"/>
    <cellStyle name="Note 4 3 12 3" xfId="36061"/>
    <cellStyle name="Note 4 3 13" xfId="2299"/>
    <cellStyle name="Note 4 3 13 2" xfId="25914"/>
    <cellStyle name="Note 4 3 14" xfId="13208"/>
    <cellStyle name="Note 4 3 14 2" xfId="27331"/>
    <cellStyle name="Note 4 3 15" xfId="34860"/>
    <cellStyle name="Note 4 3 16" xfId="44283"/>
    <cellStyle name="Note 4 3 17" xfId="45573"/>
    <cellStyle name="Note 4 3 2" xfId="428"/>
    <cellStyle name="Note 4 3 2 10" xfId="9294"/>
    <cellStyle name="Note 4 3 2 10 2" xfId="18283"/>
    <cellStyle name="Note 4 3 2 10 2 2" xfId="39411"/>
    <cellStyle name="Note 4 3 2 10 3" xfId="37900"/>
    <cellStyle name="Note 4 3 2 11" xfId="9459"/>
    <cellStyle name="Note 4 3 2 11 2" xfId="18448"/>
    <cellStyle name="Note 4 3 2 11 2 2" xfId="42711"/>
    <cellStyle name="Note 4 3 2 11 3" xfId="41436"/>
    <cellStyle name="Note 4 3 2 12" xfId="2434"/>
    <cellStyle name="Note 4 3 2 12 2" xfId="22822"/>
    <cellStyle name="Note 4 3 2 13" xfId="13343"/>
    <cellStyle name="Note 4 3 2 13 2" xfId="36920"/>
    <cellStyle name="Note 4 3 2 14" xfId="34237"/>
    <cellStyle name="Note 4 3 2 2" xfId="777"/>
    <cellStyle name="Note 4 3 2 2 2" xfId="5148"/>
    <cellStyle name="Note 4 3 2 2 2 2" xfId="7734"/>
    <cellStyle name="Note 4 3 2 2 2 2 2" xfId="12400"/>
    <cellStyle name="Note 4 3 2 2 2 2 2 2" xfId="21389"/>
    <cellStyle name="Note 4 3 2 2 2 2 2 2 2" xfId="27262"/>
    <cellStyle name="Note 4 3 2 2 2 2 2 3" xfId="37381"/>
    <cellStyle name="Note 4 3 2 2 2 2 3" xfId="16723"/>
    <cellStyle name="Note 4 3 2 2 2 2 3 2" xfId="42227"/>
    <cellStyle name="Note 4 3 2 2 2 2 4" xfId="30204"/>
    <cellStyle name="Note 4 3 2 2 2 3" xfId="10371"/>
    <cellStyle name="Note 4 3 2 2 2 3 2" xfId="19360"/>
    <cellStyle name="Note 4 3 2 2 2 3 2 2" xfId="27718"/>
    <cellStyle name="Note 4 3 2 2 2 3 3" xfId="40030"/>
    <cellStyle name="Note 4 3 2 2 2 4" xfId="14137"/>
    <cellStyle name="Note 4 3 2 2 2 4 2" xfId="43480"/>
    <cellStyle name="Note 4 3 2 2 2 5" xfId="41526"/>
    <cellStyle name="Note 4 3 2 2 3" xfId="3214"/>
    <cellStyle name="Note 4 3 2 2 3 2" xfId="26204"/>
    <cellStyle name="Note 4 3 2 2 4" xfId="31685"/>
    <cellStyle name="Note 4 3 2 3" xfId="1122"/>
    <cellStyle name="Note 4 3 2 3 2" xfId="5469"/>
    <cellStyle name="Note 4 3 2 3 2 2" xfId="8055"/>
    <cellStyle name="Note 4 3 2 3 2 2 2" xfId="12503"/>
    <cellStyle name="Note 4 3 2 3 2 2 2 2" xfId="21492"/>
    <cellStyle name="Note 4 3 2 3 2 2 2 2 2" xfId="32039"/>
    <cellStyle name="Note 4 3 2 3 2 2 2 3" xfId="28031"/>
    <cellStyle name="Note 4 3 2 3 2 2 3" xfId="17044"/>
    <cellStyle name="Note 4 3 2 3 2 2 3 2" xfId="33263"/>
    <cellStyle name="Note 4 3 2 3 2 2 4" xfId="25054"/>
    <cellStyle name="Note 4 3 2 3 2 3" xfId="10692"/>
    <cellStyle name="Note 4 3 2 3 2 3 2" xfId="19681"/>
    <cellStyle name="Note 4 3 2 3 2 3 2 2" xfId="34631"/>
    <cellStyle name="Note 4 3 2 3 2 3 3" xfId="41686"/>
    <cellStyle name="Note 4 3 2 3 2 4" xfId="14458"/>
    <cellStyle name="Note 4 3 2 3 2 4 2" xfId="43124"/>
    <cellStyle name="Note 4 3 2 3 2 5" xfId="42629"/>
    <cellStyle name="Note 4 3 2 3 3" xfId="3559"/>
    <cellStyle name="Note 4 3 2 3 3 2" xfId="36861"/>
    <cellStyle name="Note 4 3 2 3 4" xfId="24457"/>
    <cellStyle name="Note 4 3 2 4" xfId="1466"/>
    <cellStyle name="Note 4 3 2 4 2" xfId="5811"/>
    <cellStyle name="Note 4 3 2 4 2 2" xfId="8397"/>
    <cellStyle name="Note 4 3 2 4 2 2 2" xfId="12606"/>
    <cellStyle name="Note 4 3 2 4 2 2 2 2" xfId="21595"/>
    <cellStyle name="Note 4 3 2 4 2 2 2 2 2" xfId="41825"/>
    <cellStyle name="Note 4 3 2 4 2 2 2 3" xfId="29574"/>
    <cellStyle name="Note 4 3 2 4 2 2 3" xfId="17386"/>
    <cellStyle name="Note 4 3 2 4 2 2 3 2" xfId="32061"/>
    <cellStyle name="Note 4 3 2 4 2 2 4" xfId="37717"/>
    <cellStyle name="Note 4 3 2 4 2 3" xfId="11034"/>
    <cellStyle name="Note 4 3 2 4 2 3 2" xfId="20023"/>
    <cellStyle name="Note 4 3 2 4 2 3 2 2" xfId="31413"/>
    <cellStyle name="Note 4 3 2 4 2 3 3" xfId="27005"/>
    <cellStyle name="Note 4 3 2 4 2 4" xfId="14800"/>
    <cellStyle name="Note 4 3 2 4 2 4 2" xfId="33053"/>
    <cellStyle name="Note 4 3 2 4 2 5" xfId="38098"/>
    <cellStyle name="Note 4 3 2 4 3" xfId="3903"/>
    <cellStyle name="Note 4 3 2 4 3 2" xfId="23811"/>
    <cellStyle name="Note 4 3 2 4 4" xfId="39278"/>
    <cellStyle name="Note 4 3 2 5" xfId="1742"/>
    <cellStyle name="Note 4 3 2 5 2" xfId="6068"/>
    <cellStyle name="Note 4 3 2 5 2 2" xfId="8654"/>
    <cellStyle name="Note 4 3 2 5 2 2 2" xfId="12690"/>
    <cellStyle name="Note 4 3 2 5 2 2 2 2" xfId="21679"/>
    <cellStyle name="Note 4 3 2 5 2 2 2 2 2" xfId="31592"/>
    <cellStyle name="Note 4 3 2 5 2 2 2 3" xfId="37254"/>
    <cellStyle name="Note 4 3 2 5 2 2 3" xfId="17643"/>
    <cellStyle name="Note 4 3 2 5 2 2 3 2" xfId="30803"/>
    <cellStyle name="Note 4 3 2 5 2 2 4" xfId="23886"/>
    <cellStyle name="Note 4 3 2 5 2 3" xfId="11291"/>
    <cellStyle name="Note 4 3 2 5 2 3 2" xfId="20280"/>
    <cellStyle name="Note 4 3 2 5 2 3 2 2" xfId="24008"/>
    <cellStyle name="Note 4 3 2 5 2 3 3" xfId="22160"/>
    <cellStyle name="Note 4 3 2 5 2 4" xfId="15057"/>
    <cellStyle name="Note 4 3 2 5 2 4 2" xfId="43533"/>
    <cellStyle name="Note 4 3 2 5 2 5" xfId="29985"/>
    <cellStyle name="Note 4 3 2 5 3" xfId="4179"/>
    <cellStyle name="Note 4 3 2 5 3 2" xfId="31947"/>
    <cellStyle name="Note 4 3 2 5 4" xfId="22535"/>
    <cellStyle name="Note 4 3 2 6" xfId="2085"/>
    <cellStyle name="Note 4 3 2 6 2" xfId="6388"/>
    <cellStyle name="Note 4 3 2 6 2 2" xfId="8974"/>
    <cellStyle name="Note 4 3 2 6 2 2 2" xfId="12781"/>
    <cellStyle name="Note 4 3 2 6 2 2 2 2" xfId="21770"/>
    <cellStyle name="Note 4 3 2 6 2 2 2 2 2" xfId="42595"/>
    <cellStyle name="Note 4 3 2 6 2 2 2 3" xfId="23562"/>
    <cellStyle name="Note 4 3 2 6 2 2 3" xfId="17963"/>
    <cellStyle name="Note 4 3 2 6 2 2 3 2" xfId="38741"/>
    <cellStyle name="Note 4 3 2 6 2 2 4" xfId="33086"/>
    <cellStyle name="Note 4 3 2 6 2 3" xfId="11611"/>
    <cellStyle name="Note 4 3 2 6 2 3 2" xfId="20600"/>
    <cellStyle name="Note 4 3 2 6 2 3 2 2" xfId="38707"/>
    <cellStyle name="Note 4 3 2 6 2 3 3" xfId="37790"/>
    <cellStyle name="Note 4 3 2 6 2 4" xfId="15377"/>
    <cellStyle name="Note 4 3 2 6 2 4 2" xfId="41276"/>
    <cellStyle name="Note 4 3 2 6 2 5" xfId="24780"/>
    <cellStyle name="Note 4 3 2 6 3" xfId="4522"/>
    <cellStyle name="Note 4 3 2 6 3 2" xfId="35045"/>
    <cellStyle name="Note 4 3 2 6 4" xfId="30345"/>
    <cellStyle name="Note 4 3 2 7" xfId="2895"/>
    <cellStyle name="Note 4 3 2 7 2" xfId="7045"/>
    <cellStyle name="Note 4 3 2 7 2 2" xfId="12172"/>
    <cellStyle name="Note 4 3 2 7 2 2 2" xfId="21161"/>
    <cellStyle name="Note 4 3 2 7 2 2 2 2" xfId="26387"/>
    <cellStyle name="Note 4 3 2 7 2 2 3" xfId="42369"/>
    <cellStyle name="Note 4 3 2 7 2 3" xfId="16034"/>
    <cellStyle name="Note 4 3 2 7 2 3 2" xfId="32557"/>
    <cellStyle name="Note 4 3 2 7 2 4" xfId="26594"/>
    <cellStyle name="Note 4 3 2 7 3" xfId="9608"/>
    <cellStyle name="Note 4 3 2 7 3 2" xfId="18597"/>
    <cellStyle name="Note 4 3 2 7 3 2 2" xfId="37364"/>
    <cellStyle name="Note 4 3 2 7 3 3" xfId="40727"/>
    <cellStyle name="Note 4 3 2 7 4" xfId="34740"/>
    <cellStyle name="Note 4 3 2 8" xfId="4824"/>
    <cellStyle name="Note 4 3 2 8 2" xfId="7410"/>
    <cellStyle name="Note 4 3 2 8 2 2" xfId="12304"/>
    <cellStyle name="Note 4 3 2 8 2 2 2" xfId="21293"/>
    <cellStyle name="Note 4 3 2 8 2 2 2 2" xfId="39660"/>
    <cellStyle name="Note 4 3 2 8 2 2 3" xfId="43804"/>
    <cellStyle name="Note 4 3 2 8 2 3" xfId="16399"/>
    <cellStyle name="Note 4 3 2 8 2 3 2" xfId="42989"/>
    <cellStyle name="Note 4 3 2 8 2 4" xfId="38273"/>
    <cellStyle name="Note 4 3 2 8 3" xfId="10047"/>
    <cellStyle name="Note 4 3 2 8 3 2" xfId="19036"/>
    <cellStyle name="Note 4 3 2 8 3 2 2" xfId="24699"/>
    <cellStyle name="Note 4 3 2 8 3 3" xfId="39986"/>
    <cellStyle name="Note 4 3 2 8 4" xfId="13813"/>
    <cellStyle name="Note 4 3 2 8 4 2" xfId="35166"/>
    <cellStyle name="Note 4 3 2 8 5" xfId="25851"/>
    <cellStyle name="Note 4 3 2 9" xfId="6730"/>
    <cellStyle name="Note 4 3 2 9 2" xfId="11931"/>
    <cellStyle name="Note 4 3 2 9 2 2" xfId="20920"/>
    <cellStyle name="Note 4 3 2 9 2 2 2" xfId="37017"/>
    <cellStyle name="Note 4 3 2 9 2 3" xfId="26718"/>
    <cellStyle name="Note 4 3 2 9 3" xfId="15719"/>
    <cellStyle name="Note 4 3 2 9 3 2" xfId="37501"/>
    <cellStyle name="Note 4 3 2 9 4" xfId="31074"/>
    <cellStyle name="Note 4 3 3" xfId="642"/>
    <cellStyle name="Note 4 3 3 2" xfId="5023"/>
    <cellStyle name="Note 4 3 3 2 2" xfId="7609"/>
    <cellStyle name="Note 4 3 3 2 2 2" xfId="12363"/>
    <cellStyle name="Note 4 3 3 2 2 2 2" xfId="21352"/>
    <cellStyle name="Note 4 3 3 2 2 2 2 2" xfId="40401"/>
    <cellStyle name="Note 4 3 3 2 2 2 3" xfId="27282"/>
    <cellStyle name="Note 4 3 3 2 2 3" xfId="16598"/>
    <cellStyle name="Note 4 3 3 2 2 3 2" xfId="32847"/>
    <cellStyle name="Note 4 3 3 2 2 4" xfId="33664"/>
    <cellStyle name="Note 4 3 3 2 3" xfId="10246"/>
    <cellStyle name="Note 4 3 3 2 3 2" xfId="19235"/>
    <cellStyle name="Note 4 3 3 2 3 2 2" xfId="37733"/>
    <cellStyle name="Note 4 3 3 2 3 3" xfId="27200"/>
    <cellStyle name="Note 4 3 3 2 4" xfId="14012"/>
    <cellStyle name="Note 4 3 3 2 4 2" xfId="36714"/>
    <cellStyle name="Note 4 3 3 2 5" xfId="42890"/>
    <cellStyle name="Note 4 3 3 3" xfId="3079"/>
    <cellStyle name="Note 4 3 3 3 2" xfId="37592"/>
    <cellStyle name="Note 4 3 3 4" xfId="23779"/>
    <cellStyle name="Note 4 3 4" xfId="987"/>
    <cellStyle name="Note 4 3 4 2" xfId="5344"/>
    <cellStyle name="Note 4 3 4 2 2" xfId="7930"/>
    <cellStyle name="Note 4 3 4 2 2 2" xfId="12465"/>
    <cellStyle name="Note 4 3 4 2 2 2 2" xfId="21454"/>
    <cellStyle name="Note 4 3 4 2 2 2 2 2" xfId="30706"/>
    <cellStyle name="Note 4 3 4 2 2 2 3" xfId="39841"/>
    <cellStyle name="Note 4 3 4 2 2 3" xfId="16919"/>
    <cellStyle name="Note 4 3 4 2 2 3 2" xfId="42543"/>
    <cellStyle name="Note 4 3 4 2 2 4" xfId="24177"/>
    <cellStyle name="Note 4 3 4 2 3" xfId="10567"/>
    <cellStyle name="Note 4 3 4 2 3 2" xfId="19556"/>
    <cellStyle name="Note 4 3 4 2 3 2 2" xfId="38917"/>
    <cellStyle name="Note 4 3 4 2 3 3" xfId="32260"/>
    <cellStyle name="Note 4 3 4 2 4" xfId="14333"/>
    <cellStyle name="Note 4 3 4 2 4 2" xfId="25913"/>
    <cellStyle name="Note 4 3 4 2 5" xfId="27784"/>
    <cellStyle name="Note 4 3 4 3" xfId="3424"/>
    <cellStyle name="Note 4 3 4 3 2" xfId="43094"/>
    <cellStyle name="Note 4 3 4 4" xfId="43015"/>
    <cellStyle name="Note 4 3 5" xfId="1331"/>
    <cellStyle name="Note 4 3 5 2" xfId="5676"/>
    <cellStyle name="Note 4 3 5 2 2" xfId="8262"/>
    <cellStyle name="Note 4 3 5 2 2 2" xfId="12564"/>
    <cellStyle name="Note 4 3 5 2 2 2 2" xfId="21553"/>
    <cellStyle name="Note 4 3 5 2 2 2 2 2" xfId="35372"/>
    <cellStyle name="Note 4 3 5 2 2 2 3" xfId="35581"/>
    <cellStyle name="Note 4 3 5 2 2 3" xfId="17251"/>
    <cellStyle name="Note 4 3 5 2 2 3 2" xfId="32528"/>
    <cellStyle name="Note 4 3 5 2 2 4" xfId="33409"/>
    <cellStyle name="Note 4 3 5 2 3" xfId="10899"/>
    <cellStyle name="Note 4 3 5 2 3 2" xfId="19888"/>
    <cellStyle name="Note 4 3 5 2 3 2 2" xfId="23518"/>
    <cellStyle name="Note 4 3 5 2 3 3" xfId="23967"/>
    <cellStyle name="Note 4 3 5 2 4" xfId="14665"/>
    <cellStyle name="Note 4 3 5 2 4 2" xfId="39691"/>
    <cellStyle name="Note 4 3 5 2 5" xfId="27906"/>
    <cellStyle name="Note 4 3 5 3" xfId="3768"/>
    <cellStyle name="Note 4 3 5 3 2" xfId="43359"/>
    <cellStyle name="Note 4 3 5 4" xfId="35213"/>
    <cellStyle name="Note 4 3 6" xfId="1845"/>
    <cellStyle name="Note 4 3 6 2" xfId="6162"/>
    <cellStyle name="Note 4 3 6 2 2" xfId="8748"/>
    <cellStyle name="Note 4 3 6 2 2 2" xfId="12714"/>
    <cellStyle name="Note 4 3 6 2 2 2 2" xfId="21703"/>
    <cellStyle name="Note 4 3 6 2 2 2 2 2" xfId="36503"/>
    <cellStyle name="Note 4 3 6 2 2 2 3" xfId="24196"/>
    <cellStyle name="Note 4 3 6 2 2 3" xfId="17737"/>
    <cellStyle name="Note 4 3 6 2 2 3 2" xfId="32750"/>
    <cellStyle name="Note 4 3 6 2 2 4" xfId="43187"/>
    <cellStyle name="Note 4 3 6 2 3" xfId="11385"/>
    <cellStyle name="Note 4 3 6 2 3 2" xfId="20374"/>
    <cellStyle name="Note 4 3 6 2 3 2 2" xfId="37219"/>
    <cellStyle name="Note 4 3 6 2 3 3" xfId="30986"/>
    <cellStyle name="Note 4 3 6 2 4" xfId="15151"/>
    <cellStyle name="Note 4 3 6 2 4 2" xfId="35131"/>
    <cellStyle name="Note 4 3 6 2 5" xfId="44031"/>
    <cellStyle name="Note 4 3 6 3" xfId="4282"/>
    <cellStyle name="Note 4 3 6 3 2" xfId="39524"/>
    <cellStyle name="Note 4 3 6 4" xfId="34588"/>
    <cellStyle name="Note 4 3 7" xfId="1734"/>
    <cellStyle name="Note 4 3 7 2" xfId="6060"/>
    <cellStyle name="Note 4 3 7 2 2" xfId="8646"/>
    <cellStyle name="Note 4 3 7 2 2 2" xfId="12686"/>
    <cellStyle name="Note 4 3 7 2 2 2 2" xfId="21675"/>
    <cellStyle name="Note 4 3 7 2 2 2 2 2" xfId="33835"/>
    <cellStyle name="Note 4 3 7 2 2 2 3" xfId="39497"/>
    <cellStyle name="Note 4 3 7 2 2 3" xfId="17635"/>
    <cellStyle name="Note 4 3 7 2 2 3 2" xfId="26308"/>
    <cellStyle name="Note 4 3 7 2 2 4" xfId="31778"/>
    <cellStyle name="Note 4 3 7 2 3" xfId="11283"/>
    <cellStyle name="Note 4 3 7 2 3 2" xfId="20272"/>
    <cellStyle name="Note 4 3 7 2 3 2 2" xfId="30742"/>
    <cellStyle name="Note 4 3 7 2 3 3" xfId="40083"/>
    <cellStyle name="Note 4 3 7 2 4" xfId="15049"/>
    <cellStyle name="Note 4 3 7 2 4 2" xfId="23893"/>
    <cellStyle name="Note 4 3 7 2 5" xfId="24529"/>
    <cellStyle name="Note 4 3 7 3" xfId="4171"/>
    <cellStyle name="Note 4 3 7 3 2" xfId="34758"/>
    <cellStyle name="Note 4 3 7 4" xfId="43822"/>
    <cellStyle name="Note 4 3 8" xfId="2761"/>
    <cellStyle name="Note 4 3 8 2" xfId="6941"/>
    <cellStyle name="Note 4 3 8 2 2" xfId="12075"/>
    <cellStyle name="Note 4 3 8 2 2 2" xfId="21064"/>
    <cellStyle name="Note 4 3 8 2 2 2 2" xfId="22587"/>
    <cellStyle name="Note 4 3 8 2 2 3" xfId="40078"/>
    <cellStyle name="Note 4 3 8 2 3" xfId="15930"/>
    <cellStyle name="Note 4 3 8 2 3 2" xfId="41086"/>
    <cellStyle name="Note 4 3 8 2 4" xfId="28589"/>
    <cellStyle name="Note 4 3 8 3" xfId="9505"/>
    <cellStyle name="Note 4 3 8 3 2" xfId="18494"/>
    <cellStyle name="Note 4 3 8 3 2 2" xfId="33274"/>
    <cellStyle name="Note 4 3 8 3 3" xfId="42213"/>
    <cellStyle name="Note 4 3 8 4" xfId="36598"/>
    <cellStyle name="Note 4 3 9" xfId="4699"/>
    <cellStyle name="Note 4 3 9 2" xfId="7285"/>
    <cellStyle name="Note 4 3 9 2 2" xfId="12264"/>
    <cellStyle name="Note 4 3 9 2 2 2" xfId="21253"/>
    <cellStyle name="Note 4 3 9 2 2 2 2" xfId="43266"/>
    <cellStyle name="Note 4 3 9 2 2 3" xfId="43622"/>
    <cellStyle name="Note 4 3 9 2 3" xfId="16274"/>
    <cellStyle name="Note 4 3 9 2 3 2" xfId="25773"/>
    <cellStyle name="Note 4 3 9 2 4" xfId="41081"/>
    <cellStyle name="Note 4 3 9 3" xfId="9922"/>
    <cellStyle name="Note 4 3 9 3 2" xfId="18911"/>
    <cellStyle name="Note 4 3 9 3 2 2" xfId="23149"/>
    <cellStyle name="Note 4 3 9 3 3" xfId="41646"/>
    <cellStyle name="Note 4 3 9 4" xfId="13688"/>
    <cellStyle name="Note 4 3 9 4 2" xfId="41158"/>
    <cellStyle name="Note 4 3 9 5" xfId="28240"/>
    <cellStyle name="Note 4 30" xfId="45351"/>
    <cellStyle name="Note 4 31" xfId="45314"/>
    <cellStyle name="Note 4 32" xfId="45352"/>
    <cellStyle name="Note 4 33" xfId="45326"/>
    <cellStyle name="Note 4 34" xfId="44165"/>
    <cellStyle name="Note 4 35" xfId="45502"/>
    <cellStyle name="Note 4 4" xfId="339"/>
    <cellStyle name="Note 4 4 10" xfId="6641"/>
    <cellStyle name="Note 4 4 10 2" xfId="11847"/>
    <cellStyle name="Note 4 4 10 2 2" xfId="20836"/>
    <cellStyle name="Note 4 4 10 2 2 2" xfId="38613"/>
    <cellStyle name="Note 4 4 10 2 3" xfId="33374"/>
    <cellStyle name="Note 4 4 10 3" xfId="15630"/>
    <cellStyle name="Note 4 4 10 3 2" xfId="28116"/>
    <cellStyle name="Note 4 4 10 4" xfId="34968"/>
    <cellStyle name="Note 4 4 11" xfId="9210"/>
    <cellStyle name="Note 4 4 11 2" xfId="18199"/>
    <cellStyle name="Note 4 4 11 2 2" xfId="32189"/>
    <cellStyle name="Note 4 4 11 3" xfId="22816"/>
    <cellStyle name="Note 4 4 12" xfId="12428"/>
    <cellStyle name="Note 4 4 12 2" xfId="21417"/>
    <cellStyle name="Note 4 4 12 2 2" xfId="37764"/>
    <cellStyle name="Note 4 4 12 3" xfId="30725"/>
    <cellStyle name="Note 4 4 13" xfId="2345"/>
    <cellStyle name="Note 4 4 13 2" xfId="37462"/>
    <cellStyle name="Note 4 4 14" xfId="13254"/>
    <cellStyle name="Note 4 4 14 2" xfId="30656"/>
    <cellStyle name="Note 4 4 15" xfId="25877"/>
    <cellStyle name="Note 4 4 16" xfId="44226"/>
    <cellStyle name="Note 4 4 17" xfId="45624"/>
    <cellStyle name="Note 4 4 2" xfId="471"/>
    <cellStyle name="Note 4 4 2 10" xfId="9335"/>
    <cellStyle name="Note 4 4 2 10 2" xfId="18324"/>
    <cellStyle name="Note 4 4 2 10 2 2" xfId="28402"/>
    <cellStyle name="Note 4 4 2 10 3" xfId="36930"/>
    <cellStyle name="Note 4 4 2 11" xfId="12533"/>
    <cellStyle name="Note 4 4 2 11 2" xfId="21522"/>
    <cellStyle name="Note 4 4 2 11 2 2" xfId="38238"/>
    <cellStyle name="Note 4 4 2 11 3" xfId="38412"/>
    <cellStyle name="Note 4 4 2 12" xfId="2477"/>
    <cellStyle name="Note 4 4 2 12 2" xfId="29402"/>
    <cellStyle name="Note 4 4 2 13" xfId="13386"/>
    <cellStyle name="Note 4 4 2 13 2" xfId="23601"/>
    <cellStyle name="Note 4 4 2 14" xfId="27171"/>
    <cellStyle name="Note 4 4 2 2" xfId="820"/>
    <cellStyle name="Note 4 4 2 2 2" xfId="5189"/>
    <cellStyle name="Note 4 4 2 2 2 2" xfId="7775"/>
    <cellStyle name="Note 4 4 2 2 2 2 2" xfId="12417"/>
    <cellStyle name="Note 4 4 2 2 2 2 2 2" xfId="21406"/>
    <cellStyle name="Note 4 4 2 2 2 2 2 2 2" xfId="28199"/>
    <cellStyle name="Note 4 4 2 2 2 2 2 3" xfId="41312"/>
    <cellStyle name="Note 4 4 2 2 2 2 3" xfId="16764"/>
    <cellStyle name="Note 4 4 2 2 2 2 3 2" xfId="26184"/>
    <cellStyle name="Note 4 4 2 2 2 2 4" xfId="41254"/>
    <cellStyle name="Note 4 4 2 2 2 3" xfId="10412"/>
    <cellStyle name="Note 4 4 2 2 2 3 2" xfId="19401"/>
    <cellStyle name="Note 4 4 2 2 2 3 2 2" xfId="23334"/>
    <cellStyle name="Note 4 4 2 2 2 3 3" xfId="34750"/>
    <cellStyle name="Note 4 4 2 2 2 4" xfId="14178"/>
    <cellStyle name="Note 4 4 2 2 2 4 2" xfId="34502"/>
    <cellStyle name="Note 4 4 2 2 2 5" xfId="33381"/>
    <cellStyle name="Note 4 4 2 2 3" xfId="3257"/>
    <cellStyle name="Note 4 4 2 2 3 2" xfId="32491"/>
    <cellStyle name="Note 4 4 2 2 4" xfId="36733"/>
    <cellStyle name="Note 4 4 2 3" xfId="1165"/>
    <cellStyle name="Note 4 4 2 3 2" xfId="5510"/>
    <cellStyle name="Note 4 4 2 3 2 2" xfId="8096"/>
    <cellStyle name="Note 4 4 2 3 2 2 2" xfId="12519"/>
    <cellStyle name="Note 4 4 2 3 2 2 2 2" xfId="21508"/>
    <cellStyle name="Note 4 4 2 3 2 2 2 2 2" xfId="39220"/>
    <cellStyle name="Note 4 4 2 3 2 2 2 3" xfId="39418"/>
    <cellStyle name="Note 4 4 2 3 2 2 3" xfId="17085"/>
    <cellStyle name="Note 4 4 2 3 2 2 3 2" xfId="39119"/>
    <cellStyle name="Note 4 4 2 3 2 2 4" xfId="37879"/>
    <cellStyle name="Note 4 4 2 3 2 3" xfId="10733"/>
    <cellStyle name="Note 4 4 2 3 2 3 2" xfId="19722"/>
    <cellStyle name="Note 4 4 2 3 2 3 2 2" xfId="24489"/>
    <cellStyle name="Note 4 4 2 3 2 3 3" xfId="22143"/>
    <cellStyle name="Note 4 4 2 3 2 4" xfId="14499"/>
    <cellStyle name="Note 4 4 2 3 2 4 2" xfId="31705"/>
    <cellStyle name="Note 4 4 2 3 2 5" xfId="37994"/>
    <cellStyle name="Note 4 4 2 3 3" xfId="3602"/>
    <cellStyle name="Note 4 4 2 3 3 2" xfId="23726"/>
    <cellStyle name="Note 4 4 2 3 4" xfId="25831"/>
    <cellStyle name="Note 4 4 2 4" xfId="1509"/>
    <cellStyle name="Note 4 4 2 4 2" xfId="5854"/>
    <cellStyle name="Note 4 4 2 4 2 2" xfId="8440"/>
    <cellStyle name="Note 4 4 2 4 2 2 2" xfId="12624"/>
    <cellStyle name="Note 4 4 2 4 2 2 2 2" xfId="21613"/>
    <cellStyle name="Note 4 4 2 4 2 2 2 2 2" xfId="32328"/>
    <cellStyle name="Note 4 4 2 4 2 2 2 3" xfId="38075"/>
    <cellStyle name="Note 4 4 2 4 2 2 3" xfId="17429"/>
    <cellStyle name="Note 4 4 2 4 2 2 3 2" xfId="23627"/>
    <cellStyle name="Note 4 4 2 4 2 2 4" xfId="39112"/>
    <cellStyle name="Note 4 4 2 4 2 3" xfId="11077"/>
    <cellStyle name="Note 4 4 2 4 2 3 2" xfId="20066"/>
    <cellStyle name="Note 4 4 2 4 2 3 2 2" xfId="36443"/>
    <cellStyle name="Note 4 4 2 4 2 3 3" xfId="26727"/>
    <cellStyle name="Note 4 4 2 4 2 4" xfId="14843"/>
    <cellStyle name="Note 4 4 2 4 2 4 2" xfId="42851"/>
    <cellStyle name="Note 4 4 2 4 2 5" xfId="39477"/>
    <cellStyle name="Note 4 4 2 4 3" xfId="3946"/>
    <cellStyle name="Note 4 4 2 4 3 2" xfId="25536"/>
    <cellStyle name="Note 4 4 2 4 4" xfId="27514"/>
    <cellStyle name="Note 4 4 2 5" xfId="560"/>
    <cellStyle name="Note 4 4 2 5 2" xfId="4954"/>
    <cellStyle name="Note 4 4 2 5 2 2" xfId="7540"/>
    <cellStyle name="Note 4 4 2 5 2 2 2" xfId="12346"/>
    <cellStyle name="Note 4 4 2 5 2 2 2 2" xfId="21335"/>
    <cellStyle name="Note 4 4 2 5 2 2 2 2 2" xfId="40626"/>
    <cellStyle name="Note 4 4 2 5 2 2 2 3" xfId="35062"/>
    <cellStyle name="Note 4 4 2 5 2 2 3" xfId="16529"/>
    <cellStyle name="Note 4 4 2 5 2 2 3 2" xfId="33362"/>
    <cellStyle name="Note 4 4 2 5 2 2 4" xfId="35788"/>
    <cellStyle name="Note 4 4 2 5 2 3" xfId="10177"/>
    <cellStyle name="Note 4 4 2 5 2 3 2" xfId="19166"/>
    <cellStyle name="Note 4 4 2 5 2 3 2 2" xfId="32768"/>
    <cellStyle name="Note 4 4 2 5 2 3 3" xfId="40567"/>
    <cellStyle name="Note 4 4 2 5 2 4" xfId="13943"/>
    <cellStyle name="Note 4 4 2 5 2 4 2" xfId="29082"/>
    <cellStyle name="Note 4 4 2 5 2 5" xfId="35324"/>
    <cellStyle name="Note 4 4 2 5 3" xfId="2997"/>
    <cellStyle name="Note 4 4 2 5 3 2" xfId="24879"/>
    <cellStyle name="Note 4 4 2 5 4" xfId="33418"/>
    <cellStyle name="Note 4 4 2 6" xfId="2128"/>
    <cellStyle name="Note 4 4 2 6 2" xfId="6429"/>
    <cellStyle name="Note 4 4 2 6 2 2" xfId="9015"/>
    <cellStyle name="Note 4 4 2 6 2 2 2" xfId="12798"/>
    <cellStyle name="Note 4 4 2 6 2 2 2 2" xfId="21787"/>
    <cellStyle name="Note 4 4 2 6 2 2 2 2 2" xfId="40034"/>
    <cellStyle name="Note 4 4 2 6 2 2 2 3" xfId="35240"/>
    <cellStyle name="Note 4 4 2 6 2 2 3" xfId="18004"/>
    <cellStyle name="Note 4 4 2 6 2 2 3 2" xfId="41124"/>
    <cellStyle name="Note 4 4 2 6 2 2 4" xfId="25169"/>
    <cellStyle name="Note 4 4 2 6 2 3" xfId="11652"/>
    <cellStyle name="Note 4 4 2 6 2 3 2" xfId="20641"/>
    <cellStyle name="Note 4 4 2 6 2 3 2 2" xfId="39310"/>
    <cellStyle name="Note 4 4 2 6 2 3 3" xfId="27480"/>
    <cellStyle name="Note 4 4 2 6 2 4" xfId="15418"/>
    <cellStyle name="Note 4 4 2 6 2 4 2" xfId="27786"/>
    <cellStyle name="Note 4 4 2 6 2 5" xfId="29430"/>
    <cellStyle name="Note 4 4 2 6 3" xfId="4565"/>
    <cellStyle name="Note 4 4 2 6 3 2" xfId="42240"/>
    <cellStyle name="Note 4 4 2 6 4" xfId="23943"/>
    <cellStyle name="Note 4 4 2 7" xfId="2938"/>
    <cellStyle name="Note 4 4 2 7 2" xfId="7088"/>
    <cellStyle name="Note 4 4 2 7 2 2" xfId="12214"/>
    <cellStyle name="Note 4 4 2 7 2 2 2" xfId="21203"/>
    <cellStyle name="Note 4 4 2 7 2 2 2 2" xfId="41469"/>
    <cellStyle name="Note 4 4 2 7 2 2 3" xfId="42473"/>
    <cellStyle name="Note 4 4 2 7 2 3" xfId="16077"/>
    <cellStyle name="Note 4 4 2 7 2 3 2" xfId="33309"/>
    <cellStyle name="Note 4 4 2 7 2 4" xfId="30979"/>
    <cellStyle name="Note 4 4 2 7 3" xfId="9651"/>
    <cellStyle name="Note 4 4 2 7 3 2" xfId="18640"/>
    <cellStyle name="Note 4 4 2 7 3 2 2" xfId="24339"/>
    <cellStyle name="Note 4 4 2 7 3 3" xfId="35272"/>
    <cellStyle name="Note 4 4 2 7 4" xfId="22556"/>
    <cellStyle name="Note 4 4 2 8" xfId="4865"/>
    <cellStyle name="Note 4 4 2 8 2" xfId="7451"/>
    <cellStyle name="Note 4 4 2 8 2 2" xfId="12319"/>
    <cellStyle name="Note 4 4 2 8 2 2 2" xfId="21308"/>
    <cellStyle name="Note 4 4 2 8 2 2 2 2" xfId="26597"/>
    <cellStyle name="Note 4 4 2 8 2 2 3" xfId="34387"/>
    <cellStyle name="Note 4 4 2 8 2 3" xfId="16440"/>
    <cellStyle name="Note 4 4 2 8 2 3 2" xfId="31603"/>
    <cellStyle name="Note 4 4 2 8 2 4" xfId="33953"/>
    <cellStyle name="Note 4 4 2 8 3" xfId="10088"/>
    <cellStyle name="Note 4 4 2 8 3 2" xfId="19077"/>
    <cellStyle name="Note 4 4 2 8 3 2 2" xfId="30662"/>
    <cellStyle name="Note 4 4 2 8 3 3" xfId="34744"/>
    <cellStyle name="Note 4 4 2 8 4" xfId="13854"/>
    <cellStyle name="Note 4 4 2 8 4 2" xfId="25004"/>
    <cellStyle name="Note 4 4 2 8 5" xfId="28510"/>
    <cellStyle name="Note 4 4 2 9" xfId="6773"/>
    <cellStyle name="Note 4 4 2 9 2" xfId="11972"/>
    <cellStyle name="Note 4 4 2 9 2 2" xfId="20961"/>
    <cellStyle name="Note 4 4 2 9 2 2 2" xfId="35474"/>
    <cellStyle name="Note 4 4 2 9 2 3" xfId="37584"/>
    <cellStyle name="Note 4 4 2 9 3" xfId="15762"/>
    <cellStyle name="Note 4 4 2 9 3 2" xfId="25735"/>
    <cellStyle name="Note 4 4 2 9 4" xfId="29535"/>
    <cellStyle name="Note 4 4 3" xfId="688"/>
    <cellStyle name="Note 4 4 3 2" xfId="5064"/>
    <cellStyle name="Note 4 4 3 2 2" xfId="7650"/>
    <cellStyle name="Note 4 4 3 2 2 2" xfId="12379"/>
    <cellStyle name="Note 4 4 3 2 2 2 2" xfId="21368"/>
    <cellStyle name="Note 4 4 3 2 2 2 2 2" xfId="27932"/>
    <cellStyle name="Note 4 4 3 2 2 2 3" xfId="41071"/>
    <cellStyle name="Note 4 4 3 2 2 3" xfId="16639"/>
    <cellStyle name="Note 4 4 3 2 2 3 2" xfId="39922"/>
    <cellStyle name="Note 4 4 3 2 2 4" xfId="40187"/>
    <cellStyle name="Note 4 4 3 2 3" xfId="10287"/>
    <cellStyle name="Note 4 4 3 2 3 2" xfId="19276"/>
    <cellStyle name="Note 4 4 3 2 3 2 2" xfId="33652"/>
    <cellStyle name="Note 4 4 3 2 3 3" xfId="23988"/>
    <cellStyle name="Note 4 4 3 2 4" xfId="14053"/>
    <cellStyle name="Note 4 4 3 2 4 2" xfId="24441"/>
    <cellStyle name="Note 4 4 3 2 5" xfId="28999"/>
    <cellStyle name="Note 4 4 3 3" xfId="3125"/>
    <cellStyle name="Note 4 4 3 3 2" xfId="25839"/>
    <cellStyle name="Note 4 4 3 4" xfId="44027"/>
    <cellStyle name="Note 4 4 4" xfId="1033"/>
    <cellStyle name="Note 4 4 4 2" xfId="5385"/>
    <cellStyle name="Note 4 4 4 2 2" xfId="7971"/>
    <cellStyle name="Note 4 4 4 2 2 2" xfId="12480"/>
    <cellStyle name="Note 4 4 4 2 2 2 2" xfId="21469"/>
    <cellStyle name="Note 4 4 4 2 2 2 2 2" xfId="38841"/>
    <cellStyle name="Note 4 4 4 2 2 2 3" xfId="29946"/>
    <cellStyle name="Note 4 4 4 2 2 3" xfId="16960"/>
    <cellStyle name="Note 4 4 4 2 2 3 2" xfId="43147"/>
    <cellStyle name="Note 4 4 4 2 2 4" xfId="39810"/>
    <cellStyle name="Note 4 4 4 2 3" xfId="10608"/>
    <cellStyle name="Note 4 4 4 2 3 2" xfId="19597"/>
    <cellStyle name="Note 4 4 4 2 3 2 2" xfId="22739"/>
    <cellStyle name="Note 4 4 4 2 3 3" xfId="43909"/>
    <cellStyle name="Note 4 4 4 2 4" xfId="14374"/>
    <cellStyle name="Note 4 4 4 2 4 2" xfId="30498"/>
    <cellStyle name="Note 4 4 4 2 5" xfId="30038"/>
    <cellStyle name="Note 4 4 4 3" xfId="3470"/>
    <cellStyle name="Note 4 4 4 3 2" xfId="36575"/>
    <cellStyle name="Note 4 4 4 4" xfId="36392"/>
    <cellStyle name="Note 4 4 5" xfId="1377"/>
    <cellStyle name="Note 4 4 5 2" xfId="5722"/>
    <cellStyle name="Note 4 4 5 2 2" xfId="8308"/>
    <cellStyle name="Note 4 4 5 2 2 2" xfId="12582"/>
    <cellStyle name="Note 4 4 5 2 2 2 2" xfId="21571"/>
    <cellStyle name="Note 4 4 5 2 2 2 2 2" xfId="36596"/>
    <cellStyle name="Note 4 4 5 2 2 2 3" xfId="33244"/>
    <cellStyle name="Note 4 4 5 2 2 3" xfId="17297"/>
    <cellStyle name="Note 4 4 5 2 2 3 2" xfId="39470"/>
    <cellStyle name="Note 4 4 5 2 2 4" xfId="24631"/>
    <cellStyle name="Note 4 4 5 2 3" xfId="10945"/>
    <cellStyle name="Note 4 4 5 2 3 2" xfId="19934"/>
    <cellStyle name="Note 4 4 5 2 3 2 2" xfId="43396"/>
    <cellStyle name="Note 4 4 5 2 3 3" xfId="39985"/>
    <cellStyle name="Note 4 4 5 2 4" xfId="14711"/>
    <cellStyle name="Note 4 4 5 2 4 2" xfId="26273"/>
    <cellStyle name="Note 4 4 5 2 5" xfId="32895"/>
    <cellStyle name="Note 4 4 5 3" xfId="3814"/>
    <cellStyle name="Note 4 4 5 3 2" xfId="33248"/>
    <cellStyle name="Note 4 4 5 4" xfId="26156"/>
    <cellStyle name="Note 4 4 6" xfId="1721"/>
    <cellStyle name="Note 4 4 6 2" xfId="6047"/>
    <cellStyle name="Note 4 4 6 2 2" xfId="8633"/>
    <cellStyle name="Note 4 4 6 2 2 2" xfId="12681"/>
    <cellStyle name="Note 4 4 6 2 2 2 2" xfId="21670"/>
    <cellStyle name="Note 4 4 6 2 2 2 2 2" xfId="32722"/>
    <cellStyle name="Note 4 4 6 2 2 2 3" xfId="38384"/>
    <cellStyle name="Note 4 4 6 2 2 3" xfId="17622"/>
    <cellStyle name="Note 4 4 6 2 2 3 2" xfId="33984"/>
    <cellStyle name="Note 4 4 6 2 2 4" xfId="35323"/>
    <cellStyle name="Note 4 4 6 2 3" xfId="11270"/>
    <cellStyle name="Note 4 4 6 2 3 2" xfId="20259"/>
    <cellStyle name="Note 4 4 6 2 3 2 2" xfId="39768"/>
    <cellStyle name="Note 4 4 6 2 3 3" xfId="26411"/>
    <cellStyle name="Note 4 4 6 2 4" xfId="15036"/>
    <cellStyle name="Note 4 4 6 2 4 2" xfId="25960"/>
    <cellStyle name="Note 4 4 6 2 5" xfId="38717"/>
    <cellStyle name="Note 4 4 6 3" xfId="4158"/>
    <cellStyle name="Note 4 4 6 3 2" xfId="33097"/>
    <cellStyle name="Note 4 4 6 4" xfId="39745"/>
    <cellStyle name="Note 4 4 7" xfId="1996"/>
    <cellStyle name="Note 4 4 7 2" xfId="6304"/>
    <cellStyle name="Note 4 4 7 2 2" xfId="8890"/>
    <cellStyle name="Note 4 4 7 2 2 2" xfId="12761"/>
    <cellStyle name="Note 4 4 7 2 2 2 2" xfId="21750"/>
    <cellStyle name="Note 4 4 7 2 2 2 2 2" xfId="40968"/>
    <cellStyle name="Note 4 4 7 2 2 2 3" xfId="22610"/>
    <cellStyle name="Note 4 4 7 2 2 3" xfId="17879"/>
    <cellStyle name="Note 4 4 7 2 2 3 2" xfId="24812"/>
    <cellStyle name="Note 4 4 7 2 2 4" xfId="22792"/>
    <cellStyle name="Note 4 4 7 2 3" xfId="11527"/>
    <cellStyle name="Note 4 4 7 2 3 2" xfId="20516"/>
    <cellStyle name="Note 4 4 7 2 3 2 2" xfId="37169"/>
    <cellStyle name="Note 4 4 7 2 3 3" xfId="38961"/>
    <cellStyle name="Note 4 4 7 2 4" xfId="15293"/>
    <cellStyle name="Note 4 4 7 2 4 2" xfId="28912"/>
    <cellStyle name="Note 4 4 7 2 5" xfId="43981"/>
    <cellStyle name="Note 4 4 7 3" xfId="4433"/>
    <cellStyle name="Note 4 4 7 3 2" xfId="23801"/>
    <cellStyle name="Note 4 4 7 4" xfId="35801"/>
    <cellStyle name="Note 4 4 8" xfId="2807"/>
    <cellStyle name="Note 4 4 8 2" xfId="6957"/>
    <cellStyle name="Note 4 4 8 2 2" xfId="12086"/>
    <cellStyle name="Note 4 4 8 2 2 2" xfId="21075"/>
    <cellStyle name="Note 4 4 8 2 2 2 2" xfId="39202"/>
    <cellStyle name="Note 4 4 8 2 2 3" xfId="34284"/>
    <cellStyle name="Note 4 4 8 2 3" xfId="15946"/>
    <cellStyle name="Note 4 4 8 2 3 2" xfId="30400"/>
    <cellStyle name="Note 4 4 8 2 4" xfId="27899"/>
    <cellStyle name="Note 4 4 8 3" xfId="9520"/>
    <cellStyle name="Note 4 4 8 3 2" xfId="18509"/>
    <cellStyle name="Note 4 4 8 3 2 2" xfId="39050"/>
    <cellStyle name="Note 4 4 8 3 3" xfId="23039"/>
    <cellStyle name="Note 4 4 8 4" xfId="25456"/>
    <cellStyle name="Note 4 4 9" xfId="4740"/>
    <cellStyle name="Note 4 4 9 2" xfId="7326"/>
    <cellStyle name="Note 4 4 9 2 2" xfId="12282"/>
    <cellStyle name="Note 4 4 9 2 2 2" xfId="21271"/>
    <cellStyle name="Note 4 4 9 2 2 2 2" xfId="33303"/>
    <cellStyle name="Note 4 4 9 2 2 3" xfId="35723"/>
    <cellStyle name="Note 4 4 9 2 3" xfId="16315"/>
    <cellStyle name="Note 4 4 9 2 3 2" xfId="29604"/>
    <cellStyle name="Note 4 4 9 2 4" xfId="27714"/>
    <cellStyle name="Note 4 4 9 3" xfId="9963"/>
    <cellStyle name="Note 4 4 9 3 2" xfId="18952"/>
    <cellStyle name="Note 4 4 9 3 2 2" xfId="23267"/>
    <cellStyle name="Note 4 4 9 3 3" xfId="39965"/>
    <cellStyle name="Note 4 4 9 4" xfId="13729"/>
    <cellStyle name="Note 4 4 9 4 2" xfId="25228"/>
    <cellStyle name="Note 4 4 9 5" xfId="36732"/>
    <cellStyle name="Note 4 5" xfId="247"/>
    <cellStyle name="Note 4 5 10" xfId="9131"/>
    <cellStyle name="Note 4 5 10 2" xfId="18120"/>
    <cellStyle name="Note 4 5 10 2 2" xfId="43172"/>
    <cellStyle name="Note 4 5 10 3" xfId="39925"/>
    <cellStyle name="Note 4 5 11" xfId="12444"/>
    <cellStyle name="Note 4 5 11 2" xfId="21433"/>
    <cellStyle name="Note 4 5 11 2 2" xfId="33014"/>
    <cellStyle name="Note 4 5 11 3" xfId="35990"/>
    <cellStyle name="Note 4 5 12" xfId="2253"/>
    <cellStyle name="Note 4 5 12 2" xfId="34904"/>
    <cellStyle name="Note 4 5 13" xfId="13162"/>
    <cellStyle name="Note 4 5 13 2" xfId="33554"/>
    <cellStyle name="Note 4 5 14" xfId="26798"/>
    <cellStyle name="Note 4 5 15" xfId="44438"/>
    <cellStyle name="Note 4 5 16" xfId="45593"/>
    <cellStyle name="Note 4 5 2" xfId="596"/>
    <cellStyle name="Note 4 5 2 2" xfId="4985"/>
    <cellStyle name="Note 4 5 2 2 2" xfId="7571"/>
    <cellStyle name="Note 4 5 2 2 2 2" xfId="12355"/>
    <cellStyle name="Note 4 5 2 2 2 2 2" xfId="21344"/>
    <cellStyle name="Note 4 5 2 2 2 2 2 2" xfId="26443"/>
    <cellStyle name="Note 4 5 2 2 2 2 3" xfId="33768"/>
    <cellStyle name="Note 4 5 2 2 2 3" xfId="16560"/>
    <cellStyle name="Note 4 5 2 2 2 3 2" xfId="32643"/>
    <cellStyle name="Note 4 5 2 2 2 4" xfId="33760"/>
    <cellStyle name="Note 4 5 2 2 3" xfId="10208"/>
    <cellStyle name="Note 4 5 2 2 3 2" xfId="19197"/>
    <cellStyle name="Note 4 5 2 2 3 2 2" xfId="37317"/>
    <cellStyle name="Note 4 5 2 2 3 3" xfId="42745"/>
    <cellStyle name="Note 4 5 2 2 4" xfId="13974"/>
    <cellStyle name="Note 4 5 2 2 4 2" xfId="36429"/>
    <cellStyle name="Note 4 5 2 2 5" xfId="39680"/>
    <cellStyle name="Note 4 5 2 3" xfId="3033"/>
    <cellStyle name="Note 4 5 2 3 2" xfId="22415"/>
    <cellStyle name="Note 4 5 2 4" xfId="31380"/>
    <cellStyle name="Note 4 5 3" xfId="941"/>
    <cellStyle name="Note 4 5 3 2" xfId="5306"/>
    <cellStyle name="Note 4 5 3 2 2" xfId="7892"/>
    <cellStyle name="Note 4 5 3 2 2 2" xfId="12456"/>
    <cellStyle name="Note 4 5 3 2 2 2 2" xfId="21445"/>
    <cellStyle name="Note 4 5 3 2 2 2 2 2" xfId="37447"/>
    <cellStyle name="Note 4 5 3 2 2 2 3" xfId="31266"/>
    <cellStyle name="Note 4 5 3 2 2 3" xfId="16881"/>
    <cellStyle name="Note 4 5 3 2 2 3 2" xfId="39528"/>
    <cellStyle name="Note 4 5 3 2 2 4" xfId="23764"/>
    <cellStyle name="Note 4 5 3 2 3" xfId="10529"/>
    <cellStyle name="Note 4 5 3 2 3 2" xfId="19518"/>
    <cellStyle name="Note 4 5 3 2 3 2 2" xfId="41386"/>
    <cellStyle name="Note 4 5 3 2 3 3" xfId="38933"/>
    <cellStyle name="Note 4 5 3 2 4" xfId="14295"/>
    <cellStyle name="Note 4 5 3 2 4 2" xfId="25647"/>
    <cellStyle name="Note 4 5 3 2 5" xfId="27659"/>
    <cellStyle name="Note 4 5 3 3" xfId="3378"/>
    <cellStyle name="Note 4 5 3 3 2" xfId="33474"/>
    <cellStyle name="Note 4 5 3 4" xfId="30550"/>
    <cellStyle name="Note 4 5 4" xfId="1285"/>
    <cellStyle name="Note 4 5 4 2" xfId="5630"/>
    <cellStyle name="Note 4 5 4 2 2" xfId="8216"/>
    <cellStyle name="Note 4 5 4 2 2 2" xfId="12553"/>
    <cellStyle name="Note 4 5 4 2 2 2 2" xfId="21542"/>
    <cellStyle name="Note 4 5 4 2 2 2 2 2" xfId="25937"/>
    <cellStyle name="Note 4 5 4 2 2 2 3" xfId="26109"/>
    <cellStyle name="Note 4 5 4 2 2 3" xfId="17205"/>
    <cellStyle name="Note 4 5 4 2 2 3 2" xfId="36746"/>
    <cellStyle name="Note 4 5 4 2 2 4" xfId="31075"/>
    <cellStyle name="Note 4 5 4 2 3" xfId="10853"/>
    <cellStyle name="Note 4 5 4 2 3 2" xfId="19842"/>
    <cellStyle name="Note 4 5 4 2 3 2 2" xfId="37909"/>
    <cellStyle name="Note 4 5 4 2 3 3" xfId="37804"/>
    <cellStyle name="Note 4 5 4 2 4" xfId="14619"/>
    <cellStyle name="Note 4 5 4 2 4 2" xfId="32774"/>
    <cellStyle name="Note 4 5 4 2 5" xfId="29595"/>
    <cellStyle name="Note 4 5 4 3" xfId="3722"/>
    <cellStyle name="Note 4 5 4 3 2" xfId="23492"/>
    <cellStyle name="Note 4 5 4 4" xfId="34450"/>
    <cellStyle name="Note 4 5 5" xfId="1601"/>
    <cellStyle name="Note 4 5 5 2" xfId="5946"/>
    <cellStyle name="Note 4 5 5 2 2" xfId="8532"/>
    <cellStyle name="Note 4 5 5 2 2 2" xfId="12654"/>
    <cellStyle name="Note 4 5 5 2 2 2 2" xfId="21643"/>
    <cellStyle name="Note 4 5 5 2 2 2 2 2" xfId="27882"/>
    <cellStyle name="Note 4 5 5 2 2 2 3" xfId="36274"/>
    <cellStyle name="Note 4 5 5 2 2 3" xfId="17521"/>
    <cellStyle name="Note 4 5 5 2 2 3 2" xfId="36780"/>
    <cellStyle name="Note 4 5 5 2 2 4" xfId="34547"/>
    <cellStyle name="Note 4 5 5 2 3" xfId="11169"/>
    <cellStyle name="Note 4 5 5 2 3 2" xfId="20158"/>
    <cellStyle name="Note 4 5 5 2 3 2 2" xfId="36887"/>
    <cellStyle name="Note 4 5 5 2 3 3" xfId="36683"/>
    <cellStyle name="Note 4 5 5 2 4" xfId="14935"/>
    <cellStyle name="Note 4 5 5 2 4 2" xfId="30560"/>
    <cellStyle name="Note 4 5 5 2 5" xfId="42947"/>
    <cellStyle name="Note 4 5 5 3" xfId="4038"/>
    <cellStyle name="Note 4 5 5 3 2" xfId="32827"/>
    <cellStyle name="Note 4 5 5 4" xfId="36018"/>
    <cellStyle name="Note 4 5 6" xfId="1688"/>
    <cellStyle name="Note 4 5 6 2" xfId="6016"/>
    <cellStyle name="Note 4 5 6 2 2" xfId="8602"/>
    <cellStyle name="Note 4 5 6 2 2 2" xfId="12670"/>
    <cellStyle name="Note 4 5 6 2 2 2 2" xfId="21659"/>
    <cellStyle name="Note 4 5 6 2 2 2 2 2" xfId="39262"/>
    <cellStyle name="Note 4 5 6 2 2 2 3" xfId="28204"/>
    <cellStyle name="Note 4 5 6 2 2 3" xfId="17591"/>
    <cellStyle name="Note 4 5 6 2 2 3 2" xfId="37129"/>
    <cellStyle name="Note 4 5 6 2 2 4" xfId="38189"/>
    <cellStyle name="Note 4 5 6 2 3" xfId="11239"/>
    <cellStyle name="Note 4 5 6 2 3 2" xfId="20228"/>
    <cellStyle name="Note 4 5 6 2 3 2 2" xfId="34074"/>
    <cellStyle name="Note 4 5 6 2 3 3" xfId="36201"/>
    <cellStyle name="Note 4 5 6 2 4" xfId="15005"/>
    <cellStyle name="Note 4 5 6 2 4 2" xfId="28058"/>
    <cellStyle name="Note 4 5 6 2 5" xfId="22179"/>
    <cellStyle name="Note 4 5 6 3" xfId="4125"/>
    <cellStyle name="Note 4 5 6 3 2" xfId="31836"/>
    <cellStyle name="Note 4 5 6 4" xfId="43952"/>
    <cellStyle name="Note 4 5 7" xfId="2715"/>
    <cellStyle name="Note 4 5 7 2" xfId="6905"/>
    <cellStyle name="Note 4 5 7 2 2" xfId="12046"/>
    <cellStyle name="Note 4 5 7 2 2 2" xfId="21035"/>
    <cellStyle name="Note 4 5 7 2 2 2 2" xfId="42525"/>
    <cellStyle name="Note 4 5 7 2 2 3" xfId="43813"/>
    <cellStyle name="Note 4 5 7 2 3" xfId="15894"/>
    <cellStyle name="Note 4 5 7 2 3 2" xfId="36972"/>
    <cellStyle name="Note 4 5 7 2 4" xfId="44040"/>
    <cellStyle name="Note 4 5 7 3" xfId="9476"/>
    <cellStyle name="Note 4 5 7 3 2" xfId="18465"/>
    <cellStyle name="Note 4 5 7 3 2 2" xfId="26137"/>
    <cellStyle name="Note 4 5 7 3 3" xfId="40815"/>
    <cellStyle name="Note 4 5 7 4" xfId="43200"/>
    <cellStyle name="Note 4 5 8" xfId="4661"/>
    <cellStyle name="Note 4 5 8 2" xfId="7247"/>
    <cellStyle name="Note 4 5 8 2 2" xfId="12255"/>
    <cellStyle name="Note 4 5 8 2 2 2" xfId="21244"/>
    <cellStyle name="Note 4 5 8 2 2 2 2" xfId="22827"/>
    <cellStyle name="Note 4 5 8 2 2 3" xfId="29693"/>
    <cellStyle name="Note 4 5 8 2 3" xfId="16236"/>
    <cellStyle name="Note 4 5 8 2 3 2" xfId="29579"/>
    <cellStyle name="Note 4 5 8 2 4" xfId="40814"/>
    <cellStyle name="Note 4 5 8 3" xfId="9884"/>
    <cellStyle name="Note 4 5 8 3 2" xfId="18873"/>
    <cellStyle name="Note 4 5 8 3 2 2" xfId="22864"/>
    <cellStyle name="Note 4 5 8 3 3" xfId="40100"/>
    <cellStyle name="Note 4 5 8 4" xfId="13650"/>
    <cellStyle name="Note 4 5 8 4 2" xfId="40841"/>
    <cellStyle name="Note 4 5 8 5" xfId="27973"/>
    <cellStyle name="Note 4 5 9" xfId="6549"/>
    <cellStyle name="Note 4 5 9 2" xfId="11768"/>
    <cellStyle name="Note 4 5 9 2 2" xfId="20757"/>
    <cellStyle name="Note 4 5 9 2 2 2" xfId="32543"/>
    <cellStyle name="Note 4 5 9 2 3" xfId="26543"/>
    <cellStyle name="Note 4 5 9 3" xfId="15538"/>
    <cellStyle name="Note 4 5 9 3 2" xfId="41520"/>
    <cellStyle name="Note 4 5 9 4" xfId="23810"/>
    <cellStyle name="Note 4 6" xfId="385"/>
    <cellStyle name="Note 4 6 10" xfId="9256"/>
    <cellStyle name="Note 4 6 10 2" xfId="18245"/>
    <cellStyle name="Note 4 6 10 2 2" xfId="39144"/>
    <cellStyle name="Note 4 6 10 3" xfId="34086"/>
    <cellStyle name="Note 4 6 11" xfId="9750"/>
    <cellStyle name="Note 4 6 11 2" xfId="18739"/>
    <cellStyle name="Note 4 6 11 2 2" xfId="29290"/>
    <cellStyle name="Note 4 6 11 3" xfId="43827"/>
    <cellStyle name="Note 4 6 12" xfId="2391"/>
    <cellStyle name="Note 4 6 12 2" xfId="39837"/>
    <cellStyle name="Note 4 6 13" xfId="13300"/>
    <cellStyle name="Note 4 6 13 2" xfId="29499"/>
    <cellStyle name="Note 4 6 14" xfId="37425"/>
    <cellStyle name="Note 4 6 15" xfId="44398"/>
    <cellStyle name="Note 4 6 16" xfId="45687"/>
    <cellStyle name="Note 4 6 2" xfId="734"/>
    <cellStyle name="Note 4 6 2 2" xfId="5110"/>
    <cellStyle name="Note 4 6 2 2 2" xfId="7696"/>
    <cellStyle name="Note 4 6 2 2 2 2" xfId="12390"/>
    <cellStyle name="Note 4 6 2 2 2 2 2" xfId="21379"/>
    <cellStyle name="Note 4 6 2 2 2 2 2 2" xfId="38200"/>
    <cellStyle name="Note 4 6 2 2 2 2 3" xfId="29371"/>
    <cellStyle name="Note 4 6 2 2 2 3" xfId="16685"/>
    <cellStyle name="Note 4 6 2 2 2 3 2" xfId="41960"/>
    <cellStyle name="Note 4 6 2 2 2 4" xfId="29938"/>
    <cellStyle name="Note 4 6 2 2 3" xfId="10333"/>
    <cellStyle name="Note 4 6 2 2 3 2" xfId="19322"/>
    <cellStyle name="Note 4 6 2 2 3 2 2" xfId="27433"/>
    <cellStyle name="Note 4 6 2 2 3 3" xfId="33324"/>
    <cellStyle name="Note 4 6 2 2 4" xfId="14099"/>
    <cellStyle name="Note 4 6 2 2 4 2" xfId="43205"/>
    <cellStyle name="Note 4 6 2 2 5" xfId="41107"/>
    <cellStyle name="Note 4 6 2 3" xfId="3171"/>
    <cellStyle name="Note 4 6 2 3 2" xfId="37310"/>
    <cellStyle name="Note 4 6 2 4" xfId="25675"/>
    <cellStyle name="Note 4 6 3" xfId="1079"/>
    <cellStyle name="Note 4 6 3 2" xfId="5431"/>
    <cellStyle name="Note 4 6 3 2 2" xfId="8017"/>
    <cellStyle name="Note 4 6 3 2 2 2" xfId="12494"/>
    <cellStyle name="Note 4 6 3 2 2 2 2" xfId="21483"/>
    <cellStyle name="Note 4 6 3 2 2 2 2 2" xfId="40656"/>
    <cellStyle name="Note 4 6 3 2 2 2 3" xfId="29028"/>
    <cellStyle name="Note 4 6 3 2 2 3" xfId="17006"/>
    <cellStyle name="Note 4 6 3 2 2 3 2" xfId="36469"/>
    <cellStyle name="Note 4 6 3 2 2 4" xfId="24813"/>
    <cellStyle name="Note 4 6 3 2 3" xfId="10654"/>
    <cellStyle name="Note 4 6 3 2 3 2" xfId="19643"/>
    <cellStyle name="Note 4 6 3 2 3 2 2" xfId="34060"/>
    <cellStyle name="Note 4 6 3 2 3 3" xfId="40215"/>
    <cellStyle name="Note 4 6 3 2 4" xfId="14420"/>
    <cellStyle name="Note 4 6 3 2 4 2" xfId="24067"/>
    <cellStyle name="Note 4 6 3 2 5" xfId="35441"/>
    <cellStyle name="Note 4 6 3 3" xfId="3516"/>
    <cellStyle name="Note 4 6 3 3 2" xfId="41721"/>
    <cellStyle name="Note 4 6 3 4" xfId="39901"/>
    <cellStyle name="Note 4 6 4" xfId="1423"/>
    <cellStyle name="Note 4 6 4 2" xfId="5768"/>
    <cellStyle name="Note 4 6 4 2 2" xfId="8354"/>
    <cellStyle name="Note 4 6 4 2 2 2" xfId="12596"/>
    <cellStyle name="Note 4 6 4 2 2 2 2" xfId="21585"/>
    <cellStyle name="Note 4 6 4 2 2 2 2 2" xfId="31922"/>
    <cellStyle name="Note 4 6 4 2 2 2 3" xfId="29817"/>
    <cellStyle name="Note 4 6 4 2 2 3" xfId="17343"/>
    <cellStyle name="Note 4 6 4 2 2 3 2" xfId="22444"/>
    <cellStyle name="Note 4 6 4 2 2 4" xfId="30185"/>
    <cellStyle name="Note 4 6 4 2 3" xfId="10991"/>
    <cellStyle name="Note 4 6 4 2 3 2" xfId="19980"/>
    <cellStyle name="Note 4 6 4 2 3 2 2" xfId="33276"/>
    <cellStyle name="Note 4 6 4 2 3 3" xfId="40076"/>
    <cellStyle name="Note 4 6 4 2 4" xfId="14757"/>
    <cellStyle name="Note 4 6 4 2 4 2" xfId="36308"/>
    <cellStyle name="Note 4 6 4 2 5" xfId="40150"/>
    <cellStyle name="Note 4 6 4 3" xfId="3860"/>
    <cellStyle name="Note 4 6 4 3 2" xfId="36970"/>
    <cellStyle name="Note 4 6 4 4" xfId="40672"/>
    <cellStyle name="Note 4 6 5" xfId="1803"/>
    <cellStyle name="Note 4 6 5 2" xfId="6120"/>
    <cellStyle name="Note 4 6 5 2 2" xfId="8706"/>
    <cellStyle name="Note 4 6 5 2 2 2" xfId="12702"/>
    <cellStyle name="Note 4 6 5 2 2 2 2" xfId="21691"/>
    <cellStyle name="Note 4 6 5 2 2 2 2 2" xfId="29276"/>
    <cellStyle name="Note 4 6 5 2 2 2 3" xfId="34132"/>
    <cellStyle name="Note 4 6 5 2 2 3" xfId="17695"/>
    <cellStyle name="Note 4 6 5 2 2 3 2" xfId="34859"/>
    <cellStyle name="Note 4 6 5 2 2 4" xfId="40645"/>
    <cellStyle name="Note 4 6 5 2 3" xfId="11343"/>
    <cellStyle name="Note 4 6 5 2 3 2" xfId="20332"/>
    <cellStyle name="Note 4 6 5 2 3 2 2" xfId="39195"/>
    <cellStyle name="Note 4 6 5 2 3 3" xfId="37847"/>
    <cellStyle name="Note 4 6 5 2 4" xfId="15109"/>
    <cellStyle name="Note 4 6 5 2 4 2" xfId="39818"/>
    <cellStyle name="Note 4 6 5 2 5" xfId="28618"/>
    <cellStyle name="Note 4 6 5 3" xfId="4240"/>
    <cellStyle name="Note 4 6 5 3 2" xfId="25742"/>
    <cellStyle name="Note 4 6 5 4" xfId="42323"/>
    <cellStyle name="Note 4 6 6" xfId="2042"/>
    <cellStyle name="Note 4 6 6 2" xfId="6350"/>
    <cellStyle name="Note 4 6 6 2 2" xfId="8936"/>
    <cellStyle name="Note 4 6 6 2 2 2" xfId="12772"/>
    <cellStyle name="Note 4 6 6 2 2 2 2" xfId="21761"/>
    <cellStyle name="Note 4 6 6 2 2 2 2 2" xfId="43693"/>
    <cellStyle name="Note 4 6 6 2 2 2 3" xfId="39225"/>
    <cellStyle name="Note 4 6 6 2 2 3" xfId="17925"/>
    <cellStyle name="Note 4 6 6 2 2 3 2" xfId="30509"/>
    <cellStyle name="Note 4 6 6 2 2 4" xfId="25965"/>
    <cellStyle name="Note 4 6 6 2 3" xfId="11573"/>
    <cellStyle name="Note 4 6 6 2 3 2" xfId="20562"/>
    <cellStyle name="Note 4 6 6 2 3 2 2" xfId="43725"/>
    <cellStyle name="Note 4 6 6 2 3 3" xfId="40095"/>
    <cellStyle name="Note 4 6 6 2 4" xfId="15339"/>
    <cellStyle name="Note 4 6 6 2 4 2" xfId="41035"/>
    <cellStyle name="Note 4 6 6 2 5" xfId="24514"/>
    <cellStyle name="Note 4 6 6 3" xfId="4479"/>
    <cellStyle name="Note 4 6 6 3 2" xfId="25433"/>
    <cellStyle name="Note 4 6 6 4" xfId="28976"/>
    <cellStyle name="Note 4 6 7" xfId="2853"/>
    <cellStyle name="Note 4 6 7 2" xfId="7003"/>
    <cellStyle name="Note 4 6 7 2 2" xfId="12132"/>
    <cellStyle name="Note 4 6 7 2 2 2" xfId="21121"/>
    <cellStyle name="Note 4 6 7 2 2 2 2" xfId="23062"/>
    <cellStyle name="Note 4 6 7 2 2 3" xfId="24701"/>
    <cellStyle name="Note 4 6 7 2 3" xfId="15992"/>
    <cellStyle name="Note 4 6 7 2 3 2" xfId="22321"/>
    <cellStyle name="Note 4 6 7 2 4" xfId="32880"/>
    <cellStyle name="Note 4 6 7 3" xfId="9566"/>
    <cellStyle name="Note 4 6 7 3 2" xfId="18555"/>
    <cellStyle name="Note 4 6 7 3 2 2" xfId="39347"/>
    <cellStyle name="Note 4 6 7 3 3" xfId="42930"/>
    <cellStyle name="Note 4 6 7 4" xfId="37021"/>
    <cellStyle name="Note 4 6 8" xfId="4786"/>
    <cellStyle name="Note 4 6 8 2" xfId="7372"/>
    <cellStyle name="Note 4 6 8 2 2" xfId="12294"/>
    <cellStyle name="Note 4 6 8 2 2 2" xfId="21283"/>
    <cellStyle name="Note 4 6 8 2 2 2 2" xfId="23867"/>
    <cellStyle name="Note 4 6 8 2 2 3" xfId="41410"/>
    <cellStyle name="Note 4 6 8 2 3" xfId="16361"/>
    <cellStyle name="Note 4 6 8 2 3 2" xfId="42698"/>
    <cellStyle name="Note 4 6 8 2 4" xfId="38011"/>
    <cellStyle name="Note 4 6 8 3" xfId="10009"/>
    <cellStyle name="Note 4 6 8 3 2" xfId="18998"/>
    <cellStyle name="Note 4 6 8 3 2 2" xfId="24608"/>
    <cellStyle name="Note 4 6 8 3 3" xfId="34475"/>
    <cellStyle name="Note 4 6 8 4" xfId="13775"/>
    <cellStyle name="Note 4 6 8 4 2" xfId="34858"/>
    <cellStyle name="Note 4 6 8 5" xfId="25586"/>
    <cellStyle name="Note 4 6 9" xfId="6687"/>
    <cellStyle name="Note 4 6 9 2" xfId="11893"/>
    <cellStyle name="Note 4 6 9 2 2" xfId="20882"/>
    <cellStyle name="Note 4 6 9 2 2 2" xfId="36757"/>
    <cellStyle name="Note 4 6 9 2 3" xfId="22548"/>
    <cellStyle name="Note 4 6 9 3" xfId="15676"/>
    <cellStyle name="Note 4 6 9 3 2" xfId="34288"/>
    <cellStyle name="Note 4 6 9 4" xfId="25985"/>
    <cellStyle name="Note 4 7" xfId="527"/>
    <cellStyle name="Note 4 7 10" xfId="44489"/>
    <cellStyle name="Note 4 7 11" xfId="45723"/>
    <cellStyle name="Note 4 7 2" xfId="876"/>
    <cellStyle name="Note 4 7 2 2" xfId="5245"/>
    <cellStyle name="Note 4 7 2 2 2" xfId="7831"/>
    <cellStyle name="Note 4 7 2 2 2 2" xfId="12434"/>
    <cellStyle name="Note 4 7 2 2 2 2 2" xfId="21423"/>
    <cellStyle name="Note 4 7 2 2 2 2 2 2" xfId="31070"/>
    <cellStyle name="Note 4 7 2 2 2 2 3" xfId="40195"/>
    <cellStyle name="Note 4 7 2 2 2 3" xfId="16820"/>
    <cellStyle name="Note 4 7 2 2 2 3 2" xfId="25589"/>
    <cellStyle name="Note 4 7 2 2 2 4" xfId="30976"/>
    <cellStyle name="Note 4 7 2 2 3" xfId="10468"/>
    <cellStyle name="Note 4 7 2 2 3 2" xfId="19457"/>
    <cellStyle name="Note 4 7 2 2 3 2 2" xfId="23005"/>
    <cellStyle name="Note 4 7 2 2 3 3" xfId="24284"/>
    <cellStyle name="Note 4 7 2 2 4" xfId="14234"/>
    <cellStyle name="Note 4 7 2 2 4 2" xfId="29518"/>
    <cellStyle name="Note 4 7 2 2 5" xfId="31487"/>
    <cellStyle name="Note 4 7 2 3" xfId="3313"/>
    <cellStyle name="Note 4 7 2 3 2" xfId="24741"/>
    <cellStyle name="Note 4 7 2 4" xfId="36060"/>
    <cellStyle name="Note 4 7 3" xfId="1221"/>
    <cellStyle name="Note 4 7 3 2" xfId="5566"/>
    <cellStyle name="Note 4 7 3 2 2" xfId="8152"/>
    <cellStyle name="Note 4 7 3 2 2 2" xfId="12532"/>
    <cellStyle name="Note 4 7 3 2 2 2 2" xfId="21521"/>
    <cellStyle name="Note 4 7 3 2 2 2 2 2" xfId="29097"/>
    <cellStyle name="Note 4 7 3 2 2 2 3" xfId="29272"/>
    <cellStyle name="Note 4 7 3 2 2 3" xfId="17141"/>
    <cellStyle name="Note 4 7 3 2 2 3 2" xfId="30344"/>
    <cellStyle name="Note 4 7 3 2 2 4" xfId="29130"/>
    <cellStyle name="Note 4 7 3 2 3" xfId="10789"/>
    <cellStyle name="Note 4 7 3 2 3 2" xfId="19778"/>
    <cellStyle name="Note 4 7 3 2 3 2 2" xfId="23714"/>
    <cellStyle name="Note 4 7 3 2 3 3" xfId="36529"/>
    <cellStyle name="Note 4 7 3 2 4" xfId="14555"/>
    <cellStyle name="Note 4 7 3 2 4 2" xfId="42864"/>
    <cellStyle name="Note 4 7 3 2 5" xfId="29315"/>
    <cellStyle name="Note 4 7 3 3" xfId="3658"/>
    <cellStyle name="Note 4 7 3 3 2" xfId="29628"/>
    <cellStyle name="Note 4 7 3 4" xfId="39867"/>
    <cellStyle name="Note 4 7 4" xfId="1565"/>
    <cellStyle name="Note 4 7 4 2" xfId="5910"/>
    <cellStyle name="Note 4 7 4 2 2" xfId="8496"/>
    <cellStyle name="Note 4 7 4 2 2 2" xfId="12640"/>
    <cellStyle name="Note 4 7 4 2 2 2 2" xfId="21629"/>
    <cellStyle name="Note 4 7 4 2 2 2 2 2" xfId="22508"/>
    <cellStyle name="Note 4 7 4 2 2 2 3" xfId="32642"/>
    <cellStyle name="Note 4 7 4 2 2 3" xfId="17485"/>
    <cellStyle name="Note 4 7 4 2 2 3 2" xfId="22391"/>
    <cellStyle name="Note 4 7 4 2 2 4" xfId="30369"/>
    <cellStyle name="Note 4 7 4 2 3" xfId="11133"/>
    <cellStyle name="Note 4 7 4 2 3 2" xfId="20122"/>
    <cellStyle name="Note 4 7 4 2 3 2 2" xfId="35814"/>
    <cellStyle name="Note 4 7 4 2 3 3" xfId="36261"/>
    <cellStyle name="Note 4 7 4 2 4" xfId="14899"/>
    <cellStyle name="Note 4 7 4 2 4 2" xfId="33836"/>
    <cellStyle name="Note 4 7 4 2 5" xfId="39081"/>
    <cellStyle name="Note 4 7 4 3" xfId="4002"/>
    <cellStyle name="Note 4 7 4 3 2" xfId="28977"/>
    <cellStyle name="Note 4 7 4 4" xfId="40622"/>
    <cellStyle name="Note 4 7 5" xfId="1877"/>
    <cellStyle name="Note 4 7 5 2" xfId="6193"/>
    <cellStyle name="Note 4 7 5 2 2" xfId="8779"/>
    <cellStyle name="Note 4 7 5 2 2 2" xfId="12722"/>
    <cellStyle name="Note 4 7 5 2 2 2 2" xfId="21711"/>
    <cellStyle name="Note 4 7 5 2 2 2 2 2" xfId="26439"/>
    <cellStyle name="Note 4 7 5 2 2 2 3" xfId="44028"/>
    <cellStyle name="Note 4 7 5 2 2 3" xfId="17768"/>
    <cellStyle name="Note 4 7 5 2 2 3 2" xfId="37279"/>
    <cellStyle name="Note 4 7 5 2 2 4" xfId="24937"/>
    <cellStyle name="Note 4 7 5 2 3" xfId="11416"/>
    <cellStyle name="Note 4 7 5 2 3 2" xfId="20405"/>
    <cellStyle name="Note 4 7 5 2 3 2 2" xfId="34140"/>
    <cellStyle name="Note 4 7 5 2 3 3" xfId="43864"/>
    <cellStyle name="Note 4 7 5 2 4" xfId="15182"/>
    <cellStyle name="Note 4 7 5 2 4 2" xfId="39577"/>
    <cellStyle name="Note 4 7 5 2 5" xfId="43677"/>
    <cellStyle name="Note 4 7 5 3" xfId="4314"/>
    <cellStyle name="Note 4 7 5 3 2" xfId="30684"/>
    <cellStyle name="Note 4 7 5 4" xfId="43644"/>
    <cellStyle name="Note 4 7 6" xfId="2184"/>
    <cellStyle name="Note 4 7 6 2" xfId="6485"/>
    <cellStyle name="Note 4 7 6 2 2" xfId="9071"/>
    <cellStyle name="Note 4 7 6 2 2 2" xfId="12813"/>
    <cellStyle name="Note 4 7 6 2 2 2 2" xfId="21802"/>
    <cellStyle name="Note 4 7 6 2 2 2 2 2" xfId="36452"/>
    <cellStyle name="Note 4 7 6 2 2 2 3" xfId="28242"/>
    <cellStyle name="Note 4 7 6 2 2 3" xfId="18060"/>
    <cellStyle name="Note 4 7 6 2 2 3 2" xfId="37557"/>
    <cellStyle name="Note 4 7 6 2 2 4" xfId="32782"/>
    <cellStyle name="Note 4 7 6 2 3" xfId="11708"/>
    <cellStyle name="Note 4 7 6 2 3 2" xfId="20697"/>
    <cellStyle name="Note 4 7 6 2 3 2 2" xfId="30482"/>
    <cellStyle name="Note 4 7 6 2 3 3" xfId="27098"/>
    <cellStyle name="Note 4 7 6 2 4" xfId="15474"/>
    <cellStyle name="Note 4 7 6 2 4 2" xfId="38265"/>
    <cellStyle name="Note 4 7 6 2 5" xfId="39815"/>
    <cellStyle name="Note 4 7 6 3" xfId="4621"/>
    <cellStyle name="Note 4 7 6 3 2" xfId="23263"/>
    <cellStyle name="Note 4 7 6 4" xfId="40438"/>
    <cellStyle name="Note 4 7 7" xfId="4921"/>
    <cellStyle name="Note 4 7 7 2" xfId="7507"/>
    <cellStyle name="Note 4 7 7 2 2" xfId="12332"/>
    <cellStyle name="Note 4 7 7 2 2 2" xfId="21321"/>
    <cellStyle name="Note 4 7 7 2 2 2 2" xfId="38808"/>
    <cellStyle name="Note 4 7 7 2 2 3" xfId="41935"/>
    <cellStyle name="Note 4 7 7 2 3" xfId="16496"/>
    <cellStyle name="Note 4 7 7 2 3 2" xfId="40136"/>
    <cellStyle name="Note 4 7 7 2 4" xfId="30576"/>
    <cellStyle name="Note 4 7 7 3" xfId="10144"/>
    <cellStyle name="Note 4 7 7 3 2" xfId="19133"/>
    <cellStyle name="Note 4 7 7 3 2 2" xfId="33614"/>
    <cellStyle name="Note 4 7 7 3 3" xfId="24280"/>
    <cellStyle name="Note 4 7 7 4" xfId="13910"/>
    <cellStyle name="Note 4 7 7 4 2" xfId="34235"/>
    <cellStyle name="Note 4 7 7 5" xfId="42036"/>
    <cellStyle name="Note 4 7 8" xfId="2533"/>
    <cellStyle name="Note 4 7 8 2" xfId="38711"/>
    <cellStyle name="Note 4 7 9" xfId="37333"/>
    <cellStyle name="Note 4 8" xfId="230"/>
    <cellStyle name="Note 4 8 2" xfId="2571"/>
    <cellStyle name="Note 4 8 2 2" xfId="6812"/>
    <cellStyle name="Note 4 8 2 2 2" xfId="12007"/>
    <cellStyle name="Note 4 8 2 2 2 2" xfId="20996"/>
    <cellStyle name="Note 4 8 2 2 2 2 2" xfId="36003"/>
    <cellStyle name="Note 4 8 2 2 2 3" xfId="37781"/>
    <cellStyle name="Note 4 8 2 2 3" xfId="15801"/>
    <cellStyle name="Note 4 8 2 2 3 2" xfId="33998"/>
    <cellStyle name="Note 4 8 2 2 4" xfId="39199"/>
    <cellStyle name="Note 4 8 2 3" xfId="9382"/>
    <cellStyle name="Note 4 8 2 3 2" xfId="18371"/>
    <cellStyle name="Note 4 8 2 3 2 2" xfId="38706"/>
    <cellStyle name="Note 4 8 2 3 3" xfId="29306"/>
    <cellStyle name="Note 4 8 2 4" xfId="13425"/>
    <cellStyle name="Note 4 8 2 4 2" xfId="26348"/>
    <cellStyle name="Note 4 8 2 5" xfId="33751"/>
    <cellStyle name="Note 4 8 3" xfId="2698"/>
    <cellStyle name="Note 4 8 3 2" xfId="39222"/>
    <cellStyle name="Note 4 8 4" xfId="43621"/>
    <cellStyle name="Note 4 8 5" xfId="44389"/>
    <cellStyle name="Note 4 8 6" xfId="45770"/>
    <cellStyle name="Note 4 9" xfId="579"/>
    <cellStyle name="Note 4 9 2" xfId="4970"/>
    <cellStyle name="Note 4 9 2 2" xfId="7556"/>
    <cellStyle name="Note 4 9 2 2 2" xfId="12351"/>
    <cellStyle name="Note 4 9 2 2 2 2" xfId="21340"/>
    <cellStyle name="Note 4 9 2 2 2 2 2" xfId="33146"/>
    <cellStyle name="Note 4 9 2 2 2 3" xfId="42065"/>
    <cellStyle name="Note 4 9 2 2 3" xfId="16545"/>
    <cellStyle name="Note 4 9 2 2 3 2" xfId="25639"/>
    <cellStyle name="Note 4 9 2 2 4" xfId="31387"/>
    <cellStyle name="Note 4 9 2 3" xfId="10193"/>
    <cellStyle name="Note 4 9 2 3 2" xfId="19182"/>
    <cellStyle name="Note 4 9 2 3 2 2" xfId="22989"/>
    <cellStyle name="Note 4 9 2 3 3" xfId="22164"/>
    <cellStyle name="Note 4 9 2 4" xfId="13959"/>
    <cellStyle name="Note 4 9 2 4 2" xfId="24810"/>
    <cellStyle name="Note 4 9 2 5" xfId="37291"/>
    <cellStyle name="Note 4 9 3" xfId="3016"/>
    <cellStyle name="Note 4 9 3 2" xfId="25022"/>
    <cellStyle name="Note 4 9 4" xfId="26858"/>
    <cellStyle name="Note 4 9 5" xfId="44579"/>
    <cellStyle name="Note 4 9 6" xfId="45811"/>
    <cellStyle name="Note 5" xfId="145"/>
    <cellStyle name="Note 5 10" xfId="1956"/>
    <cellStyle name="Note 5 10 2" xfId="6267"/>
    <cellStyle name="Note 5 10 2 2" xfId="8853"/>
    <cellStyle name="Note 5 10 2 2 2" xfId="12745"/>
    <cellStyle name="Note 5 10 2 2 2 2" xfId="21734"/>
    <cellStyle name="Note 5 10 2 2 2 2 2" xfId="24703"/>
    <cellStyle name="Note 5 10 2 2 2 3" xfId="39058"/>
    <cellStyle name="Note 5 10 2 2 3" xfId="17842"/>
    <cellStyle name="Note 5 10 2 2 3 2" xfId="32532"/>
    <cellStyle name="Note 5 10 2 2 4" xfId="23328"/>
    <cellStyle name="Note 5 10 2 3" xfId="11490"/>
    <cellStyle name="Note 5 10 2 3 2" xfId="20479"/>
    <cellStyle name="Note 5 10 2 3 2 2" xfId="27064"/>
    <cellStyle name="Note 5 10 2 3 3" xfId="26793"/>
    <cellStyle name="Note 5 10 2 4" xfId="15256"/>
    <cellStyle name="Note 5 10 2 4 2" xfId="37514"/>
    <cellStyle name="Note 5 10 2 5" xfId="30164"/>
    <cellStyle name="Note 5 10 3" xfId="4393"/>
    <cellStyle name="Note 5 10 3 2" xfId="35106"/>
    <cellStyle name="Note 5 10 4" xfId="28346"/>
    <cellStyle name="Note 5 10 5" xfId="44574"/>
    <cellStyle name="Note 5 11" xfId="2625"/>
    <cellStyle name="Note 5 11 2" xfId="6866"/>
    <cellStyle name="Note 5 11 2 2" xfId="12028"/>
    <cellStyle name="Note 5 11 2 2 2" xfId="21017"/>
    <cellStyle name="Note 5 11 2 2 2 2" xfId="26794"/>
    <cellStyle name="Note 5 11 2 2 3" xfId="43844"/>
    <cellStyle name="Note 5 11 2 3" xfId="15855"/>
    <cellStyle name="Note 5 11 2 3 2" xfId="32350"/>
    <cellStyle name="Note 5 11 2 4" xfId="34059"/>
    <cellStyle name="Note 5 11 3" xfId="9436"/>
    <cellStyle name="Note 5 11 3 2" xfId="18425"/>
    <cellStyle name="Note 5 11 3 2 2" xfId="29193"/>
    <cellStyle name="Note 5 11 3 3" xfId="35961"/>
    <cellStyle name="Note 5 11 4" xfId="13479"/>
    <cellStyle name="Note 5 11 4 2" xfId="42961"/>
    <cellStyle name="Note 5 11 5" xfId="29439"/>
    <cellStyle name="Note 5 11 6" xfId="44603"/>
    <cellStyle name="Note 5 12" xfId="6601"/>
    <cellStyle name="Note 5 12 2" xfId="11810"/>
    <cellStyle name="Note 5 12 2 2" xfId="20799"/>
    <cellStyle name="Note 5 12 2 2 2" xfId="25935"/>
    <cellStyle name="Note 5 12 2 3" xfId="26402"/>
    <cellStyle name="Note 5 12 3" xfId="15590"/>
    <cellStyle name="Note 5 12 3 2" xfId="31298"/>
    <cellStyle name="Note 5 12 4" xfId="26886"/>
    <cellStyle name="Note 5 12 5" xfId="44701"/>
    <cellStyle name="Note 5 13" xfId="9173"/>
    <cellStyle name="Note 5 13 2" xfId="18162"/>
    <cellStyle name="Note 5 13 2 2" xfId="41220"/>
    <cellStyle name="Note 5 13 3" xfId="23348"/>
    <cellStyle name="Note 5 13 4" xfId="44694"/>
    <cellStyle name="Note 5 14" xfId="12729"/>
    <cellStyle name="Note 5 14 2" xfId="21718"/>
    <cellStyle name="Note 5 14 2 2" xfId="28980"/>
    <cellStyle name="Note 5 14 3" xfId="25297"/>
    <cellStyle name="Note 5 14 4" xfId="44725"/>
    <cellStyle name="Note 5 15" xfId="2305"/>
    <cellStyle name="Note 5 15 2" xfId="41067"/>
    <cellStyle name="Note 5 15 3" xfId="44719"/>
    <cellStyle name="Note 5 16" xfId="13214"/>
    <cellStyle name="Note 5 16 2" xfId="32910"/>
    <cellStyle name="Note 5 16 3" xfId="44827"/>
    <cellStyle name="Note 5 17" xfId="39632"/>
    <cellStyle name="Note 5 17 2" xfId="44882"/>
    <cellStyle name="Note 5 18" xfId="44911"/>
    <cellStyle name="Note 5 19" xfId="44985"/>
    <cellStyle name="Note 5 2" xfId="334"/>
    <cellStyle name="Note 5 2 10" xfId="6636"/>
    <cellStyle name="Note 5 2 10 2" xfId="11842"/>
    <cellStyle name="Note 5 2 10 2 2" xfId="20831"/>
    <cellStyle name="Note 5 2 10 2 2 2" xfId="23933"/>
    <cellStyle name="Note 5 2 10 2 3" xfId="40251"/>
    <cellStyle name="Note 5 2 10 3" xfId="15625"/>
    <cellStyle name="Note 5 2 10 3 2" xfId="43213"/>
    <cellStyle name="Note 5 2 10 4" xfId="40728"/>
    <cellStyle name="Note 5 2 11" xfId="9205"/>
    <cellStyle name="Note 5 2 11 2" xfId="18194"/>
    <cellStyle name="Note 5 2 11 2 2" xfId="26639"/>
    <cellStyle name="Note 5 2 11 3" xfId="28021"/>
    <cellStyle name="Note 5 2 12" xfId="9839"/>
    <cellStyle name="Note 5 2 12 2" xfId="18828"/>
    <cellStyle name="Note 5 2 12 2 2" xfId="30795"/>
    <cellStyle name="Note 5 2 12 3" xfId="38946"/>
    <cellStyle name="Note 5 2 13" xfId="2340"/>
    <cellStyle name="Note 5 2 13 2" xfId="30499"/>
    <cellStyle name="Note 5 2 14" xfId="13249"/>
    <cellStyle name="Note 5 2 14 2" xfId="22343"/>
    <cellStyle name="Note 5 2 15" xfId="24765"/>
    <cellStyle name="Note 5 2 16" xfId="44346"/>
    <cellStyle name="Note 5 2 17" xfId="45473"/>
    <cellStyle name="Note 5 2 2" xfId="466"/>
    <cellStyle name="Note 5 2 2 10" xfId="9330"/>
    <cellStyle name="Note 5 2 2 10 2" xfId="18319"/>
    <cellStyle name="Note 5 2 2 10 2 2" xfId="43499"/>
    <cellStyle name="Note 5 2 2 10 3" xfId="29969"/>
    <cellStyle name="Note 5 2 2 11" xfId="9870"/>
    <cellStyle name="Note 5 2 2 11 2" xfId="18859"/>
    <cellStyle name="Note 5 2 2 11 2 2" xfId="29066"/>
    <cellStyle name="Note 5 2 2 11 3" xfId="37505"/>
    <cellStyle name="Note 5 2 2 12" xfId="2472"/>
    <cellStyle name="Note 5 2 2 12 2" xfId="23100"/>
    <cellStyle name="Note 5 2 2 13" xfId="13381"/>
    <cellStyle name="Note 5 2 2 13 2" xfId="37188"/>
    <cellStyle name="Note 5 2 2 14" xfId="39240"/>
    <cellStyle name="Note 5 2 2 2" xfId="815"/>
    <cellStyle name="Note 5 2 2 2 2" xfId="5184"/>
    <cellStyle name="Note 5 2 2 2 2 2" xfId="7770"/>
    <cellStyle name="Note 5 2 2 2 2 2 2" xfId="12416"/>
    <cellStyle name="Note 5 2 2 2 2 2 2 2" xfId="21405"/>
    <cellStyle name="Note 5 2 2 2 2 2 2 2 2" xfId="41052"/>
    <cellStyle name="Note 5 2 2 2 2 2 2 3" xfId="31903"/>
    <cellStyle name="Note 5 2 2 2 2 2 3" xfId="16759"/>
    <cellStyle name="Note 5 2 2 2 2 2 3 2" xfId="25072"/>
    <cellStyle name="Note 5 2 2 2 2 2 4" xfId="34088"/>
    <cellStyle name="Note 5 2 2 2 2 3" xfId="10407"/>
    <cellStyle name="Note 5 2 2 2 2 3 2" xfId="19396"/>
    <cellStyle name="Note 5 2 2 2 2 3 2 2" xfId="36754"/>
    <cellStyle name="Note 5 2 2 2 2 3 3" xfId="26780"/>
    <cellStyle name="Note 5 2 2 2 2 4" xfId="14173"/>
    <cellStyle name="Note 5 2 2 2 2 4 2" xfId="33059"/>
    <cellStyle name="Note 5 2 2 2 2 5" xfId="33075"/>
    <cellStyle name="Note 5 2 2 2 3" xfId="3252"/>
    <cellStyle name="Note 5 2 2 2 3 2" xfId="40379"/>
    <cellStyle name="Note 5 2 2 2 4" xfId="31926"/>
    <cellStyle name="Note 5 2 2 3" xfId="1160"/>
    <cellStyle name="Note 5 2 2 3 2" xfId="5505"/>
    <cellStyle name="Note 5 2 2 3 2 2" xfId="8091"/>
    <cellStyle name="Note 5 2 2 3 2 2 2" xfId="12518"/>
    <cellStyle name="Note 5 2 2 3 2 2 2 2" xfId="21507"/>
    <cellStyle name="Note 5 2 2 3 2 2 2 2 2" xfId="30015"/>
    <cellStyle name="Note 5 2 2 3 2 2 2 3" xfId="30212"/>
    <cellStyle name="Note 5 2 2 3 2 2 3" xfId="17080"/>
    <cellStyle name="Note 5 2 2 3 2 2 3 2" xfId="38007"/>
    <cellStyle name="Note 5 2 2 3 2 2 4" xfId="23198"/>
    <cellStyle name="Note 5 2 2 3 2 3" xfId="10728"/>
    <cellStyle name="Note 5 2 2 3 2 3 2" xfId="19717"/>
    <cellStyle name="Note 5 2 2 3 2 3 2 2" xfId="41467"/>
    <cellStyle name="Note 5 2 2 3 2 3 3" xfId="37548"/>
    <cellStyle name="Note 5 2 2 3 2 4" xfId="14494"/>
    <cellStyle name="Note 5 2 2 3 2 4 2" xfId="25961"/>
    <cellStyle name="Note 5 2 2 3 2 5" xfId="23313"/>
    <cellStyle name="Note 5 2 2 3 3" xfId="3597"/>
    <cellStyle name="Note 5 2 2 3 3 2" xfId="37124"/>
    <cellStyle name="Note 5 2 2 3 4" xfId="24719"/>
    <cellStyle name="Note 5 2 2 4" xfId="1504"/>
    <cellStyle name="Note 5 2 2 4 2" xfId="5849"/>
    <cellStyle name="Note 5 2 2 4 2 2" xfId="8435"/>
    <cellStyle name="Note 5 2 2 4 2 2 2" xfId="12622"/>
    <cellStyle name="Note 5 2 2 4 2 2 2 2" xfId="21611"/>
    <cellStyle name="Note 5 2 2 4 2 2 2 2 2" xfId="23210"/>
    <cellStyle name="Note 5 2 2 4 2 2 2 3" xfId="41921"/>
    <cellStyle name="Note 5 2 2 4 2 2 3" xfId="17424"/>
    <cellStyle name="Note 5 2 2 4 2 2 3 2" xfId="37040"/>
    <cellStyle name="Note 5 2 2 4 2 2 4" xfId="38000"/>
    <cellStyle name="Note 5 2 2 4 2 3" xfId="11072"/>
    <cellStyle name="Note 5 2 2 4 2 3 2" xfId="20061"/>
    <cellStyle name="Note 5 2 2 4 2 3 2 2" xfId="31680"/>
    <cellStyle name="Note 5 2 2 4 2 3 3" xfId="31049"/>
    <cellStyle name="Note 5 2 2 4 2 4" xfId="14838"/>
    <cellStyle name="Note 5 2 2 4 2 4 2" xfId="41738"/>
    <cellStyle name="Note 5 2 2 4 2 5" xfId="38364"/>
    <cellStyle name="Note 5 2 2 4 3" xfId="3941"/>
    <cellStyle name="Note 5 2 2 4 3 2" xfId="24424"/>
    <cellStyle name="Note 5 2 2 4 4" xfId="39544"/>
    <cellStyle name="Note 5 2 2 5" xfId="182"/>
    <cellStyle name="Note 5 2 2 5 2" xfId="2620"/>
    <cellStyle name="Note 5 2 2 5 2 2" xfId="6861"/>
    <cellStyle name="Note 5 2 2 5 2 2 2" xfId="12026"/>
    <cellStyle name="Note 5 2 2 5 2 2 2 2" xfId="21015"/>
    <cellStyle name="Note 5 2 2 5 2 2 2 2 2" xfId="30791"/>
    <cellStyle name="Note 5 2 2 5 2 2 2 3" xfId="26448"/>
    <cellStyle name="Note 5 2 2 5 2 2 3" xfId="15850"/>
    <cellStyle name="Note 5 2 2 5 2 2 3 2" xfId="29663"/>
    <cellStyle name="Note 5 2 2 5 2 2 4" xfId="32946"/>
    <cellStyle name="Note 5 2 2 5 2 3" xfId="9431"/>
    <cellStyle name="Note 5 2 2 5 2 3 2" xfId="18420"/>
    <cellStyle name="Note 5 2 2 5 2 3 2 2" xfId="22854"/>
    <cellStyle name="Note 5 2 2 5 2 3 3" xfId="25282"/>
    <cellStyle name="Note 5 2 2 5 2 4" xfId="13474"/>
    <cellStyle name="Note 5 2 2 5 2 4 2" xfId="41848"/>
    <cellStyle name="Note 5 2 2 5 2 5" xfId="23143"/>
    <cellStyle name="Note 5 2 2 5 3" xfId="2650"/>
    <cellStyle name="Note 5 2 2 5 3 2" xfId="40178"/>
    <cellStyle name="Note 5 2 2 5 4" xfId="38625"/>
    <cellStyle name="Note 5 2 2 6" xfId="2123"/>
    <cellStyle name="Note 5 2 2 6 2" xfId="6424"/>
    <cellStyle name="Note 5 2 2 6 2 2" xfId="9010"/>
    <cellStyle name="Note 5 2 2 6 2 2 2" xfId="12797"/>
    <cellStyle name="Note 5 2 2 6 2 2 2 2" xfId="21786"/>
    <cellStyle name="Note 5 2 2 6 2 2 2 2 2" xfId="30775"/>
    <cellStyle name="Note 5 2 2 6 2 2 2 3" xfId="36312"/>
    <cellStyle name="Note 5 2 2 6 2 2 3" xfId="17999"/>
    <cellStyle name="Note 5 2 2 6 2 2 3 2" xfId="33958"/>
    <cellStyle name="Note 5 2 2 6 2 2 4" xfId="35728"/>
    <cellStyle name="Note 5 2 2 6 2 3" xfId="11647"/>
    <cellStyle name="Note 5 2 2 6 2 3 2" xfId="20636"/>
    <cellStyle name="Note 5 2 2 6 2 3 2 2" xfId="38198"/>
    <cellStyle name="Note 5 2 2 6 2 3 3" xfId="37835"/>
    <cellStyle name="Note 5 2 2 6 2 4" xfId="15413"/>
    <cellStyle name="Note 5 2 2 6 2 4 2" xfId="42883"/>
    <cellStyle name="Note 5 2 2 6 2 5" xfId="23130"/>
    <cellStyle name="Note 5 2 2 6 3" xfId="4560"/>
    <cellStyle name="Note 5 2 2 6 3 2" xfId="35337"/>
    <cellStyle name="Note 5 2 2 6 4" xfId="38759"/>
    <cellStyle name="Note 5 2 2 7" xfId="2933"/>
    <cellStyle name="Note 5 2 2 7 2" xfId="7083"/>
    <cellStyle name="Note 5 2 2 7 2 2" xfId="12209"/>
    <cellStyle name="Note 5 2 2 7 2 2 2" xfId="21198"/>
    <cellStyle name="Note 5 2 2 7 2 2 2 2" xfId="34279"/>
    <cellStyle name="Note 5 2 2 7 2 2 3" xfId="41344"/>
    <cellStyle name="Note 5 2 2 7 2 3" xfId="16072"/>
    <cellStyle name="Note 5 2 2 7 2 3 2" xfId="32208"/>
    <cellStyle name="Note 5 2 2 7 2 4" xfId="43809"/>
    <cellStyle name="Note 5 2 2 7 3" xfId="9646"/>
    <cellStyle name="Note 5 2 2 7 3 2" xfId="18635"/>
    <cellStyle name="Note 5 2 2 7 3 2 2" xfId="26890"/>
    <cellStyle name="Note 5 2 2 7 3 3" xfId="40990"/>
    <cellStyle name="Note 5 2 2 7 4" xfId="26844"/>
    <cellStyle name="Note 5 2 2 8" xfId="4860"/>
    <cellStyle name="Note 5 2 2 8 2" xfId="7446"/>
    <cellStyle name="Note 5 2 2 8 2 2" xfId="12318"/>
    <cellStyle name="Note 5 2 2 8 2 2 2" xfId="21307"/>
    <cellStyle name="Note 5 2 2 8 2 2 2 2" xfId="39885"/>
    <cellStyle name="Note 5 2 2 8 2 2 3" xfId="26401"/>
    <cellStyle name="Note 5 2 2 8 2 3" xfId="16435"/>
    <cellStyle name="Note 5 2 2 8 2 3 2" xfId="25859"/>
    <cellStyle name="Note 5 2 2 8 2 4" xfId="32840"/>
    <cellStyle name="Note 5 2 2 8 3" xfId="10083"/>
    <cellStyle name="Note 5 2 2 8 3 2" xfId="19072"/>
    <cellStyle name="Note 5 2 2 8 3 2 2" xfId="22377"/>
    <cellStyle name="Note 5 2 2 8 3 3" xfId="26784"/>
    <cellStyle name="Note 5 2 2 8 4" xfId="13849"/>
    <cellStyle name="Note 5 2 2 8 4 2" xfId="27508"/>
    <cellStyle name="Note 5 2 2 8 5" xfId="43607"/>
    <cellStyle name="Note 5 2 2 9" xfId="6768"/>
    <cellStyle name="Note 5 2 2 9 2" xfId="11967"/>
    <cellStyle name="Note 5 2 2 9 2 2" xfId="20956"/>
    <cellStyle name="Note 5 2 2 9 2 2 2" xfId="41167"/>
    <cellStyle name="Note 5 2 2 9 2 3" xfId="34528"/>
    <cellStyle name="Note 5 2 2 9 3" xfId="15757"/>
    <cellStyle name="Note 5 2 2 9 3 2" xfId="24623"/>
    <cellStyle name="Note 5 2 2 9 4" xfId="28538"/>
    <cellStyle name="Note 5 2 3" xfId="683"/>
    <cellStyle name="Note 5 2 3 2" xfId="5059"/>
    <cellStyle name="Note 5 2 3 2 2" xfId="7645"/>
    <cellStyle name="Note 5 2 3 2 2 2" xfId="12378"/>
    <cellStyle name="Note 5 2 3 2 2 2 2" xfId="21367"/>
    <cellStyle name="Note 5 2 3 2 2 2 2 2" xfId="40785"/>
    <cellStyle name="Note 5 2 3 2 2 2 3" xfId="31662"/>
    <cellStyle name="Note 5 2 3 2 2 3" xfId="16634"/>
    <cellStyle name="Note 5 2 3 2 2 3 2" xfId="24197"/>
    <cellStyle name="Note 5 2 3 2 2 4" xfId="39927"/>
    <cellStyle name="Note 5 2 3 2 3" xfId="10282"/>
    <cellStyle name="Note 5 2 3 2 3 2" xfId="19271"/>
    <cellStyle name="Note 5 2 3 2 3 2 2" xfId="32540"/>
    <cellStyle name="Note 5 2 3 2 3 3" xfId="27621"/>
    <cellStyle name="Note 5 2 3 2 4" xfId="14048"/>
    <cellStyle name="Note 5 2 3 2 4 2" xfId="26953"/>
    <cellStyle name="Note 5 2 3 2 5" xfId="22643"/>
    <cellStyle name="Note 5 2 3 3" xfId="3120"/>
    <cellStyle name="Note 5 2 3 3 2" xfId="24727"/>
    <cellStyle name="Note 5 2 3 4" xfId="43767"/>
    <cellStyle name="Note 5 2 4" xfId="1028"/>
    <cellStyle name="Note 5 2 4 2" xfId="5380"/>
    <cellStyle name="Note 5 2 4 2 2" xfId="7966"/>
    <cellStyle name="Note 5 2 4 2 2 2" xfId="12479"/>
    <cellStyle name="Note 5 2 4 2 2 2 2" xfId="21468"/>
    <cellStyle name="Note 5 2 4 2 2 2 2 2" xfId="29694"/>
    <cellStyle name="Note 5 2 4 2 2 2 3" xfId="42998"/>
    <cellStyle name="Note 5 2 4 2 2 3" xfId="16955"/>
    <cellStyle name="Note 5 2 4 2 2 3 2" xfId="42033"/>
    <cellStyle name="Note 5 2 4 2 2 4" xfId="24036"/>
    <cellStyle name="Note 5 2 4 2 3" xfId="10603"/>
    <cellStyle name="Note 5 2 4 2 3 2" xfId="19592"/>
    <cellStyle name="Note 5 2 4 2 3 2 2" xfId="27950"/>
    <cellStyle name="Note 5 2 4 2 3 3" xfId="32304"/>
    <cellStyle name="Note 5 2 4 2 4" xfId="14369"/>
    <cellStyle name="Note 5 2 4 2 4 2" xfId="29451"/>
    <cellStyle name="Note 5 2 4 2 5" xfId="28990"/>
    <cellStyle name="Note 5 2 4 3" xfId="3465"/>
    <cellStyle name="Note 5 2 4 3 2" xfId="31784"/>
    <cellStyle name="Note 5 2 4 4" xfId="31629"/>
    <cellStyle name="Note 5 2 5" xfId="1372"/>
    <cellStyle name="Note 5 2 5 2" xfId="5717"/>
    <cellStyle name="Note 5 2 5 2 2" xfId="8303"/>
    <cellStyle name="Note 5 2 5 2 2 2" xfId="12579"/>
    <cellStyle name="Note 5 2 5 2 2 2 2" xfId="21568"/>
    <cellStyle name="Note 5 2 5 2 2 2 2 2" xfId="28360"/>
    <cellStyle name="Note 5 2 5 2 2 2 3" xfId="28658"/>
    <cellStyle name="Note 5 2 5 2 2 3" xfId="17292"/>
    <cellStyle name="Note 5 2 5 2 2 3 2" xfId="38357"/>
    <cellStyle name="Note 5 2 5 2 2 4" xfId="27081"/>
    <cellStyle name="Note 5 2 5 2 3" xfId="10940"/>
    <cellStyle name="Note 5 2 5 2 3 2" xfId="19929"/>
    <cellStyle name="Note 5 2 5 2 3 2 2" xfId="42283"/>
    <cellStyle name="Note 5 2 5 2 3 3" xfId="41649"/>
    <cellStyle name="Note 5 2 5 2 4" xfId="14706"/>
    <cellStyle name="Note 5 2 5 2 4 2" xfId="31248"/>
    <cellStyle name="Note 5 2 5 2 5" xfId="36380"/>
    <cellStyle name="Note 5 2 5 3" xfId="3809"/>
    <cellStyle name="Note 5 2 5 3 2" xfId="32147"/>
    <cellStyle name="Note 5 2 5 4" xfId="25044"/>
    <cellStyle name="Note 5 2 6" xfId="563"/>
    <cellStyle name="Note 5 2 6 2" xfId="4956"/>
    <cellStyle name="Note 5 2 6 2 2" xfId="7542"/>
    <cellStyle name="Note 5 2 6 2 2 2" xfId="12348"/>
    <cellStyle name="Note 5 2 6 2 2 2 2" xfId="21337"/>
    <cellStyle name="Note 5 2 6 2 2 2 2 2" xfId="36779"/>
    <cellStyle name="Note 5 2 6 2 2 2 3" xfId="23538"/>
    <cellStyle name="Note 5 2 6 2 2 3" xfId="16531"/>
    <cellStyle name="Note 5 2 6 2 2 3 2" xfId="29751"/>
    <cellStyle name="Note 5 2 6 2 2 4" xfId="40413"/>
    <cellStyle name="Note 5 2 6 2 3" xfId="10179"/>
    <cellStyle name="Note 5 2 6 2 3 2" xfId="19168"/>
    <cellStyle name="Note 5 2 6 2 3 2 2" xfId="29191"/>
    <cellStyle name="Note 5 2 6 2 3 3" xfId="23981"/>
    <cellStyle name="Note 5 2 6 2 4" xfId="13945"/>
    <cellStyle name="Note 5 2 6 2 4 2" xfId="25786"/>
    <cellStyle name="Note 5 2 6 2 5" xfId="23741"/>
    <cellStyle name="Note 5 2 6 3" xfId="3000"/>
    <cellStyle name="Note 5 2 6 3 2" xfId="29288"/>
    <cellStyle name="Note 5 2 6 4" xfId="38981"/>
    <cellStyle name="Note 5 2 7" xfId="1991"/>
    <cellStyle name="Note 5 2 7 2" xfId="6299"/>
    <cellStyle name="Note 5 2 7 2 2" xfId="8885"/>
    <cellStyle name="Note 5 2 7 2 2 2" xfId="12759"/>
    <cellStyle name="Note 5 2 7 2 2 2 2" xfId="21748"/>
    <cellStyle name="Note 5 2 7 2 2 2 2 2" xfId="39365"/>
    <cellStyle name="Note 5 2 7 2 2 2 3" xfId="37608"/>
    <cellStyle name="Note 5 2 7 2 2 3" xfId="17874"/>
    <cellStyle name="Note 5 2 7 2 2 3 2" xfId="27288"/>
    <cellStyle name="Note 5 2 7 2 2 4" xfId="28001"/>
    <cellStyle name="Note 5 2 7 2 3" xfId="11522"/>
    <cellStyle name="Note 5 2 7 2 3 2" xfId="20511"/>
    <cellStyle name="Note 5 2 7 2 3 2 2" xfId="30206"/>
    <cellStyle name="Note 5 2 7 2 3 3" xfId="41668"/>
    <cellStyle name="Note 5 2 7 2 4" xfId="15288"/>
    <cellStyle name="Note 5 2 7 2 4 2" xfId="22543"/>
    <cellStyle name="Note 5 2 7 2 5" xfId="43720"/>
    <cellStyle name="Note 5 2 7 3" xfId="4428"/>
    <cellStyle name="Note 5 2 7 3 2" xfId="37320"/>
    <cellStyle name="Note 5 2 7 4" xfId="31271"/>
    <cellStyle name="Note 5 2 8" xfId="2802"/>
    <cellStyle name="Note 5 2 8 2" xfId="6952"/>
    <cellStyle name="Note 5 2 8 2 2" xfId="12081"/>
    <cellStyle name="Note 5 2 8 2 2 2" xfId="21070"/>
    <cellStyle name="Note 5 2 8 2 2 2 2" xfId="38090"/>
    <cellStyle name="Note 5 2 8 2 2 3" xfId="42749"/>
    <cellStyle name="Note 5 2 8 2 3" xfId="15941"/>
    <cellStyle name="Note 5 2 8 2 3 2" xfId="29353"/>
    <cellStyle name="Note 5 2 8 2 4" xfId="42996"/>
    <cellStyle name="Note 5 2 8 3" xfId="9515"/>
    <cellStyle name="Note 5 2 8 3 2" xfId="18504"/>
    <cellStyle name="Note 5 2 8 3 2 2" xfId="37938"/>
    <cellStyle name="Note 5 2 8 3 3" xfId="28229"/>
    <cellStyle name="Note 5 2 8 4" xfId="24344"/>
    <cellStyle name="Note 5 2 9" xfId="4735"/>
    <cellStyle name="Note 5 2 9 2" xfId="7321"/>
    <cellStyle name="Note 5 2 9 2 2" xfId="12280"/>
    <cellStyle name="Note 5 2 9 2 2 2" xfId="21269"/>
    <cellStyle name="Note 5 2 9 2 2 2 2" xfId="37765"/>
    <cellStyle name="Note 5 2 9 2 2 3" xfId="39952"/>
    <cellStyle name="Note 5 2 9 2 3" xfId="16310"/>
    <cellStyle name="Note 5 2 9 2 3 2" xfId="28605"/>
    <cellStyle name="Note 5 2 9 2 4" xfId="39719"/>
    <cellStyle name="Note 5 2 9 3" xfId="9958"/>
    <cellStyle name="Note 5 2 9 3 2" xfId="18947"/>
    <cellStyle name="Note 5 2 9 3 2 2" xfId="33285"/>
    <cellStyle name="Note 5 2 9 3 3" xfId="41700"/>
    <cellStyle name="Note 5 2 9 4" xfId="13724"/>
    <cellStyle name="Note 5 2 9 4 2" xfId="40106"/>
    <cellStyle name="Note 5 2 9 5" xfId="31925"/>
    <cellStyle name="Note 5 20" xfId="44991"/>
    <cellStyle name="Note 5 21" xfId="45014"/>
    <cellStyle name="Note 5 22" xfId="45077"/>
    <cellStyle name="Note 5 23" xfId="45034"/>
    <cellStyle name="Note 5 24" xfId="45113"/>
    <cellStyle name="Note 5 25" xfId="45184"/>
    <cellStyle name="Note 5 26" xfId="45159"/>
    <cellStyle name="Note 5 27" xfId="45276"/>
    <cellStyle name="Note 5 28" xfId="45273"/>
    <cellStyle name="Note 5 29" xfId="45202"/>
    <cellStyle name="Note 5 3" xfId="432"/>
    <cellStyle name="Note 5 3 10" xfId="9298"/>
    <cellStyle name="Note 5 3 10 2" xfId="18287"/>
    <cellStyle name="Note 5 3 10 2 2" xfId="37168"/>
    <cellStyle name="Note 5 3 10 3" xfId="29807"/>
    <cellStyle name="Note 5 3 11" xfId="9764"/>
    <cellStyle name="Note 5 3 11 2" xfId="18753"/>
    <cellStyle name="Note 5 3 11 2 2" xfId="22304"/>
    <cellStyle name="Note 5 3 11 3" xfId="41705"/>
    <cellStyle name="Note 5 3 12" xfId="2438"/>
    <cellStyle name="Note 5 3 12 2" xfId="42148"/>
    <cellStyle name="Note 5 3 13" xfId="13347"/>
    <cellStyle name="Note 5 3 13 2" xfId="22696"/>
    <cellStyle name="Note 5 3 14" xfId="32011"/>
    <cellStyle name="Note 5 3 15" xfId="44363"/>
    <cellStyle name="Note 5 3 16" xfId="45588"/>
    <cellStyle name="Note 5 3 2" xfId="781"/>
    <cellStyle name="Note 5 3 2 2" xfId="5152"/>
    <cellStyle name="Note 5 3 2 2 2" xfId="7738"/>
    <cellStyle name="Note 5 3 2 2 2 2" xfId="12403"/>
    <cellStyle name="Note 5 3 2 2 2 2 2" xfId="21392"/>
    <cellStyle name="Note 5 3 2 2 2 2 2 2" xfId="22857"/>
    <cellStyle name="Note 5 3 2 2 2 2 3" xfId="35538"/>
    <cellStyle name="Note 5 3 2 2 2 3" xfId="16727"/>
    <cellStyle name="Note 5 3 2 2 2 3 2" xfId="33930"/>
    <cellStyle name="Note 5 3 2 2 2 4" xfId="28160"/>
    <cellStyle name="Note 5 3 2 2 3" xfId="10375"/>
    <cellStyle name="Note 5 3 2 2 3 2" xfId="19364"/>
    <cellStyle name="Note 5 3 2 2 3 2 2" xfId="24425"/>
    <cellStyle name="Note 5 3 2 2 3 3" xfId="40542"/>
    <cellStyle name="Note 5 3 2 2 4" xfId="14141"/>
    <cellStyle name="Note 5 3 2 2 4 2" xfId="41236"/>
    <cellStyle name="Note 5 3 2 2 5" xfId="33226"/>
    <cellStyle name="Note 5 3 2 3" xfId="3218"/>
    <cellStyle name="Note 5 3 2 3 2" xfId="39754"/>
    <cellStyle name="Note 5 3 2 4" xfId="27442"/>
    <cellStyle name="Note 5 3 3" xfId="1126"/>
    <cellStyle name="Note 5 3 3 2" xfId="5473"/>
    <cellStyle name="Note 5 3 3 2 2" xfId="8059"/>
    <cellStyle name="Note 5 3 3 2 2 2" xfId="12505"/>
    <cellStyle name="Note 5 3 3 2 2 2 2" xfId="21494"/>
    <cellStyle name="Note 5 3 3 2 2 2 2 2" xfId="28572"/>
    <cellStyle name="Note 5 3 3 2 2 2 3" xfId="27225"/>
    <cellStyle name="Note 5 3 3 2 2 3" xfId="17048"/>
    <cellStyle name="Note 5 3 3 2 2 3 2" xfId="35956"/>
    <cellStyle name="Note 5 3 3 2 2 4" xfId="38603"/>
    <cellStyle name="Note 5 3 3 2 3" xfId="10696"/>
    <cellStyle name="Note 5 3 3 2 3 2" xfId="19685"/>
    <cellStyle name="Note 5 3 3 2 3 2 2" xfId="32195"/>
    <cellStyle name="Note 5 3 3 2 3 3" xfId="42737"/>
    <cellStyle name="Note 5 3 3 2 4" xfId="14462"/>
    <cellStyle name="Note 5 3 3 2 4 2" xfId="40879"/>
    <cellStyle name="Note 5 3 3 2 5" xfId="23191"/>
    <cellStyle name="Note 5 3 3 3" xfId="3563"/>
    <cellStyle name="Note 5 3 3 3 2" xfId="22622"/>
    <cellStyle name="Note 5 3 3 4" xfId="38006"/>
    <cellStyle name="Note 5 3 4" xfId="1470"/>
    <cellStyle name="Note 5 3 4 2" xfId="5815"/>
    <cellStyle name="Note 5 3 4 2 2" xfId="8401"/>
    <cellStyle name="Note 5 3 4 2 2 2" xfId="12608"/>
    <cellStyle name="Note 5 3 4 2 2 2 2" xfId="21597"/>
    <cellStyle name="Note 5 3 4 2 2 2 2 2" xfId="37979"/>
    <cellStyle name="Note 5 3 4 2 2 2 3" xfId="26470"/>
    <cellStyle name="Note 5 3 4 2 2 3" xfId="17390"/>
    <cellStyle name="Note 5 3 4 2 2 3 2" xfId="22531"/>
    <cellStyle name="Note 5 3 4 2 2 4" xfId="29671"/>
    <cellStyle name="Note 5 3 4 2 3" xfId="11038"/>
    <cellStyle name="Note 5 3 4 2 3 2" xfId="20027"/>
    <cellStyle name="Note 5 3 4 2 3 2 2" xfId="27145"/>
    <cellStyle name="Note 5 3 4 2 3 3" xfId="34940"/>
    <cellStyle name="Note 5 3 4 2 4" xfId="14804"/>
    <cellStyle name="Note 5 3 4 2 4 2" xfId="26179"/>
    <cellStyle name="Note 5 3 4 2 5" xfId="30005"/>
    <cellStyle name="Note 5 3 4 3" xfId="3907"/>
    <cellStyle name="Note 5 3 4 3 2" xfId="29351"/>
    <cellStyle name="Note 5 3 4 4" xfId="37035"/>
    <cellStyle name="Note 5 3 5" xfId="1727"/>
    <cellStyle name="Note 5 3 5 2" xfId="6053"/>
    <cellStyle name="Note 5 3 5 2 2" xfId="8639"/>
    <cellStyle name="Note 5 3 5 2 2 2" xfId="12684"/>
    <cellStyle name="Note 5 3 5 2 2 2 2" xfId="21673"/>
    <cellStyle name="Note 5 3 5 2 2 2 2 2" xfId="38285"/>
    <cellStyle name="Note 5 3 5 2 2 2 3" xfId="43344"/>
    <cellStyle name="Note 5 3 5 2 2 3" xfId="17628"/>
    <cellStyle name="Note 5 3 5 2 2 3 2" xfId="28297"/>
    <cellStyle name="Note 5 3 5 2 2 4" xfId="29331"/>
    <cellStyle name="Note 5 3 5 2 3" xfId="11276"/>
    <cellStyle name="Note 5 3 5 2 3 2" xfId="20265"/>
    <cellStyle name="Note 5 3 5 2 3 2 2" xfId="33092"/>
    <cellStyle name="Note 5 3 5 2 3 3" xfId="31144"/>
    <cellStyle name="Note 5 3 5 2 4" xfId="15042"/>
    <cellStyle name="Note 5 3 5 2 4 2" xfId="41113"/>
    <cellStyle name="Note 5 3 5 2 5" xfId="26863"/>
    <cellStyle name="Note 5 3 5 3" xfId="4164"/>
    <cellStyle name="Note 5 3 5 3 2" xfId="43848"/>
    <cellStyle name="Note 5 3 5 4" xfId="25135"/>
    <cellStyle name="Note 5 3 6" xfId="2089"/>
    <cellStyle name="Note 5 3 6 2" xfId="6392"/>
    <cellStyle name="Note 5 3 6 2 2" xfId="8978"/>
    <cellStyle name="Note 5 3 6 2 2 2" xfId="12783"/>
    <cellStyle name="Note 5 3 6 2 2 2 2" xfId="21772"/>
    <cellStyle name="Note 5 3 6 2 2 2 2 2" xfId="38748"/>
    <cellStyle name="Note 5 3 6 2 2 2 3" xfId="32680"/>
    <cellStyle name="Note 5 3 6 2 2 3" xfId="17967"/>
    <cellStyle name="Note 5 3 6 2 2 3 2" xfId="35827"/>
    <cellStyle name="Note 5 3 6 2 2 4" xfId="26391"/>
    <cellStyle name="Note 5 3 6 2 3" xfId="11615"/>
    <cellStyle name="Note 5 3 6 2 3 2" xfId="20604"/>
    <cellStyle name="Note 5 3 6 2 3 2 2" xfId="30767"/>
    <cellStyle name="Note 5 3 6 2 3 3" xfId="40050"/>
    <cellStyle name="Note 5 3 6 2 4" xfId="15381"/>
    <cellStyle name="Note 5 3 6 2 4 2" xfId="36667"/>
    <cellStyle name="Note 5 3 6 2 5" xfId="38329"/>
    <cellStyle name="Note 5 3 6 3" xfId="4526"/>
    <cellStyle name="Note 5 3 6 3 2" xfId="32640"/>
    <cellStyle name="Note 5 3 6 4" xfId="28301"/>
    <cellStyle name="Note 5 3 7" xfId="2899"/>
    <cellStyle name="Note 5 3 7 2" xfId="7049"/>
    <cellStyle name="Note 5 3 7 2 2" xfId="12176"/>
    <cellStyle name="Note 5 3 7 2 2 2" xfId="21165"/>
    <cellStyle name="Note 5 3 7 2 2 2 2" xfId="39936"/>
    <cellStyle name="Note 5 3 7 2 2 3" xfId="34072"/>
    <cellStyle name="Note 5 3 7 2 3" xfId="16038"/>
    <cellStyle name="Note 5 3 7 2 3 2" xfId="25683"/>
    <cellStyle name="Note 5 3 7 2 4" xfId="40143"/>
    <cellStyle name="Note 5 3 7 3" xfId="9612"/>
    <cellStyle name="Note 5 3 7 3 2" xfId="18601"/>
    <cellStyle name="Note 5 3 7 3 2 2" xfId="23177"/>
    <cellStyle name="Note 5 3 7 3 3" xfId="36039"/>
    <cellStyle name="Note 5 3 7 4" xfId="34201"/>
    <cellStyle name="Note 5 3 8" xfId="4828"/>
    <cellStyle name="Note 5 3 8 2" xfId="7414"/>
    <cellStyle name="Note 5 3 8 2 2" xfId="12306"/>
    <cellStyle name="Note 5 3 8 2 2 2" xfId="21295"/>
    <cellStyle name="Note 5 3 8 2 2 2 2" xfId="41263"/>
    <cellStyle name="Note 5 3 8 2 2 3" xfId="39957"/>
    <cellStyle name="Note 5 3 8 2 3" xfId="16403"/>
    <cellStyle name="Note 5 3 8 2 3 2" xfId="40745"/>
    <cellStyle name="Note 5 3 8 2 4" xfId="30180"/>
    <cellStyle name="Note 5 3 8 3" xfId="10051"/>
    <cellStyle name="Note 5 3 8 3 2" xfId="19040"/>
    <cellStyle name="Note 5 3 8 3 2 2" xfId="38248"/>
    <cellStyle name="Note 5 3 8 3 3" xfId="40545"/>
    <cellStyle name="Note 5 3 8 4" xfId="13817"/>
    <cellStyle name="Note 5 3 8 4 2" xfId="32749"/>
    <cellStyle name="Note 5 3 8 5" xfId="39401"/>
    <cellStyle name="Note 5 3 9" xfId="6734"/>
    <cellStyle name="Note 5 3 9 2" xfId="11935"/>
    <cellStyle name="Note 5 3 9 2 2" xfId="20924"/>
    <cellStyle name="Note 5 3 9 2 2 2" xfId="22804"/>
    <cellStyle name="Note 5 3 9 2 3" xfId="32281"/>
    <cellStyle name="Note 5 3 9 3" xfId="15723"/>
    <cellStyle name="Note 5 3 9 3 2" xfId="42528"/>
    <cellStyle name="Note 5 3 9 4" xfId="23974"/>
    <cellStyle name="Note 5 30" xfId="45389"/>
    <cellStyle name="Note 5 31" xfId="45413"/>
    <cellStyle name="Note 5 32" xfId="45437"/>
    <cellStyle name="Note 5 33" xfId="45396"/>
    <cellStyle name="Note 5 34" xfId="44215"/>
    <cellStyle name="Note 5 35" xfId="45479"/>
    <cellStyle name="Note 5 4" xfId="531"/>
    <cellStyle name="Note 5 4 10" xfId="44321"/>
    <cellStyle name="Note 5 4 11" xfId="45647"/>
    <cellStyle name="Note 5 4 2" xfId="880"/>
    <cellStyle name="Note 5 4 2 2" xfId="5249"/>
    <cellStyle name="Note 5 4 2 2 2" xfId="7835"/>
    <cellStyle name="Note 5 4 2 2 2 2" xfId="12438"/>
    <cellStyle name="Note 5 4 2 2 2 2 2" xfId="21427"/>
    <cellStyle name="Note 5 4 2 2 2 2 2 2" xfId="26936"/>
    <cellStyle name="Note 5 4 2 2 2 2 3" xfId="37759"/>
    <cellStyle name="Note 5 4 2 2 2 3" xfId="16824"/>
    <cellStyle name="Note 5 4 2 2 2 3 2" xfId="39138"/>
    <cellStyle name="Note 5 4 2 2 2 4" xfId="23377"/>
    <cellStyle name="Note 5 4 2 2 3" xfId="10472"/>
    <cellStyle name="Note 5 4 2 2 3 2" xfId="19461"/>
    <cellStyle name="Note 5 4 2 2 3 2 2" xfId="42304"/>
    <cellStyle name="Note 5 4 2 2 3 3" xfId="40256"/>
    <cellStyle name="Note 5 4 2 2 4" xfId="14238"/>
    <cellStyle name="Note 5 4 2 2 4 2" xfId="43868"/>
    <cellStyle name="Note 5 4 2 2 5" xfId="27237"/>
    <cellStyle name="Note 5 4 2 3" xfId="3317"/>
    <cellStyle name="Note 5 4 2 3 2" xfId="38290"/>
    <cellStyle name="Note 5 4 2 4" xfId="24605"/>
    <cellStyle name="Note 5 4 3" xfId="1225"/>
    <cellStyle name="Note 5 4 3 2" xfId="5570"/>
    <cellStyle name="Note 5 4 3 2 2" xfId="8156"/>
    <cellStyle name="Note 5 4 3 2 2 2" xfId="12535"/>
    <cellStyle name="Note 5 4 3 2 2 2 2" xfId="21524"/>
    <cellStyle name="Note 5 4 3 2 2 2 2 2" xfId="33787"/>
    <cellStyle name="Note 5 4 3 2 2 2 3" xfId="33962"/>
    <cellStyle name="Note 5 4 3 2 2 3" xfId="17145"/>
    <cellStyle name="Note 5 4 3 2 2 3 2" xfId="28300"/>
    <cellStyle name="Note 5 4 3 2 2 4" xfId="43230"/>
    <cellStyle name="Note 5 4 3 2 3" xfId="10793"/>
    <cellStyle name="Note 5 4 3 2 3 2" xfId="19782"/>
    <cellStyle name="Note 5 4 3 2 3 2 2" xfId="29254"/>
    <cellStyle name="Note 5 4 3 2 3 3" xfId="23121"/>
    <cellStyle name="Note 5 4 3 2 4" xfId="14559"/>
    <cellStyle name="Note 5 4 3 2 4 2" xfId="40620"/>
    <cellStyle name="Note 5 4 3 2 5" xfId="43415"/>
    <cellStyle name="Note 5 4 3 3" xfId="3662"/>
    <cellStyle name="Note 5 4 3 3 2" xfId="24079"/>
    <cellStyle name="Note 5 4 3 4" xfId="30812"/>
    <cellStyle name="Note 5 4 4" xfId="1569"/>
    <cellStyle name="Note 5 4 4 2" xfId="5914"/>
    <cellStyle name="Note 5 4 4 2 2" xfId="8500"/>
    <cellStyle name="Note 5 4 4 2 2 2" xfId="12644"/>
    <cellStyle name="Note 5 4 4 2 2 2 2" xfId="21633"/>
    <cellStyle name="Note 5 4 4 2 2 2 2 2" xfId="41866"/>
    <cellStyle name="Note 5 4 4 2 2 2 3" xfId="25768"/>
    <cellStyle name="Note 5 4 4 2 2 3" xfId="17489"/>
    <cellStyle name="Note 5 4 4 2 2 3 2" xfId="43733"/>
    <cellStyle name="Note 5 4 4 2 2 4" xfId="28325"/>
    <cellStyle name="Note 5 4 4 2 3" xfId="11137"/>
    <cellStyle name="Note 5 4 4 2 3 2" xfId="20126"/>
    <cellStyle name="Note 5 4 4 2 3 2 2" xfId="24341"/>
    <cellStyle name="Note 5 4 4 2 3 3" xfId="22991"/>
    <cellStyle name="Note 5 4 4 2 4" xfId="14903"/>
    <cellStyle name="Note 5 4 4 2 4 2" xfId="31593"/>
    <cellStyle name="Note 5 4 4 2 5" xfId="36837"/>
    <cellStyle name="Note 5 4 4 3" xfId="4006"/>
    <cellStyle name="Note 5 4 4 3 2" xfId="43077"/>
    <cellStyle name="Note 5 4 4 4" xfId="25083"/>
    <cellStyle name="Note 5 4 5" xfId="1881"/>
    <cellStyle name="Note 5 4 5 2" xfId="6197"/>
    <cellStyle name="Note 5 4 5 2 2" xfId="8783"/>
    <cellStyle name="Note 5 4 5 2 2 2" xfId="12725"/>
    <cellStyle name="Note 5 4 5 2 2 2 2" xfId="21714"/>
    <cellStyle name="Note 5 4 5 2 2 2 2 2" xfId="30753"/>
    <cellStyle name="Note 5 4 5 2 2 2 3" xfId="32182"/>
    <cellStyle name="Note 5 4 5 2 2 3" xfId="17772"/>
    <cellStyle name="Note 5 4 5 2 2 3 2" xfId="23112"/>
    <cellStyle name="Note 5 4 5 2 2 4" xfId="38486"/>
    <cellStyle name="Note 5 4 5 2 3" xfId="11420"/>
    <cellStyle name="Note 5 4 5 2 3 2" xfId="20409"/>
    <cellStyle name="Note 5 4 5 2 3 2 2" xfId="31897"/>
    <cellStyle name="Note 5 4 5 2 3 3" xfId="31093"/>
    <cellStyle name="Note 5 4 5 2 4" xfId="15186"/>
    <cellStyle name="Note 5 4 5 2 4 2" xfId="37334"/>
    <cellStyle name="Note 5 4 5 2 5" xfId="41457"/>
    <cellStyle name="Note 5 4 5 3" xfId="4318"/>
    <cellStyle name="Note 5 4 5 3 2" xfId="44002"/>
    <cellStyle name="Note 5 4 5 4" xfId="41417"/>
    <cellStyle name="Note 5 4 6" xfId="2188"/>
    <cellStyle name="Note 5 4 6 2" xfId="6489"/>
    <cellStyle name="Note 5 4 6 2 2" xfId="9075"/>
    <cellStyle name="Note 5 4 6 2 2 2" xfId="12816"/>
    <cellStyle name="Note 5 4 6 2 2 2 2" xfId="21805"/>
    <cellStyle name="Note 5 4 6 2 2 2 2 2" xfId="24092"/>
    <cellStyle name="Note 5 4 6 2 2 2 3" xfId="36449"/>
    <cellStyle name="Note 5 4 6 2 2 3" xfId="18064"/>
    <cellStyle name="Note 5 4 6 2 2 3 2" xfId="29530"/>
    <cellStyle name="Note 5 4 6 2 2 4" xfId="25908"/>
    <cellStyle name="Note 5 4 6 2 3" xfId="11712"/>
    <cellStyle name="Note 5 4 6 2 3 2" xfId="20701"/>
    <cellStyle name="Note 5 4 6 2 3 2 2" xfId="28438"/>
    <cellStyle name="Note 5 4 6 2 3 3" xfId="35033"/>
    <cellStyle name="Note 5 4 6 2 4" xfId="15478"/>
    <cellStyle name="Note 5 4 6 2 4 2" xfId="30172"/>
    <cellStyle name="Note 5 4 6 2 5" xfId="37591"/>
    <cellStyle name="Note 5 4 6 3" xfId="4625"/>
    <cellStyle name="Note 5 4 6 3 2" xfId="28803"/>
    <cellStyle name="Note 5 4 6 4" xfId="26222"/>
    <cellStyle name="Note 5 4 7" xfId="4925"/>
    <cellStyle name="Note 5 4 7 2" xfId="7511"/>
    <cellStyle name="Note 5 4 7 2 2" xfId="12335"/>
    <cellStyle name="Note 5 4 7 2 2 2" xfId="21324"/>
    <cellStyle name="Note 5 4 7 2 2 2 2" xfId="24362"/>
    <cellStyle name="Note 5 4 7 2 2 3" xfId="25652"/>
    <cellStyle name="Note 5 4 7 2 3" xfId="16500"/>
    <cellStyle name="Note 5 4 7 2 3 2" xfId="37697"/>
    <cellStyle name="Note 5 4 7 2 4" xfId="28532"/>
    <cellStyle name="Note 5 4 7 3" xfId="10148"/>
    <cellStyle name="Note 5 4 7 3 2" xfId="19137"/>
    <cellStyle name="Note 5 4 7 3 2 2" xfId="31371"/>
    <cellStyle name="Note 5 4 7 3 3" xfId="40252"/>
    <cellStyle name="Note 5 4 7 4" xfId="13914"/>
    <cellStyle name="Note 5 4 7 4 2" xfId="32009"/>
    <cellStyle name="Note 5 4 7 5" xfId="33739"/>
    <cellStyle name="Note 5 4 8" xfId="2537"/>
    <cellStyle name="Note 5 4 8 2" xfId="30789"/>
    <cellStyle name="Note 5 4 9" xfId="22336"/>
    <cellStyle name="Note 5 5" xfId="299"/>
    <cellStyle name="Note 5 5 2" xfId="4703"/>
    <cellStyle name="Note 5 5 2 2" xfId="7289"/>
    <cellStyle name="Note 5 5 2 2 2" xfId="12266"/>
    <cellStyle name="Note 5 5 2 2 2 2" xfId="21255"/>
    <cellStyle name="Note 5 5 2 2 2 2 2" xfId="39419"/>
    <cellStyle name="Note 5 5 2 2 2 3" xfId="39775"/>
    <cellStyle name="Note 5 5 2 2 3" xfId="16278"/>
    <cellStyle name="Note 5 5 2 2 3 2" xfId="39322"/>
    <cellStyle name="Note 5 5 2 2 4" xfId="36435"/>
    <cellStyle name="Note 5 5 2 3" xfId="9926"/>
    <cellStyle name="Note 5 5 2 3 2" xfId="18915"/>
    <cellStyle name="Note 5 5 2 3 2 2" xfId="42431"/>
    <cellStyle name="Note 5 5 2 3 3" xfId="42797"/>
    <cellStyle name="Note 5 5 2 4" xfId="13692"/>
    <cellStyle name="Note 5 5 2 4 2" xfId="36532"/>
    <cellStyle name="Note 5 5 2 5" xfId="35375"/>
    <cellStyle name="Note 5 5 3" xfId="2767"/>
    <cellStyle name="Note 5 5 3 2" xfId="42464"/>
    <cellStyle name="Note 5 5 4" xfId="28907"/>
    <cellStyle name="Note 5 5 5" xfId="44444"/>
    <cellStyle name="Note 5 5 6" xfId="45666"/>
    <cellStyle name="Note 5 6" xfId="648"/>
    <cellStyle name="Note 5 6 2" xfId="5027"/>
    <cellStyle name="Note 5 6 2 2" xfId="7613"/>
    <cellStyle name="Note 5 6 2 2 2" xfId="12366"/>
    <cellStyle name="Note 5 6 2 2 2 2" xfId="21355"/>
    <cellStyle name="Note 5 6 2 2 2 2 2" xfId="23389"/>
    <cellStyle name="Note 5 6 2 2 2 3" xfId="22876"/>
    <cellStyle name="Note 5 6 2 2 3" xfId="16602"/>
    <cellStyle name="Note 5 6 2 2 3 2" xfId="25973"/>
    <cellStyle name="Note 5 6 2 2 4" xfId="31421"/>
    <cellStyle name="Note 5 6 2 3" xfId="10250"/>
    <cellStyle name="Note 5 6 2 3 2" xfId="19239"/>
    <cellStyle name="Note 5 6 2 3 2 2" xfId="29687"/>
    <cellStyle name="Note 5 6 2 3 3" xfId="35134"/>
    <cellStyle name="Note 5 6 2 4" xfId="14016"/>
    <cellStyle name="Note 5 6 2 4 2" xfId="32401"/>
    <cellStyle name="Note 5 6 2 5" xfId="40646"/>
    <cellStyle name="Note 5 6 3" xfId="3085"/>
    <cellStyle name="Note 5 6 3 2" xfId="28873"/>
    <cellStyle name="Note 5 6 4" xfId="26022"/>
    <cellStyle name="Note 5 6 5" xfId="44463"/>
    <cellStyle name="Note 5 6 6" xfId="45702"/>
    <cellStyle name="Note 5 7" xfId="993"/>
    <cellStyle name="Note 5 7 2" xfId="5348"/>
    <cellStyle name="Note 5 7 2 2" xfId="7934"/>
    <cellStyle name="Note 5 7 2 2 2" xfId="12467"/>
    <cellStyle name="Note 5 7 2 2 2 2" xfId="21456"/>
    <cellStyle name="Note 5 7 2 2 2 2 2" xfId="26627"/>
    <cellStyle name="Note 5 7 2 2 2 3" xfId="41468"/>
    <cellStyle name="Note 5 7 2 2 3" xfId="16923"/>
    <cellStyle name="Note 5 7 2 2 3 2" xfId="34405"/>
    <cellStyle name="Note 5 7 2 2 4" xfId="30693"/>
    <cellStyle name="Note 5 7 2 3" xfId="10571"/>
    <cellStyle name="Note 5 7 2 3 2" xfId="19560"/>
    <cellStyle name="Note 5 7 2 3 2 2" xfId="40362"/>
    <cellStyle name="Note 5 7 2 3 3" xfId="33363"/>
    <cellStyle name="Note 5 7 2 4" xfId="14337"/>
    <cellStyle name="Note 5 7 2 4 2" xfId="39463"/>
    <cellStyle name="Note 5 7 2 5" xfId="34240"/>
    <cellStyle name="Note 5 7 3" xfId="3430"/>
    <cellStyle name="Note 5 7 3 2" xfId="37003"/>
    <cellStyle name="Note 5 7 4" xfId="36924"/>
    <cellStyle name="Note 5 7 5" xfId="44512"/>
    <cellStyle name="Note 5 7 6" xfId="45738"/>
    <cellStyle name="Note 5 8" xfId="1337"/>
    <cellStyle name="Note 5 8 2" xfId="5682"/>
    <cellStyle name="Note 5 8 2 2" xfId="8268"/>
    <cellStyle name="Note 5 8 2 2 2" xfId="12567"/>
    <cellStyle name="Note 5 8 2 2 2 2" xfId="21556"/>
    <cellStyle name="Note 5 8 2 2 2 2 2" xfId="24948"/>
    <cellStyle name="Note 5 8 2 2 2 3" xfId="26335"/>
    <cellStyle name="Note 5 8 2 2 3" xfId="17257"/>
    <cellStyle name="Note 5 8 2 2 3 2" xfId="43050"/>
    <cellStyle name="Note 5 8 2 2 4" xfId="30901"/>
    <cellStyle name="Note 5 8 2 3" xfId="10905"/>
    <cellStyle name="Note 5 8 2 3 2" xfId="19894"/>
    <cellStyle name="Note 5 8 2 3 2 2" xfId="25762"/>
    <cellStyle name="Note 5 8 2 3 3" xfId="41363"/>
    <cellStyle name="Note 5 8 2 4" xfId="14671"/>
    <cellStyle name="Note 5 8 2 4 2" xfId="36691"/>
    <cellStyle name="Note 5 8 2 5" xfId="23493"/>
    <cellStyle name="Note 5 8 3" xfId="3774"/>
    <cellStyle name="Note 5 8 3 2" xfId="37269"/>
    <cellStyle name="Note 5 8 4" xfId="29212"/>
    <cellStyle name="Note 5 8 5" xfId="44467"/>
    <cellStyle name="Note 5 8 6" xfId="45787"/>
    <cellStyle name="Note 5 9" xfId="1656"/>
    <cellStyle name="Note 5 9 2" xfId="5990"/>
    <cellStyle name="Note 5 9 2 2" xfId="8576"/>
    <cellStyle name="Note 5 9 2 2 2" xfId="12664"/>
    <cellStyle name="Note 5 9 2 2 2 2" xfId="21653"/>
    <cellStyle name="Note 5 9 2 2 2 2 2" xfId="29009"/>
    <cellStyle name="Note 5 9 2 2 2 3" xfId="33891"/>
    <cellStyle name="Note 5 9 2 2 3" xfId="17565"/>
    <cellStyle name="Note 5 9 2 2 3 2" xfId="33676"/>
    <cellStyle name="Note 5 9 2 2 4" xfId="34873"/>
    <cellStyle name="Note 5 9 2 3" xfId="11213"/>
    <cellStyle name="Note 5 9 2 3 2" xfId="20202"/>
    <cellStyle name="Note 5 9 2 3 2 2" xfId="24834"/>
    <cellStyle name="Note 5 9 2 3 3" xfId="32223"/>
    <cellStyle name="Note 5 9 2 4" xfId="14979"/>
    <cellStyle name="Note 5 9 2 4 2" xfId="25629"/>
    <cellStyle name="Note 5 9 2 5" xfId="35853"/>
    <cellStyle name="Note 5 9 3" xfId="4093"/>
    <cellStyle name="Note 5 9 3 2" xfId="39737"/>
    <cellStyle name="Note 5 9 4" xfId="37350"/>
    <cellStyle name="Note 5 9 5" xfId="44584"/>
    <cellStyle name="Note 5 9 6" xfId="45827"/>
    <cellStyle name="Note 6" xfId="132"/>
    <cellStyle name="Note 6 10" xfId="1794"/>
    <cellStyle name="Note 6 10 2" xfId="6112"/>
    <cellStyle name="Note 6 10 2 2" xfId="8698"/>
    <cellStyle name="Note 6 10 2 2 2" xfId="12701"/>
    <cellStyle name="Note 6 10 2 2 2 2" xfId="21690"/>
    <cellStyle name="Note 6 10 2 2 2 2 2" xfId="42263"/>
    <cellStyle name="Note 6 10 2 2 2 3" xfId="26145"/>
    <cellStyle name="Note 6 10 2 2 3" xfId="17687"/>
    <cellStyle name="Note 6 10 2 2 3 2" xfId="34379"/>
    <cellStyle name="Note 6 10 2 2 4" xfId="28789"/>
    <cellStyle name="Note 6 10 2 3" xfId="11335"/>
    <cellStyle name="Note 6 10 2 3 2" xfId="20324"/>
    <cellStyle name="Note 6 10 2 3 2 2" xfId="32520"/>
    <cellStyle name="Note 6 10 2 3 3" xfId="22992"/>
    <cellStyle name="Note 6 10 2 4" xfId="15101"/>
    <cellStyle name="Note 6 10 2 4 2" xfId="40652"/>
    <cellStyle name="Note 6 10 2 5" xfId="27408"/>
    <cellStyle name="Note 6 10 3" xfId="4231"/>
    <cellStyle name="Note 6 10 3 2" xfId="36087"/>
    <cellStyle name="Note 6 10 4" xfId="28174"/>
    <cellStyle name="Note 6 10 5" xfId="44617"/>
    <cellStyle name="Note 6 10 6" xfId="45771"/>
    <cellStyle name="Note 6 11" xfId="2600"/>
    <cellStyle name="Note 6 11 2" xfId="6841"/>
    <cellStyle name="Note 6 11 2 2" xfId="12017"/>
    <cellStyle name="Note 6 11 2 2 2" xfId="21006"/>
    <cellStyle name="Note 6 11 2 2 2 2" xfId="37542"/>
    <cellStyle name="Note 6 11 2 2 3" xfId="22639"/>
    <cellStyle name="Note 6 11 2 3" xfId="15830"/>
    <cellStyle name="Note 6 11 2 3 2" xfId="35584"/>
    <cellStyle name="Note 6 11 2 4" xfId="24804"/>
    <cellStyle name="Note 6 11 3" xfId="9411"/>
    <cellStyle name="Note 6 11 3 2" xfId="18400"/>
    <cellStyle name="Note 6 11 3 2 2" xfId="35038"/>
    <cellStyle name="Note 6 11 3 3" xfId="37439"/>
    <cellStyle name="Note 6 11 4" xfId="13454"/>
    <cellStyle name="Note 6 11 4 2" xfId="29830"/>
    <cellStyle name="Note 6 11 5" xfId="35336"/>
    <cellStyle name="Note 6 11 6" xfId="44648"/>
    <cellStyle name="Note 6 12" xfId="6588"/>
    <cellStyle name="Note 6 12 2" xfId="11799"/>
    <cellStyle name="Note 6 12 2 2" xfId="20788"/>
    <cellStyle name="Note 6 12 2 2 2" xfId="37105"/>
    <cellStyle name="Note 6 12 2 3" xfId="40465"/>
    <cellStyle name="Note 6 12 3" xfId="15577"/>
    <cellStyle name="Note 6 12 3 2" xfId="34788"/>
    <cellStyle name="Note 6 12 4" xfId="32409"/>
    <cellStyle name="Note 6 12 5" xfId="44691"/>
    <cellStyle name="Note 6 13" xfId="9162"/>
    <cellStyle name="Note 6 13 2" xfId="18151"/>
    <cellStyle name="Note 6 13 2 2" xfId="24955"/>
    <cellStyle name="Note 6 13 3" xfId="24062"/>
    <cellStyle name="Note 6 13 4" xfId="44638"/>
    <cellStyle name="Note 6 14" xfId="12713"/>
    <cellStyle name="Note 6 14 2" xfId="21702"/>
    <cellStyle name="Note 6 14 2 2" xfId="27497"/>
    <cellStyle name="Note 6 14 3" xfId="22428"/>
    <cellStyle name="Note 6 14 4" xfId="44766"/>
    <cellStyle name="Note 6 15" xfId="2292"/>
    <cellStyle name="Note 6 15 2" xfId="22872"/>
    <cellStyle name="Note 6 15 3" xfId="44783"/>
    <cellStyle name="Note 6 16" xfId="13201"/>
    <cellStyle name="Note 6 16 2" xfId="43227"/>
    <cellStyle name="Note 6 16 3" xfId="44781"/>
    <cellStyle name="Note 6 17" xfId="36559"/>
    <cellStyle name="Note 6 17 2" xfId="44809"/>
    <cellStyle name="Note 6 18" xfId="44843"/>
    <cellStyle name="Note 6 19" xfId="44850"/>
    <cellStyle name="Note 6 2" xfId="363"/>
    <cellStyle name="Note 6 2 10" xfId="6665"/>
    <cellStyle name="Note 6 2 10 2" xfId="11871"/>
    <cellStyle name="Note 6 2 10 2 2" xfId="20860"/>
    <cellStyle name="Note 6 2 10 2 2 2" xfId="31283"/>
    <cellStyle name="Note 6 2 10 2 3" xfId="40552"/>
    <cellStyle name="Note 6 2 10 3" xfId="15654"/>
    <cellStyle name="Note 6 2 10 3 2" xfId="22956"/>
    <cellStyle name="Note 6 2 10 4" xfId="42122"/>
    <cellStyle name="Note 6 2 11" xfId="9234"/>
    <cellStyle name="Note 6 2 11 2" xfId="18223"/>
    <cellStyle name="Note 6 2 11 2 2" xfId="36821"/>
    <cellStyle name="Note 6 2 11 3" xfId="29316"/>
    <cellStyle name="Note 6 2 12" xfId="12437"/>
    <cellStyle name="Note 6 2 12 2" xfId="21426"/>
    <cellStyle name="Note 6 2 12 2 2" xfId="35995"/>
    <cellStyle name="Note 6 2 12 3" xfId="28711"/>
    <cellStyle name="Note 6 2 13" xfId="2369"/>
    <cellStyle name="Note 6 2 13 2" xfId="38856"/>
    <cellStyle name="Note 6 2 14" xfId="13278"/>
    <cellStyle name="Note 6 2 14 2" xfId="33425"/>
    <cellStyle name="Note 6 2 15" xfId="31736"/>
    <cellStyle name="Note 6 2 16" xfId="44300"/>
    <cellStyle name="Note 6 2 17" xfId="45551"/>
    <cellStyle name="Note 6 2 2" xfId="495"/>
    <cellStyle name="Note 6 2 2 10" xfId="9359"/>
    <cellStyle name="Note 6 2 2 10 2" xfId="18348"/>
    <cellStyle name="Note 6 2 2 10 2 2" xfId="29653"/>
    <cellStyle name="Note 6 2 2 10 3" xfId="23648"/>
    <cellStyle name="Note 6 2 2 11" xfId="9747"/>
    <cellStyle name="Note 6 2 2 11 2" xfId="18736"/>
    <cellStyle name="Note 6 2 2 11 2 2" xfId="24881"/>
    <cellStyle name="Note 6 2 2 11 3" xfId="37839"/>
    <cellStyle name="Note 6 2 2 12" xfId="2501"/>
    <cellStyle name="Note 6 2 2 12 2" xfId="30825"/>
    <cellStyle name="Note 6 2 2 13" xfId="13410"/>
    <cellStyle name="Note 6 2 2 13 2" xfId="38559"/>
    <cellStyle name="Note 6 2 2 14" xfId="24837"/>
    <cellStyle name="Note 6 2 2 2" xfId="844"/>
    <cellStyle name="Note 6 2 2 2 2" xfId="5213"/>
    <cellStyle name="Note 6 2 2 2 2 2" xfId="7799"/>
    <cellStyle name="Note 6 2 2 2 2 2 2" xfId="12427"/>
    <cellStyle name="Note 6 2 2 2 2 2 2 2" xfId="21416"/>
    <cellStyle name="Note 6 2 2 2 2 2 2 2 2" xfId="28716"/>
    <cellStyle name="Note 6 2 2 2 2 2 2 3" xfId="43782"/>
    <cellStyle name="Note 6 2 2 2 2 2 3" xfId="16788"/>
    <cellStyle name="Note 6 2 2 2 2 2 3 2" xfId="40700"/>
    <cellStyle name="Note 6 2 2 2 2 2 4" xfId="42646"/>
    <cellStyle name="Note 6 2 2 2 2 3" xfId="10436"/>
    <cellStyle name="Note 6 2 2 2 2 3 2" xfId="19425"/>
    <cellStyle name="Note 6 2 2 2 2 3 2 2" xfId="38145"/>
    <cellStyle name="Note 6 2 2 2 2 3 3" xfId="40211"/>
    <cellStyle name="Note 6 2 2 2 2 4" xfId="14202"/>
    <cellStyle name="Note 6 2 2 2 2 4 2" xfId="37397"/>
    <cellStyle name="Note 6 2 2 2 2 5" xfId="34863"/>
    <cellStyle name="Note 6 2 2 2 3" xfId="3281"/>
    <cellStyle name="Note 6 2 2 2 3 2" xfId="33733"/>
    <cellStyle name="Note 6 2 2 2 4" xfId="41741"/>
    <cellStyle name="Note 6 2 2 3" xfId="1189"/>
    <cellStyle name="Note 6 2 2 3 2" xfId="5534"/>
    <cellStyle name="Note 6 2 2 3 2 2" xfId="8120"/>
    <cellStyle name="Note 6 2 2 3 2 2 2" xfId="12526"/>
    <cellStyle name="Note 6 2 2 3 2 2 2 2" xfId="21515"/>
    <cellStyle name="Note 6 2 2 3 2 2 2 2 2" xfId="35081"/>
    <cellStyle name="Note 6 2 2 3 2 2 2 3" xfId="35303"/>
    <cellStyle name="Note 6 2 2 3 2 2 3" xfId="17109"/>
    <cellStyle name="Note 6 2 2 3 2 2 3 2" xfId="27182"/>
    <cellStyle name="Note 6 2 2 3 2 2 4" xfId="39120"/>
    <cellStyle name="Note 6 2 2 3 2 3" xfId="10757"/>
    <cellStyle name="Note 6 2 2 3 2 3 2" xfId="19746"/>
    <cellStyle name="Note 6 2 2 3 2 3 2 2" xfId="25731"/>
    <cellStyle name="Note 6 2 2 3 2 3 3" xfId="22700"/>
    <cellStyle name="Note 6 2 2 3 2 4" xfId="14523"/>
    <cellStyle name="Note 6 2 2 3 2 4 2" xfId="36648"/>
    <cellStyle name="Note 6 2 2 3 2 5" xfId="39236"/>
    <cellStyle name="Note 6 2 2 3 3" xfId="3626"/>
    <cellStyle name="Note 6 2 2 3 3 2" xfId="38454"/>
    <cellStyle name="Note 6 2 2 3 4" xfId="31036"/>
    <cellStyle name="Note 6 2 2 4" xfId="1533"/>
    <cellStyle name="Note 6 2 2 4 2" xfId="5878"/>
    <cellStyle name="Note 6 2 2 4 2 2" xfId="8464"/>
    <cellStyle name="Note 6 2 2 4 2 2 2" xfId="12633"/>
    <cellStyle name="Note 6 2 2 4 2 2 2 2" xfId="21622"/>
    <cellStyle name="Note 6 2 2 4 2 2 2 2 2" xfId="31197"/>
    <cellStyle name="Note 6 2 2 4 2 2 2 3" xfId="36943"/>
    <cellStyle name="Note 6 2 2 4 2 2 3" xfId="17453"/>
    <cellStyle name="Note 6 2 2 4 2 2 3 2" xfId="37653"/>
    <cellStyle name="Note 6 2 2 4 2 2 4" xfId="27173"/>
    <cellStyle name="Note 6 2 2 4 2 3" xfId="11101"/>
    <cellStyle name="Note 6 2 2 4 2 3 2" xfId="20090"/>
    <cellStyle name="Note 6 2 2 4 2 3 2 2" xfId="33051"/>
    <cellStyle name="Note 6 2 2 4 2 3 3" xfId="22559"/>
    <cellStyle name="Note 6 2 2 4 2 4" xfId="14867"/>
    <cellStyle name="Note 6 2 2 4 2 4 2" xfId="27883"/>
    <cellStyle name="Note 6 2 2 4 2 5" xfId="27580"/>
    <cellStyle name="Note 6 2 2 4 3" xfId="3970"/>
    <cellStyle name="Note 6 2 2 4 3 2" xfId="31025"/>
    <cellStyle name="Note 6 2 2 4 4" xfId="26332"/>
    <cellStyle name="Note 6 2 2 5" xfId="1924"/>
    <cellStyle name="Note 6 2 2 5 2" xfId="6240"/>
    <cellStyle name="Note 6 2 2 5 2 2" xfId="8826"/>
    <cellStyle name="Note 6 2 2 5 2 2 2" xfId="12738"/>
    <cellStyle name="Note 6 2 2 5 2 2 2 2" xfId="21727"/>
    <cellStyle name="Note 6 2 2 5 2 2 2 2 2" xfId="27983"/>
    <cellStyle name="Note 6 2 2 5 2 2 2 3" xfId="41792"/>
    <cellStyle name="Note 6 2 2 5 2 2 3" xfId="17815"/>
    <cellStyle name="Note 6 2 2 5 2 2 3 2" xfId="32355"/>
    <cellStyle name="Note 6 2 2 5 2 2 4" xfId="31274"/>
    <cellStyle name="Note 6 2 2 5 2 3" xfId="11463"/>
    <cellStyle name="Note 6 2 2 5 2 3 2" xfId="20452"/>
    <cellStyle name="Note 6 2 2 5 2 3 2 2" xfId="36822"/>
    <cellStyle name="Note 6 2 2 5 2 3 3" xfId="44112"/>
    <cellStyle name="Note 6 2 2 5 2 4" xfId="15229"/>
    <cellStyle name="Note 6 2 2 5 2 4 2" xfId="38791"/>
    <cellStyle name="Note 6 2 2 5 2 5" xfId="24745"/>
    <cellStyle name="Note 6 2 2 5 3" xfId="4361"/>
    <cellStyle name="Note 6 2 2 5 3 2" xfId="28858"/>
    <cellStyle name="Note 6 2 2 5 4" xfId="23680"/>
    <cellStyle name="Note 6 2 2 6" xfId="2152"/>
    <cellStyle name="Note 6 2 2 6 2" xfId="6453"/>
    <cellStyle name="Note 6 2 2 6 2 2" xfId="9039"/>
    <cellStyle name="Note 6 2 2 6 2 2 2" xfId="12807"/>
    <cellStyle name="Note 6 2 2 6 2 2 2 2" xfId="21796"/>
    <cellStyle name="Note 6 2 2 6 2 2 2 2 2" xfId="39495"/>
    <cellStyle name="Note 6 2 2 6 2 2 2 3" xfId="33929"/>
    <cellStyle name="Note 6 2 2 6 2 2 3" xfId="18028"/>
    <cellStyle name="Note 6 2 2 6 2 2 3 2" xfId="43614"/>
    <cellStyle name="Note 6 2 2 6 2 2 4" xfId="43038"/>
    <cellStyle name="Note 6 2 2 6 2 3" xfId="11676"/>
    <cellStyle name="Note 6 2 2 6 2 3 2" xfId="20665"/>
    <cellStyle name="Note 6 2 2 6 2 3 2 2" xfId="27398"/>
    <cellStyle name="Note 6 2 2 6 2 3 3" xfId="26538"/>
    <cellStyle name="Note 6 2 2 6 2 4" xfId="15442"/>
    <cellStyle name="Note 6 2 2 6 2 4 2" xfId="31309"/>
    <cellStyle name="Note 6 2 2 6 2 5" xfId="30853"/>
    <cellStyle name="Note 6 2 2 6 3" xfId="4589"/>
    <cellStyle name="Note 6 2 2 6 3 2" xfId="43540"/>
    <cellStyle name="Note 6 2 2 6 4" xfId="22170"/>
    <cellStyle name="Note 6 2 2 7" xfId="2962"/>
    <cellStyle name="Note 6 2 2 7 2" xfId="7112"/>
    <cellStyle name="Note 6 2 2 7 2 2" xfId="12238"/>
    <cellStyle name="Note 6 2 2 7 2 2 2" xfId="21227"/>
    <cellStyle name="Note 6 2 2 7 2 2 2 2" xfId="24621"/>
    <cellStyle name="Note 6 2 2 7 2 2 3" xfId="39644"/>
    <cellStyle name="Note 6 2 2 7 2 3" xfId="16101"/>
    <cellStyle name="Note 6 2 2 7 2 3 2" xfId="41191"/>
    <cellStyle name="Note 6 2 2 7 2 4" xfId="24642"/>
    <cellStyle name="Note 6 2 2 7 3" xfId="9675"/>
    <cellStyle name="Note 6 2 2 7 3 2" xfId="18664"/>
    <cellStyle name="Note 6 2 2 7 3 2 2" xfId="25580"/>
    <cellStyle name="Note 6 2 2 7 3 3" xfId="40025"/>
    <cellStyle name="Note 6 2 2 7 4" xfId="29053"/>
    <cellStyle name="Note 6 2 2 8" xfId="4889"/>
    <cellStyle name="Note 6 2 2 8 2" xfId="7475"/>
    <cellStyle name="Note 6 2 2 8 2 2" xfId="12326"/>
    <cellStyle name="Note 6 2 2 8 2 2 2" xfId="21315"/>
    <cellStyle name="Note 6 2 2 8 2 2 2 2" xfId="28659"/>
    <cellStyle name="Note 6 2 2 8 2 2 3" xfId="40421"/>
    <cellStyle name="Note 6 2 2 8 2 3" xfId="16464"/>
    <cellStyle name="Note 6 2 2 8 2 3 2" xfId="36572"/>
    <cellStyle name="Note 6 2 2 8 2 4" xfId="26922"/>
    <cellStyle name="Note 6 2 2 8 3" xfId="10112"/>
    <cellStyle name="Note 6 2 2 8 3 2" xfId="19101"/>
    <cellStyle name="Note 6 2 2 8 3 2 2" xfId="33447"/>
    <cellStyle name="Note 6 2 2 8 3 3" xfId="40207"/>
    <cellStyle name="Note 6 2 2 8 4" xfId="13878"/>
    <cellStyle name="Note 6 2 2 8 4 2" xfId="26603"/>
    <cellStyle name="Note 6 2 2 8 5" xfId="33229"/>
    <cellStyle name="Note 6 2 2 9" xfId="6797"/>
    <cellStyle name="Note 6 2 2 9 2" xfId="11996"/>
    <cellStyle name="Note 6 2 2 9 2 2" xfId="20985"/>
    <cellStyle name="Note 6 2 2 9 2 2 2" xfId="41618"/>
    <cellStyle name="Note 6 2 2 9 2 3" xfId="31054"/>
    <cellStyle name="Note 6 2 2 9 3" xfId="15786"/>
    <cellStyle name="Note 6 2 2 9 3 2" xfId="31615"/>
    <cellStyle name="Note 6 2 2 9 4" xfId="35794"/>
    <cellStyle name="Note 6 2 3" xfId="712"/>
    <cellStyle name="Note 6 2 3 2" xfId="5088"/>
    <cellStyle name="Note 6 2 3 2 2" xfId="7674"/>
    <cellStyle name="Note 6 2 3 2 2 2" xfId="12385"/>
    <cellStyle name="Note 6 2 3 2 2 2 2" xfId="21374"/>
    <cellStyle name="Note 6 2 3 2 2 2 2 2" xfId="23519"/>
    <cellStyle name="Note 6 2 3 2 2 2 3" xfId="23061"/>
    <cellStyle name="Note 6 2 3 2 2 3" xfId="16663"/>
    <cellStyle name="Note 6 2 3 2 2 3 2" xfId="42906"/>
    <cellStyle name="Note 6 2 3 2 2 4" xfId="27814"/>
    <cellStyle name="Note 6 2 3 2 3" xfId="10311"/>
    <cellStyle name="Note 6 2 3 2 3 2" xfId="19300"/>
    <cellStyle name="Note 6 2 3 2 3 2 2" xfId="40948"/>
    <cellStyle name="Note 6 2 3 2 3 3" xfId="32119"/>
    <cellStyle name="Note 6 2 3 2 4" xfId="14077"/>
    <cellStyle name="Note 6 2 3 2 4 2" xfId="38116"/>
    <cellStyle name="Note 6 2 3 2 5" xfId="30179"/>
    <cellStyle name="Note 6 2 3 3" xfId="3149"/>
    <cellStyle name="Note 6 2 3 3 2" xfId="31720"/>
    <cellStyle name="Note 6 2 3 4" xfId="31251"/>
    <cellStyle name="Note 6 2 4" xfId="1057"/>
    <cellStyle name="Note 6 2 4 2" xfId="5409"/>
    <cellStyle name="Note 6 2 4 2 2" xfId="7995"/>
    <cellStyle name="Note 6 2 4 2 2 2" xfId="12489"/>
    <cellStyle name="Note 6 2 4 2 2 2 2" xfId="21478"/>
    <cellStyle name="Note 6 2 4 2 2 2 2 2" xfId="33490"/>
    <cellStyle name="Note 6 2 4 2 2 2 3" xfId="22683"/>
    <cellStyle name="Note 6 2 4 2 2 3" xfId="16984"/>
    <cellStyle name="Note 6 2 4 2 2 3 2" xfId="28186"/>
    <cellStyle name="Note 6 2 4 2 2 4" xfId="35069"/>
    <cellStyle name="Note 6 2 4 2 3" xfId="10632"/>
    <cellStyle name="Note 6 2 4 2 3 2" xfId="19621"/>
    <cellStyle name="Note 6 2 4 2 3 2 2" xfId="29214"/>
    <cellStyle name="Note 6 2 4 2 3 3" xfId="24144"/>
    <cellStyle name="Note 6 2 4 2 4" xfId="14398"/>
    <cellStyle name="Note 6 2 4 2 4 2" xfId="37754"/>
    <cellStyle name="Note 6 2 4 2 5" xfId="37133"/>
    <cellStyle name="Note 6 2 4 3" xfId="3494"/>
    <cellStyle name="Note 6 2 4 3 2" xfId="34301"/>
    <cellStyle name="Note 6 2 4 4" xfId="33000"/>
    <cellStyle name="Note 6 2 5" xfId="1401"/>
    <cellStyle name="Note 6 2 5 2" xfId="5746"/>
    <cellStyle name="Note 6 2 5 2 2" xfId="8332"/>
    <cellStyle name="Note 6 2 5 2 2 2" xfId="12589"/>
    <cellStyle name="Note 6 2 5 2 2 2 2" xfId="21578"/>
    <cellStyle name="Note 6 2 5 2 2 2 2 2" xfId="29475"/>
    <cellStyle name="Note 6 2 5 2 2 2 3" xfId="32347"/>
    <cellStyle name="Note 6 2 5 2 2 3" xfId="17321"/>
    <cellStyle name="Note 6 2 5 2 2 3 2" xfId="27606"/>
    <cellStyle name="Note 6 2 5 2 2 4" xfId="25879"/>
    <cellStyle name="Note 6 2 5 2 3" xfId="10969"/>
    <cellStyle name="Note 6 2 5 2 3 2" xfId="19958"/>
    <cellStyle name="Note 6 2 5 2 3 2 2" xfId="28439"/>
    <cellStyle name="Note 6 2 5 2 3 3" xfId="22957"/>
    <cellStyle name="Note 6 2 5 2 4" xfId="14735"/>
    <cellStyle name="Note 6 2 5 2 4 2" xfId="27971"/>
    <cellStyle name="Note 6 2 5 2 5" xfId="34101"/>
    <cellStyle name="Note 6 2 5 3" xfId="3838"/>
    <cellStyle name="Note 6 2 5 3 2" xfId="30589"/>
    <cellStyle name="Note 6 2 5 4" xfId="32193"/>
    <cellStyle name="Note 6 2 6" xfId="1804"/>
    <cellStyle name="Note 6 2 6 2" xfId="6121"/>
    <cellStyle name="Note 6 2 6 2 2" xfId="8707"/>
    <cellStyle name="Note 6 2 6 2 2 2" xfId="12703"/>
    <cellStyle name="Note 6 2 6 2 2 2 2" xfId="21692"/>
    <cellStyle name="Note 6 2 6 2 2 2 2 2" xfId="38416"/>
    <cellStyle name="Note 6 2 6 2 2 2 3" xfId="43542"/>
    <cellStyle name="Note 6 2 6 2 2 3" xfId="17696"/>
    <cellStyle name="Note 6 2 6 2 2 3 2" xfId="22537"/>
    <cellStyle name="Note 6 2 6 2 2 4" xfId="27792"/>
    <cellStyle name="Note 6 2 6 2 3" xfId="11344"/>
    <cellStyle name="Note 6 2 6 2 3 2" xfId="20333"/>
    <cellStyle name="Note 6 2 6 2 3 2 2" xfId="31389"/>
    <cellStyle name="Note 6 2 6 2 3 3" xfId="26461"/>
    <cellStyle name="Note 6 2 6 2 4" xfId="15110"/>
    <cellStyle name="Note 6 2 6 2 4 2" xfId="32034"/>
    <cellStyle name="Note 6 2 6 2 5" xfId="37649"/>
    <cellStyle name="Note 6 2 6 3" xfId="4241"/>
    <cellStyle name="Note 6 2 6 3 2" xfId="33728"/>
    <cellStyle name="Note 6 2 6 4" xfId="29336"/>
    <cellStyle name="Note 6 2 7" xfId="2020"/>
    <cellStyle name="Note 6 2 7 2" xfId="6328"/>
    <cellStyle name="Note 6 2 7 2 2" xfId="8914"/>
    <cellStyle name="Note 6 2 7 2 2 2" xfId="12767"/>
    <cellStyle name="Note 6 2 7 2 2 2 2" xfId="21756"/>
    <cellStyle name="Note 6 2 7 2 2 2 2 2" xfId="22309"/>
    <cellStyle name="Note 6 2 7 2 2 2 3" xfId="38113"/>
    <cellStyle name="Note 6 2 7 2 2 3" xfId="17903"/>
    <cellStyle name="Note 6 2 7 2 2 3 2" xfId="26047"/>
    <cellStyle name="Note 6 2 7 2 2 4" xfId="29299"/>
    <cellStyle name="Note 6 2 7 2 3" xfId="11551"/>
    <cellStyle name="Note 6 2 7 2 3 2" xfId="20540"/>
    <cellStyle name="Note 6 2 7 2 3 2 2" xfId="23860"/>
    <cellStyle name="Note 6 2 7 2 3 3" xfId="23140"/>
    <cellStyle name="Note 6 2 7 2 4" xfId="15317"/>
    <cellStyle name="Note 6 2 7 2 4 2" xfId="30090"/>
    <cellStyle name="Note 6 2 7 2 5" xfId="31205"/>
    <cellStyle name="Note 6 2 7 3" xfId="4457"/>
    <cellStyle name="Note 6 2 7 3 2" xfId="39859"/>
    <cellStyle name="Note 6 2 7 4" xfId="32426"/>
    <cellStyle name="Note 6 2 8" xfId="2831"/>
    <cellStyle name="Note 6 2 8 2" xfId="6981"/>
    <cellStyle name="Note 6 2 8 2 2" xfId="12110"/>
    <cellStyle name="Note 6 2 8 2 2 2" xfId="21099"/>
    <cellStyle name="Note 6 2 8 2 2 2 2" xfId="27283"/>
    <cellStyle name="Note 6 2 8 2 2 3" xfId="22124"/>
    <cellStyle name="Note 6 2 8 2 3" xfId="15970"/>
    <cellStyle name="Note 6 2 8 2 3 2" xfId="37481"/>
    <cellStyle name="Note 6 2 8 2 4" xfId="22824"/>
    <cellStyle name="Note 6 2 8 3" xfId="9544"/>
    <cellStyle name="Note 6 2 8 3 2" xfId="18533"/>
    <cellStyle name="Note 6 2 8 3 2 2" xfId="33654"/>
    <cellStyle name="Note 6 2 8 3 3" xfId="29467"/>
    <cellStyle name="Note 6 2 8 4" xfId="31328"/>
    <cellStyle name="Note 6 2 9" xfId="4764"/>
    <cellStyle name="Note 6 2 9 2" xfId="7350"/>
    <cellStyle name="Note 6 2 9 2 2" xfId="12288"/>
    <cellStyle name="Note 6 2 9 2 2 2" xfId="21277"/>
    <cellStyle name="Note 6 2 9 2 2 2 2" xfId="26989"/>
    <cellStyle name="Note 6 2 9 2 2 3" xfId="26240"/>
    <cellStyle name="Note 6 2 9 2 3" xfId="16339"/>
    <cellStyle name="Note 6 2 9 2 3 2" xfId="37457"/>
    <cellStyle name="Note 6 2 9 2 4" xfId="32319"/>
    <cellStyle name="Note 6 2 9 3" xfId="9987"/>
    <cellStyle name="Note 6 2 9 3 2" xfId="18976"/>
    <cellStyle name="Note 6 2 9 3 2 2" xfId="37610"/>
    <cellStyle name="Note 6 2 9 3 3" xfId="32122"/>
    <cellStyle name="Note 6 2 9 4" xfId="13753"/>
    <cellStyle name="Note 6 2 9 4 2" xfId="43593"/>
    <cellStyle name="Note 6 2 9 5" xfId="41740"/>
    <cellStyle name="Note 6 20" xfId="44944"/>
    <cellStyle name="Note 6 21" xfId="44925"/>
    <cellStyle name="Note 6 22" xfId="44987"/>
    <cellStyle name="Note 6 23" xfId="45002"/>
    <cellStyle name="Note 6 24" xfId="45025"/>
    <cellStyle name="Note 6 25" xfId="45079"/>
    <cellStyle name="Note 6 26" xfId="45128"/>
    <cellStyle name="Note 6 27" xfId="45144"/>
    <cellStyle name="Note 6 28" xfId="45177"/>
    <cellStyle name="Note 6 29" xfId="45228"/>
    <cellStyle name="Note 6 3" xfId="421"/>
    <cellStyle name="Note 6 3 10" xfId="9287"/>
    <cellStyle name="Note 6 3 10 2" xfId="18276"/>
    <cellStyle name="Note 6 3 10 2 2" xfId="42145"/>
    <cellStyle name="Note 6 3 10 3" xfId="38797"/>
    <cellStyle name="Note 6 3 11" xfId="12439"/>
    <cellStyle name="Note 6 3 11 2" xfId="21428"/>
    <cellStyle name="Note 6 3 11 2 2" xfId="35858"/>
    <cellStyle name="Note 6 3 11 3" xfId="25311"/>
    <cellStyle name="Note 6 3 12" xfId="2427"/>
    <cellStyle name="Note 6 3 12 2" xfId="31471"/>
    <cellStyle name="Note 6 3 13" xfId="13336"/>
    <cellStyle name="Note 6 3 13 2" xfId="33601"/>
    <cellStyle name="Note 6 3 14" xfId="39031"/>
    <cellStyle name="Note 6 3 15" xfId="44377"/>
    <cellStyle name="Note 6 3 16" xfId="45556"/>
    <cellStyle name="Note 6 3 2" xfId="770"/>
    <cellStyle name="Note 6 3 2 2" xfId="5141"/>
    <cellStyle name="Note 6 3 2 2 2" xfId="7727"/>
    <cellStyle name="Note 6 3 2 2 2 2" xfId="12398"/>
    <cellStyle name="Note 6 3 2 2 2 2 2" xfId="21387"/>
    <cellStyle name="Note 6 3 2 2 2 2 2 2" xfId="28062"/>
    <cellStyle name="Note 6 3 2 2 2 2 3" xfId="41227"/>
    <cellStyle name="Note 6 3 2 2 2 3" xfId="16716"/>
    <cellStyle name="Note 6 3 2 2 2 3 2" xfId="27307"/>
    <cellStyle name="Note 6 3 2 2 2 4" xfId="32734"/>
    <cellStyle name="Note 6 3 2 2 3" xfId="10364"/>
    <cellStyle name="Note 6 3 2 2 3 2" xfId="19353"/>
    <cellStyle name="Note 6 3 2 2 3 2 2" xfId="43570"/>
    <cellStyle name="Note 6 3 2 2 3 3" xfId="40250"/>
    <cellStyle name="Note 6 3 2 2 4" xfId="14130"/>
    <cellStyle name="Note 6 3 2 2 4 2" xfId="24971"/>
    <cellStyle name="Note 6 3 2 2 5" xfId="39869"/>
    <cellStyle name="Note 6 3 2 3" xfId="3207"/>
    <cellStyle name="Note 6 3 2 3 2" xfId="38997"/>
    <cellStyle name="Note 6 3 2 4" xfId="29238"/>
    <cellStyle name="Note 6 3 3" xfId="1115"/>
    <cellStyle name="Note 6 3 3 2" xfId="5462"/>
    <cellStyle name="Note 6 3 3 2 2" xfId="8048"/>
    <cellStyle name="Note 6 3 3 2 2 2" xfId="12500"/>
    <cellStyle name="Note 6 3 3 2 2 2 2" xfId="21489"/>
    <cellStyle name="Note 6 3 3 2 2 2 2 2" xfId="43669"/>
    <cellStyle name="Note 6 3 3 2 2 2 3" xfId="39281"/>
    <cellStyle name="Note 6 3 3 2 2 3" xfId="17037"/>
    <cellStyle name="Note 6 3 3 2 2 3 2" xfId="30847"/>
    <cellStyle name="Note 6 3 3 2 2 4" xfId="28348"/>
    <cellStyle name="Note 6 3 3 2 3" xfId="10685"/>
    <cellStyle name="Note 6 3 3 2 3 2" xfId="19674"/>
    <cellStyle name="Note 6 3 3 2 3 2 2" xfId="24209"/>
    <cellStyle name="Note 6 3 3 2 3 3" xfId="22948"/>
    <cellStyle name="Note 6 3 3 2 4" xfId="14451"/>
    <cellStyle name="Note 6 3 3 2 4 2" xfId="24615"/>
    <cellStyle name="Note 6 3 3 2 5" xfId="40111"/>
    <cellStyle name="Note 6 3 3 3" xfId="3552"/>
    <cellStyle name="Note 6 3 3 3 2" xfId="33542"/>
    <cellStyle name="Note 6 3 3 4" xfId="39808"/>
    <cellStyle name="Note 6 3 4" xfId="1459"/>
    <cellStyle name="Note 6 3 4 2" xfId="5804"/>
    <cellStyle name="Note 6 3 4 2 2" xfId="8390"/>
    <cellStyle name="Note 6 3 4 2 2 2" xfId="12604"/>
    <cellStyle name="Note 6 3 4 2 2 2 2" xfId="21593"/>
    <cellStyle name="Note 6 3 4 2 2 2 2 2" xfId="24430"/>
    <cellStyle name="Note 6 3 4 2 2 2 3" xfId="33151"/>
    <cellStyle name="Note 6 3 4 2 2 3" xfId="17379"/>
    <cellStyle name="Note 6 3 4 2 2 3 2" xfId="36830"/>
    <cellStyle name="Note 6 3 4 2 2 4" xfId="34593"/>
    <cellStyle name="Note 6 3 4 2 3" xfId="11027"/>
    <cellStyle name="Note 6 3 4 2 3 2" xfId="20016"/>
    <cellStyle name="Note 6 3 4 2 3 2 2" xfId="28966"/>
    <cellStyle name="Note 6 3 4 2 3 3" xfId="32214"/>
    <cellStyle name="Note 6 3 4 2 4" xfId="14793"/>
    <cellStyle name="Note 6 3 4 2 4 2" xfId="37368"/>
    <cellStyle name="Note 6 3 4 2 5" xfId="22257"/>
    <cellStyle name="Note 6 3 4 3" xfId="3896"/>
    <cellStyle name="Note 6 3 4 3 2" xfId="41084"/>
    <cellStyle name="Note 6 3 4 4" xfId="42012"/>
    <cellStyle name="Note 6 3 5" xfId="1728"/>
    <cellStyle name="Note 6 3 5 2" xfId="6054"/>
    <cellStyle name="Note 6 3 5 2 2" xfId="8640"/>
    <cellStyle name="Note 6 3 5 2 2 2" xfId="12685"/>
    <cellStyle name="Note 6 3 5 2 2 2 2" xfId="21674"/>
    <cellStyle name="Note 6 3 5 2 2 2 2 2" xfId="25848"/>
    <cellStyle name="Note 6 3 5 2 2 2 3" xfId="30291"/>
    <cellStyle name="Note 6 3 5 2 2 3" xfId="17629"/>
    <cellStyle name="Note 6 3 5 2 2 3 2" xfId="37304"/>
    <cellStyle name="Note 6 3 5 2 2 4" xfId="38471"/>
    <cellStyle name="Note 6 3 5 2 3" xfId="11277"/>
    <cellStyle name="Note 6 3 5 2 3 2" xfId="20266"/>
    <cellStyle name="Note 6 3 5 2 3 2 2" xfId="42502"/>
    <cellStyle name="Note 6 3 5 2 3 3" xfId="40553"/>
    <cellStyle name="Note 6 3 5 2 4" xfId="15043"/>
    <cellStyle name="Note 6 3 5 2 4 2" xfId="28260"/>
    <cellStyle name="Note 6 3 5 2 5" xfId="35785"/>
    <cellStyle name="Note 6 3 5 3" xfId="4165"/>
    <cellStyle name="Note 6 3 5 3 2" xfId="30759"/>
    <cellStyle name="Note 6 3 5 4" xfId="33121"/>
    <cellStyle name="Note 6 3 6" xfId="2078"/>
    <cellStyle name="Note 6 3 6 2" xfId="6381"/>
    <cellStyle name="Note 6 3 6 2 2" xfId="8967"/>
    <cellStyle name="Note 6 3 6 2 2 2" xfId="12778"/>
    <cellStyle name="Note 6 3 6 2 2 2 2" xfId="21767"/>
    <cellStyle name="Note 6 3 6 2 2 2 2 2" xfId="37637"/>
    <cellStyle name="Note 6 3 6 2 2 2 3" xfId="36158"/>
    <cellStyle name="Note 6 3 6 2 2 3" xfId="17956"/>
    <cellStyle name="Note 6 3 6 2 2 3 2" xfId="41476"/>
    <cellStyle name="Note 6 3 6 2 2 4" xfId="30556"/>
    <cellStyle name="Note 6 3 6 2 3" xfId="11604"/>
    <cellStyle name="Note 6 3 6 2 3 2" xfId="20593"/>
    <cellStyle name="Note 6 3 6 2 3 2 2" xfId="27766"/>
    <cellStyle name="Note 6 3 6 2 3 3" xfId="24241"/>
    <cellStyle name="Note 6 3 6 2 4" xfId="15370"/>
    <cellStyle name="Note 6 3 6 2 4 2" xfId="38560"/>
    <cellStyle name="Note 6 3 6 2 5" xfId="28055"/>
    <cellStyle name="Note 6 3 6 3" xfId="4515"/>
    <cellStyle name="Note 6 3 6 3 2" xfId="39185"/>
    <cellStyle name="Note 6 3 6 4" xfId="32875"/>
    <cellStyle name="Note 6 3 7" xfId="2888"/>
    <cellStyle name="Note 6 3 7 2" xfId="7038"/>
    <cellStyle name="Note 6 3 7 2 2" xfId="12165"/>
    <cellStyle name="Note 6 3 7 2 2 2" xfId="21154"/>
    <cellStyle name="Note 6 3 7 2 2 2 2" xfId="28460"/>
    <cellStyle name="Note 6 3 7 2 2 3" xfId="27495"/>
    <cellStyle name="Note 6 3 7 2 3" xfId="16027"/>
    <cellStyle name="Note 6 3 7 2 3 2" xfId="27000"/>
    <cellStyle name="Note 6 3 7 2 4" xfId="22387"/>
    <cellStyle name="Note 6 3 7 3" xfId="9601"/>
    <cellStyle name="Note 6 3 7 3 2" xfId="18590"/>
    <cellStyle name="Note 6 3 7 3 2 2" xfId="34044"/>
    <cellStyle name="Note 6 3 7 3 3" xfId="38012"/>
    <cellStyle name="Note 6 3 7 4" xfId="31727"/>
    <cellStyle name="Note 6 3 8" xfId="4817"/>
    <cellStyle name="Note 6 3 8 2" xfId="7403"/>
    <cellStyle name="Note 6 3 8 2 2" xfId="12301"/>
    <cellStyle name="Note 6 3 8 2 2 2" xfId="21290"/>
    <cellStyle name="Note 6 3 8 2 2 2 2" xfId="34097"/>
    <cellStyle name="Note 6 3 8 2 2 3" xfId="38677"/>
    <cellStyle name="Note 6 3 8 2 3" xfId="16392"/>
    <cellStyle name="Note 6 3 8 2 3 2" xfId="24481"/>
    <cellStyle name="Note 6 3 8 2 4" xfId="35120"/>
    <cellStyle name="Note 6 3 8 3" xfId="10040"/>
    <cellStyle name="Note 6 3 8 3 2" xfId="19029"/>
    <cellStyle name="Note 6 3 8 3 2 2" xfId="28156"/>
    <cellStyle name="Note 6 3 8 3 3" xfId="40253"/>
    <cellStyle name="Note 6 3 8 4" xfId="13806"/>
    <cellStyle name="Note 6 3 8 4 2" xfId="39288"/>
    <cellStyle name="Note 6 3 8 5" xfId="22809"/>
    <cellStyle name="Note 6 3 9" xfId="6723"/>
    <cellStyle name="Note 6 3 9 2" xfId="11924"/>
    <cellStyle name="Note 6 3 9 2 2" xfId="20913"/>
    <cellStyle name="Note 6 3 9 2 2 2" xfId="33697"/>
    <cellStyle name="Note 6 3 9 2 3" xfId="27244"/>
    <cellStyle name="Note 6 3 9 3" xfId="15712"/>
    <cellStyle name="Note 6 3 9 3 2" xfId="34179"/>
    <cellStyle name="Note 6 3 9 4" xfId="28720"/>
    <cellStyle name="Note 6 30" xfId="45268"/>
    <cellStyle name="Note 6 31" xfId="45238"/>
    <cellStyle name="Note 6 32" xfId="45272"/>
    <cellStyle name="Note 6 33" xfId="45332"/>
    <cellStyle name="Note 6 34" xfId="45324"/>
    <cellStyle name="Note 6 35" xfId="45391"/>
    <cellStyle name="Note 6 36" xfId="45451"/>
    <cellStyle name="Note 6 37" xfId="44255"/>
    <cellStyle name="Note 6 38" xfId="44148"/>
    <cellStyle name="Note 6 39" xfId="45459"/>
    <cellStyle name="Note 6 4" xfId="520"/>
    <cellStyle name="Note 6 4 10" xfId="44405"/>
    <cellStyle name="Note 6 4 11" xfId="45607"/>
    <cellStyle name="Note 6 4 2" xfId="869"/>
    <cellStyle name="Note 6 4 2 2" xfId="5238"/>
    <cellStyle name="Note 6 4 2 2 2" xfId="7824"/>
    <cellStyle name="Note 6 4 2 2 2 2" xfId="12431"/>
    <cellStyle name="Note 6 4 2 2 2 2 2" xfId="21420"/>
    <cellStyle name="Note 6 4 2 2 2 2 2 2" xfId="42712"/>
    <cellStyle name="Note 6 4 2 2 2 2 3" xfId="34632"/>
    <cellStyle name="Note 6 4 2 2 2 3" xfId="16813"/>
    <cellStyle name="Note 6 4 2 2 2 3 2" xfId="22516"/>
    <cellStyle name="Note 6 4 2 2 2 4" xfId="25330"/>
    <cellStyle name="Note 6 4 2 2 3" xfId="10461"/>
    <cellStyle name="Note 6 4 2 2 3 2" xfId="19450"/>
    <cellStyle name="Note 6 4 2 2 3 2 2" xfId="31584"/>
    <cellStyle name="Note 6 4 2 2 3 3" xfId="38878"/>
    <cellStyle name="Note 6 4 2 2 4" xfId="14227"/>
    <cellStyle name="Note 6 4 2 2 4 2" xfId="31980"/>
    <cellStyle name="Note 6 4 2 2 5" xfId="29040"/>
    <cellStyle name="Note 6 4 2 3" xfId="3306"/>
    <cellStyle name="Note 6 4 2 3 2" xfId="28183"/>
    <cellStyle name="Note 6 4 2 4" xfId="29931"/>
    <cellStyle name="Note 6 4 3" xfId="1214"/>
    <cellStyle name="Note 6 4 3 2" xfId="5559"/>
    <cellStyle name="Note 6 4 3 2 2" xfId="8145"/>
    <cellStyle name="Note 6 4 3 2 2 2" xfId="12530"/>
    <cellStyle name="Note 6 4 3 2 2 2 2" xfId="21519"/>
    <cellStyle name="Note 6 4 3 2 2 2 2 2" xfId="32675"/>
    <cellStyle name="Note 6 4 3 2 2 2 3" xfId="32849"/>
    <cellStyle name="Note 6 4 3 2 2 3" xfId="17134"/>
    <cellStyle name="Note 6 4 3 2 2 3 2" xfId="32874"/>
    <cellStyle name="Note 6 4 3 2 2 4" xfId="36189"/>
    <cellStyle name="Note 6 4 3 2 3" xfId="10782"/>
    <cellStyle name="Note 6 4 3 2 3 2" xfId="19771"/>
    <cellStyle name="Note 6 4 3 2 3 2 2" xfId="41020"/>
    <cellStyle name="Note 6 4 3 2 3 3" xfId="41689"/>
    <cellStyle name="Note 6 4 3 2 4" xfId="14548"/>
    <cellStyle name="Note 6 4 3 2 4 2" xfId="24356"/>
    <cellStyle name="Note 6 4 3 2 5" xfId="36325"/>
    <cellStyle name="Note 6 4 3 3" xfId="3651"/>
    <cellStyle name="Note 6 4 3 3 2" xfId="32100"/>
    <cellStyle name="Note 6 4 3 4" xfId="35551"/>
    <cellStyle name="Note 6 4 4" xfId="1558"/>
    <cellStyle name="Note 6 4 4 2" xfId="5903"/>
    <cellStyle name="Note 6 4 4 2 2" xfId="8489"/>
    <cellStyle name="Note 6 4 4 2 2 2" xfId="12638"/>
    <cellStyle name="Note 6 4 4 2 2 2 2" xfId="21627"/>
    <cellStyle name="Note 6 4 4 2 2 2 2 2" xfId="35916"/>
    <cellStyle name="Note 6 4 4 2 2 2 3" xfId="23524"/>
    <cellStyle name="Note 6 4 4 2 2 3" xfId="17478"/>
    <cellStyle name="Note 6 4 4 2 2 3 2" xfId="31855"/>
    <cellStyle name="Note 6 4 4 2 2 4" xfId="32899"/>
    <cellStyle name="Note 6 4 4 2 3" xfId="11126"/>
    <cellStyle name="Note 6 4 4 2 3 2" xfId="20115"/>
    <cellStyle name="Note 6 4 4 2 3 2 2" xfId="29885"/>
    <cellStyle name="Note 6 4 4 2 3 3" xfId="41666"/>
    <cellStyle name="Note 6 4 4 2 4" xfId="14892"/>
    <cellStyle name="Note 6 4 4 2 4 2" xfId="23606"/>
    <cellStyle name="Note 6 4 4 2 5" xfId="41815"/>
    <cellStyle name="Note 6 4 4 3" xfId="3995"/>
    <cellStyle name="Note 6 4 4 3 2" xfId="34936"/>
    <cellStyle name="Note 6 4 4 4" xfId="37907"/>
    <cellStyle name="Note 6 4 5" xfId="1870"/>
    <cellStyle name="Note 6 4 5 2" xfId="6186"/>
    <cellStyle name="Note 6 4 5 2 2" xfId="8772"/>
    <cellStyle name="Note 6 4 5 2 2 2" xfId="12720"/>
    <cellStyle name="Note 6 4 5 2 2 2 2" xfId="21709"/>
    <cellStyle name="Note 6 4 5 2 2 2 2 2" xfId="23440"/>
    <cellStyle name="Note 6 4 5 2 2 2 3" xfId="26632"/>
    <cellStyle name="Note 6 4 5 2 2 3" xfId="17761"/>
    <cellStyle name="Note 6 4 5 2 2 3 2" xfId="33959"/>
    <cellStyle name="Note 6 4 5 2 2 4" xfId="28226"/>
    <cellStyle name="Note 6 4 5 2 3" xfId="11409"/>
    <cellStyle name="Note 6 4 5 2 3 2" xfId="20398"/>
    <cellStyle name="Note 6 4 5 2 3 2 2" xfId="23910"/>
    <cellStyle name="Note 6 4 5 2 3 3" xfId="44057"/>
    <cellStyle name="Note 6 4 5 2 4" xfId="15175"/>
    <cellStyle name="Note 6 4 5 2 4 2" xfId="42311"/>
    <cellStyle name="Note 6 4 5 2 5" xfId="31255"/>
    <cellStyle name="Note 6 4 5 3" xfId="4307"/>
    <cellStyle name="Note 6 4 5 3 2" xfId="36663"/>
    <cellStyle name="Note 6 4 5 4" xfId="31222"/>
    <cellStyle name="Note 6 4 6" xfId="2177"/>
    <cellStyle name="Note 6 4 6 2" xfId="6478"/>
    <cellStyle name="Note 6 4 6 2 2" xfId="9064"/>
    <cellStyle name="Note 6 4 6 2 2 2" xfId="12811"/>
    <cellStyle name="Note 6 4 6 2 2 2 2" xfId="21800"/>
    <cellStyle name="Note 6 4 6 2 2 2 2 2" xfId="37252"/>
    <cellStyle name="Note 6 4 6 2 2 2 3" xfId="31686"/>
    <cellStyle name="Note 6 4 6 2 2 3" xfId="18053"/>
    <cellStyle name="Note 6 4 6 2 2 3 2" xfId="34220"/>
    <cellStyle name="Note 6 4 6 2 2 4" xfId="37078"/>
    <cellStyle name="Note 6 4 6 2 3" xfId="11701"/>
    <cellStyle name="Note 6 4 6 2 3 2" xfId="20690"/>
    <cellStyle name="Note 6 4 6 2 3 2 2" xfId="33012"/>
    <cellStyle name="Note 6 4 6 2 3 3" xfId="32232"/>
    <cellStyle name="Note 6 4 6 2 4" xfId="15467"/>
    <cellStyle name="Note 6 4 6 2 4 2" xfId="35110"/>
    <cellStyle name="Note 6 4 6 2 5" xfId="27796"/>
    <cellStyle name="Note 6 4 6 3" xfId="4614"/>
    <cellStyle name="Note 6 4 6 3 2" xfId="37743"/>
    <cellStyle name="Note 6 4 6 4" xfId="37638"/>
    <cellStyle name="Note 6 4 7" xfId="4914"/>
    <cellStyle name="Note 6 4 7 2" xfId="7500"/>
    <cellStyle name="Note 6 4 7 2 2" xfId="12330"/>
    <cellStyle name="Note 6 4 7 2 2 2" xfId="21319"/>
    <cellStyle name="Note 6 4 7 2 2 2 2" xfId="42655"/>
    <cellStyle name="Note 6 4 7 2 2 3" xfId="24540"/>
    <cellStyle name="Note 6 4 7 2 3" xfId="16489"/>
    <cellStyle name="Note 6 4 7 2 3 2" xfId="43722"/>
    <cellStyle name="Note 6 4 7 2 4" xfId="40320"/>
    <cellStyle name="Note 6 4 7 3" xfId="10137"/>
    <cellStyle name="Note 6 4 7 3 2" xfId="19126"/>
    <cellStyle name="Note 6 4 7 3 2 2" xfId="23384"/>
    <cellStyle name="Note 6 4 7 3 3" xfId="38913"/>
    <cellStyle name="Note 6 4 7 4" xfId="13903"/>
    <cellStyle name="Note 6 4 7 4 2" xfId="39029"/>
    <cellStyle name="Note 6 4 7 5" xfId="27093"/>
    <cellStyle name="Note 6 4 8" xfId="2526"/>
    <cellStyle name="Note 6 4 8 2" xfId="27768"/>
    <cellStyle name="Note 6 4 9" xfId="34013"/>
    <cellStyle name="Note 6 40" xfId="45484"/>
    <cellStyle name="Note 6 5" xfId="286"/>
    <cellStyle name="Note 6 5 2" xfId="4692"/>
    <cellStyle name="Note 6 5 2 2" xfId="7278"/>
    <cellStyle name="Note 6 5 2 2 2" xfId="12261"/>
    <cellStyle name="Note 6 5 2 2 2 2" xfId="21250"/>
    <cellStyle name="Note 6 5 2 2 2 2 2" xfId="38306"/>
    <cellStyle name="Note 6 5 2 2 2 3" xfId="23999"/>
    <cellStyle name="Note 6 5 2 2 3" xfId="16267"/>
    <cellStyle name="Note 6 5 2 2 3 2" xfId="22731"/>
    <cellStyle name="Note 6 5 2 2 4" xfId="38365"/>
    <cellStyle name="Note 6 5 2 3" xfId="9915"/>
    <cellStyle name="Note 6 5 2 3 2" xfId="18904"/>
    <cellStyle name="Note 6 5 2 3 2 2" xfId="31053"/>
    <cellStyle name="Note 6 5 2 3 3" xfId="22616"/>
    <cellStyle name="Note 6 5 2 4" xfId="13681"/>
    <cellStyle name="Note 6 5 2 4 2" xfId="38442"/>
    <cellStyle name="Note 6 5 2 5" xfId="25940"/>
    <cellStyle name="Note 6 5 3" xfId="2754"/>
    <cellStyle name="Note 6 5 3 2" xfId="30406"/>
    <cellStyle name="Note 6 5 4" xfId="42723"/>
    <cellStyle name="Note 6 5 5" xfId="44430"/>
    <cellStyle name="Note 6 5 6" xfId="45603"/>
    <cellStyle name="Note 6 6" xfId="635"/>
    <cellStyle name="Note 6 6 2" xfId="5016"/>
    <cellStyle name="Note 6 6 2 2" xfId="7602"/>
    <cellStyle name="Note 6 6 2 2 2" xfId="12361"/>
    <cellStyle name="Note 6 6 2 2 2 2" xfId="21350"/>
    <cellStyle name="Note 6 6 2 2 2 2 2" xfId="35776"/>
    <cellStyle name="Note 6 6 2 2 2 3" xfId="28081"/>
    <cellStyle name="Note 6 6 2 2 3" xfId="16591"/>
    <cellStyle name="Note 6 6 2 2 3 2" xfId="37212"/>
    <cellStyle name="Note 6 6 2 2 4" xfId="23434"/>
    <cellStyle name="Note 6 6 2 3" xfId="10239"/>
    <cellStyle name="Note 6 6 2 3 2" xfId="19228"/>
    <cellStyle name="Note 6 6 2 3 2 2" xfId="34608"/>
    <cellStyle name="Note 6 6 2 3 3" xfId="32250"/>
    <cellStyle name="Note 6 6 2 4" xfId="14005"/>
    <cellStyle name="Note 6 6 2 4 2" xfId="30507"/>
    <cellStyle name="Note 6 6 2 5" xfId="24382"/>
    <cellStyle name="Note 6 6 3" xfId="3072"/>
    <cellStyle name="Note 6 6 3 2" xfId="34253"/>
    <cellStyle name="Note 6 6 4" xfId="41056"/>
    <cellStyle name="Note 6 6 5" xfId="44460"/>
    <cellStyle name="Note 6 6 6" xfId="45670"/>
    <cellStyle name="Note 6 7" xfId="980"/>
    <cellStyle name="Note 6 7 2" xfId="5337"/>
    <cellStyle name="Note 6 7 2 2" xfId="7923"/>
    <cellStyle name="Note 6 7 2 2 2" xfId="12463"/>
    <cellStyle name="Note 6 7 2 2 2 2" xfId="21452"/>
    <cellStyle name="Note 6 7 2 2 2 2 2" xfId="34353"/>
    <cellStyle name="Note 6 7 2 2 2 3" xfId="43688"/>
    <cellStyle name="Note 6 7 2 2 3" xfId="16912"/>
    <cellStyle name="Note 6 7 2 2 3 2" xfId="35694"/>
    <cellStyle name="Note 6 7 2 2 4" xfId="41281"/>
    <cellStyle name="Note 6 7 2 3" xfId="10560"/>
    <cellStyle name="Note 6 7 2 3 2" xfId="19549"/>
    <cellStyle name="Note 6 7 2 3 2 2" xfId="42523"/>
    <cellStyle name="Note 6 7 2 3 3" xfId="35047"/>
    <cellStyle name="Note 6 7 2 4" xfId="14326"/>
    <cellStyle name="Note 6 7 2 4 2" xfId="22871"/>
    <cellStyle name="Note 6 7 2 5" xfId="25485"/>
    <cellStyle name="Note 6 7 3" xfId="3417"/>
    <cellStyle name="Note 6 7 3 2" xfId="24585"/>
    <cellStyle name="Note 6 7 4" xfId="24507"/>
    <cellStyle name="Note 6 7 5" xfId="44428"/>
    <cellStyle name="Note 6 7 6" xfId="45706"/>
    <cellStyle name="Note 6 8" xfId="1324"/>
    <cellStyle name="Note 6 8 2" xfId="5669"/>
    <cellStyle name="Note 6 8 2 2" xfId="8255"/>
    <cellStyle name="Note 6 8 2 2 2" xfId="12562"/>
    <cellStyle name="Note 6 8 2 2 2 2" xfId="21551"/>
    <cellStyle name="Note 6 8 2 2 2 2 2" xfId="27438"/>
    <cellStyle name="Note 6 8 2 2 2 3" xfId="27647"/>
    <cellStyle name="Note 6 8 2 2 3" xfId="17244"/>
    <cellStyle name="Note 6 8 2 2 3 2" xfId="35798"/>
    <cellStyle name="Note 6 8 2 2 4" xfId="37511"/>
    <cellStyle name="Note 6 8 2 3" xfId="10892"/>
    <cellStyle name="Note 6 8 2 3 2" xfId="19881"/>
    <cellStyle name="Note 6 8 2 3 2 2" xfId="40784"/>
    <cellStyle name="Note 6 8 2 3 3" xfId="43918"/>
    <cellStyle name="Note 6 8 2 4" xfId="14658"/>
    <cellStyle name="Note 6 8 2 4 2" xfId="42425"/>
    <cellStyle name="Note 6 8 2 5" xfId="25607"/>
    <cellStyle name="Note 6 8 3" xfId="3761"/>
    <cellStyle name="Note 6 8 3 2" xfId="24850"/>
    <cellStyle name="Note 6 8 4" xfId="39328"/>
    <cellStyle name="Note 6 8 5" xfId="44547"/>
    <cellStyle name="Note 6 8 6" xfId="45753"/>
    <cellStyle name="Note 6 9" xfId="1687"/>
    <cellStyle name="Note 6 9 2" xfId="6015"/>
    <cellStyle name="Note 6 9 2 2" xfId="8601"/>
    <cellStyle name="Note 6 9 2 2 2" xfId="12669"/>
    <cellStyle name="Note 6 9 2 2 2 2" xfId="21658"/>
    <cellStyle name="Note 6 9 2 2 2 2 2" xfId="30057"/>
    <cellStyle name="Note 6 9 2 2 2 3" xfId="41057"/>
    <cellStyle name="Note 6 9 2 2 3" xfId="17590"/>
    <cellStyle name="Note 6 9 2 2 3 2" xfId="28122"/>
    <cellStyle name="Note 6 9 2 2 4" xfId="29048"/>
    <cellStyle name="Note 6 9 2 3" xfId="11238"/>
    <cellStyle name="Note 6 9 2 3 2" xfId="20227"/>
    <cellStyle name="Note 6 9 2 3 2 2" xfId="26087"/>
    <cellStyle name="Note 6 9 2 3 3" xfId="27195"/>
    <cellStyle name="Note 6 9 2 4" xfId="15004"/>
    <cellStyle name="Note 6 9 2 4 2" xfId="40911"/>
    <cellStyle name="Note 6 9 2 5" xfId="34739"/>
    <cellStyle name="Note 6 9 3" xfId="4124"/>
    <cellStyle name="Note 6 9 3 2" xfId="39642"/>
    <cellStyle name="Note 6 9 4" xfId="34542"/>
    <cellStyle name="Note 6 9 5" xfId="44599"/>
    <cellStyle name="Note 6 9 6" xfId="45794"/>
    <cellStyle name="Note 7" xfId="152"/>
    <cellStyle name="Note 7 10" xfId="1963"/>
    <cellStyle name="Note 7 10 2" xfId="6273"/>
    <cellStyle name="Note 7 10 2 2" xfId="8859"/>
    <cellStyle name="Note 7 10 2 2 2" xfId="12749"/>
    <cellStyle name="Note 7 10 2 2 2 2" xfId="21738"/>
    <cellStyle name="Note 7 10 2 2 2 2 2" xfId="30764"/>
    <cellStyle name="Note 7 10 2 2 2 3" xfId="36814"/>
    <cellStyle name="Note 7 10 2 2 3" xfId="17848"/>
    <cellStyle name="Note 7 10 2 2 3 2" xfId="43054"/>
    <cellStyle name="Note 7 10 2 2 4" xfId="25572"/>
    <cellStyle name="Note 7 10 2 3" xfId="11496"/>
    <cellStyle name="Note 7 10 2 3 2" xfId="20485"/>
    <cellStyle name="Note 7 10 2 3 2 2" xfId="32600"/>
    <cellStyle name="Note 7 10 2 3 3" xfId="34887"/>
    <cellStyle name="Note 7 10 2 4" xfId="15262"/>
    <cellStyle name="Note 7 10 2 4 2" xfId="25361"/>
    <cellStyle name="Note 7 10 2 5" xfId="27321"/>
    <cellStyle name="Note 7 10 3" xfId="4400"/>
    <cellStyle name="Note 7 10 3 2" xfId="38261"/>
    <cellStyle name="Note 7 10 4" xfId="25052"/>
    <cellStyle name="Note 7 11" xfId="2634"/>
    <cellStyle name="Note 7 11 2" xfId="6875"/>
    <cellStyle name="Note 7 11 2 2" xfId="12030"/>
    <cellStyle name="Note 7 11 2 2 2" xfId="21019"/>
    <cellStyle name="Note 7 11 2 2 2 2" xfId="30932"/>
    <cellStyle name="Note 7 11 2 2 3" xfId="27181"/>
    <cellStyle name="Note 7 11 2 3" xfId="15864"/>
    <cellStyle name="Note 7 11 2 3 2" xfId="31219"/>
    <cellStyle name="Note 7 11 2 4" xfId="36608"/>
    <cellStyle name="Note 7 11 3" xfId="9445"/>
    <cellStyle name="Note 7 11 3 2" xfId="18434"/>
    <cellStyle name="Note 7 11 3 2 2" xfId="28196"/>
    <cellStyle name="Note 7 11 3 3" xfId="42892"/>
    <cellStyle name="Note 7 11 4" xfId="13488"/>
    <cellStyle name="Note 7 11 4 2" xfId="34955"/>
    <cellStyle name="Note 7 11 5" xfId="28442"/>
    <cellStyle name="Note 7 12" xfId="6608"/>
    <cellStyle name="Note 7 12 2" xfId="11816"/>
    <cellStyle name="Note 7 12 2 2" xfId="20805"/>
    <cellStyle name="Note 7 12 2 2 2" xfId="41088"/>
    <cellStyle name="Note 7 12 2 3" xfId="31089"/>
    <cellStyle name="Note 7 12 3" xfId="15597"/>
    <cellStyle name="Note 7 12 3 2" xfId="22621"/>
    <cellStyle name="Note 7 12 4" xfId="41730"/>
    <cellStyle name="Note 7 13" xfId="9179"/>
    <cellStyle name="Note 7 13 2" xfId="18168"/>
    <cellStyle name="Note 7 13 2 2" xfId="23154"/>
    <cellStyle name="Note 7 13 3" xfId="25592"/>
    <cellStyle name="Note 7 14" xfId="9744"/>
    <cellStyle name="Note 7 14 2" xfId="18733"/>
    <cellStyle name="Note 7 14 2 2" xfId="22156"/>
    <cellStyle name="Note 7 14 3" xfId="40262"/>
    <cellStyle name="Note 7 15" xfId="2312"/>
    <cellStyle name="Note 7 15 2" xfId="23827"/>
    <cellStyle name="Note 7 16" xfId="13221"/>
    <cellStyle name="Note 7 16 2" xfId="30380"/>
    <cellStyle name="Note 7 17" xfId="35547"/>
    <cellStyle name="Note 7 18" xfId="44249"/>
    <cellStyle name="Note 7 19" xfId="45489"/>
    <cellStyle name="Note 7 2" xfId="341"/>
    <cellStyle name="Note 7 2 10" xfId="6643"/>
    <cellStyle name="Note 7 2 10 2" xfId="11849"/>
    <cellStyle name="Note 7 2 10 2 2" xfId="20838"/>
    <cellStyle name="Note 7 2 10 2 2 2" xfId="34163"/>
    <cellStyle name="Note 7 2 10 2 3" xfId="38937"/>
    <cellStyle name="Note 7 2 10 3" xfId="15632"/>
    <cellStyle name="Note 7 2 10 3 2" xfId="27317"/>
    <cellStyle name="Note 7 2 10 4" xfId="23462"/>
    <cellStyle name="Note 7 2 11" xfId="9212"/>
    <cellStyle name="Note 7 2 11 2" xfId="18201"/>
    <cellStyle name="Note 7 2 11 2 2" xfId="28704"/>
    <cellStyle name="Note 7 2 11 3" xfId="24746"/>
    <cellStyle name="Note 7 2 12" xfId="12027"/>
    <cellStyle name="Note 7 2 12 2" xfId="21016"/>
    <cellStyle name="Note 7 2 12 2 2" xfId="40061"/>
    <cellStyle name="Note 7 2 12 3" xfId="34434"/>
    <cellStyle name="Note 7 2 13" xfId="2347"/>
    <cellStyle name="Note 7 2 13 2" xfId="36706"/>
    <cellStyle name="Note 7 2 14" xfId="13256"/>
    <cellStyle name="Note 7 2 14 2" xfId="26566"/>
    <cellStyle name="Note 7 2 15" xfId="43274"/>
    <cellStyle name="Note 7 2 2" xfId="473"/>
    <cellStyle name="Note 7 2 2 10" xfId="9337"/>
    <cellStyle name="Note 7 2 2 10 2" xfId="18326"/>
    <cellStyle name="Note 7 2 2 10 2 2" xfId="27640"/>
    <cellStyle name="Note 7 2 2 10 3" xfId="36102"/>
    <cellStyle name="Note 7 2 2 11" xfId="12436"/>
    <cellStyle name="Note 7 2 2 11 2" xfId="21425"/>
    <cellStyle name="Note 7 2 2 11 2 2" xfId="26988"/>
    <cellStyle name="Note 7 2 2 11 3" xfId="41605"/>
    <cellStyle name="Note 7 2 2 12" xfId="2479"/>
    <cellStyle name="Note 7 2 2 12 2" xfId="26105"/>
    <cellStyle name="Note 7 2 2 13" xfId="13388"/>
    <cellStyle name="Note 7 2 2 13 2" xfId="32718"/>
    <cellStyle name="Note 7 2 2 14" xfId="35105"/>
    <cellStyle name="Note 7 2 2 2" xfId="822"/>
    <cellStyle name="Note 7 2 2 2 2" xfId="5191"/>
    <cellStyle name="Note 7 2 2 2 2 2" xfId="7777"/>
    <cellStyle name="Note 7 2 2 2 2 2 2" xfId="12419"/>
    <cellStyle name="Note 7 2 2 2 2 2 2 2" xfId="21408"/>
    <cellStyle name="Note 7 2 2 2 2 2 2 2 2" xfId="27400"/>
    <cellStyle name="Note 7 2 2 2 2 2 2 3" xfId="37466"/>
    <cellStyle name="Note 7 2 2 2 2 2 3" xfId="16766"/>
    <cellStyle name="Note 7 2 2 2 2 2 3 2" xfId="43581"/>
    <cellStyle name="Note 7 2 2 2 2 2 4" xfId="37408"/>
    <cellStyle name="Note 7 2 2 2 2 3" xfId="10414"/>
    <cellStyle name="Note 7 2 2 2 2 3 2" xfId="19403"/>
    <cellStyle name="Note 7 2 2 2 2 3 2 2" xfId="32452"/>
    <cellStyle name="Note 7 2 2 2 2 3 3" xfId="24140"/>
    <cellStyle name="Note 7 2 2 2 2 4" xfId="14180"/>
    <cellStyle name="Note 7 2 2 2 2 4 2" xfId="30793"/>
    <cellStyle name="Note 7 2 2 2 2 5" xfId="29759"/>
    <cellStyle name="Note 7 2 2 2 3" xfId="3259"/>
    <cellStyle name="Note 7 2 2 2 3 2" xfId="28913"/>
    <cellStyle name="Note 7 2 2 2 4" xfId="23302"/>
    <cellStyle name="Note 7 2 2 3" xfId="1167"/>
    <cellStyle name="Note 7 2 2 3 2" xfId="5512"/>
    <cellStyle name="Note 7 2 2 3 2 2" xfId="8098"/>
    <cellStyle name="Note 7 2 2 3 2 2 2" xfId="12521"/>
    <cellStyle name="Note 7 2 2 3 2 2 2 2" xfId="21510"/>
    <cellStyle name="Note 7 2 2 3 2 2 2 2 2" xfId="40823"/>
    <cellStyle name="Note 7 2 2 3 2 2 2 3" xfId="41021"/>
    <cellStyle name="Note 7 2 2 3 2 2 3" xfId="17087"/>
    <cellStyle name="Note 7 2 2 3 2 2 3 2" xfId="40722"/>
    <cellStyle name="Note 7 2 2 3 2 2 4" xfId="33428"/>
    <cellStyle name="Note 7 2 2 3 2 3" xfId="10735"/>
    <cellStyle name="Note 7 2 2 3 2 3 2" xfId="19724"/>
    <cellStyle name="Note 7 2 2 3 2 3 2 2" xfId="41884"/>
    <cellStyle name="Note 7 2 2 3 2 3 3" xfId="40316"/>
    <cellStyle name="Note 7 2 2 3 2 4" xfId="14501"/>
    <cellStyle name="Note 7 2 2 3 2 4 2" xfId="28261"/>
    <cellStyle name="Note 7 2 2 3 2 5" xfId="33543"/>
    <cellStyle name="Note 7 2 2 3 3" xfId="3604"/>
    <cellStyle name="Note 7 2 2 3 3 2" xfId="32843"/>
    <cellStyle name="Note 7 2 2 3 4" xfId="43228"/>
    <cellStyle name="Note 7 2 2 4" xfId="1511"/>
    <cellStyle name="Note 7 2 2 4 2" xfId="5856"/>
    <cellStyle name="Note 7 2 2 4 2 2" xfId="8442"/>
    <cellStyle name="Note 7 2 2 4 2 2 2" xfId="12626"/>
    <cellStyle name="Note 7 2 2 4 2 2 2 2" xfId="21615"/>
    <cellStyle name="Note 7 2 2 4 2 2 2 2 2" xfId="28750"/>
    <cellStyle name="Note 7 2 2 4 2 2 2 3" xfId="33624"/>
    <cellStyle name="Note 7 2 2 4 2 2 3" xfId="17431"/>
    <cellStyle name="Note 7 2 2 4 2 2 3 2" xfId="32744"/>
    <cellStyle name="Note 7 2 2 4 2 2 4" xfId="40715"/>
    <cellStyle name="Note 7 2 2 4 2 3" xfId="11079"/>
    <cellStyle name="Note 7 2 2 4 2 3 2" xfId="20068"/>
    <cellStyle name="Note 7 2 2 4 2 3 2 2" xfId="23046"/>
    <cellStyle name="Note 7 2 2 4 2 3 3" xfId="44123"/>
    <cellStyle name="Note 7 2 2 4 2 4" xfId="14845"/>
    <cellStyle name="Note 7 2 2 4 2 4 2" xfId="39004"/>
    <cellStyle name="Note 7 2 2 4 2 5" xfId="41080"/>
    <cellStyle name="Note 7 2 2 4 3" xfId="3948"/>
    <cellStyle name="Note 7 2 2 4 3 2" xfId="42932"/>
    <cellStyle name="Note 7 2 2 4 4" xfId="35448"/>
    <cellStyle name="Note 7 2 2 5" xfId="213"/>
    <cellStyle name="Note 7 2 2 5 2" xfId="2608"/>
    <cellStyle name="Note 7 2 2 5 2 2" xfId="6849"/>
    <cellStyle name="Note 7 2 2 5 2 2 2" xfId="12020"/>
    <cellStyle name="Note 7 2 2 5 2 2 2 2" xfId="21009"/>
    <cellStyle name="Note 7 2 2 5 2 2 2 2 2" xfId="42504"/>
    <cellStyle name="Note 7 2 2 5 2 2 2 3" xfId="34665"/>
    <cellStyle name="Note 7 2 2 5 2 2 3" xfId="15838"/>
    <cellStyle name="Note 7 2 2 5 2 2 3 2" xfId="26599"/>
    <cellStyle name="Note 7 2 2 5 2 2 4" xfId="30260"/>
    <cellStyle name="Note 7 2 2 5 2 3" xfId="9419"/>
    <cellStyle name="Note 7 2 2 5 2 3 2" xfId="18408"/>
    <cellStyle name="Note 7 2 2 5 2 3 2 2" xfId="25760"/>
    <cellStyle name="Note 7 2 2 5 2 3 3" xfId="43754"/>
    <cellStyle name="Note 7 2 2 5 2 4" xfId="13462"/>
    <cellStyle name="Note 7 2 2 5 2 4 2" xfId="34241"/>
    <cellStyle name="Note 7 2 2 5 2 5" xfId="26004"/>
    <cellStyle name="Note 7 2 2 5 3" xfId="2681"/>
    <cellStyle name="Note 7 2 2 5 3 2" xfId="39824"/>
    <cellStyle name="Note 7 2 2 5 4" xfId="24095"/>
    <cellStyle name="Note 7 2 2 6" xfId="2130"/>
    <cellStyle name="Note 7 2 2 6 2" xfId="6431"/>
    <cellStyle name="Note 7 2 2 6 2 2" xfId="9017"/>
    <cellStyle name="Note 7 2 2 6 2 2 2" xfId="12800"/>
    <cellStyle name="Note 7 2 2 6 2 2 2 2" xfId="21789"/>
    <cellStyle name="Note 7 2 2 6 2 2 2 2 2" xfId="42229"/>
    <cellStyle name="Note 7 2 2 6 2 2 2 3" xfId="23699"/>
    <cellStyle name="Note 7 2 2 6 2 2 3" xfId="18006"/>
    <cellStyle name="Note 7 2 2 6 2 2 3 2" xfId="37278"/>
    <cellStyle name="Note 7 2 2 6 2 2 4" xfId="42565"/>
    <cellStyle name="Note 7 2 2 6 2 3" xfId="11654"/>
    <cellStyle name="Note 7 2 2 6 2 3 2" xfId="20643"/>
    <cellStyle name="Note 7 2 2 6 2 3 2 2" xfId="40913"/>
    <cellStyle name="Note 7 2 2 6 2 3 3" xfId="31141"/>
    <cellStyle name="Note 7 2 2 6 2 4" xfId="15420"/>
    <cellStyle name="Note 7 2 2 6 2 4 2" xfId="24029"/>
    <cellStyle name="Note 7 2 2 6 2 5" xfId="26133"/>
    <cellStyle name="Note 7 2 2 6 3" xfId="4567"/>
    <cellStyle name="Note 7 2 2 6 3 2" xfId="38393"/>
    <cellStyle name="Note 7 2 2 6 4" xfId="34173"/>
    <cellStyle name="Note 7 2 2 7" xfId="2940"/>
    <cellStyle name="Note 7 2 2 7 2" xfId="7090"/>
    <cellStyle name="Note 7 2 2 7 2 2" xfId="12216"/>
    <cellStyle name="Note 7 2 2 7 2 2 2" xfId="21205"/>
    <cellStyle name="Note 7 2 2 7 2 2 2 2" xfId="37623"/>
    <cellStyle name="Note 7 2 2 7 2 2 3" xfId="38626"/>
    <cellStyle name="Note 7 2 2 7 2 3" xfId="16079"/>
    <cellStyle name="Note 7 2 2 7 2 3 2" xfId="29725"/>
    <cellStyle name="Note 7 2 2 7 2 4" xfId="34875"/>
    <cellStyle name="Note 7 2 2 7 3" xfId="9653"/>
    <cellStyle name="Note 7 2 2 7 3 2" xfId="18642"/>
    <cellStyle name="Note 7 2 2 7 3 2 2" xfId="41734"/>
    <cellStyle name="Note 7 2 2 7 3 3" xfId="23792"/>
    <cellStyle name="Note 7 2 2 7 4" xfId="24515"/>
    <cellStyle name="Note 7 2 2 8" xfId="4867"/>
    <cellStyle name="Note 7 2 2 8 2" xfId="7453"/>
    <cellStyle name="Note 7 2 2 8 2 2" xfId="12321"/>
    <cellStyle name="Note 7 2 2 8 2 2 2" xfId="21310"/>
    <cellStyle name="Note 7 2 2 8 2 2 2 2" xfId="43993"/>
    <cellStyle name="Note 7 2 2 8 2 2 3" xfId="30733"/>
    <cellStyle name="Note 7 2 2 8 2 3" xfId="16442"/>
    <cellStyle name="Note 7 2 2 8 2 3 2" xfId="28159"/>
    <cellStyle name="Note 7 2 2 8 2 4" xfId="30310"/>
    <cellStyle name="Note 7 2 2 8 3" xfId="10090"/>
    <cellStyle name="Note 7 2 2 8 3 2" xfId="19079"/>
    <cellStyle name="Note 7 2 2 8 3 2 2" xfId="26584"/>
    <cellStyle name="Note 7 2 2 8 3 3" xfId="24135"/>
    <cellStyle name="Note 7 2 2 8 4" xfId="13856"/>
    <cellStyle name="Note 7 2 2 8 4 2" xfId="42400"/>
    <cellStyle name="Note 7 2 2 8 5" xfId="25098"/>
    <cellStyle name="Note 7 2 2 9" xfId="6775"/>
    <cellStyle name="Note 7 2 2 9 2" xfId="11974"/>
    <cellStyle name="Note 7 2 2 9 2 2" xfId="20963"/>
    <cellStyle name="Note 7 2 2 9 2 2 2" xfId="23082"/>
    <cellStyle name="Note 7 2 2 9 2 3" xfId="33337"/>
    <cellStyle name="Note 7 2 2 9 3" xfId="15764"/>
    <cellStyle name="Note 7 2 2 9 3 2" xfId="43132"/>
    <cellStyle name="Note 7 2 2 9 4" xfId="26458"/>
    <cellStyle name="Note 7 2 3" xfId="690"/>
    <cellStyle name="Note 7 2 3 2" xfId="5066"/>
    <cellStyle name="Note 7 2 3 2 2" xfId="7652"/>
    <cellStyle name="Note 7 2 3 2 2 2" xfId="12381"/>
    <cellStyle name="Note 7 2 3 2 2 2 2" xfId="21370"/>
    <cellStyle name="Note 7 2 3 2 2 2 2 2" xfId="27107"/>
    <cellStyle name="Note 7 2 3 2 2 2 3" xfId="37225"/>
    <cellStyle name="Note 7 2 3 2 2 3" xfId="16641"/>
    <cellStyle name="Note 7 2 3 2 2 3 2" xfId="34619"/>
    <cellStyle name="Note 7 2 3 2 2 4" xfId="41597"/>
    <cellStyle name="Note 7 2 3 2 3" xfId="10289"/>
    <cellStyle name="Note 7 2 3 2 3 2" xfId="19278"/>
    <cellStyle name="Note 7 2 3 2 3 2 2" xfId="30010"/>
    <cellStyle name="Note 7 2 3 2 3 3" xfId="34523"/>
    <cellStyle name="Note 7 2 3 2 4" xfId="14055"/>
    <cellStyle name="Note 7 2 3 2 4 2" xfId="41836"/>
    <cellStyle name="Note 7 2 3 2 5" xfId="25703"/>
    <cellStyle name="Note 7 2 3 3" xfId="3127"/>
    <cellStyle name="Note 7 2 3 3 2" xfId="43236"/>
    <cellStyle name="Note 7 2 3 4" xfId="40180"/>
    <cellStyle name="Note 7 2 4" xfId="1035"/>
    <cellStyle name="Note 7 2 4 2" xfId="5387"/>
    <cellStyle name="Note 7 2 4 2 2" xfId="7973"/>
    <cellStyle name="Note 7 2 4 2 2 2" xfId="12482"/>
    <cellStyle name="Note 7 2 4 2 2 2 2" xfId="21471"/>
    <cellStyle name="Note 7 2 4 2 2 2 2 2" xfId="23260"/>
    <cellStyle name="Note 7 2 4 2 2 2 3" xfId="31345"/>
    <cellStyle name="Note 7 2 4 2 2 3" xfId="16962"/>
    <cellStyle name="Note 7 2 4 2 2 3 2" xfId="39299"/>
    <cellStyle name="Note 7 2 4 2 2 4" xfId="41432"/>
    <cellStyle name="Note 7 2 4 2 3" xfId="10610"/>
    <cellStyle name="Note 7 2 4 2 3 2" xfId="19599"/>
    <cellStyle name="Note 7 2 4 2 3 2 2" xfId="24669"/>
    <cellStyle name="Note 7 2 4 2 3 3" xfId="27689"/>
    <cellStyle name="Note 7 2 4 2 4" xfId="14376"/>
    <cellStyle name="Note 7 2 4 2 4 2" xfId="31898"/>
    <cellStyle name="Note 7 2 4 2 5" xfId="31437"/>
    <cellStyle name="Note 7 2 4 3" xfId="3472"/>
    <cellStyle name="Note 7 2 4 3 2" xfId="23067"/>
    <cellStyle name="Note 7 2 4 4" xfId="22987"/>
    <cellStyle name="Note 7 2 5" xfId="1379"/>
    <cellStyle name="Note 7 2 5 2" xfId="5724"/>
    <cellStyle name="Note 7 2 5 2 2" xfId="8310"/>
    <cellStyle name="Note 7 2 5 2 2 2" xfId="12584"/>
    <cellStyle name="Note 7 2 5 2 2 2 2" xfId="21573"/>
    <cellStyle name="Note 7 2 5 2 2 2 2 2" xfId="23180"/>
    <cellStyle name="Note 7 2 5 2 2 2 3" xfId="29660"/>
    <cellStyle name="Note 7 2 5 2 2 3" xfId="17299"/>
    <cellStyle name="Note 7 2 5 2 2 3 2" xfId="41073"/>
    <cellStyle name="Note 7 2 5 2 2 4" xfId="42026"/>
    <cellStyle name="Note 7 2 5 2 3" xfId="10947"/>
    <cellStyle name="Note 7 2 5 2 3 2" xfId="19936"/>
    <cellStyle name="Note 7 2 5 2 3 2 2" xfId="39549"/>
    <cellStyle name="Note 7 2 5 2 3 3" xfId="36174"/>
    <cellStyle name="Note 7 2 5 2 4" xfId="14713"/>
    <cellStyle name="Note 7 2 5 2 4 2" xfId="43670"/>
    <cellStyle name="Note 7 2 5 2 5" xfId="29318"/>
    <cellStyle name="Note 7 2 5 3" xfId="3816"/>
    <cellStyle name="Note 7 2 5 3 2" xfId="29664"/>
    <cellStyle name="Note 7 2 5 4" xfId="43553"/>
    <cellStyle name="Note 7 2 6" xfId="1782"/>
    <cellStyle name="Note 7 2 6 2" xfId="6103"/>
    <cellStyle name="Note 7 2 6 2 2" xfId="8689"/>
    <cellStyle name="Note 7 2 6 2 2 2" xfId="12698"/>
    <cellStyle name="Note 7 2 6 2 2 2 2" xfId="21687"/>
    <cellStyle name="Note 7 2 6 2 2 2 2 2" xfId="23736"/>
    <cellStyle name="Note 7 2 6 2 2 2 3" xfId="42429"/>
    <cellStyle name="Note 7 2 6 2 2 3" xfId="17678"/>
    <cellStyle name="Note 7 2 6 2 2 3 2" xfId="28497"/>
    <cellStyle name="Note 7 2 6 2 2 4" xfId="33265"/>
    <cellStyle name="Note 7 2 6 2 3" xfId="11326"/>
    <cellStyle name="Note 7 2 6 2 3 2" xfId="20315"/>
    <cellStyle name="Note 7 2 6 2 3 2 2" xfId="38924"/>
    <cellStyle name="Note 7 2 6 2 3 3" xfId="25350"/>
    <cellStyle name="Note 7 2 6 2 4" xfId="15092"/>
    <cellStyle name="Note 7 2 6 2 4 2" xfId="41783"/>
    <cellStyle name="Note 7 2 6 2 5" xfId="25907"/>
    <cellStyle name="Note 7 2 6 3" xfId="4219"/>
    <cellStyle name="Note 7 2 6 3 2" xfId="28908"/>
    <cellStyle name="Note 7 2 6 4" xfId="24762"/>
    <cellStyle name="Note 7 2 7" xfId="1998"/>
    <cellStyle name="Note 7 2 7 2" xfId="6306"/>
    <cellStyle name="Note 7 2 7 2 2" xfId="8892"/>
    <cellStyle name="Note 7 2 7 2 2 2" xfId="12763"/>
    <cellStyle name="Note 7 2 7 2 2 2 2" xfId="21752"/>
    <cellStyle name="Note 7 2 7 2 2 2 2 2" xfId="37122"/>
    <cellStyle name="Note 7 2 7 2 2 2 3" xfId="24564"/>
    <cellStyle name="Note 7 2 7 2 2 3" xfId="17881"/>
    <cellStyle name="Note 7 2 7 2 2 3 2" xfId="42208"/>
    <cellStyle name="Note 7 2 7 2 2 4" xfId="24722"/>
    <cellStyle name="Note 7 2 7 2 3" xfId="11529"/>
    <cellStyle name="Note 7 2 7 2 3 2" xfId="20518"/>
    <cellStyle name="Note 7 2 7 2 3 2 2" xfId="36369"/>
    <cellStyle name="Note 7 2 7 2 3 3" xfId="36267"/>
    <cellStyle name="Note 7 2 7 2 4" xfId="15295"/>
    <cellStyle name="Note 7 2 7 2 4 2" xfId="25616"/>
    <cellStyle name="Note 7 2 7 2 5" xfId="40134"/>
    <cellStyle name="Note 7 2 7 3" xfId="4435"/>
    <cellStyle name="Note 7 2 7 3 2" xfId="32918"/>
    <cellStyle name="Note 7 2 7 4" xfId="22324"/>
    <cellStyle name="Note 7 2 8" xfId="2809"/>
    <cellStyle name="Note 7 2 8 2" xfId="6959"/>
    <cellStyle name="Note 7 2 8 2 2" xfId="12088"/>
    <cellStyle name="Note 7 2 8 2 2 2" xfId="21077"/>
    <cellStyle name="Note 7 2 8 2 2 2 2" xfId="40805"/>
    <cellStyle name="Note 7 2 8 2 2 3" xfId="30639"/>
    <cellStyle name="Note 7 2 8 2 3" xfId="15948"/>
    <cellStyle name="Note 7 2 8 2 3 2" xfId="31800"/>
    <cellStyle name="Note 7 2 8 2 4" xfId="27068"/>
    <cellStyle name="Note 7 2 8 3" xfId="9522"/>
    <cellStyle name="Note 7 2 8 3 2" xfId="18511"/>
    <cellStyle name="Note 7 2 8 3 2 2" xfId="40653"/>
    <cellStyle name="Note 7 2 8 3 3" xfId="24940"/>
    <cellStyle name="Note 7 2 8 4" xfId="42852"/>
    <cellStyle name="Note 7 2 9" xfId="4742"/>
    <cellStyle name="Note 7 2 9 2" xfId="7328"/>
    <cellStyle name="Note 7 2 9 2 2" xfId="12284"/>
    <cellStyle name="Note 7 2 9 2 2 2" xfId="21273"/>
    <cellStyle name="Note 7 2 9 2 2 2 2" xfId="29719"/>
    <cellStyle name="Note 7 2 9 2 2 3" xfId="40348"/>
    <cellStyle name="Note 7 2 9 2 3" xfId="16317"/>
    <cellStyle name="Note 7 2 9 2 3 2" xfId="31027"/>
    <cellStyle name="Note 7 2 9 2 4" xfId="35648"/>
    <cellStyle name="Note 7 2 9 3" xfId="9965"/>
    <cellStyle name="Note 7 2 9 3 2" xfId="18954"/>
    <cellStyle name="Note 7 2 9 3 2 2" xfId="32385"/>
    <cellStyle name="Note 7 2 9 3 3" xfId="36621"/>
    <cellStyle name="Note 7 2 9 4" xfId="13731"/>
    <cellStyle name="Note 7 2 9 4 2" xfId="42624"/>
    <cellStyle name="Note 7 2 9 5" xfId="23301"/>
    <cellStyle name="Note 7 3" xfId="439"/>
    <cellStyle name="Note 7 3 10" xfId="9304"/>
    <cellStyle name="Note 7 3 10 2" xfId="18293"/>
    <cellStyle name="Note 7 3 10 2 2" xfId="24855"/>
    <cellStyle name="Note 7 3 10 3" xfId="22216"/>
    <cellStyle name="Note 7 3 11" xfId="9822"/>
    <cellStyle name="Note 7 3 11 2" xfId="18811"/>
    <cellStyle name="Note 7 3 11 2 2" xfId="43895"/>
    <cellStyle name="Note 7 3 11 3" xfId="27167"/>
    <cellStyle name="Note 7 3 12" xfId="2445"/>
    <cellStyle name="Note 7 3 12 2" xfId="39414"/>
    <cellStyle name="Note 7 3 13" xfId="13354"/>
    <cellStyle name="Note 7 3 13 2" xfId="25745"/>
    <cellStyle name="Note 7 3 14" xfId="32435"/>
    <cellStyle name="Note 7 3 2" xfId="788"/>
    <cellStyle name="Note 7 3 2 2" xfId="5158"/>
    <cellStyle name="Note 7 3 2 2 2" xfId="7744"/>
    <cellStyle name="Note 7 3 2 2 2 2" xfId="12407"/>
    <cellStyle name="Note 7 3 2 2 2 2 2" xfId="21396"/>
    <cellStyle name="Note 7 3 2 2 2 2 2 2" xfId="42183"/>
    <cellStyle name="Note 7 3 2 2 2 2 3" xfId="33033"/>
    <cellStyle name="Note 7 3 2 2 2 3" xfId="16733"/>
    <cellStyle name="Note 7 3 2 2 2 3 2" xfId="28243"/>
    <cellStyle name="Note 7 3 2 2 2 4" xfId="23773"/>
    <cellStyle name="Note 7 3 2 2 3" xfId="10381"/>
    <cellStyle name="Note 7 3 2 2 3 2" xfId="19370"/>
    <cellStyle name="Note 7 3 2 2 3 2 2" xfId="33523"/>
    <cellStyle name="Note 7 3 2 2 3 3" xfId="44118"/>
    <cellStyle name="Note 7 3 2 2 4" xfId="14147"/>
    <cellStyle name="Note 7 3 2 2 4 2" xfId="22292"/>
    <cellStyle name="Note 7 3 2 2 5" xfId="24332"/>
    <cellStyle name="Note 7 3 2 3" xfId="3225"/>
    <cellStyle name="Note 7 3 2 3 2" xfId="42488"/>
    <cellStyle name="Note 7 3 2 4" xfId="42348"/>
    <cellStyle name="Note 7 3 3" xfId="1133"/>
    <cellStyle name="Note 7 3 3 2" xfId="5479"/>
    <cellStyle name="Note 7 3 3 2 2" xfId="8065"/>
    <cellStyle name="Note 7 3 3 2 2 2" xfId="12508"/>
    <cellStyle name="Note 7 3 3 2 2 2 2" xfId="21497"/>
    <cellStyle name="Note 7 3 3 2 2 2 2 2" xfId="22605"/>
    <cellStyle name="Note 7 3 3 2 2 2 3" xfId="22826"/>
    <cellStyle name="Note 7 3 3 2 2 3" xfId="17054"/>
    <cellStyle name="Note 7 3 3 2 2 3 2" xfId="37928"/>
    <cellStyle name="Note 7 3 3 2 2 4" xfId="31910"/>
    <cellStyle name="Note 7 3 3 2 3" xfId="10702"/>
    <cellStyle name="Note 7 3 3 2 3 2" xfId="19691"/>
    <cellStyle name="Note 7 3 3 2 3 2 2" xfId="42706"/>
    <cellStyle name="Note 7 3 3 2 3 3" xfId="35425"/>
    <cellStyle name="Note 7 3 3 2 4" xfId="14468"/>
    <cellStyle name="Note 7 3 3 2 4 2" xfId="22821"/>
    <cellStyle name="Note 7 3 3 2 5" xfId="25435"/>
    <cellStyle name="Note 7 3 3 3" xfId="3570"/>
    <cellStyle name="Note 7 3 3 3 2" xfId="25686"/>
    <cellStyle name="Note 7 3 3 4" xfId="40721"/>
    <cellStyle name="Note 7 3 4" xfId="1477"/>
    <cellStyle name="Note 7 3 4 2" xfId="5822"/>
    <cellStyle name="Note 7 3 4 2 2" xfId="8408"/>
    <cellStyle name="Note 7 3 4 2 2 2" xfId="12612"/>
    <cellStyle name="Note 7 3 4 2 2 2 2" xfId="21601"/>
    <cellStyle name="Note 7 3 4 2 2 2 2 2" xfId="29886"/>
    <cellStyle name="Note 7 3 4 2 2 2 3" xfId="40019"/>
    <cellStyle name="Note 7 3 4 2 2 3" xfId="17397"/>
    <cellStyle name="Note 7 3 4 2 2 3 2" xfId="25604"/>
    <cellStyle name="Note 7 3 4 2 2 4" xfId="28780"/>
    <cellStyle name="Note 7 3 4 2 3" xfId="11045"/>
    <cellStyle name="Note 7 3 4 2 3 2" xfId="20034"/>
    <cellStyle name="Note 7 3 4 2 3 2 2" xfId="42083"/>
    <cellStyle name="Note 7 3 4 2 3 3" xfId="32238"/>
    <cellStyle name="Note 7 3 4 2 4" xfId="14811"/>
    <cellStyle name="Note 7 3 4 2 4 2" xfId="28479"/>
    <cellStyle name="Note 7 3 4 2 5" xfId="36143"/>
    <cellStyle name="Note 7 3 4 3" xfId="3914"/>
    <cellStyle name="Note 7 3 4 3 2" xfId="31798"/>
    <cellStyle name="Note 7 3 4 4" xfId="32739"/>
    <cellStyle name="Note 7 3 5" xfId="1839"/>
    <cellStyle name="Note 7 3 5 2" xfId="6156"/>
    <cellStyle name="Note 7 3 5 2 2" xfId="8742"/>
    <cellStyle name="Note 7 3 5 2 2 2" xfId="12711"/>
    <cellStyle name="Note 7 3 5 2 2 2 2" xfId="21700"/>
    <cellStyle name="Note 7 3 5 2 2 2 2 2" xfId="28279"/>
    <cellStyle name="Note 7 3 5 2 2 2 3" xfId="36696"/>
    <cellStyle name="Note 7 3 5 2 2 3" xfId="17731"/>
    <cellStyle name="Note 7 3 5 2 2 3 2" xfId="27233"/>
    <cellStyle name="Note 7 3 5 2 2 4" xfId="32664"/>
    <cellStyle name="Note 7 3 5 2 3" xfId="11379"/>
    <cellStyle name="Note 7 3 5 2 3 2" xfId="20368"/>
    <cellStyle name="Note 7 3 5 2 3 2 2" xfId="43309"/>
    <cellStyle name="Note 7 3 5 2 3 3" xfId="26459"/>
    <cellStyle name="Note 7 3 5 2 4" xfId="15145"/>
    <cellStyle name="Note 7 3 5 2 4 2" xfId="31452"/>
    <cellStyle name="Note 7 3 5 2 5" xfId="34361"/>
    <cellStyle name="Note 7 3 5 3" xfId="4276"/>
    <cellStyle name="Note 7 3 5 3 2" xfId="29271"/>
    <cellStyle name="Note 7 3 5 4" xfId="26341"/>
    <cellStyle name="Note 7 3 6" xfId="2096"/>
    <cellStyle name="Note 7 3 6 2" xfId="6398"/>
    <cellStyle name="Note 7 3 6 2 2" xfId="8984"/>
    <cellStyle name="Note 7 3 6 2 2 2" xfId="12787"/>
    <cellStyle name="Note 7 3 6 2 2 2 2" xfId="21776"/>
    <cellStyle name="Note 7 3 6 2 2 2 2 2" xfId="35834"/>
    <cellStyle name="Note 7 3 6 2 2 2 3" xfId="25806"/>
    <cellStyle name="Note 7 3 6 2 2 3" xfId="17973"/>
    <cellStyle name="Note 7 3 6 2 2 3 2" xfId="24442"/>
    <cellStyle name="Note 7 3 6 2 2 4" xfId="35699"/>
    <cellStyle name="Note 7 3 6 2 3" xfId="11621"/>
    <cellStyle name="Note 7 3 6 2 3 2" xfId="20610"/>
    <cellStyle name="Note 7 3 6 2 3 2 2" xfId="34885"/>
    <cellStyle name="Note 7 3 6 2 3 3" xfId="22661"/>
    <cellStyle name="Note 7 3 6 2 4" xfId="15387"/>
    <cellStyle name="Note 7 3 6 2 4 2" xfId="43745"/>
    <cellStyle name="Note 7 3 6 2 5" xfId="31636"/>
    <cellStyle name="Note 7 3 6 3" xfId="4533"/>
    <cellStyle name="Note 7 3 6 3 2" xfId="30110"/>
    <cellStyle name="Note 7 3 6 4" xfId="24966"/>
    <cellStyle name="Note 7 3 7" xfId="2906"/>
    <cellStyle name="Note 7 3 7 2" xfId="7056"/>
    <cellStyle name="Note 7 3 7 2 2" xfId="12182"/>
    <cellStyle name="Note 7 3 7 2 2 2" xfId="21171"/>
    <cellStyle name="Note 7 3 7 2 2 2 2" xfId="32197"/>
    <cellStyle name="Note 7 3 7 2 2 3" xfId="28385"/>
    <cellStyle name="Note 7 3 7 2 3" xfId="16045"/>
    <cellStyle name="Note 7 3 7 2 3 2" xfId="27982"/>
    <cellStyle name="Note 7 3 7 2 4" xfId="42652"/>
    <cellStyle name="Note 7 3 7 3" xfId="9619"/>
    <cellStyle name="Note 7 3 7 3 2" xfId="18608"/>
    <cellStyle name="Note 7 3 7 3 2 2" xfId="26175"/>
    <cellStyle name="Note 7 3 7 3 3" xfId="29001"/>
    <cellStyle name="Note 7 3 7 4" xfId="37527"/>
    <cellStyle name="Note 7 3 8" xfId="4834"/>
    <cellStyle name="Note 7 3 8 2" xfId="7420"/>
    <cellStyle name="Note 7 3 8 2 2" xfId="12309"/>
    <cellStyle name="Note 7 3 8 2 2 2" xfId="21298"/>
    <cellStyle name="Note 7 3 8 2 2 2 2" xfId="27648"/>
    <cellStyle name="Note 7 3 8 2 2 3" xfId="30954"/>
    <cellStyle name="Note 7 3 8 2 3" xfId="16409"/>
    <cellStyle name="Note 7 3 8 2 3 2" xfId="22674"/>
    <cellStyle name="Note 7 3 8 2 4" xfId="27337"/>
    <cellStyle name="Note 7 3 8 3" xfId="10057"/>
    <cellStyle name="Note 7 3 8 3 2" xfId="19046"/>
    <cellStyle name="Note 7 3 8 3 2 2" xfId="31555"/>
    <cellStyle name="Note 7 3 8 3 3" xfId="44120"/>
    <cellStyle name="Note 7 3 8 4" xfId="13823"/>
    <cellStyle name="Note 7 3 8 4 2" xfId="43272"/>
    <cellStyle name="Note 7 3 8 5" xfId="36358"/>
    <cellStyle name="Note 7 3 9" xfId="6741"/>
    <cellStyle name="Note 7 3 9 2" xfId="11941"/>
    <cellStyle name="Note 7 3 9 2 2" xfId="20930"/>
    <cellStyle name="Note 7 3 9 2 2 2" xfId="38283"/>
    <cellStyle name="Note 7 3 9 2 3" xfId="38968"/>
    <cellStyle name="Note 7 3 9 3" xfId="15730"/>
    <cellStyle name="Note 7 3 9 3 2" xfId="38929"/>
    <cellStyle name="Note 7 3 9 4" xfId="41370"/>
    <cellStyle name="Note 7 4" xfId="537"/>
    <cellStyle name="Note 7 4 2" xfId="886"/>
    <cellStyle name="Note 7 4 2 2" xfId="5255"/>
    <cellStyle name="Note 7 4 2 2 2" xfId="7841"/>
    <cellStyle name="Note 7 4 2 2 2 2" xfId="12442"/>
    <cellStyle name="Note 7 4 2 2 2 2 2" xfId="21431"/>
    <cellStyle name="Note 7 4 2 2 2 2 2 2" xfId="23897"/>
    <cellStyle name="Note 7 4 2 2 2 2 3" xfId="29713"/>
    <cellStyle name="Note 7 4 2 2 2 3" xfId="16830"/>
    <cellStyle name="Note 7 4 2 2 2 3 2" xfId="36064"/>
    <cellStyle name="Note 7 4 2 2 2 4" xfId="25621"/>
    <cellStyle name="Note 7 4 2 2 3" xfId="10478"/>
    <cellStyle name="Note 7 4 2 2 3 2" xfId="19467"/>
    <cellStyle name="Note 7 4 2 2 3 2 2" xfId="30364"/>
    <cellStyle name="Note 7 4 2 2 3 3" xfId="42754"/>
    <cellStyle name="Note 7 4 2 2 4" xfId="14244"/>
    <cellStyle name="Note 7 4 2 2 4 2" xfId="40342"/>
    <cellStyle name="Note 7 4 2 2 5" xfId="32754"/>
    <cellStyle name="Note 7 4 2 3" xfId="3323"/>
    <cellStyle name="Note 7 4 2 3 2" xfId="31597"/>
    <cellStyle name="Note 7 4 2 4" xfId="33703"/>
    <cellStyle name="Note 7 4 3" xfId="1231"/>
    <cellStyle name="Note 7 4 3 2" xfId="5576"/>
    <cellStyle name="Note 7 4 3 2 2" xfId="8162"/>
    <cellStyle name="Note 7 4 3 2 2 2" xfId="12538"/>
    <cellStyle name="Note 7 4 3 2 2 2 2" xfId="21527"/>
    <cellStyle name="Note 7 4 3 2 2 2 2 2" xfId="39350"/>
    <cellStyle name="Note 7 4 3 2 2 2 3" xfId="39525"/>
    <cellStyle name="Note 7 4 3 2 2 3" xfId="17151"/>
    <cellStyle name="Note 7 4 3 2 2 3 2" xfId="23753"/>
    <cellStyle name="Note 7 4 3 2 2 4" xfId="37140"/>
    <cellStyle name="Note 7 4 3 2 3" xfId="10799"/>
    <cellStyle name="Note 7 4 3 2 3 2" xfId="19788"/>
    <cellStyle name="Note 7 4 3 2 3 2 2" xfId="39507"/>
    <cellStyle name="Note 7 4 3 2 3 3" xfId="32298"/>
    <cellStyle name="Note 7 4 3 2 4" xfId="14565"/>
    <cellStyle name="Note 7 4 3 2 4 2" xfId="42557"/>
    <cellStyle name="Note 7 4 3 2 5" xfId="37325"/>
    <cellStyle name="Note 7 4 3 3" xfId="3668"/>
    <cellStyle name="Note 7 4 3 3 2" xfId="33176"/>
    <cellStyle name="Note 7 4 3 4" xfId="25238"/>
    <cellStyle name="Note 7 4 4" xfId="1575"/>
    <cellStyle name="Note 7 4 4 2" xfId="5920"/>
    <cellStyle name="Note 7 4 4 2 2" xfId="8506"/>
    <cellStyle name="Note 7 4 4 2 2 2" xfId="12647"/>
    <cellStyle name="Note 7 4 4 2 2 2 2" xfId="21636"/>
    <cellStyle name="Note 7 4 4 2 2 2 2 2" xfId="25583"/>
    <cellStyle name="Note 7 4 4 2 2 2 3" xfId="30112"/>
    <cellStyle name="Note 7 4 4 2 2 3" xfId="17495"/>
    <cellStyle name="Note 7 4 4 2 2 3 2" xfId="30831"/>
    <cellStyle name="Note 7 4 4 2 2 4" xfId="23786"/>
    <cellStyle name="Note 7 4 4 2 3" xfId="11143"/>
    <cellStyle name="Note 7 4 4 2 3 2" xfId="20132"/>
    <cellStyle name="Note 7 4 4 2 3 2 2" xfId="33439"/>
    <cellStyle name="Note 7 4 4 2 3 3" xfId="32283"/>
    <cellStyle name="Note 7 4 4 2 4" xfId="14909"/>
    <cellStyle name="Note 7 4 4 2 4 2" xfId="35284"/>
    <cellStyle name="Note 7 4 4 2 5" xfId="24084"/>
    <cellStyle name="Note 7 4 4 3" xfId="4012"/>
    <cellStyle name="Note 7 4 4 3 2" xfId="36986"/>
    <cellStyle name="Note 7 4 4 4" xfId="33317"/>
    <cellStyle name="Note 7 4 5" xfId="1887"/>
    <cellStyle name="Note 7 4 5 2" xfId="6203"/>
    <cellStyle name="Note 7 4 5 2 2" xfId="8789"/>
    <cellStyle name="Note 7 4 5 2 2 2" xfId="12728"/>
    <cellStyle name="Note 7 4 5 2 2 2 2" xfId="21717"/>
    <cellStyle name="Note 7 4 5 2 2 2 2 2" xfId="41967"/>
    <cellStyle name="Note 7 4 5 2 2 2 3" xfId="37745"/>
    <cellStyle name="Note 7 4 5 2 2 3" xfId="17778"/>
    <cellStyle name="Note 7 4 5 2 2 3 2" xfId="38554"/>
    <cellStyle name="Note 7 4 5 2 2 4" xfId="31793"/>
    <cellStyle name="Note 7 4 5 2 3" xfId="11426"/>
    <cellStyle name="Note 7 4 5 2 3 2" xfId="20415"/>
    <cellStyle name="Note 7 4 5 2 3 2 2" xfId="35632"/>
    <cellStyle name="Note 7 4 5 2 3 3" xfId="34671"/>
    <cellStyle name="Note 7 4 5 2 4" xfId="15192"/>
    <cellStyle name="Note 7 4 5 2 4 2" xfId="24921"/>
    <cellStyle name="Note 7 4 5 2 5" xfId="32465"/>
    <cellStyle name="Note 7 4 5 3" xfId="4324"/>
    <cellStyle name="Note 7 4 5 3 2" xfId="37716"/>
    <cellStyle name="Note 7 4 5 4" xfId="24545"/>
    <cellStyle name="Note 7 4 6" xfId="2194"/>
    <cellStyle name="Note 7 4 6 2" xfId="6495"/>
    <cellStyle name="Note 7 4 6 2 2" xfId="9081"/>
    <cellStyle name="Note 7 4 6 2 2 2" xfId="12819"/>
    <cellStyle name="Note 7 4 6 2 2 2 2" xfId="21808"/>
    <cellStyle name="Note 7 4 6 2 2 2 2 2" xfId="43695"/>
    <cellStyle name="Note 7 4 6 2 2 2 3" xfId="23822"/>
    <cellStyle name="Note 7 4 6 2 2 3" xfId="18070"/>
    <cellStyle name="Note 7 4 6 2 2 3 2" xfId="39994"/>
    <cellStyle name="Note 7 4 6 2 2 4" xfId="41061"/>
    <cellStyle name="Note 7 4 6 2 3" xfId="11718"/>
    <cellStyle name="Note 7 4 6 2 3 2" xfId="20707"/>
    <cellStyle name="Note 7 4 6 2 3 2 2" xfId="24188"/>
    <cellStyle name="Note 7 4 6 2 3 3" xfId="40242"/>
    <cellStyle name="Note 7 4 6 2 4" xfId="15484"/>
    <cellStyle name="Note 7 4 6 2 4 2" xfId="27329"/>
    <cellStyle name="Note 7 4 6 2 5" xfId="41947"/>
    <cellStyle name="Note 7 4 6 3" xfId="4631"/>
    <cellStyle name="Note 7 4 6 3 2" xfId="39056"/>
    <cellStyle name="Note 7 4 6 4" xfId="41390"/>
    <cellStyle name="Note 7 4 7" xfId="4931"/>
    <cellStyle name="Note 7 4 7 2" xfId="7517"/>
    <cellStyle name="Note 7 4 7 2 2" xfId="12338"/>
    <cellStyle name="Note 7 4 7 2 2 2" xfId="21327"/>
    <cellStyle name="Note 7 4 7 2 2 2 2" xfId="28770"/>
    <cellStyle name="Note 7 4 7 2 2 3" xfId="29996"/>
    <cellStyle name="Note 7 4 7 2 3" xfId="16506"/>
    <cellStyle name="Note 7 4 7 2 3 2" xfId="35928"/>
    <cellStyle name="Note 7 4 7 2 4" xfId="38669"/>
    <cellStyle name="Note 7 4 7 3" xfId="10154"/>
    <cellStyle name="Note 7 4 7 3 2" xfId="19143"/>
    <cellStyle name="Note 7 4 7 3 2 2" xfId="35034"/>
    <cellStyle name="Note 7 4 7 3 3" xfId="42763"/>
    <cellStyle name="Note 7 4 7 4" xfId="13920"/>
    <cellStyle name="Note 7 4 7 4 2" xfId="23412"/>
    <cellStyle name="Note 7 4 7 5" xfId="28052"/>
    <cellStyle name="Note 7 4 8" xfId="2543"/>
    <cellStyle name="Note 7 4 8 2" xfId="34890"/>
    <cellStyle name="Note 7 4 9" xfId="39858"/>
    <cellStyle name="Note 7 5" xfId="306"/>
    <cellStyle name="Note 7 5 2" xfId="4709"/>
    <cellStyle name="Note 7 5 2 2" xfId="7295"/>
    <cellStyle name="Note 7 5 2 2 2" xfId="12269"/>
    <cellStyle name="Note 7 5 2 2 2 2" xfId="21258"/>
    <cellStyle name="Note 7 5 2 2 2 2 2" xfId="28169"/>
    <cellStyle name="Note 7 5 2 2 2 3" xfId="28525"/>
    <cellStyle name="Note 7 5 2 2 3" xfId="16284"/>
    <cellStyle name="Note 7 5 2 2 3 2" xfId="36279"/>
    <cellStyle name="Note 7 5 2 2 4" xfId="42335"/>
    <cellStyle name="Note 7 5 2 3" xfId="9932"/>
    <cellStyle name="Note 7 5 2 3 2" xfId="18921"/>
    <cellStyle name="Note 7 5 2 3 2 2" xfId="30491"/>
    <cellStyle name="Note 7 5 2 3 3" xfId="35092"/>
    <cellStyle name="Note 7 5 2 4" xfId="13698"/>
    <cellStyle name="Note 7 5 2 4 2" xfId="42270"/>
    <cellStyle name="Note 7 5 2 5" xfId="29360"/>
    <cellStyle name="Note 7 5 3" xfId="2774"/>
    <cellStyle name="Note 7 5 3 2" xfId="39730"/>
    <cellStyle name="Note 7 5 4" xfId="31354"/>
    <cellStyle name="Note 7 6" xfId="655"/>
    <cellStyle name="Note 7 6 2" xfId="5033"/>
    <cellStyle name="Note 7 6 2 2" xfId="7619"/>
    <cellStyle name="Note 7 6 2 2 2" xfId="12369"/>
    <cellStyle name="Note 7 6 2 2 2 2" xfId="21358"/>
    <cellStyle name="Note 7 6 2 2 2 2 2" xfId="41916"/>
    <cellStyle name="Note 7 6 2 2 2 3" xfId="32792"/>
    <cellStyle name="Note 7 6 2 2 3" xfId="16608"/>
    <cellStyle name="Note 7 6 2 2 3 2" xfId="41126"/>
    <cellStyle name="Note 7 6 2 2 4" xfId="35088"/>
    <cellStyle name="Note 7 6 2 3" xfId="10256"/>
    <cellStyle name="Note 7 6 2 3 2" xfId="19245"/>
    <cellStyle name="Note 7 6 2 3 2 2" xfId="41782"/>
    <cellStyle name="Note 7 6 2 3 3" xfId="40257"/>
    <cellStyle name="Note 7 6 2 4" xfId="14022"/>
    <cellStyle name="Note 7 6 2 4 2" xfId="42923"/>
    <cellStyle name="Note 7 6 2 5" xfId="43659"/>
    <cellStyle name="Note 7 6 3" xfId="3092"/>
    <cellStyle name="Note 7 6 3 2" xfId="31320"/>
    <cellStyle name="Note 7 6 4" xfId="28322"/>
    <cellStyle name="Note 7 7" xfId="1000"/>
    <cellStyle name="Note 7 7 2" xfId="5354"/>
    <cellStyle name="Note 7 7 2 2" xfId="7940"/>
    <cellStyle name="Note 7 7 2 2 2" xfId="12470"/>
    <cellStyle name="Note 7 7 2 2 2 2" xfId="21459"/>
    <cellStyle name="Note 7 7 2 2 2 2 2" xfId="30860"/>
    <cellStyle name="Note 7 7 2 2 2 3" xfId="22529"/>
    <cellStyle name="Note 7 7 2 2 3" xfId="16929"/>
    <cellStyle name="Note 7 7 2 2 3 2" xfId="30975"/>
    <cellStyle name="Note 7 7 2 2 4" xfId="40164"/>
    <cellStyle name="Note 7 7 2 3" xfId="10577"/>
    <cellStyle name="Note 7 7 2 3 2" xfId="19566"/>
    <cellStyle name="Note 7 7 2 3 2 2" xfId="29587"/>
    <cellStyle name="Note 7 7 2 3 3" xfId="40538"/>
    <cellStyle name="Note 7 7 2 4" xfId="14343"/>
    <cellStyle name="Note 7 7 2 4 2" xfId="36420"/>
    <cellStyle name="Note 7 7 2 5" xfId="28553"/>
    <cellStyle name="Note 7 7 3" xfId="3437"/>
    <cellStyle name="Note 7 7 3 2" xfId="32703"/>
    <cellStyle name="Note 7 7 4" xfId="32623"/>
    <cellStyle name="Note 7 8" xfId="1344"/>
    <cellStyle name="Note 7 8 2" xfId="5689"/>
    <cellStyle name="Note 7 8 2 2" xfId="8275"/>
    <cellStyle name="Note 7 8 2 2 2" xfId="12570"/>
    <cellStyle name="Note 7 8 2 2 2 2" xfId="21559"/>
    <cellStyle name="Note 7 8 2 2 2 2 2" xfId="29357"/>
    <cellStyle name="Note 7 8 2 2 2 3" xfId="30674"/>
    <cellStyle name="Note 7 8 2 2 3" xfId="17264"/>
    <cellStyle name="Note 7 8 2 2 3 2" xfId="27129"/>
    <cellStyle name="Note 7 8 2 2 4" xfId="29549"/>
    <cellStyle name="Note 7 8 2 3" xfId="10912"/>
    <cellStyle name="Note 7 8 2 3 2" xfId="19901"/>
    <cellStyle name="Note 7 8 2 3 2 2" xfId="28061"/>
    <cellStyle name="Note 7 8 2 3 3" xfId="35691"/>
    <cellStyle name="Note 7 8 2 4" xfId="14678"/>
    <cellStyle name="Note 7 8 2 4 2" xfId="30707"/>
    <cellStyle name="Note 7 8 2 5" xfId="33723"/>
    <cellStyle name="Note 7 8 3" xfId="3781"/>
    <cellStyle name="Note 7 8 3 2" xfId="32987"/>
    <cellStyle name="Note 7 8 4" xfId="31659"/>
    <cellStyle name="Note 7 9" xfId="1811"/>
    <cellStyle name="Note 7 9 2" xfId="6128"/>
    <cellStyle name="Note 7 9 2 2" xfId="8714"/>
    <cellStyle name="Note 7 9 2 2 2" xfId="12706"/>
    <cellStyle name="Note 7 9 2 2 2 2" xfId="21695"/>
    <cellStyle name="Note 7 9 2 2 2 2 2" xfId="43376"/>
    <cellStyle name="Note 7 9 2 2 2 3" xfId="31889"/>
    <cellStyle name="Note 7 9 2 2 3" xfId="17703"/>
    <cellStyle name="Note 7 9 2 2 3 2" xfId="25610"/>
    <cellStyle name="Note 7 9 2 2 4" xfId="39811"/>
    <cellStyle name="Note 7 9 2 3" xfId="11351"/>
    <cellStyle name="Note 7 9 2 3 2" xfId="20340"/>
    <cellStyle name="Note 7 9 2 3 2 2" xfId="22734"/>
    <cellStyle name="Note 7 9 2 3 3" xfId="40562"/>
    <cellStyle name="Note 7 9 2 4" xfId="15117"/>
    <cellStyle name="Note 7 9 2 4 2" xfId="32453"/>
    <cellStyle name="Note 7 9 2 5" xfId="40449"/>
    <cellStyle name="Note 7 9 3" xfId="4248"/>
    <cellStyle name="Note 7 9 3 2" xfId="37048"/>
    <cellStyle name="Note 7 9 4" xfId="31783"/>
    <cellStyle name="Note 8" xfId="149"/>
    <cellStyle name="Note 8 10" xfId="1960"/>
    <cellStyle name="Note 8 10 2" xfId="6270"/>
    <cellStyle name="Note 8 10 2 2" xfId="8856"/>
    <cellStyle name="Note 8 10 2 2 2" xfId="12747"/>
    <cellStyle name="Note 8 10 2 2 2 2" xfId="21736"/>
    <cellStyle name="Note 8 10 2 2 2 2 2" xfId="34448"/>
    <cellStyle name="Note 8 10 2 2 2 3" xfId="40661"/>
    <cellStyle name="Note 8 10 2 2 3" xfId="17845"/>
    <cellStyle name="Note 8 10 2 2 3 2" xfId="38095"/>
    <cellStyle name="Note 8 10 2 2 4" xfId="41855"/>
    <cellStyle name="Note 8 10 2 3" xfId="11493"/>
    <cellStyle name="Note 8 10 2 3 2" xfId="20482"/>
    <cellStyle name="Note 8 10 2 3 2 2" xfId="22677"/>
    <cellStyle name="Note 8 10 2 3 3" xfId="40340"/>
    <cellStyle name="Note 8 10 2 4" xfId="15259"/>
    <cellStyle name="Note 8 10 2 4 2" xfId="42487"/>
    <cellStyle name="Note 8 10 2 5" xfId="40973"/>
    <cellStyle name="Note 8 10 3" xfId="4397"/>
    <cellStyle name="Note 8 10 3 2" xfId="32698"/>
    <cellStyle name="Note 8 10 4" xfId="35510"/>
    <cellStyle name="Note 8 11" xfId="2610"/>
    <cellStyle name="Note 8 11 2" xfId="6851"/>
    <cellStyle name="Note 8 11 2 2" xfId="12021"/>
    <cellStyle name="Note 8 11 2 2 2" xfId="21010"/>
    <cellStyle name="Note 8 11 2 2 2 2" xfId="29517"/>
    <cellStyle name="Note 8 11 2 2 3" xfId="44075"/>
    <cellStyle name="Note 8 11 2 3" xfId="15840"/>
    <cellStyle name="Note 8 11 2 3 2" xfId="43995"/>
    <cellStyle name="Note 8 11 2 4" xfId="31660"/>
    <cellStyle name="Note 8 11 3" xfId="9421"/>
    <cellStyle name="Note 8 11 3 2" xfId="18410"/>
    <cellStyle name="Note 8 11 3 2 2" xfId="43157"/>
    <cellStyle name="Note 8 11 3 3" xfId="39907"/>
    <cellStyle name="Note 8 11 4" xfId="13464"/>
    <cellStyle name="Note 8 11 4 2" xfId="30598"/>
    <cellStyle name="Note 8 11 5" xfId="43401"/>
    <cellStyle name="Note 8 12" xfId="6605"/>
    <cellStyle name="Note 8 12 2" xfId="11813"/>
    <cellStyle name="Note 8 12 2 2" xfId="20802"/>
    <cellStyle name="Note 8 12 2 2 2" xfId="30279"/>
    <cellStyle name="Note 8 12 2 3" xfId="39951"/>
    <cellStyle name="Note 8 12 3" xfId="15594"/>
    <cellStyle name="Note 8 12 3 2" xfId="27008"/>
    <cellStyle name="Note 8 12 4" xfId="23203"/>
    <cellStyle name="Note 8 13" xfId="9176"/>
    <cellStyle name="Note 8 13 2" xfId="18165"/>
    <cellStyle name="Note 8 13 2 2" xfId="27597"/>
    <cellStyle name="Note 8 13 3" xfId="41875"/>
    <cellStyle name="Note 8 14" xfId="12539"/>
    <cellStyle name="Note 8 14 2" xfId="21528"/>
    <cellStyle name="Note 8 14 2 2" xfId="31544"/>
    <cellStyle name="Note 8 14 3" xfId="31719"/>
    <cellStyle name="Note 8 15" xfId="2309"/>
    <cellStyle name="Note 8 15 2" xfId="36421"/>
    <cellStyle name="Note 8 16" xfId="13218"/>
    <cellStyle name="Note 8 16 2" xfId="26036"/>
    <cellStyle name="Note 8 17" xfId="37389"/>
    <cellStyle name="Note 8 18" xfId="44710"/>
    <cellStyle name="Note 8 19" xfId="45748"/>
    <cellStyle name="Note 8 2" xfId="331"/>
    <cellStyle name="Note 8 2 10" xfId="6633"/>
    <cellStyle name="Note 8 2 10 2" xfId="11839"/>
    <cellStyle name="Note 8 2 10 2 2" xfId="20828"/>
    <cellStyle name="Note 8 2 10 2 2 2" xfId="36594"/>
    <cellStyle name="Note 8 2 10 2 3" xfId="26702"/>
    <cellStyle name="Note 8 2 10 3" xfId="15622"/>
    <cellStyle name="Note 8 2 10 3 2" xfId="38253"/>
    <cellStyle name="Note 8 2 10 4" xfId="29920"/>
    <cellStyle name="Note 8 2 11" xfId="9202"/>
    <cellStyle name="Note 8 2 11 2" xfId="18191"/>
    <cellStyle name="Note 8 2 11 2 2" xfId="43775"/>
    <cellStyle name="Note 8 2 11 3" xfId="39271"/>
    <cellStyle name="Note 8 2 12" xfId="12808"/>
    <cellStyle name="Note 8 2 12 2" xfId="21797"/>
    <cellStyle name="Note 8 2 12 2 2" xfId="31689"/>
    <cellStyle name="Note 8 2 12 3" xfId="43339"/>
    <cellStyle name="Note 8 2 13" xfId="2337"/>
    <cellStyle name="Note 8 2 13 2" xfId="26155"/>
    <cellStyle name="Note 8 2 14" xfId="13246"/>
    <cellStyle name="Note 8 2 14 2" xfId="27612"/>
    <cellStyle name="Note 8 2 15" xfId="35168"/>
    <cellStyle name="Note 8 2 2" xfId="463"/>
    <cellStyle name="Note 8 2 2 10" xfId="9327"/>
    <cellStyle name="Note 8 2 2 10 2" xfId="18316"/>
    <cellStyle name="Note 8 2 2 10 2 2" xfId="38539"/>
    <cellStyle name="Note 8 2 2 10 3" xfId="25625"/>
    <cellStyle name="Note 8 2 2 11" xfId="9460"/>
    <cellStyle name="Note 8 2 2 11 2" xfId="18449"/>
    <cellStyle name="Note 8 2 2 11 2 2" xfId="29717"/>
    <cellStyle name="Note 8 2 2 11 3" xfId="28564"/>
    <cellStyle name="Note 8 2 2 12" xfId="2469"/>
    <cellStyle name="Note 8 2 2 12 2" xfId="27515"/>
    <cellStyle name="Note 8 2 2 13" xfId="13378"/>
    <cellStyle name="Note 8 2 2 13 2" xfId="31625"/>
    <cellStyle name="Note 8 2 2 14" xfId="33677"/>
    <cellStyle name="Note 8 2 2 2" xfId="812"/>
    <cellStyle name="Note 8 2 2 2 2" xfId="5181"/>
    <cellStyle name="Note 8 2 2 2 2 2" xfId="7767"/>
    <cellStyle name="Note 8 2 2 2 2 2 2" xfId="12414"/>
    <cellStyle name="Note 8 2 2 2 2 2 2 2" xfId="21403"/>
    <cellStyle name="Note 8 2 2 2 2 2 2 2 2" xfId="39449"/>
    <cellStyle name="Note 8 2 2 2 2 2 2 3" xfId="30503"/>
    <cellStyle name="Note 8 2 2 2 2 2 3" xfId="16756"/>
    <cellStyle name="Note 8 2 2 2 2 2 3 2" xfId="35530"/>
    <cellStyle name="Note 8 2 2 2 2 2 4" xfId="29398"/>
    <cellStyle name="Note 8 2 2 2 2 3" xfId="10404"/>
    <cellStyle name="Note 8 2 2 2 2 3 2" xfId="19393"/>
    <cellStyle name="Note 8 2 2 2 2 3 2 2" xfId="31192"/>
    <cellStyle name="Note 8 2 2 2 2 3 3" xfId="33369"/>
    <cellStyle name="Note 8 2 2 2 2 4" xfId="14170"/>
    <cellStyle name="Note 8 2 2 2 2 4 2" xfId="28485"/>
    <cellStyle name="Note 8 2 2 2 2 5" xfId="28501"/>
    <cellStyle name="Note 8 2 2 2 3" xfId="3249"/>
    <cellStyle name="Note 8 2 2 2 3 2" xfId="26832"/>
    <cellStyle name="Note 8 2 2 2 4" xfId="43579"/>
    <cellStyle name="Note 8 2 2 3" xfId="1157"/>
    <cellStyle name="Note 8 2 2 3 2" xfId="5502"/>
    <cellStyle name="Note 8 2 2 3 2 2" xfId="8088"/>
    <cellStyle name="Note 8 2 2 3 2 2 2" xfId="12515"/>
    <cellStyle name="Note 8 2 2 3 2 2 2 2" xfId="21504"/>
    <cellStyle name="Note 8 2 2 3 2 2 2 2 2" xfId="25671"/>
    <cellStyle name="Note 8 2 2 3 2 2 2 3" xfId="25868"/>
    <cellStyle name="Note 8 2 2 3 2 2 3" xfId="17077"/>
    <cellStyle name="Note 8 2 2 3 2 2 3 2" xfId="32444"/>
    <cellStyle name="Note 8 2 2 3 2 2 4" xfId="35803"/>
    <cellStyle name="Note 8 2 2 3 2 3" xfId="10725"/>
    <cellStyle name="Note 8 2 2 3 2 3 2" xfId="19714"/>
    <cellStyle name="Note 8 2 2 3 2 3 2 2" xfId="30634"/>
    <cellStyle name="Note 8 2 2 3 2 3 3" xfId="40089"/>
    <cellStyle name="Note 8 2 2 3 2 4" xfId="14491"/>
    <cellStyle name="Note 8 2 2 3 2 4 2" xfId="42245"/>
    <cellStyle name="Note 8 2 2 3 2 5" xfId="40302"/>
    <cellStyle name="Note 8 2 2 3 3" xfId="3594"/>
    <cellStyle name="Note 8 2 2 3 3 2" xfId="31561"/>
    <cellStyle name="Note 8 2 2 3 4" xfId="35114"/>
    <cellStyle name="Note 8 2 2 4" xfId="1501"/>
    <cellStyle name="Note 8 2 2 4 2" xfId="5846"/>
    <cellStyle name="Note 8 2 2 4 2 2" xfId="8432"/>
    <cellStyle name="Note 8 2 2 4 2 2 2" xfId="12620"/>
    <cellStyle name="Note 8 2 2 4 2 2 2 2" xfId="21609"/>
    <cellStyle name="Note 8 2 2 4 2 2 2 2 2" xfId="34927"/>
    <cellStyle name="Note 8 2 2 4 2 2 2 3" xfId="24526"/>
    <cellStyle name="Note 8 2 2 4 2 2 3" xfId="17421"/>
    <cellStyle name="Note 8 2 2 4 2 2 3 2" xfId="31477"/>
    <cellStyle name="Note 8 2 2 4 2 2 4" xfId="32437"/>
    <cellStyle name="Note 8 2 2 4 2 3" xfId="11069"/>
    <cellStyle name="Note 8 2 2 4 2 3 2" xfId="20058"/>
    <cellStyle name="Note 8 2 2 4 2 3 2 2" xfId="43333"/>
    <cellStyle name="Note 8 2 2 4 2 3 3" xfId="38975"/>
    <cellStyle name="Note 8 2 2 4 2 4" xfId="14835"/>
    <cellStyle name="Note 8 2 2 4 2 4 2" xfId="23211"/>
    <cellStyle name="Note 8 2 2 4 2 5" xfId="32801"/>
    <cellStyle name="Note 8 2 2 4 3" xfId="3938"/>
    <cellStyle name="Note 8 2 2 4 3 2" xfId="36723"/>
    <cellStyle name="Note 8 2 2 4 4" xfId="33981"/>
    <cellStyle name="Note 8 2 2 5" xfId="1307"/>
    <cellStyle name="Note 8 2 2 5 2" xfId="5652"/>
    <cellStyle name="Note 8 2 2 5 2 2" xfId="8238"/>
    <cellStyle name="Note 8 2 2 5 2 2 2" xfId="12560"/>
    <cellStyle name="Note 8 2 2 5 2 2 2 2" xfId="21549"/>
    <cellStyle name="Note 8 2 2 5 2 2 2 2 2" xfId="28237"/>
    <cellStyle name="Note 8 2 2 5 2 2 2 3" xfId="28409"/>
    <cellStyle name="Note 8 2 2 5 2 2 3" xfId="17227"/>
    <cellStyle name="Note 8 2 2 5 2 2 3 2" xfId="26818"/>
    <cellStyle name="Note 8 2 2 5 2 2 4" xfId="30739"/>
    <cellStyle name="Note 8 2 2 5 2 3" xfId="10875"/>
    <cellStyle name="Note 8 2 2 5 2 3 2" xfId="19864"/>
    <cellStyle name="Note 8 2 2 5 2 3 2 2" xfId="35774"/>
    <cellStyle name="Note 8 2 2 5 2 3 3" xfId="40015"/>
    <cellStyle name="Note 8 2 2 5 2 4" xfId="14641"/>
    <cellStyle name="Note 8 2 2 5 2 4 2" xfId="38427"/>
    <cellStyle name="Note 8 2 2 5 2 5" xfId="25359"/>
    <cellStyle name="Note 8 2 2 5 3" xfId="3744"/>
    <cellStyle name="Note 8 2 2 5 3 2" xfId="42156"/>
    <cellStyle name="Note 8 2 2 5 4" xfId="40801"/>
    <cellStyle name="Note 8 2 2 6" xfId="2120"/>
    <cellStyle name="Note 8 2 2 6 2" xfId="6421"/>
    <cellStyle name="Note 8 2 2 6 2 2" xfId="9007"/>
    <cellStyle name="Note 8 2 2 6 2 2 2" xfId="12795"/>
    <cellStyle name="Note 8 2 2 6 2 2 2 2" xfId="21784"/>
    <cellStyle name="Note 8 2 2 6 2 2 2 2 2" xfId="34471"/>
    <cellStyle name="Note 8 2 2 6 2 2 2 3" xfId="37112"/>
    <cellStyle name="Note 8 2 2 6 2 2 3" xfId="17996"/>
    <cellStyle name="Note 8 2 2 6 2 2 3 2" xfId="29268"/>
    <cellStyle name="Note 8 2 2 6 2 2 4" xfId="30761"/>
    <cellStyle name="Note 8 2 2 6 2 3" xfId="11644"/>
    <cellStyle name="Note 8 2 2 6 2 3 2" xfId="20633"/>
    <cellStyle name="Note 8 2 2 6 2 3 2 2" xfId="32635"/>
    <cellStyle name="Note 8 2 2 6 2 3 3" xfId="40258"/>
    <cellStyle name="Note 8 2 2 6 2 4" xfId="15410"/>
    <cellStyle name="Note 8 2 2 6 2 4 2" xfId="37924"/>
    <cellStyle name="Note 8 2 2 6 2 5" xfId="27570"/>
    <cellStyle name="Note 8 2 2 6 3" xfId="4557"/>
    <cellStyle name="Note 8 2 2 6 3 2" xfId="37209"/>
    <cellStyle name="Note 8 2 2 6 4" xfId="33196"/>
    <cellStyle name="Note 8 2 2 7" xfId="2930"/>
    <cellStyle name="Note 8 2 2 7 2" xfId="7080"/>
    <cellStyle name="Note 8 2 2 7 2 2" xfId="12206"/>
    <cellStyle name="Note 8 2 2 7 2 2 2" xfId="21195"/>
    <cellStyle name="Note 8 2 2 7 2 2 2 2" xfId="36829"/>
    <cellStyle name="Note 8 2 2 7 2 2 3" xfId="30533"/>
    <cellStyle name="Note 8 2 2 7 2 3" xfId="16069"/>
    <cellStyle name="Note 8 2 2 7 2 3 2" xfId="22314"/>
    <cellStyle name="Note 8 2 2 7 2 4" xfId="38700"/>
    <cellStyle name="Note 8 2 2 7 3" xfId="9643"/>
    <cellStyle name="Note 8 2 2 7 3 2" xfId="18632"/>
    <cellStyle name="Note 8 2 2 7 3 2 2" xfId="40691"/>
    <cellStyle name="Note 8 2 2 7 3 3" xfId="30181"/>
    <cellStyle name="Note 8 2 2 7 4" xfId="43893"/>
    <cellStyle name="Note 8 2 2 8" xfId="4857"/>
    <cellStyle name="Note 8 2 2 8 2" xfId="7443"/>
    <cellStyle name="Note 8 2 2 8 2 2" xfId="12316"/>
    <cellStyle name="Note 8 2 2 8 2 2 2" xfId="21305"/>
    <cellStyle name="Note 8 2 2 8 2 2 2 2" xfId="43732"/>
    <cellStyle name="Note 8 2 2 8 2 2 3" xfId="29588"/>
    <cellStyle name="Note 8 2 2 8 2 3" xfId="16432"/>
    <cellStyle name="Note 8 2 2 8 2 3 2" xfId="42143"/>
    <cellStyle name="Note 8 2 2 8 2 4" xfId="22935"/>
    <cellStyle name="Note 8 2 2 8 3" xfId="10080"/>
    <cellStyle name="Note 8 2 2 8 3 2" xfId="19069"/>
    <cellStyle name="Note 8 2 2 8 3 2 2" xfId="27635"/>
    <cellStyle name="Note 8 2 2 8 3 3" xfId="33326"/>
    <cellStyle name="Note 8 2 2 8 4" xfId="13846"/>
    <cellStyle name="Note 8 2 2 8 4 2" xfId="41141"/>
    <cellStyle name="Note 8 2 2 8 5" xfId="23973"/>
    <cellStyle name="Note 8 2 2 9" xfId="6765"/>
    <cellStyle name="Note 8 2 2 9 2" xfId="11964"/>
    <cellStyle name="Note 8 2 2 9 2 2" xfId="20953"/>
    <cellStyle name="Note 8 2 2 9 2 2 2" xfId="30358"/>
    <cellStyle name="Note 8 2 2 9 2 3" xfId="35600"/>
    <cellStyle name="Note 8 2 2 9 3" xfId="15754"/>
    <cellStyle name="Note 8 2 2 9 3 2" xfId="35008"/>
    <cellStyle name="Note 8 2 2 9 4" xfId="39788"/>
    <cellStyle name="Note 8 2 3" xfId="680"/>
    <cellStyle name="Note 8 2 3 2" xfId="5056"/>
    <cellStyle name="Note 8 2 3 2 2" xfId="7642"/>
    <cellStyle name="Note 8 2 3 2 2 2" xfId="12376"/>
    <cellStyle name="Note 8 2 3 2 2 2 2" xfId="21365"/>
    <cellStyle name="Note 8 2 3 2 2 2 2 2" xfId="39182"/>
    <cellStyle name="Note 8 2 3 2 2 2 3" xfId="30262"/>
    <cellStyle name="Note 8 2 3 2 2 3" xfId="16631"/>
    <cellStyle name="Note 8 2 3 2 2 3 2" xfId="36697"/>
    <cellStyle name="Note 8 2 3 2 2 4" xfId="34364"/>
    <cellStyle name="Note 8 2 3 2 3" xfId="10279"/>
    <cellStyle name="Note 8 2 3 2 3 2" xfId="19268"/>
    <cellStyle name="Note 8 2 3 2 3 2 2" xfId="22600"/>
    <cellStyle name="Note 8 2 3 2 3 3" xfId="34446"/>
    <cellStyle name="Note 8 2 3 2 4" xfId="14045"/>
    <cellStyle name="Note 8 2 3 2 4 2" xfId="40431"/>
    <cellStyle name="Note 8 2 3 2 5" xfId="27030"/>
    <cellStyle name="Note 8 2 3 3" xfId="3117"/>
    <cellStyle name="Note 8 2 3 3 2" xfId="35123"/>
    <cellStyle name="Note 8 2 3 4" xfId="24195"/>
    <cellStyle name="Note 8 2 4" xfId="1025"/>
    <cellStyle name="Note 8 2 4 2" xfId="5377"/>
    <cellStyle name="Note 8 2 4 2 2" xfId="7963"/>
    <cellStyle name="Note 8 2 4 2 2 2" xfId="12477"/>
    <cellStyle name="Note 8 2 4 2 2 2 2" xfId="21466"/>
    <cellStyle name="Note 8 2 4 2 2 2 2 2" xfId="33278"/>
    <cellStyle name="Note 8 2 4 2 2 2 3" xfId="25602"/>
    <cellStyle name="Note 8 2 4 2 2 3" xfId="16952"/>
    <cellStyle name="Note 8 2 4 2 2 3 2" xfId="23506"/>
    <cellStyle name="Note 8 2 4 2 2 4" xfId="40644"/>
    <cellStyle name="Note 8 2 4 2 3" xfId="10600"/>
    <cellStyle name="Note 8 2 4 2 3 2" xfId="19589"/>
    <cellStyle name="Note 8 2 4 2 3 2 2" xfId="39200"/>
    <cellStyle name="Note 8 2 4 2 3 3" xfId="34727"/>
    <cellStyle name="Note 8 2 4 2 4" xfId="14366"/>
    <cellStyle name="Note 8 2 4 2 4 2" xfId="25042"/>
    <cellStyle name="Note 8 2 4 2 5" xfId="24582"/>
    <cellStyle name="Note 8 2 4 3" xfId="3462"/>
    <cellStyle name="Note 8 2 4 3 2" xfId="43437"/>
    <cellStyle name="Note 8 2 4 4" xfId="43282"/>
    <cellStyle name="Note 8 2 5" xfId="1369"/>
    <cellStyle name="Note 8 2 5 2" xfId="5714"/>
    <cellStyle name="Note 8 2 5 2 2" xfId="8300"/>
    <cellStyle name="Note 8 2 5 2 2 2" xfId="12577"/>
    <cellStyle name="Note 8 2 5 2 2 2 2" xfId="21566"/>
    <cellStyle name="Note 8 2 5 2 2 2 2 2" xfId="31804"/>
    <cellStyle name="Note 8 2 5 2 2 2 3" xfId="32143"/>
    <cellStyle name="Note 8 2 5 2 2 3" xfId="17289"/>
    <cellStyle name="Note 8 2 5 2 2 3 2" xfId="32794"/>
    <cellStyle name="Note 8 2 5 2 2 4" xfId="40765"/>
    <cellStyle name="Note 8 2 5 2 3" xfId="10937"/>
    <cellStyle name="Note 8 2 5 2 3 2" xfId="19926"/>
    <cellStyle name="Note 8 2 5 2 3 2 2" xfId="23756"/>
    <cellStyle name="Note 8 2 5 2 3 3" xfId="44073"/>
    <cellStyle name="Note 8 2 5 2 4" xfId="14703"/>
    <cellStyle name="Note 8 2 5 2 4 2" xfId="42901"/>
    <cellStyle name="Note 8 2 5 2 5" xfId="28173"/>
    <cellStyle name="Note 8 2 5 3" xfId="3806"/>
    <cellStyle name="Note 8 2 5 3 2" xfId="43996"/>
    <cellStyle name="Note 8 2 5 4" xfId="35535"/>
    <cellStyle name="Note 8 2 6" xfId="1678"/>
    <cellStyle name="Note 8 2 6 2" xfId="6006"/>
    <cellStyle name="Note 8 2 6 2 2" xfId="8592"/>
    <cellStyle name="Note 8 2 6 2 2 2" xfId="12667"/>
    <cellStyle name="Note 8 2 6 2 2 2 2" xfId="21656"/>
    <cellStyle name="Note 8 2 6 2 2 2 2 2" xfId="33699"/>
    <cellStyle name="Note 8 2 6 2 2 2 3" xfId="39454"/>
    <cellStyle name="Note 8 2 6 2 2 3" xfId="17581"/>
    <cellStyle name="Note 8 2 6 2 2 3 2" xfId="29119"/>
    <cellStyle name="Note 8 2 6 2 2 4" xfId="36927"/>
    <cellStyle name="Note 8 2 6 2 3" xfId="11229"/>
    <cellStyle name="Note 8 2 6 2 3 2" xfId="20218"/>
    <cellStyle name="Note 8 2 6 2 3 2 2" xfId="35381"/>
    <cellStyle name="Note 8 2 6 2 3 3" xfId="44080"/>
    <cellStyle name="Note 8 2 6 2 4" xfId="14995"/>
    <cellStyle name="Note 8 2 6 2 4 2" xfId="42042"/>
    <cellStyle name="Note 8 2 6 2 5" xfId="25221"/>
    <cellStyle name="Note 8 2 6 3" xfId="4115"/>
    <cellStyle name="Note 8 2 6 3 2" xfId="24980"/>
    <cellStyle name="Note 8 2 6 4" xfId="35420"/>
    <cellStyle name="Note 8 2 7" xfId="1988"/>
    <cellStyle name="Note 8 2 7 2" xfId="6296"/>
    <cellStyle name="Note 8 2 7 2 2" xfId="8882"/>
    <cellStyle name="Note 8 2 7 2 2 2" xfId="12757"/>
    <cellStyle name="Note 8 2 7 2 2 2 2" xfId="21746"/>
    <cellStyle name="Note 8 2 7 2 2 2 2 2" xfId="43212"/>
    <cellStyle name="Note 8 2 7 2 2 2 3" xfId="41454"/>
    <cellStyle name="Note 8 2 7 2 2 3" xfId="17871"/>
    <cellStyle name="Note 8 2 7 2 2 3 2" xfId="40940"/>
    <cellStyle name="Note 8 2 7 2 2 4" xfId="39251"/>
    <cellStyle name="Note 8 2 7 2 3" xfId="11519"/>
    <cellStyle name="Note 8 2 7 2 3 2" xfId="20508"/>
    <cellStyle name="Note 8 2 7 2 3 2 2" xfId="25862"/>
    <cellStyle name="Note 8 2 7 2 3 3" xfId="44092"/>
    <cellStyle name="Note 8 2 7 2 4" xfId="15285"/>
    <cellStyle name="Note 8 2 7 2 4 2" xfId="30969"/>
    <cellStyle name="Note 8 2 7 2 5" xfId="24146"/>
    <cellStyle name="Note 8 2 7 3" xfId="4425"/>
    <cellStyle name="Note 8 2 7 3 2" xfId="31757"/>
    <cellStyle name="Note 8 2 7 4" xfId="42924"/>
    <cellStyle name="Note 8 2 8" xfId="2799"/>
    <cellStyle name="Note 8 2 8 2" xfId="6949"/>
    <cellStyle name="Note 8 2 8 2 2" xfId="12078"/>
    <cellStyle name="Note 8 2 8 2 2 2" xfId="21067"/>
    <cellStyle name="Note 8 2 8 2 2 2 2" xfId="32527"/>
    <cellStyle name="Note 8 2 8 2 2 3" xfId="37519"/>
    <cellStyle name="Note 8 2 8 2 3" xfId="15938"/>
    <cellStyle name="Note 8 2 8 2 3 2" xfId="24944"/>
    <cellStyle name="Note 8 2 8 2 4" xfId="38037"/>
    <cellStyle name="Note 8 2 8 3" xfId="9512"/>
    <cellStyle name="Note 8 2 8 3 2" xfId="18501"/>
    <cellStyle name="Note 8 2 8 3 2 2" xfId="32375"/>
    <cellStyle name="Note 8 2 8 3 3" xfId="39479"/>
    <cellStyle name="Note 8 2 8 4" xfId="34929"/>
    <cellStyle name="Note 8 2 9" xfId="4732"/>
    <cellStyle name="Note 8 2 9 2" xfId="7318"/>
    <cellStyle name="Note 8 2 9 2 2" xfId="12277"/>
    <cellStyle name="Note 8 2 9 2 2 2" xfId="21266"/>
    <cellStyle name="Note 8 2 9 2 2 2 2" xfId="32202"/>
    <cellStyle name="Note 8 2 9 2 2 3" xfId="34389"/>
    <cellStyle name="Note 8 2 9 2 3" xfId="16307"/>
    <cellStyle name="Note 8 2 9 2 3 2" xfId="24087"/>
    <cellStyle name="Note 8 2 9 2 4" xfId="34156"/>
    <cellStyle name="Note 8 2 9 3" xfId="9955"/>
    <cellStyle name="Note 8 2 9 3 2" xfId="18944"/>
    <cellStyle name="Note 8 2 9 3 2 2" xfId="28699"/>
    <cellStyle name="Note 8 2 9 3 3" xfId="44124"/>
    <cellStyle name="Note 8 2 9 4" xfId="13721"/>
    <cellStyle name="Note 8 2 9 4 2" xfId="34543"/>
    <cellStyle name="Note 8 2 9 5" xfId="43578"/>
    <cellStyle name="Note 8 3" xfId="436"/>
    <cellStyle name="Note 8 3 10" xfId="9301"/>
    <cellStyle name="Note 8 3 10 2" xfId="18290"/>
    <cellStyle name="Note 8 3 10 2 2" xfId="35296"/>
    <cellStyle name="Note 8 3 10 3" xfId="40615"/>
    <cellStyle name="Note 8 3 11" xfId="12742"/>
    <cellStyle name="Note 8 3 11 2" xfId="21731"/>
    <cellStyle name="Note 8 3 11 2 2" xfId="35096"/>
    <cellStyle name="Note 8 3 11 3" xfId="33495"/>
    <cellStyle name="Note 8 3 12" xfId="2442"/>
    <cellStyle name="Note 8 3 12 2" xfId="33851"/>
    <cellStyle name="Note 8 3 13" xfId="13351"/>
    <cellStyle name="Note 8 3 13 2" xfId="42028"/>
    <cellStyle name="Note 8 3 14" xfId="22475"/>
    <cellStyle name="Note 8 3 2" xfId="785"/>
    <cellStyle name="Note 8 3 2 2" xfId="5155"/>
    <cellStyle name="Note 8 3 2 2 2" xfId="7741"/>
    <cellStyle name="Note 8 3 2 2 2 2" xfId="12405"/>
    <cellStyle name="Note 8 3 2 2 2 2 2" xfId="21394"/>
    <cellStyle name="Note 8 3 2 2 2 2 2 2" xfId="24787"/>
    <cellStyle name="Note 8 3 2 2 2 2 3" xfId="23916"/>
    <cellStyle name="Note 8 3 2 2 2 3" xfId="16730"/>
    <cellStyle name="Note 8 3 2 2 2 3 2" xfId="39493"/>
    <cellStyle name="Note 8 3 2 2 2 4" xfId="36367"/>
    <cellStyle name="Note 8 3 2 2 3" xfId="10378"/>
    <cellStyle name="Note 8 3 2 2 3 2" xfId="19367"/>
    <cellStyle name="Note 8 3 2 2 3 2 2" xfId="28833"/>
    <cellStyle name="Note 8 3 2 2 3 3" xfId="24299"/>
    <cellStyle name="Note 8 3 2 2 4" xfId="14144"/>
    <cellStyle name="Note 8 3 2 2 4 2" xfId="27614"/>
    <cellStyle name="Note 8 3 2 2 5" xfId="38789"/>
    <cellStyle name="Note 8 3 2 3" xfId="3222"/>
    <cellStyle name="Note 8 3 2 3 2" xfId="37515"/>
    <cellStyle name="Note 8 3 2 4" xfId="23821"/>
    <cellStyle name="Note 8 3 3" xfId="1130"/>
    <cellStyle name="Note 8 3 3 2" xfId="5476"/>
    <cellStyle name="Note 8 3 3 2 2" xfId="8062"/>
    <cellStyle name="Note 8 3 3 2 2 2" xfId="12507"/>
    <cellStyle name="Note 8 3 3 2 2 2 2" xfId="21496"/>
    <cellStyle name="Note 8 3 3 2 2 2 2 2" xfId="22267"/>
    <cellStyle name="Note 8 3 3 2 2 2 3" xfId="35159"/>
    <cellStyle name="Note 8 3 3 2 2 3" xfId="17051"/>
    <cellStyle name="Note 8 3 3 2 2 3 2" xfId="32365"/>
    <cellStyle name="Note 8 3 3 2 2 4" xfId="43563"/>
    <cellStyle name="Note 8 3 3 2 3" xfId="10699"/>
    <cellStyle name="Note 8 3 3 2 3 2" xfId="19688"/>
    <cellStyle name="Note 8 3 3 2 3 2 2" xfId="37758"/>
    <cellStyle name="Note 8 3 3 2 3 3" xfId="36497"/>
    <cellStyle name="Note 8 3 3 2 4" xfId="14465"/>
    <cellStyle name="Note 8 3 3 2 4 2" xfId="27220"/>
    <cellStyle name="Note 8 3 3 2 5" xfId="41718"/>
    <cellStyle name="Note 8 3 3 3" xfId="3567"/>
    <cellStyle name="Note 8 3 3 3 2" xfId="41969"/>
    <cellStyle name="Note 8 3 3 4" xfId="29913"/>
    <cellStyle name="Note 8 3 4" xfId="1474"/>
    <cellStyle name="Note 8 3 4 2" xfId="5819"/>
    <cellStyle name="Note 8 3 4 2 2" xfId="8405"/>
    <cellStyle name="Note 8 3 4 2 2 2" xfId="12611"/>
    <cellStyle name="Note 8 3 4 2 2 2 2" xfId="21600"/>
    <cellStyle name="Note 8 3 4 2 2 2 2 2" xfId="42938"/>
    <cellStyle name="Note 8 3 4 2 2 2 3" xfId="30766"/>
    <cellStyle name="Note 8 3 4 2 2 3" xfId="17394"/>
    <cellStyle name="Note 8 3 4 2 2 3 2" xfId="41887"/>
    <cellStyle name="Note 8 3 4 2 2 4" xfId="24372"/>
    <cellStyle name="Note 8 3 4 2 3" xfId="11042"/>
    <cellStyle name="Note 8 3 4 2 3 2" xfId="20031"/>
    <cellStyle name="Note 8 3 4 2 3 2 2" xfId="23556"/>
    <cellStyle name="Note 8 3 4 2 3 3" xfId="34661"/>
    <cellStyle name="Note 8 3 4 2 4" xfId="14808"/>
    <cellStyle name="Note 8 3 4 2 4 2" xfId="39729"/>
    <cellStyle name="Note 8 3 4 2 5" xfId="27960"/>
    <cellStyle name="Note 8 3 4 3" xfId="3911"/>
    <cellStyle name="Note 8 3 4 3 2" xfId="43451"/>
    <cellStyle name="Note 8 3 4 4" xfId="22823"/>
    <cellStyle name="Note 8 3 5" xfId="1769"/>
    <cellStyle name="Note 8 3 5 2" xfId="6093"/>
    <cellStyle name="Note 8 3 5 2 2" xfId="8679"/>
    <cellStyle name="Note 8 3 5 2 2 2" xfId="12697"/>
    <cellStyle name="Note 8 3 5 2 2 2 2" xfId="21686"/>
    <cellStyle name="Note 8 3 5 2 2 2 2 2" xfId="22954"/>
    <cellStyle name="Note 8 3 5 2 2 2 3" xfId="33019"/>
    <cellStyle name="Note 8 3 5 2 2 3" xfId="17668"/>
    <cellStyle name="Note 8 3 5 2 2 3 2" xfId="27730"/>
    <cellStyle name="Note 8 3 5 2 2 4" xfId="26616"/>
    <cellStyle name="Note 8 3 5 2 3" xfId="11316"/>
    <cellStyle name="Note 8 3 5 2 3 2" xfId="20305"/>
    <cellStyle name="Note 8 3 5 2 3 2 2" xfId="22242"/>
    <cellStyle name="Note 8 3 5 2 3 3" xfId="35036"/>
    <cellStyle name="Note 8 3 5 2 4" xfId="15082"/>
    <cellStyle name="Note 8 3 5 2 4 2" xfId="37735"/>
    <cellStyle name="Note 8 3 5 2 5" xfId="27271"/>
    <cellStyle name="Note 8 3 5 3" xfId="4206"/>
    <cellStyle name="Note 8 3 5 3 2" xfId="43801"/>
    <cellStyle name="Note 8 3 5 4" xfId="33724"/>
    <cellStyle name="Note 8 3 6" xfId="2093"/>
    <cellStyle name="Note 8 3 6 2" xfId="6395"/>
    <cellStyle name="Note 8 3 6 2 2" xfId="8981"/>
    <cellStyle name="Note 8 3 6 2 2 2" xfId="12785"/>
    <cellStyle name="Note 8 3 6 2 2 2 2" xfId="21774"/>
    <cellStyle name="Note 8 3 6 2 2 2 2 2" xfId="40437"/>
    <cellStyle name="Note 8 3 6 2 2 2 3" xfId="29102"/>
    <cellStyle name="Note 8 3 6 2 2 3" xfId="17970"/>
    <cellStyle name="Note 8 3 6 2 2 3 2" xfId="34787"/>
    <cellStyle name="Note 8 3 6 2 2 4" xfId="30729"/>
    <cellStyle name="Note 8 3 6 2 3" xfId="11618"/>
    <cellStyle name="Note 8 3 6 2 3 2" xfId="20607"/>
    <cellStyle name="Note 8 3 6 2 3 2 2" xfId="35773"/>
    <cellStyle name="Note 8 3 6 2 3 3" xfId="31096"/>
    <cellStyle name="Note 8 3 6 2 4" xfId="15384"/>
    <cellStyle name="Note 8 3 6 2 4 2" xfId="24171"/>
    <cellStyle name="Note 8 3 6 2 5" xfId="43289"/>
    <cellStyle name="Note 8 3 6 3" xfId="4530"/>
    <cellStyle name="Note 8 3 6 3 2" xfId="25766"/>
    <cellStyle name="Note 8 3 6 4" xfId="35455"/>
    <cellStyle name="Note 8 3 7" xfId="2903"/>
    <cellStyle name="Note 8 3 7 2" xfId="7053"/>
    <cellStyle name="Note 8 3 7 2 2" xfId="12179"/>
    <cellStyle name="Note 8 3 7 2 2 2" xfId="21168"/>
    <cellStyle name="Note 8 3 7 2 2 2 2" xfId="44043"/>
    <cellStyle name="Note 8 3 7 2 2 3" xfId="39635"/>
    <cellStyle name="Note 8 3 7 2 3" xfId="16042"/>
    <cellStyle name="Note 8 3 7 2 3 2" xfId="39232"/>
    <cellStyle name="Note 8 3 7 2 4" xfId="37704"/>
    <cellStyle name="Note 8 3 7 3" xfId="9616"/>
    <cellStyle name="Note 8 3 7 3 2" xfId="18605"/>
    <cellStyle name="Note 8 3 7 3 2 2" xfId="42459"/>
    <cellStyle name="Note 8 3 7 3 3" xfId="24593"/>
    <cellStyle name="Note 8 3 7 4" xfId="31964"/>
    <cellStyle name="Note 8 3 8" xfId="4831"/>
    <cellStyle name="Note 8 3 8 2" xfId="7417"/>
    <cellStyle name="Note 8 3 8 2 2" xfId="12308"/>
    <cellStyle name="Note 8 3 8 2 2 2" xfId="21297"/>
    <cellStyle name="Note 8 3 8 2 2 2 2" xfId="37417"/>
    <cellStyle name="Note 8 3 8 2 2 3" xfId="35738"/>
    <cellStyle name="Note 8 3 8 2 3" xfId="16406"/>
    <cellStyle name="Note 8 3 8 2 3 2" xfId="27061"/>
    <cellStyle name="Note 8 3 8 2 4" xfId="40989"/>
    <cellStyle name="Note 8 3 8 3" xfId="10054"/>
    <cellStyle name="Note 8 3 8 3 2" xfId="19043"/>
    <cellStyle name="Note 8 3 8 3 2 2" xfId="43208"/>
    <cellStyle name="Note 8 3 8 3 3" xfId="24301"/>
    <cellStyle name="Note 8 3 8 4" xfId="13820"/>
    <cellStyle name="Note 8 3 8 4 2" xfId="38312"/>
    <cellStyle name="Note 8 3 8 5" xfId="28151"/>
    <cellStyle name="Note 8 3 9" xfId="6738"/>
    <cellStyle name="Note 8 3 9 2" xfId="11938"/>
    <cellStyle name="Note 8 3 9 2 2" xfId="20927"/>
    <cellStyle name="Note 8 3 9 2 2 2" xfId="32720"/>
    <cellStyle name="Note 8 3 9 2 3" xfId="25419"/>
    <cellStyle name="Note 8 3 9 3" xfId="15727"/>
    <cellStyle name="Note 8 3 9 3 2" xfId="33366"/>
    <cellStyle name="Note 8 3 9 4" xfId="30555"/>
    <cellStyle name="Note 8 4" xfId="534"/>
    <cellStyle name="Note 8 4 2" xfId="883"/>
    <cellStyle name="Note 8 4 2 2" xfId="5252"/>
    <cellStyle name="Note 8 4 2 2 2" xfId="7838"/>
    <cellStyle name="Note 8 4 2 2 2 2" xfId="12440"/>
    <cellStyle name="Note 8 4 2 2 2 2 2" xfId="21429"/>
    <cellStyle name="Note 8 4 2 2 2 2 2 2" xfId="34769"/>
    <cellStyle name="Note 8 4 2 2 2 2 3" xfId="33297"/>
    <cellStyle name="Note 8 4 2 2 2 3" xfId="16827"/>
    <cellStyle name="Note 8 4 2 2 2 3 2" xfId="27888"/>
    <cellStyle name="Note 8 4 2 2 2 4" xfId="41904"/>
    <cellStyle name="Note 8 4 2 2 3" xfId="10475"/>
    <cellStyle name="Note 8 4 2 2 3 2" xfId="19464"/>
    <cellStyle name="Note 8 4 2 2 3 2 2" xfId="26020"/>
    <cellStyle name="Note 8 4 2 2 3 3" xfId="37833"/>
    <cellStyle name="Note 8 4 2 2 4" xfId="14241"/>
    <cellStyle name="Note 8 4 2 2 4 2" xfId="26795"/>
    <cellStyle name="Note 8 4 2 2 5" xfId="22838"/>
    <cellStyle name="Note 8 4 2 3" xfId="3320"/>
    <cellStyle name="Note 8 4 2 3 2" xfId="43250"/>
    <cellStyle name="Note 8 4 2 4" xfId="29013"/>
    <cellStyle name="Note 8 4 3" xfId="1228"/>
    <cellStyle name="Note 8 4 3 2" xfId="5573"/>
    <cellStyle name="Note 8 4 3 2 2" xfId="8159"/>
    <cellStyle name="Note 8 4 3 2 2 2" xfId="12537"/>
    <cellStyle name="Note 8 4 3 2 2 2 2" xfId="21526"/>
    <cellStyle name="Note 8 4 3 2 2 2 2 2" xfId="30145"/>
    <cellStyle name="Note 8 4 3 2 2 2 3" xfId="30319"/>
    <cellStyle name="Note 8 4 3 2 2 3" xfId="17148"/>
    <cellStyle name="Note 8 4 3 2 2 3 2" xfId="36526"/>
    <cellStyle name="Note 8 4 3 2 2 4" xfId="31577"/>
    <cellStyle name="Note 8 4 3 2 3" xfId="10796"/>
    <cellStyle name="Note 8 4 3 2 3 2" xfId="19785"/>
    <cellStyle name="Note 8 4 3 2 3 2 2" xfId="33944"/>
    <cellStyle name="Note 8 4 3 2 3 3" xfId="34721"/>
    <cellStyle name="Note 8 4 3 2 4" xfId="14562"/>
    <cellStyle name="Note 8 4 3 2 4 2" xfId="22229"/>
    <cellStyle name="Note 8 4 3 2 5" xfId="31762"/>
    <cellStyle name="Note 8 4 3 3" xfId="3665"/>
    <cellStyle name="Note 8 4 3 3 2" xfId="28597"/>
    <cellStyle name="Note 8 4 3 4" xfId="41523"/>
    <cellStyle name="Note 8 4 4" xfId="1572"/>
    <cellStyle name="Note 8 4 4 2" xfId="5917"/>
    <cellStyle name="Note 8 4 4 2 2" xfId="8503"/>
    <cellStyle name="Note 8 4 4 2 2 2" xfId="12646"/>
    <cellStyle name="Note 8 4 4 2 2 2 2" xfId="21635"/>
    <cellStyle name="Note 8 4 4 2 2 2 2 2" xfId="38020"/>
    <cellStyle name="Note 8 4 4 2 2 2 3" xfId="43165"/>
    <cellStyle name="Note 8 4 4 2 2 3" xfId="17492"/>
    <cellStyle name="Note 8 4 4 2 2 3 2" xfId="26598"/>
    <cellStyle name="Note 8 4 4 2 2 4" xfId="36560"/>
    <cellStyle name="Note 8 4 4 2 3" xfId="11140"/>
    <cellStyle name="Note 8 4 4 2 3 2" xfId="20129"/>
    <cellStyle name="Note 8 4 4 2 3 2 2" xfId="28749"/>
    <cellStyle name="Note 8 4 4 2 3 3" xfId="34706"/>
    <cellStyle name="Note 8 4 4 2 4" xfId="14906"/>
    <cellStyle name="Note 8 4 4 2 4 2" xfId="37156"/>
    <cellStyle name="Note 8 4 4 2 5" xfId="34917"/>
    <cellStyle name="Note 8 4 4 3" xfId="4009"/>
    <cellStyle name="Note 8 4 4 3 2" xfId="31424"/>
    <cellStyle name="Note 8 4 4 4" xfId="29492"/>
    <cellStyle name="Note 8 4 5" xfId="1884"/>
    <cellStyle name="Note 8 4 5 2" xfId="6200"/>
    <cellStyle name="Note 8 4 5 2 2" xfId="8786"/>
    <cellStyle name="Note 8 4 5 2 2 2" xfId="12727"/>
    <cellStyle name="Note 8 4 5 2 2 2 2" xfId="21716"/>
    <cellStyle name="Note 8 4 5 2 2 2 2 2" xfId="32558"/>
    <cellStyle name="Note 8 4 5 2 2 2 3" xfId="28697"/>
    <cellStyle name="Note 8 4 5 2 2 3" xfId="17775"/>
    <cellStyle name="Note 8 4 5 2 2 3 2" xfId="32991"/>
    <cellStyle name="Note 8 4 5 2 2 4" xfId="43446"/>
    <cellStyle name="Note 8 4 5 2 3" xfId="11423"/>
    <cellStyle name="Note 8 4 5 2 3 2" xfId="20412"/>
    <cellStyle name="Note 8 4 5 2 3 2 2" xfId="37460"/>
    <cellStyle name="Note 8 4 5 2 3 3" xfId="22654"/>
    <cellStyle name="Note 8 4 5 2 4" xfId="15189"/>
    <cellStyle name="Note 8 4 5 2 4 2" xfId="35490"/>
    <cellStyle name="Note 8 4 5 2 5" xfId="22518"/>
    <cellStyle name="Note 8 4 5 3" xfId="4321"/>
    <cellStyle name="Note 8 4 5 3 2" xfId="32153"/>
    <cellStyle name="Note 8 4 5 4" xfId="22253"/>
    <cellStyle name="Note 8 4 6" xfId="2191"/>
    <cellStyle name="Note 8 4 6 2" xfId="6492"/>
    <cellStyle name="Note 8 4 6 2 2" xfId="9078"/>
    <cellStyle name="Note 8 4 6 2 2 2" xfId="12818"/>
    <cellStyle name="Note 8 4 6 2 2 2 2" xfId="21807"/>
    <cellStyle name="Note 8 4 6 2 2 2 2 2" xfId="34285"/>
    <cellStyle name="Note 8 4 6 2 2 2 3" xfId="23052"/>
    <cellStyle name="Note 8 4 6 2 2 3" xfId="18067"/>
    <cellStyle name="Note 8 4 6 2 2 3 2" xfId="34431"/>
    <cellStyle name="Note 8 4 6 2 2 4" xfId="30252"/>
    <cellStyle name="Note 8 4 6 2 3" xfId="11715"/>
    <cellStyle name="Note 8 4 6 2 3 2" xfId="20704"/>
    <cellStyle name="Note 8 4 6 2 3 2 2" xfId="36687"/>
    <cellStyle name="Note 8 4 6 2 3 3" xfId="26693"/>
    <cellStyle name="Note 8 4 6 2 4" xfId="15481"/>
    <cellStyle name="Note 8 4 6 2 4 2" xfId="40981"/>
    <cellStyle name="Note 8 4 6 2 5" xfId="23420"/>
    <cellStyle name="Note 8 4 6 3" xfId="4628"/>
    <cellStyle name="Note 8 4 6 3 2" xfId="33493"/>
    <cellStyle name="Note 8 4 6 4" xfId="30566"/>
    <cellStyle name="Note 8 4 7" xfId="4928"/>
    <cellStyle name="Note 8 4 7 2" xfId="7514"/>
    <cellStyle name="Note 8 4 7 2 2" xfId="12337"/>
    <cellStyle name="Note 8 4 7 2 2 2" xfId="21326"/>
    <cellStyle name="Note 8 4 7 2 2 2 2" xfId="41757"/>
    <cellStyle name="Note 8 4 7 2 2 3" xfId="43048"/>
    <cellStyle name="Note 8 4 7 2 3" xfId="16503"/>
    <cellStyle name="Note 8 4 7 2 3 2" xfId="42645"/>
    <cellStyle name="Note 8 4 7 2 4" xfId="33106"/>
    <cellStyle name="Note 8 4 7 3" xfId="10151"/>
    <cellStyle name="Note 8 4 7 3 2" xfId="19140"/>
    <cellStyle name="Note 8 4 7 3 2 2" xfId="36933"/>
    <cellStyle name="Note 8 4 7 3 3" xfId="37829"/>
    <cellStyle name="Note 8 4 7 4" xfId="13917"/>
    <cellStyle name="Note 8 4 7 4 2" xfId="37572"/>
    <cellStyle name="Note 8 4 7 5" xfId="39302"/>
    <cellStyle name="Note 8 4 8" xfId="2540"/>
    <cellStyle name="Note 8 4 8 2" xfId="35778"/>
    <cellStyle name="Note 8 4 9" xfId="34295"/>
    <cellStyle name="Note 8 5" xfId="303"/>
    <cellStyle name="Note 8 5 2" xfId="4706"/>
    <cellStyle name="Note 8 5 2 2" xfId="7292"/>
    <cellStyle name="Note 8 5 2 2 2" xfId="12268"/>
    <cellStyle name="Note 8 5 2 2 2 2" xfId="21257"/>
    <cellStyle name="Note 8 5 2 2 2 2 2" xfId="41022"/>
    <cellStyle name="Note 8 5 2 2 2 3" xfId="41395"/>
    <cellStyle name="Note 8 5 2 2 3" xfId="16281"/>
    <cellStyle name="Note 8 5 2 2 3 2" xfId="28072"/>
    <cellStyle name="Note 8 5 2 2 4" xfId="23808"/>
    <cellStyle name="Note 8 5 2 3" xfId="9929"/>
    <cellStyle name="Note 8 5 2 3 2" xfId="18918"/>
    <cellStyle name="Note 8 5 2 3 2 2" xfId="26147"/>
    <cellStyle name="Note 8 5 2 3 3" xfId="36164"/>
    <cellStyle name="Note 8 5 2 4" xfId="13695"/>
    <cellStyle name="Note 8 5 2 4 2" xfId="23743"/>
    <cellStyle name="Note 8 5 2 5" xfId="24951"/>
    <cellStyle name="Note 8 5 3" xfId="2771"/>
    <cellStyle name="Note 8 5 3 2" xfId="34167"/>
    <cellStyle name="Note 8 5 4" xfId="43007"/>
    <cellStyle name="Note 8 6" xfId="652"/>
    <cellStyle name="Note 8 6 2" xfId="5030"/>
    <cellStyle name="Note 8 6 2 2" xfId="7616"/>
    <cellStyle name="Note 8 6 2 2 2" xfId="12368"/>
    <cellStyle name="Note 8 6 2 2 2 2" xfId="21357"/>
    <cellStyle name="Note 8 6 2 2 2 2 2" xfId="32507"/>
    <cellStyle name="Note 8 6 2 2 2 3" xfId="24806"/>
    <cellStyle name="Note 8 6 2 2 3" xfId="16605"/>
    <cellStyle name="Note 8 6 2 2 3 2" xfId="30317"/>
    <cellStyle name="Note 8 6 2 2 4" xfId="36983"/>
    <cellStyle name="Note 8 6 2 3" xfId="10253"/>
    <cellStyle name="Note 8 6 2 3 2" xfId="19242"/>
    <cellStyle name="Note 8 6 2 3 2 2" xfId="23255"/>
    <cellStyle name="Note 8 6 2 3 3" xfId="26708"/>
    <cellStyle name="Note 8 6 2 4" xfId="14019"/>
    <cellStyle name="Note 8 6 2 4 2" xfId="37964"/>
    <cellStyle name="Note 8 6 2 5" xfId="24038"/>
    <cellStyle name="Note 8 6 3" xfId="3089"/>
    <cellStyle name="Note 8 6 3 2" xfId="42973"/>
    <cellStyle name="Note 8 6 4" xfId="39572"/>
    <cellStyle name="Note 8 7" xfId="997"/>
    <cellStyle name="Note 8 7 2" xfId="5351"/>
    <cellStyle name="Note 8 7 2 2" xfId="7937"/>
    <cellStyle name="Note 8 7 2 2 2" xfId="12469"/>
    <cellStyle name="Note 8 7 2 2 2 2" xfId="21458"/>
    <cellStyle name="Note 8 7 2 2 2 2 2" xfId="44023"/>
    <cellStyle name="Note 8 7 2 2 2 3" xfId="37622"/>
    <cellStyle name="Note 8 7 2 2 3" xfId="16926"/>
    <cellStyle name="Note 8 7 2 2 3 2" xfId="39968"/>
    <cellStyle name="Note 8 7 2 2 4" xfId="34601"/>
    <cellStyle name="Note 8 7 2 3" xfId="10574"/>
    <cellStyle name="Note 8 7 2 3 2" xfId="19563"/>
    <cellStyle name="Note 8 7 2 3 2 2" xfId="25178"/>
    <cellStyle name="Note 8 7 2 3 3" xfId="27267"/>
    <cellStyle name="Note 8 7 2 4" xfId="14340"/>
    <cellStyle name="Note 8 7 2 4 2" xfId="28213"/>
    <cellStyle name="Note 8 7 2 5" xfId="39803"/>
    <cellStyle name="Note 8 7 3" xfId="3434"/>
    <cellStyle name="Note 8 7 3 2" xfId="22787"/>
    <cellStyle name="Note 8 7 4" xfId="22701"/>
    <cellStyle name="Note 8 8" xfId="1341"/>
    <cellStyle name="Note 8 8 2" xfId="5686"/>
    <cellStyle name="Note 8 8 2 2" xfId="8272"/>
    <cellStyle name="Note 8 8 2 2 2" xfId="12569"/>
    <cellStyle name="Note 8 8 2 2 2 2" xfId="21558"/>
    <cellStyle name="Note 8 8 2 2 2 2 2" xfId="42344"/>
    <cellStyle name="Note 8 8 2 2 2 3" xfId="43731"/>
    <cellStyle name="Note 8 8 2 2 3" xfId="17261"/>
    <cellStyle name="Note 8 8 2 2 3 2" xfId="40806"/>
    <cellStyle name="Note 8 8 2 2 4" xfId="25140"/>
    <cellStyle name="Note 8 8 2 3" xfId="10909"/>
    <cellStyle name="Note 8 8 2 3 2" xfId="19898"/>
    <cellStyle name="Note 8 8 2 3 2 2" xfId="39311"/>
    <cellStyle name="Note 8 8 2 3 3" xfId="42790"/>
    <cellStyle name="Note 8 8 2 4" xfId="14675"/>
    <cellStyle name="Note 8 8 2 4 2" xfId="26368"/>
    <cellStyle name="Note 8 8 2 5" xfId="29033"/>
    <cellStyle name="Note 8 8 3" xfId="3778"/>
    <cellStyle name="Note 8 8 3 2" xfId="23108"/>
    <cellStyle name="Note 8 8 4" xfId="43312"/>
    <cellStyle name="Note 8 9" xfId="1695"/>
    <cellStyle name="Note 8 9 2" xfId="6022"/>
    <cellStyle name="Note 8 9 2 2" xfId="8608"/>
    <cellStyle name="Note 8 9 2 2 2" xfId="12672"/>
    <cellStyle name="Note 8 9 2 2 2 2" xfId="21661"/>
    <cellStyle name="Note 8 9 2 2 2 2 2" xfId="40865"/>
    <cellStyle name="Note 8 9 2 2 2 3" xfId="27405"/>
    <cellStyle name="Note 8 9 2 2 3" xfId="17597"/>
    <cellStyle name="Note 8 9 2 2 3 2" xfId="24930"/>
    <cellStyle name="Note 8 9 2 2 4" xfId="31495"/>
    <cellStyle name="Note 8 9 2 3" xfId="11245"/>
    <cellStyle name="Note 8 9 2 3 2" xfId="20234"/>
    <cellStyle name="Note 8 9 2 3 2 2" xfId="28387"/>
    <cellStyle name="Note 8 9 2 3 3" xfId="26705"/>
    <cellStyle name="Note 8 9 2 4" xfId="15011"/>
    <cellStyle name="Note 8 9 2 4 2" xfId="23652"/>
    <cellStyle name="Note 8 9 2 5" xfId="39779"/>
    <cellStyle name="Note 8 9 3" xfId="4132"/>
    <cellStyle name="Note 8 9 3 2" xfId="22407"/>
    <cellStyle name="Note 8 9 4" xfId="25226"/>
    <cellStyle name="Note 9" xfId="157"/>
    <cellStyle name="Note 9 10" xfId="1968"/>
    <cellStyle name="Note 9 10 2" xfId="6278"/>
    <cellStyle name="Note 9 10 2 2" xfId="8864"/>
    <cellStyle name="Note 9 10 2 2 2" xfId="12752"/>
    <cellStyle name="Note 9 10 2 2 2 2" xfId="21741"/>
    <cellStyle name="Note 9 10 2 2 2 2 2" xfId="42099"/>
    <cellStyle name="Note 9 10 2 2 2 3" xfId="34264"/>
    <cellStyle name="Note 9 10 2 2 3" xfId="17853"/>
    <cellStyle name="Note 9 10 2 2 3 2" xfId="27957"/>
    <cellStyle name="Note 9 10 2 2 4" xfId="31315"/>
    <cellStyle name="Note 9 10 2 3" xfId="11501"/>
    <cellStyle name="Note 9 10 2 3 2" xfId="20490"/>
    <cellStyle name="Note 9 10 2 3 2 2" xfId="33712"/>
    <cellStyle name="Note 9 10 2 3 3" xfId="44068"/>
    <cellStyle name="Note 9 10 2 4" xfId="15267"/>
    <cellStyle name="Note 9 10 2 4 2" xfId="26766"/>
    <cellStyle name="Note 9 10 2 5" xfId="24986"/>
    <cellStyle name="Note 9 10 3" xfId="4405"/>
    <cellStyle name="Note 9 10 3 2" xfId="39374"/>
    <cellStyle name="Note 9 10 4" xfId="26164"/>
    <cellStyle name="Note 9 11" xfId="2605"/>
    <cellStyle name="Note 9 11 2" xfId="6846"/>
    <cellStyle name="Note 9 11 2 2" xfId="12019"/>
    <cellStyle name="Note 9 11 2 2 2" xfId="21008"/>
    <cellStyle name="Note 9 11 2 2 2 2" xfId="33094"/>
    <cellStyle name="Note 9 11 2 2 3" xfId="26679"/>
    <cellStyle name="Note 9 11 2 3" xfId="15835"/>
    <cellStyle name="Note 9 11 2 3 2" xfId="43734"/>
    <cellStyle name="Note 9 11 2 4" xfId="25916"/>
    <cellStyle name="Note 9 11 3" xfId="9416"/>
    <cellStyle name="Note 9 11 3 2" xfId="18405"/>
    <cellStyle name="Note 9 11 3 2 2" xfId="42043"/>
    <cellStyle name="Note 9 11 3 3" xfId="24181"/>
    <cellStyle name="Note 9 11 4" xfId="13459"/>
    <cellStyle name="Note 9 11 4 2" xfId="36791"/>
    <cellStyle name="Note 9 11 5" xfId="42288"/>
    <cellStyle name="Note 9 12" xfId="6613"/>
    <cellStyle name="Note 9 12 2" xfId="11821"/>
    <cellStyle name="Note 9 12 2 2" xfId="20810"/>
    <cellStyle name="Note 9 12 2 2 2" xfId="35370"/>
    <cellStyle name="Note 9 12 2 3" xfId="26681"/>
    <cellStyle name="Note 9 12 3" xfId="15602"/>
    <cellStyle name="Note 9 12 3 2" xfId="28981"/>
    <cellStyle name="Note 9 12 4" xfId="42843"/>
    <cellStyle name="Note 9 13" xfId="9184"/>
    <cellStyle name="Note 9 13 2" xfId="18173"/>
    <cellStyle name="Note 9 13 2 2" xfId="29449"/>
    <cellStyle name="Note 9 13 3" xfId="31335"/>
    <cellStyle name="Note 9 14" xfId="12677"/>
    <cellStyle name="Note 9 14 2" xfId="21666"/>
    <cellStyle name="Note 9 14 2 2" xfId="35138"/>
    <cellStyle name="Note 9 14 3" xfId="24835"/>
    <cellStyle name="Note 9 15" xfId="2317"/>
    <cellStyle name="Note 9 15 2" xfId="38507"/>
    <cellStyle name="Note 9 16" xfId="13226"/>
    <cellStyle name="Note 9 16 2" xfId="37343"/>
    <cellStyle name="Note 9 17" xfId="28621"/>
    <cellStyle name="Note 9 18" xfId="44795"/>
    <cellStyle name="Note 9 2" xfId="332"/>
    <cellStyle name="Note 9 2 10" xfId="6634"/>
    <cellStyle name="Note 9 2 10 2" xfId="11840"/>
    <cellStyle name="Note 9 2 10 2 2" xfId="20829"/>
    <cellStyle name="Note 9 2 10 2 2 2" xfId="35522"/>
    <cellStyle name="Note 9 2 10 2 3" xfId="34688"/>
    <cellStyle name="Note 9 2 10 3" xfId="15623"/>
    <cellStyle name="Note 9 2 10 3 2" xfId="25816"/>
    <cellStyle name="Note 9 2 10 4" xfId="39125"/>
    <cellStyle name="Note 9 2 11" xfId="9203"/>
    <cellStyle name="Note 9 2 11 2" xfId="18192"/>
    <cellStyle name="Note 9 2 11 2 2" xfId="30718"/>
    <cellStyle name="Note 9 2 11 3" xfId="31465"/>
    <cellStyle name="Note 9 2 12" xfId="9868"/>
    <cellStyle name="Note 9 2 12 2" xfId="18857"/>
    <cellStyle name="Note 9 2 12 2 2" xfId="32644"/>
    <cellStyle name="Note 9 2 12 3" xfId="31942"/>
    <cellStyle name="Note 9 2 13" xfId="2338"/>
    <cellStyle name="Note 9 2 13 2" xfId="34142"/>
    <cellStyle name="Note 9 2 14" xfId="13247"/>
    <cellStyle name="Note 9 2 14 2" xfId="36618"/>
    <cellStyle name="Note 9 2 15" xfId="22835"/>
    <cellStyle name="Note 9 2 2" xfId="464"/>
    <cellStyle name="Note 9 2 2 10" xfId="9328"/>
    <cellStyle name="Note 9 2 2 10 2" xfId="18317"/>
    <cellStyle name="Note 9 2 2 10 2 2" xfId="26102"/>
    <cellStyle name="Note 9 2 2 10 3" xfId="33611"/>
    <cellStyle name="Note 9 2 2 11" xfId="12333"/>
    <cellStyle name="Note 9 2 2 11 2" xfId="21322"/>
    <cellStyle name="Note 9 2 2 11 2 2" xfId="35938"/>
    <cellStyle name="Note 9 2 2 11 3" xfId="28948"/>
    <cellStyle name="Note 9 2 2 12" xfId="2470"/>
    <cellStyle name="Note 9 2 2 12 2" xfId="36521"/>
    <cellStyle name="Note 9 2 2 13" xfId="13379"/>
    <cellStyle name="Note 9 2 2 13 2" xfId="41034"/>
    <cellStyle name="Note 9 2 2 14" xfId="43088"/>
    <cellStyle name="Note 9 2 2 2" xfId="813"/>
    <cellStyle name="Note 9 2 2 2 2" xfId="5182"/>
    <cellStyle name="Note 9 2 2 2 2 2" xfId="7768"/>
    <cellStyle name="Note 9 2 2 2 2 2 2" xfId="12415"/>
    <cellStyle name="Note 9 2 2 2 2 2 2 2" xfId="21404"/>
    <cellStyle name="Note 9 2 2 2 2 2 2 2 2" xfId="31643"/>
    <cellStyle name="Note 9 2 2 2 2 2 2 3" xfId="39709"/>
    <cellStyle name="Note 9 2 2 2 2 2 3" xfId="16757"/>
    <cellStyle name="Note 9 2 2 2 2 2 3 2" xfId="23186"/>
    <cellStyle name="Note 9 2 2 2 2 2 4" xfId="38538"/>
    <cellStyle name="Note 9 2 2 2 2 3" xfId="10405"/>
    <cellStyle name="Note 9 2 2 2 2 3 2" xfId="19394"/>
    <cellStyle name="Note 9 2 2 2 2 3 2 2" xfId="40601"/>
    <cellStyle name="Note 9 2 2 2 2 3 3" xfId="42779"/>
    <cellStyle name="Note 9 2 2 2 2 4" xfId="14171"/>
    <cellStyle name="Note 9 2 2 2 2 4 2" xfId="37492"/>
    <cellStyle name="Note 9 2 2 2 2 5" xfId="37512"/>
    <cellStyle name="Note 9 2 2 2 3" xfId="3250"/>
    <cellStyle name="Note 9 2 2 2 3 2" xfId="35754"/>
    <cellStyle name="Note 9 2 2 2 4" xfId="30526"/>
    <cellStyle name="Note 9 2 2 3" xfId="1158"/>
    <cellStyle name="Note 9 2 2 3 2" xfId="5503"/>
    <cellStyle name="Note 9 2 2 3 2 2" xfId="8089"/>
    <cellStyle name="Note 9 2 2 3 2 2 2" xfId="12516"/>
    <cellStyle name="Note 9 2 2 3 2 2 2 2" xfId="21505"/>
    <cellStyle name="Note 9 2 2 3 2 2 2 2 2" xfId="33657"/>
    <cellStyle name="Note 9 2 2 3 2 2 2 3" xfId="33855"/>
    <cellStyle name="Note 9 2 2 3 2 2 3" xfId="17078"/>
    <cellStyle name="Note 9 2 2 3 2 2 3 2" xfId="41853"/>
    <cellStyle name="Note 9 2 2 3 2 2 4" xfId="34915"/>
    <cellStyle name="Note 9 2 2 3 2 3" xfId="10726"/>
    <cellStyle name="Note 9 2 2 3 2 3 2" xfId="19715"/>
    <cellStyle name="Note 9 2 2 3 2 3 2 2" xfId="39840"/>
    <cellStyle name="Note 9 2 2 3 2 3 3" xfId="31985"/>
    <cellStyle name="Note 9 2 2 3 2 4" xfId="14492"/>
    <cellStyle name="Note 9 2 2 3 2 4 2" xfId="29258"/>
    <cellStyle name="Note 9 2 2 3 2 5" xfId="34790"/>
    <cellStyle name="Note 9 2 2 3 3" xfId="3595"/>
    <cellStyle name="Note 9 2 2 3 3 2" xfId="40970"/>
    <cellStyle name="Note 9 2 2 3 4" xfId="22789"/>
    <cellStyle name="Note 9 2 2 4" xfId="1502"/>
    <cellStyle name="Note 9 2 2 4 2" xfId="5847"/>
    <cellStyle name="Note 9 2 2 4 2 2" xfId="8433"/>
    <cellStyle name="Note 9 2 2 4 2 2 2" xfId="12621"/>
    <cellStyle name="Note 9 2 2 4 2 2 2 2" xfId="21610"/>
    <cellStyle name="Note 9 2 2 4 2 2 2 2 2" xfId="22368"/>
    <cellStyle name="Note 9 2 2 4 2 2 2 3" xfId="32512"/>
    <cellStyle name="Note 9 2 2 4 2 2 3" xfId="17422"/>
    <cellStyle name="Note 9 2 2 4 2 2 3 2" xfId="40886"/>
    <cellStyle name="Note 9 2 2 4 2 2 4" xfId="41846"/>
    <cellStyle name="Note 9 2 2 4 2 3" xfId="11070"/>
    <cellStyle name="Note 9 2 2 4 2 3 2" xfId="20059"/>
    <cellStyle name="Note 9 2 2 4 2 3 2 2" xfId="30280"/>
    <cellStyle name="Note 9 2 2 4 2 3 3" xfId="26938"/>
    <cellStyle name="Note 9 2 2 4 2 4" xfId="14836"/>
    <cellStyle name="Note 9 2 2 4 2 4 2" xfId="24343"/>
    <cellStyle name="Note 9 2 2 4 2 5" xfId="42211"/>
    <cellStyle name="Note 9 2 2 4 3" xfId="3939"/>
    <cellStyle name="Note 9 2 2 4 3 2" xfId="35651"/>
    <cellStyle name="Note 9 2 2 4 4" xfId="43391"/>
    <cellStyle name="Note 9 2 2 5" xfId="1445"/>
    <cellStyle name="Note 9 2 2 5 2" xfId="5790"/>
    <cellStyle name="Note 9 2 2 5 2 2" xfId="8376"/>
    <cellStyle name="Note 9 2 2 5 2 2 2" xfId="12602"/>
    <cellStyle name="Note 9 2 2 5 2 2 2 2" xfId="21591"/>
    <cellStyle name="Note 9 2 2 5 2 2 2 2 2" xfId="35657"/>
    <cellStyle name="Note 9 2 2 5 2 2 2 3" xfId="22234"/>
    <cellStyle name="Note 9 2 2 5 2 2 3" xfId="17365"/>
    <cellStyle name="Note 9 2 2 5 2 2 3 2" xfId="23281"/>
    <cellStyle name="Note 9 2 2 5 2 2 4" xfId="41273"/>
    <cellStyle name="Note 9 2 2 5 2 3" xfId="11013"/>
    <cellStyle name="Note 9 2 2 5 2 3 2" xfId="20002"/>
    <cellStyle name="Note 9 2 2 5 2 3 2 2" xfId="34258"/>
    <cellStyle name="Note 9 2 2 5 2 3 3" xfId="33407"/>
    <cellStyle name="Note 9 2 2 5 2 4" xfId="14779"/>
    <cellStyle name="Note 9 2 2 5 2 4 2" xfId="23818"/>
    <cellStyle name="Note 9 2 2 5 2 5" xfId="31221"/>
    <cellStyle name="Note 9 2 2 5 3" xfId="3882"/>
    <cellStyle name="Note 9 2 2 5 3 2" xfId="35229"/>
    <cellStyle name="Note 9 2 2 5 4" xfId="42995"/>
    <cellStyle name="Note 9 2 2 6" xfId="2121"/>
    <cellStyle name="Note 9 2 2 6 2" xfId="6422"/>
    <cellStyle name="Note 9 2 2 6 2 2" xfId="9008"/>
    <cellStyle name="Note 9 2 2 6 2 2 2" xfId="12796"/>
    <cellStyle name="Note 9 2 2 6 2 2 2 2" xfId="21785"/>
    <cellStyle name="Note 9 2 2 6 2 2 2 2 2" xfId="43881"/>
    <cellStyle name="Note 9 2 2 6 2 2 2 3" xfId="27306"/>
    <cellStyle name="Note 9 2 2 6 2 2 3" xfId="17997"/>
    <cellStyle name="Note 9 2 2 6 2 2 3 2" xfId="38408"/>
    <cellStyle name="Note 9 2 2 6 2 2 4" xfId="40005"/>
    <cellStyle name="Note 9 2 2 6 2 3" xfId="11645"/>
    <cellStyle name="Note 9 2 2 6 2 3 2" xfId="20634"/>
    <cellStyle name="Note 9 2 2 6 2 3 2 2" xfId="42044"/>
    <cellStyle name="Note 9 2 2 6 2 3 3" xfId="32272"/>
    <cellStyle name="Note 9 2 2 6 2 4" xfId="15411"/>
    <cellStyle name="Note 9 2 2 6 2 4 2" xfId="25487"/>
    <cellStyle name="Note 9 2 2 6 2 5" xfId="36576"/>
    <cellStyle name="Note 9 2 2 6 3" xfId="4558"/>
    <cellStyle name="Note 9 2 2 6 3 2" xfId="27403"/>
    <cellStyle name="Note 9 2 2 6 4" xfId="42606"/>
    <cellStyle name="Note 9 2 2 7" xfId="2931"/>
    <cellStyle name="Note 9 2 2 7 2" xfId="7081"/>
    <cellStyle name="Note 9 2 2 7 2 2" xfId="12207"/>
    <cellStyle name="Note 9 2 2 7 2 2 2" xfId="21196"/>
    <cellStyle name="Note 9 2 2 7 2 2 2 2" xfId="24073"/>
    <cellStyle name="Note 9 2 2 7 2 2 3" xfId="39739"/>
    <cellStyle name="Note 9 2 2 7 2 3" xfId="16070"/>
    <cellStyle name="Note 9 2 2 7 2 3 2" xfId="22454"/>
    <cellStyle name="Note 9 2 2 7 2 4" xfId="26413"/>
    <cellStyle name="Note 9 2 2 7 3" xfId="9644"/>
    <cellStyle name="Note 9 2 2 7 3 2" xfId="18633"/>
    <cellStyle name="Note 9 2 2 7 3 2 2" xfId="27838"/>
    <cellStyle name="Note 9 2 2 7 3 3" xfId="39387"/>
    <cellStyle name="Note 9 2 2 7 4" xfId="30780"/>
    <cellStyle name="Note 9 2 2 8" xfId="4858"/>
    <cellStyle name="Note 9 2 2 8 2" xfId="7444"/>
    <cellStyle name="Note 9 2 2 8 2 2" xfId="12317"/>
    <cellStyle name="Note 9 2 2 8 2 2 2" xfId="21306"/>
    <cellStyle name="Note 9 2 2 8 2 2 2 2" xfId="30675"/>
    <cellStyle name="Note 9 2 2 8 2 2 3" xfId="38728"/>
    <cellStyle name="Note 9 2 2 8 2 3" xfId="16433"/>
    <cellStyle name="Note 9 2 2 8 2 3 2" xfId="29156"/>
    <cellStyle name="Note 9 2 2 8 2 4" xfId="23723"/>
    <cellStyle name="Note 9 2 2 8 3" xfId="10081"/>
    <cellStyle name="Note 9 2 2 8 3 2" xfId="19070"/>
    <cellStyle name="Note 9 2 2 8 3 2 2" xfId="36641"/>
    <cellStyle name="Note 9 2 2 8 3 3" xfId="42736"/>
    <cellStyle name="Note 9 2 2 8 4" xfId="13847"/>
    <cellStyle name="Note 9 2 2 8 4 2" xfId="28288"/>
    <cellStyle name="Note 9 2 2 8 5" xfId="26210"/>
    <cellStyle name="Note 9 2 2 9" xfId="6766"/>
    <cellStyle name="Note 9 2 2 9 2" xfId="11965"/>
    <cellStyle name="Note 9 2 2 9 2 2" xfId="20954"/>
    <cellStyle name="Note 9 2 2 9 2 2 2" xfId="39564"/>
    <cellStyle name="Note 9 2 2 9 2 3" xfId="24034"/>
    <cellStyle name="Note 9 2 2 9 3" xfId="15755"/>
    <cellStyle name="Note 9 2 2 9 3 2" xfId="22686"/>
    <cellStyle name="Note 9 2 2 9 4" xfId="31999"/>
    <cellStyle name="Note 9 2 3" xfId="681"/>
    <cellStyle name="Note 9 2 3 2" xfId="5057"/>
    <cellStyle name="Note 9 2 3 2 2" xfId="7643"/>
    <cellStyle name="Note 9 2 3 2 2 2" xfId="12377"/>
    <cellStyle name="Note 9 2 3 2 2 2 2" xfId="21366"/>
    <cellStyle name="Note 9 2 3 2 2 2 2 2" xfId="31376"/>
    <cellStyle name="Note 9 2 3 2 2 2 3" xfId="39468"/>
    <cellStyle name="Note 9 2 3 2 2 3" xfId="16632"/>
    <cellStyle name="Note 9 2 3 2 2 3 2" xfId="35625"/>
    <cellStyle name="Note 9 2 3 2 2 4" xfId="43774"/>
    <cellStyle name="Note 9 2 3 2 3" xfId="10280"/>
    <cellStyle name="Note 9 2 3 2 3 2" xfId="19269"/>
    <cellStyle name="Note 9 2 3 2 3 2 2" xfId="23422"/>
    <cellStyle name="Note 9 2 3 2 3 3" xfId="43856"/>
    <cellStyle name="Note 9 2 3 2 4" xfId="14046"/>
    <cellStyle name="Note 9 2 3 2 4 2" xfId="26906"/>
    <cellStyle name="Note 9 2 3 2 5" xfId="36037"/>
    <cellStyle name="Note 9 2 3 3" xfId="3118"/>
    <cellStyle name="Note 9 2 3 3 2" xfId="22797"/>
    <cellStyle name="Note 9 2 3 4" xfId="26371"/>
    <cellStyle name="Note 9 2 4" xfId="1026"/>
    <cellStyle name="Note 9 2 4 2" xfId="5378"/>
    <cellStyle name="Note 9 2 4 2 2" xfId="7964"/>
    <cellStyle name="Note 9 2 4 2 2 2" xfId="12478"/>
    <cellStyle name="Note 9 2 4 2 2 2 2" xfId="21467"/>
    <cellStyle name="Note 9 2 4 2 2 2 2 2" xfId="42688"/>
    <cellStyle name="Note 9 2 4 2 2 2 3" xfId="33588"/>
    <cellStyle name="Note 9 2 4 2 2 3" xfId="16953"/>
    <cellStyle name="Note 9 2 4 2 2 3 2" xfId="24638"/>
    <cellStyle name="Note 9 2 4 2 2 4" xfId="27791"/>
    <cellStyle name="Note 9 2 4 2 3" xfId="10601"/>
    <cellStyle name="Note 9 2 4 2 3 2" xfId="19590"/>
    <cellStyle name="Note 9 2 4 2 3 2 2" xfId="31394"/>
    <cellStyle name="Note 9 2 4 2 3 3" xfId="44137"/>
    <cellStyle name="Note 9 2 4 2 4" xfId="14367"/>
    <cellStyle name="Note 9 2 4 2 4 2" xfId="33028"/>
    <cellStyle name="Note 9 2 4 2 5" xfId="32568"/>
    <cellStyle name="Note 9 2 4 3" xfId="3463"/>
    <cellStyle name="Note 9 2 4 3 2" xfId="30384"/>
    <cellStyle name="Note 9 2 4 4" xfId="30229"/>
    <cellStyle name="Note 9 2 5" xfId="1370"/>
    <cellStyle name="Note 9 2 5 2" xfId="5715"/>
    <cellStyle name="Note 9 2 5 2 2" xfId="8301"/>
    <cellStyle name="Note 9 2 5 2 2 2" xfId="12578"/>
    <cellStyle name="Note 9 2 5 2 2 2 2" xfId="21567"/>
    <cellStyle name="Note 9 2 5 2 2 2 2 2" xfId="41213"/>
    <cellStyle name="Note 9 2 5 2 2 2 3" xfId="41552"/>
    <cellStyle name="Note 9 2 5 2 2 3" xfId="17290"/>
    <cellStyle name="Note 9 2 5 2 2 3 2" xfId="42204"/>
    <cellStyle name="Note 9 2 5 2 2 4" xfId="27912"/>
    <cellStyle name="Note 9 2 5 2 3" xfId="10938"/>
    <cellStyle name="Note 9 2 5 2 3 2" xfId="19927"/>
    <cellStyle name="Note 9 2 5 2 3 2 2" xfId="24887"/>
    <cellStyle name="Note 9 2 5 2 3 3" xfId="40226"/>
    <cellStyle name="Note 9 2 5 2 4" xfId="14704"/>
    <cellStyle name="Note 9 2 5 2 4 2" xfId="29849"/>
    <cellStyle name="Note 9 2 5 2 5" xfId="37180"/>
    <cellStyle name="Note 9 2 5 3" xfId="3807"/>
    <cellStyle name="Note 9 2 5 3 2" xfId="30833"/>
    <cellStyle name="Note 9 2 5 4" xfId="23158"/>
    <cellStyle name="Note 9 2 6" xfId="201"/>
    <cellStyle name="Note 9 2 6 2" xfId="2615"/>
    <cellStyle name="Note 9 2 6 2 2" xfId="6856"/>
    <cellStyle name="Note 9 2 6 2 2 2" xfId="12024"/>
    <cellStyle name="Note 9 2 6 2 2 2 2" xfId="21013"/>
    <cellStyle name="Note 9 2 6 2 2 2 2 2" xfId="34498"/>
    <cellStyle name="Note 9 2 6 2 2 2 3" xfId="41651"/>
    <cellStyle name="Note 9 2 6 2 2 3" xfId="15845"/>
    <cellStyle name="Note 9 2 6 2 2 3 2" xfId="28661"/>
    <cellStyle name="Note 9 2 6 2 2 4" xfId="36423"/>
    <cellStyle name="Note 9 2 6 2 3" xfId="9426"/>
    <cellStyle name="Note 9 2 6 2 3 2" xfId="18415"/>
    <cellStyle name="Note 9 2 6 2 3 2 2" xfId="28059"/>
    <cellStyle name="Note 9 2 6 2 3 3" xfId="40168"/>
    <cellStyle name="Note 9 2 6 2 4" xfId="13469"/>
    <cellStyle name="Note 9 2 6 2 4 2" xfId="37578"/>
    <cellStyle name="Note 9 2 6 2 5" xfId="28304"/>
    <cellStyle name="Note 9 2 6 3" xfId="2669"/>
    <cellStyle name="Note 9 2 6 3 2" xfId="42902"/>
    <cellStyle name="Note 9 2 6 4" xfId="34080"/>
    <cellStyle name="Note 9 2 7" xfId="1989"/>
    <cellStyle name="Note 9 2 7 2" xfId="6297"/>
    <cellStyle name="Note 9 2 7 2 2" xfId="8883"/>
    <cellStyle name="Note 9 2 7 2 2 2" xfId="12758"/>
    <cellStyle name="Note 9 2 7 2 2 2 2" xfId="21747"/>
    <cellStyle name="Note 9 2 7 2 2 2 2 2" xfId="30159"/>
    <cellStyle name="Note 9 2 7 2 2 2 3" xfId="28577"/>
    <cellStyle name="Note 9 2 7 2 2 3" xfId="17872"/>
    <cellStyle name="Note 9 2 7 2 2 3 2" xfId="28087"/>
    <cellStyle name="Note 9 2 7 2 2 4" xfId="31445"/>
    <cellStyle name="Note 9 2 7 2 3" xfId="11520"/>
    <cellStyle name="Note 9 2 7 2 3 2" xfId="20509"/>
    <cellStyle name="Note 9 2 7 2 3 2 2" xfId="33849"/>
    <cellStyle name="Note 9 2 7 2 3 3" xfId="40245"/>
    <cellStyle name="Note 9 2 7 2 4" xfId="15286"/>
    <cellStyle name="Note 9 2 7 2 4 2" xfId="40378"/>
    <cellStyle name="Note 9 2 7 2 5" xfId="26324"/>
    <cellStyle name="Note 9 2 7 3" xfId="4426"/>
    <cellStyle name="Note 9 2 7 3 2" xfId="41166"/>
    <cellStyle name="Note 9 2 7 4" xfId="29872"/>
    <cellStyle name="Note 9 2 8" xfId="2800"/>
    <cellStyle name="Note 9 2 8 2" xfId="6950"/>
    <cellStyle name="Note 9 2 8 2 2" xfId="12079"/>
    <cellStyle name="Note 9 2 8 2 2 2" xfId="21068"/>
    <cellStyle name="Note 9 2 8 2 2 2 2" xfId="41936"/>
    <cellStyle name="Note 9 2 8 2 2 3" xfId="25353"/>
    <cellStyle name="Note 9 2 8 2 3" xfId="15939"/>
    <cellStyle name="Note 9 2 8 2 3 2" xfId="32930"/>
    <cellStyle name="Note 9 2 8 2 4" xfId="25600"/>
    <cellStyle name="Note 9 2 8 3" xfId="9513"/>
    <cellStyle name="Note 9 2 8 3 2" xfId="18502"/>
    <cellStyle name="Note 9 2 8 3 2 2" xfId="41784"/>
    <cellStyle name="Note 9 2 8 3 3" xfId="31673"/>
    <cellStyle name="Note 9 2 8 4" xfId="22370"/>
    <cellStyle name="Note 9 2 9" xfId="4733"/>
    <cellStyle name="Note 9 2 9 2" xfId="7319"/>
    <cellStyle name="Note 9 2 9 2 2" xfId="12278"/>
    <cellStyle name="Note 9 2 9 2 2 2" xfId="21267"/>
    <cellStyle name="Note 9 2 9 2 2 2 2" xfId="41611"/>
    <cellStyle name="Note 9 2 9 2 2 3" xfId="43799"/>
    <cellStyle name="Note 9 2 9 2 3" xfId="16308"/>
    <cellStyle name="Note 9 2 9 2 3 2" xfId="32073"/>
    <cellStyle name="Note 9 2 9 2 4" xfId="43566"/>
    <cellStyle name="Note 9 2 9 3" xfId="9956"/>
    <cellStyle name="Note 9 2 9 3 2" xfId="18945"/>
    <cellStyle name="Note 9 2 9 3 2 2" xfId="37747"/>
    <cellStyle name="Note 9 2 9 3 3" xfId="40277"/>
    <cellStyle name="Note 9 2 9 4" xfId="13722"/>
    <cellStyle name="Note 9 2 9 4 2" xfId="43953"/>
    <cellStyle name="Note 9 2 9 5" xfId="30525"/>
    <cellStyle name="Note 9 3" xfId="444"/>
    <cellStyle name="Note 9 3 10" xfId="9309"/>
    <cellStyle name="Note 9 3 10 2" xfId="18298"/>
    <cellStyle name="Note 9 3 10 2 2" xfId="25967"/>
    <cellStyle name="Note 9 3 10 3" xfId="38701"/>
    <cellStyle name="Note 9 3 11" xfId="12358"/>
    <cellStyle name="Note 9 3 11 2" xfId="21347"/>
    <cellStyle name="Note 9 3 11 2 2" xfId="30755"/>
    <cellStyle name="Note 9 3 11 3" xfId="39331"/>
    <cellStyle name="Note 9 3 12" xfId="2450"/>
    <cellStyle name="Note 9 3 12 2" xfId="27365"/>
    <cellStyle name="Note 9 3 13" xfId="13359"/>
    <cellStyle name="Note 9 3 13 2" xfId="31488"/>
    <cellStyle name="Note 9 3 14" xfId="33547"/>
    <cellStyle name="Note 9 3 2" xfId="793"/>
    <cellStyle name="Note 9 3 2 2" xfId="5163"/>
    <cellStyle name="Note 9 3 2 2 2" xfId="7749"/>
    <cellStyle name="Note 9 3 2 2 2 2" xfId="12410"/>
    <cellStyle name="Note 9 3 2 2 2 2 2" xfId="21399"/>
    <cellStyle name="Note 9 3 2 2 2 2 2 2" xfId="25899"/>
    <cellStyle name="Note 9 3 2 2 2 2 3" xfId="38596"/>
    <cellStyle name="Note 9 3 2 2 2 3" xfId="16738"/>
    <cellStyle name="Note 9 3 2 2 2 3 2" xfId="23053"/>
    <cellStyle name="Note 9 3 2 2 2 4" xfId="38453"/>
    <cellStyle name="Note 9 3 2 2 3" xfId="10386"/>
    <cellStyle name="Note 9 3 2 2 3 2" xfId="19375"/>
    <cellStyle name="Note 9 3 2 2 3 2 2" xfId="40689"/>
    <cellStyle name="Note 9 3 2 2 3 3" xfId="26306"/>
    <cellStyle name="Note 9 3 2 2 4" xfId="14152"/>
    <cellStyle name="Note 9 3 2 2 4 2" xfId="37643"/>
    <cellStyle name="Note 9 3 2 2 5" xfId="25444"/>
    <cellStyle name="Note 9 3 2 3" xfId="3230"/>
    <cellStyle name="Note 9 3 2 3 2" xfId="43825"/>
    <cellStyle name="Note 9 3 2 4" xfId="43461"/>
    <cellStyle name="Note 9 3 3" xfId="1138"/>
    <cellStyle name="Note 9 3 3 2" xfId="5484"/>
    <cellStyle name="Note 9 3 3 2 2" xfId="8070"/>
    <cellStyle name="Note 9 3 3 2 2 2" xfId="12511"/>
    <cellStyle name="Note 9 3 3 2 2 2 2" xfId="21500"/>
    <cellStyle name="Note 9 3 3 2 2 2 2 2" xfId="32545"/>
    <cellStyle name="Note 9 3 3 2 2 2 3" xfId="32742"/>
    <cellStyle name="Note 9 3 3 2 2 3" xfId="17059"/>
    <cellStyle name="Note 9 3 3 2 2 3 2" xfId="39040"/>
    <cellStyle name="Note 9 3 3 2 2 4" xfId="36717"/>
    <cellStyle name="Note 9 3 3 2 3" xfId="10707"/>
    <cellStyle name="Note 9 3 3 2 3 2" xfId="19696"/>
    <cellStyle name="Note 9 3 3 2 3 2 2" xfId="24410"/>
    <cellStyle name="Note 9 3 3 2 3 3" xfId="44130"/>
    <cellStyle name="Note 9 3 3 2 4" xfId="14473"/>
    <cellStyle name="Note 9 3 3 2 4 2" xfId="29160"/>
    <cellStyle name="Note 9 3 3 2 5" xfId="31178"/>
    <cellStyle name="Note 9 3 3 3" xfId="3575"/>
    <cellStyle name="Note 9 3 3 3 2" xfId="31429"/>
    <cellStyle name="Note 9 3 3 4" xfId="34960"/>
    <cellStyle name="Note 9 3 4" xfId="1482"/>
    <cellStyle name="Note 9 3 4 2" xfId="5827"/>
    <cellStyle name="Note 9 3 4 2 2" xfId="8413"/>
    <cellStyle name="Note 9 3 4 2 2 2" xfId="12615"/>
    <cellStyle name="Note 9 3 4 2 2 2 2" xfId="21604"/>
    <cellStyle name="Note 9 3 4 2 2 2 2 2" xfId="40694"/>
    <cellStyle name="Note 9 3 4 2 2 2 3" xfId="30998"/>
    <cellStyle name="Note 9 3 4 2 2 3" xfId="17402"/>
    <cellStyle name="Note 9 3 4 2 2 3 2" xfId="31347"/>
    <cellStyle name="Note 9 3 4 2 2 4" xfId="29828"/>
    <cellStyle name="Note 9 3 4 2 3" xfId="11050"/>
    <cellStyle name="Note 9 3 4 2 3 2" xfId="20039"/>
    <cellStyle name="Note 9 3 4 2 3 2 2" xfId="43197"/>
    <cellStyle name="Note 9 3 4 2 3 3" xfId="43859"/>
    <cellStyle name="Note 9 3 4 2 4" xfId="14816"/>
    <cellStyle name="Note 9 3 4 2 4 2" xfId="23299"/>
    <cellStyle name="Note 9 3 4 2 5" xfId="32665"/>
    <cellStyle name="Note 9 3 4 3" xfId="3919"/>
    <cellStyle name="Note 9 3 4 3 2" xfId="36590"/>
    <cellStyle name="Note 9 3 4 4" xfId="33852"/>
    <cellStyle name="Note 9 3 5" xfId="562"/>
    <cellStyle name="Note 9 3 5 2" xfId="4955"/>
    <cellStyle name="Note 9 3 5 2 2" xfId="7541"/>
    <cellStyle name="Note 9 3 5 2 2 2" xfId="12347"/>
    <cellStyle name="Note 9 3 5 2 2 2 2" xfId="21336"/>
    <cellStyle name="Note 9 3 5 2 2 2 2 2" xfId="27773"/>
    <cellStyle name="Note 9 3 5 2 2 2 3" xfId="22740"/>
    <cellStyle name="Note 9 3 5 2 2 3" xfId="16530"/>
    <cellStyle name="Note 9 3 5 2 2 3 2" xfId="42772"/>
    <cellStyle name="Note 9 3 5 2 2 4" xfId="31004"/>
    <cellStyle name="Note 9 3 5 2 3" xfId="10178"/>
    <cellStyle name="Note 9 3 5 2 3 2" xfId="19167"/>
    <cellStyle name="Note 9 3 5 2 3 2 2" xfId="42178"/>
    <cellStyle name="Note 9 3 5 2 3 3" xfId="35507"/>
    <cellStyle name="Note 9 3 5 2 4" xfId="13944"/>
    <cellStyle name="Note 9 3 5 2 4 2" xfId="38223"/>
    <cellStyle name="Note 9 3 5 2 5" xfId="22961"/>
    <cellStyle name="Note 9 3 5 3" xfId="2999"/>
    <cellStyle name="Note 9 3 5 3 2" xfId="42275"/>
    <cellStyle name="Note 9 3 5 4" xfId="29776"/>
    <cellStyle name="Note 9 3 6" xfId="2101"/>
    <cellStyle name="Note 9 3 6 2" xfId="6403"/>
    <cellStyle name="Note 9 3 6 2 2" xfId="8989"/>
    <cellStyle name="Note 9 3 6 2 2 2" xfId="12790"/>
    <cellStyle name="Note 9 3 6 2 2 2 2" xfId="21779"/>
    <cellStyle name="Note 9 3 6 2 2 2 2 2" xfId="34768"/>
    <cellStyle name="Note 9 3 6 2 2 2 3" xfId="30150"/>
    <cellStyle name="Note 9 3 6 2 2 3" xfId="17978"/>
    <cellStyle name="Note 9 3 6 2 2 3 2" xfId="25554"/>
    <cellStyle name="Note 9 3 6 2 2 4" xfId="24004"/>
    <cellStyle name="Note 9 3 6 2 3" xfId="11626"/>
    <cellStyle name="Note 9 3 6 2 3 2" xfId="20615"/>
    <cellStyle name="Note 9 3 6 2 3 2 2" xfId="41914"/>
    <cellStyle name="Note 9 3 6 2 3 3" xfId="40237"/>
    <cellStyle name="Note 9 3 6 2 4" xfId="15392"/>
    <cellStyle name="Note 9 3 6 2 4 2" xfId="44006"/>
    <cellStyle name="Note 9 3 6 2 5" xfId="36399"/>
    <cellStyle name="Note 9 3 6 3" xfId="4538"/>
    <cellStyle name="Note 9 3 6 3 2" xfId="37072"/>
    <cellStyle name="Note 9 3 6 4" xfId="26078"/>
    <cellStyle name="Note 9 3 7" xfId="2911"/>
    <cellStyle name="Note 9 3 7 2" xfId="7061"/>
    <cellStyle name="Note 9 3 7 2 2" xfId="12187"/>
    <cellStyle name="Note 9 3 7 2 2 2" xfId="21176"/>
    <cellStyle name="Note 9 3 7 2 2 2 2" xfId="33298"/>
    <cellStyle name="Note 9 3 7 2 2 3" xfId="22453"/>
    <cellStyle name="Note 9 3 7 2 3" xfId="16050"/>
    <cellStyle name="Note 9 3 7 2 3 2" xfId="22772"/>
    <cellStyle name="Note 9 3 7 2 4" xfId="24359"/>
    <cellStyle name="Note 9 3 7 3" xfId="9624"/>
    <cellStyle name="Note 9 3 7 3 2" xfId="18613"/>
    <cellStyle name="Note 9 3 7 3 2 2" xfId="31919"/>
    <cellStyle name="Note 9 3 7 3 3" xfId="30049"/>
    <cellStyle name="Note 9 3 7 4" xfId="38651"/>
    <cellStyle name="Note 9 3 8" xfId="4839"/>
    <cellStyle name="Note 9 3 8 2" xfId="7425"/>
    <cellStyle name="Note 9 3 8 2 2" xfId="12312"/>
    <cellStyle name="Note 9 3 8 2 2 2" xfId="21301"/>
    <cellStyle name="Note 9 3 8 2 2 2 2" xfId="22390"/>
    <cellStyle name="Note 9 3 8 2 2 3" xfId="22248"/>
    <cellStyle name="Note 9 3 8 2 3" xfId="16414"/>
    <cellStyle name="Note 9 3 8 2 3 2" xfId="29019"/>
    <cellStyle name="Note 9 3 8 2 4" xfId="24911"/>
    <cellStyle name="Note 9 3 8 3" xfId="10062"/>
    <cellStyle name="Note 9 3 8 3 2" xfId="19051"/>
    <cellStyle name="Note 9 3 8 3 2 2" xfId="36318"/>
    <cellStyle name="Note 9 3 8 3 3" xfId="26490"/>
    <cellStyle name="Note 9 3 8 4" xfId="13828"/>
    <cellStyle name="Note 9 3 8 4 2" xfId="28175"/>
    <cellStyle name="Note 9 3 8 5" xfId="32886"/>
    <cellStyle name="Note 9 3 9" xfId="6746"/>
    <cellStyle name="Note 9 3 9 2" xfId="11946"/>
    <cellStyle name="Note 9 3 9 2 2" xfId="20935"/>
    <cellStyle name="Note 9 3 9 2 2 2" xfId="39396"/>
    <cellStyle name="Note 9 3 9 2 3" xfId="35461"/>
    <cellStyle name="Note 9 3 9 3" xfId="15735"/>
    <cellStyle name="Note 9 3 9 3 2" xfId="34854"/>
    <cellStyle name="Note 9 3 9 4" xfId="42495"/>
    <cellStyle name="Note 9 4" xfId="542"/>
    <cellStyle name="Note 9 4 2" xfId="891"/>
    <cellStyle name="Note 9 4 2 2" xfId="5260"/>
    <cellStyle name="Note 9 4 2 2 2" xfId="7846"/>
    <cellStyle name="Note 9 4 2 2 2 2" xfId="12445"/>
    <cellStyle name="Note 9 4 2 2 2 2 2" xfId="21434"/>
    <cellStyle name="Note 9 4 2 2 2 2 2 2" xfId="42424"/>
    <cellStyle name="Note 9 4 2 2 2 2 3" xfId="23279"/>
    <cellStyle name="Note 9 4 2 2 2 3" xfId="16835"/>
    <cellStyle name="Note 9 4 2 2 2 3 2" xfId="32593"/>
    <cellStyle name="Note 9 4 2 2 2 4" xfId="31364"/>
    <cellStyle name="Note 9 4 2 2 3" xfId="10483"/>
    <cellStyle name="Note 9 4 2 2 3 2" xfId="19472"/>
    <cellStyle name="Note 9 4 2 2 3 2 2" xfId="37327"/>
    <cellStyle name="Note 9 4 2 2 3 3" xfId="40548"/>
    <cellStyle name="Note 9 4 2 2 4" xfId="14249"/>
    <cellStyle name="Note 9 4 2 2 4 2" xfId="34222"/>
    <cellStyle name="Note 9 4 2 2 5" xfId="33867"/>
    <cellStyle name="Note 9 4 2 3" xfId="3328"/>
    <cellStyle name="Note 9 4 2 3 2" xfId="36360"/>
    <cellStyle name="Note 9 4 2 4" xfId="40869"/>
    <cellStyle name="Note 9 4 3" xfId="1236"/>
    <cellStyle name="Note 9 4 3 2" xfId="5581"/>
    <cellStyle name="Note 9 4 3 2 2" xfId="8167"/>
    <cellStyle name="Note 9 4 3 2 2 2" xfId="12541"/>
    <cellStyle name="Note 9 4 3 2 2 2 2" xfId="21530"/>
    <cellStyle name="Note 9 4 3 2 2 2 2 2" xfId="28100"/>
    <cellStyle name="Note 9 4 3 2 2 2 3" xfId="28275"/>
    <cellStyle name="Note 9 4 3 2 2 3" xfId="17156"/>
    <cellStyle name="Note 9 4 3 2 2 3 2" xfId="38433"/>
    <cellStyle name="Note 9 4 3 2 2 4" xfId="23709"/>
    <cellStyle name="Note 9 4 3 2 3" xfId="10804"/>
    <cellStyle name="Note 9 4 3 2 3 2" xfId="19793"/>
    <cellStyle name="Note 9 4 3 2 3 2 2" xfId="27461"/>
    <cellStyle name="Note 9 4 3 2 3 3" xfId="43818"/>
    <cellStyle name="Note 9 4 3 2 4" xfId="14570"/>
    <cellStyle name="Note 9 4 3 2 4 2" xfId="43800"/>
    <cellStyle name="Note 9 4 3 2 5" xfId="23787"/>
    <cellStyle name="Note 9 4 3 3" xfId="3673"/>
    <cellStyle name="Note 9 4 3 3 2" xfId="40428"/>
    <cellStyle name="Note 9 4 3 4" xfId="35892"/>
    <cellStyle name="Note 9 4 4" xfId="1580"/>
    <cellStyle name="Note 9 4 4 2" xfId="5925"/>
    <cellStyle name="Note 9 4 4 2 2" xfId="8511"/>
    <cellStyle name="Note 9 4 4 2 2 2" xfId="12650"/>
    <cellStyle name="Note 9 4 4 2 2 2 2" xfId="21639"/>
    <cellStyle name="Note 9 4 4 2 2 2 2 2" xfId="29927"/>
    <cellStyle name="Note 9 4 4 2 2 2 3" xfId="40920"/>
    <cellStyle name="Note 9 4 4 2 2 3" xfId="17500"/>
    <cellStyle name="Note 9 4 4 2 2 3 2" xfId="37708"/>
    <cellStyle name="Note 9 4 4 2 2 4" xfId="38466"/>
    <cellStyle name="Note 9 4 4 2 3" xfId="11148"/>
    <cellStyle name="Note 9 4 4 2 3 2" xfId="20137"/>
    <cellStyle name="Note 9 4 4 2 3 2 2" xfId="40605"/>
    <cellStyle name="Note 9 4 4 2 3 3" xfId="42810"/>
    <cellStyle name="Note 9 4 4 2 4" xfId="14914"/>
    <cellStyle name="Note 9 4 4 2 4 2" xfId="42316"/>
    <cellStyle name="Note 9 4 4 2 5" xfId="25195"/>
    <cellStyle name="Note 9 4 4 3" xfId="4017"/>
    <cellStyle name="Note 9 4 4 3 2" xfId="23566"/>
    <cellStyle name="Note 9 4 4 4" xfId="35678"/>
    <cellStyle name="Note 9 4 5" xfId="1892"/>
    <cellStyle name="Note 9 4 5 2" xfId="6208"/>
    <cellStyle name="Note 9 4 5 2 2" xfId="8794"/>
    <cellStyle name="Note 9 4 5 2 2 2" xfId="12731"/>
    <cellStyle name="Note 9 4 5 2 2 2 2" xfId="21720"/>
    <cellStyle name="Note 9 4 5 2 2 2 2 2" xfId="25684"/>
    <cellStyle name="Note 9 4 5 2 2 2 3" xfId="42693"/>
    <cellStyle name="Note 9 4 5 2 2 3" xfId="17783"/>
    <cellStyle name="Note 9 4 5 2 2 3 2" xfId="39667"/>
    <cellStyle name="Note 9 4 5 2 2 4" xfId="36585"/>
    <cellStyle name="Note 9 4 5 2 3" xfId="11431"/>
    <cellStyle name="Note 9 4 5 2 3 2" xfId="20420"/>
    <cellStyle name="Note 9 4 5 2 3 2 2" xfId="43776"/>
    <cellStyle name="Note 9 4 5 2 3 3" xfId="37811"/>
    <cellStyle name="Note 9 4 5 2 4" xfId="15197"/>
    <cellStyle name="Note 9 4 5 2 4 2" xfId="26033"/>
    <cellStyle name="Note 9 4 5 2 5" xfId="33577"/>
    <cellStyle name="Note 9 4 5 3" xfId="4329"/>
    <cellStyle name="Note 9 4 5 3 2" xfId="38817"/>
    <cellStyle name="Note 9 4 5 4" xfId="25657"/>
    <cellStyle name="Note 9 4 6" xfId="2199"/>
    <cellStyle name="Note 9 4 6 2" xfId="6500"/>
    <cellStyle name="Note 9 4 6 2 2" xfId="9086"/>
    <cellStyle name="Note 9 4 6 2 2 2" xfId="12822"/>
    <cellStyle name="Note 9 4 6 2 2 2 2" xfId="21811"/>
    <cellStyle name="Note 9 4 6 2 2 2 2 2" xfId="32078"/>
    <cellStyle name="Note 9 4 6 2 2 2 3" xfId="42349"/>
    <cellStyle name="Note 9 4 6 2 2 3" xfId="18075"/>
    <cellStyle name="Note 9 4 6 2 2 3 2" xfId="34843"/>
    <cellStyle name="Note 9 4 6 2 2 4" xfId="35343"/>
    <cellStyle name="Note 9 4 6 2 3" xfId="11723"/>
    <cellStyle name="Note 9 4 6 2 3 2" xfId="20712"/>
    <cellStyle name="Note 9 4 6 2 3 2 2" xfId="39914"/>
    <cellStyle name="Note 9 4 6 2 3 3" xfId="34451"/>
    <cellStyle name="Note 9 4 6 2 4" xfId="15489"/>
    <cellStyle name="Note 9 4 6 2 4 2" xfId="24832"/>
    <cellStyle name="Note 9 4 6 2 5" xfId="43060"/>
    <cellStyle name="Note 9 4 6 3" xfId="4636"/>
    <cellStyle name="Note 9 4 6 3 2" xfId="24055"/>
    <cellStyle name="Note 9 4 6 4" xfId="42506"/>
    <cellStyle name="Note 9 4 7" xfId="4936"/>
    <cellStyle name="Note 9 4 7 2" xfId="7522"/>
    <cellStyle name="Note 9 4 7 2 2" xfId="12341"/>
    <cellStyle name="Note 9 4 7 2 2 2" xfId="21330"/>
    <cellStyle name="Note 9 4 7 2 2 2 2" xfId="33460"/>
    <cellStyle name="Note 9 4 7 2 2 3" xfId="40804"/>
    <cellStyle name="Note 9 4 7 2 3" xfId="16511"/>
    <cellStyle name="Note 9 4 7 2 3 2" xfId="28760"/>
    <cellStyle name="Note 9 4 7 2 4" xfId="38945"/>
    <cellStyle name="Note 9 4 7 3" xfId="10159"/>
    <cellStyle name="Note 9 4 7 3 2" xfId="19148"/>
    <cellStyle name="Note 9 4 7 3 2 2" xfId="42041"/>
    <cellStyle name="Note 9 4 7 3 3" xfId="40544"/>
    <cellStyle name="Note 9 4 7 4" xfId="13925"/>
    <cellStyle name="Note 9 4 7 4 2" xfId="38093"/>
    <cellStyle name="Note 9 4 7 5" xfId="22847"/>
    <cellStyle name="Note 9 4 8" xfId="2548"/>
    <cellStyle name="Note 9 4 8 2" xfId="41918"/>
    <cellStyle name="Note 9 4 9" xfId="40108"/>
    <cellStyle name="Note 9 5" xfId="311"/>
    <cellStyle name="Note 9 5 2" xfId="4714"/>
    <cellStyle name="Note 9 5 2 2" xfId="7300"/>
    <cellStyle name="Note 9 5 2 2 2" xfId="12272"/>
    <cellStyle name="Note 9 5 2 2 2 2" xfId="21261"/>
    <cellStyle name="Note 9 5 2 2 2 2 2" xfId="36376"/>
    <cellStyle name="Note 9 5 2 2 2 3" xfId="33099"/>
    <cellStyle name="Note 9 5 2 2 3" xfId="16289"/>
    <cellStyle name="Note 9 5 2 2 3 2" xfId="32783"/>
    <cellStyle name="Note 9 5 2 2 4" xfId="43448"/>
    <cellStyle name="Note 9 5 2 3" xfId="9937"/>
    <cellStyle name="Note 9 5 2 3 2" xfId="18926"/>
    <cellStyle name="Note 9 5 2 3 2 2" xfId="37454"/>
    <cellStyle name="Note 9 5 2 3 3" xfId="43944"/>
    <cellStyle name="Note 9 5 2 4" xfId="13703"/>
    <cellStyle name="Note 9 5 2 4 2" xfId="43383"/>
    <cellStyle name="Note 9 5 2 5" xfId="30407"/>
    <cellStyle name="Note 9 5 3" xfId="2779"/>
    <cellStyle name="Note 9 5 3 2" xfId="27725"/>
    <cellStyle name="Note 9 5 4" xfId="36086"/>
    <cellStyle name="Note 9 6" xfId="660"/>
    <cellStyle name="Note 9 6 2" xfId="5038"/>
    <cellStyle name="Note 9 6 2 2" xfId="7624"/>
    <cellStyle name="Note 9 6 2 2 2" xfId="12372"/>
    <cellStyle name="Note 9 6 2 2 2 2" xfId="21361"/>
    <cellStyle name="Note 9 6 2 2 2 2 2" xfId="25633"/>
    <cellStyle name="Note 9 6 2 2 2 3" xfId="38355"/>
    <cellStyle name="Note 9 6 2 2 3" xfId="16613"/>
    <cellStyle name="Note 9 6 2 2 3 2" xfId="35423"/>
    <cellStyle name="Note 9 6 2 2 4" xfId="42435"/>
    <cellStyle name="Note 9 6 2 3" xfId="10261"/>
    <cellStyle name="Note 9 6 2 3 2" xfId="19250"/>
    <cellStyle name="Note 9 6 2 3 2 2" xfId="42895"/>
    <cellStyle name="Note 9 6 2 3 3" xfId="34411"/>
    <cellStyle name="Note 9 6 2 4" xfId="14027"/>
    <cellStyle name="Note 9 6 2 4 2" xfId="27826"/>
    <cellStyle name="Note 9 6 2 5" xfId="28562"/>
    <cellStyle name="Note 9 6 3" xfId="3097"/>
    <cellStyle name="Note 9 6 3 2" xfId="36041"/>
    <cellStyle name="Note 9 6 4" xfId="23145"/>
    <cellStyle name="Note 9 7" xfId="1005"/>
    <cellStyle name="Note 9 7 2" xfId="5359"/>
    <cellStyle name="Note 9 7 2 2" xfId="7945"/>
    <cellStyle name="Note 9 7 2 2 2" xfId="12473"/>
    <cellStyle name="Note 9 7 2 2 2 2" xfId="21462"/>
    <cellStyle name="Note 9 7 2 2 2 2 2" xfId="41586"/>
    <cellStyle name="Note 9 7 2 2 2 3" xfId="32476"/>
    <cellStyle name="Note 9 7 2 2 3" xfId="16934"/>
    <cellStyle name="Note 9 7 2 2 3 2" xfId="24508"/>
    <cellStyle name="Note 9 7 2 2 4" xfId="25278"/>
    <cellStyle name="Note 9 7 2 3" xfId="10582"/>
    <cellStyle name="Note 9 7 2 3 2" xfId="19571"/>
    <cellStyle name="Note 9 7 2 3 2 2" xfId="30754"/>
    <cellStyle name="Note 9 7 2 3 3" xfId="34711"/>
    <cellStyle name="Note 9 7 2 4" xfId="14348"/>
    <cellStyle name="Note 9 7 2 4 2" xfId="32943"/>
    <cellStyle name="Note 9 7 2 5" xfId="32438"/>
    <cellStyle name="Note 9 7 3" xfId="3442"/>
    <cellStyle name="Note 9 7 3 2" xfId="33816"/>
    <cellStyle name="Note 9 7 4" xfId="33735"/>
    <cellStyle name="Note 9 8" xfId="1349"/>
    <cellStyle name="Note 9 8 2" xfId="5694"/>
    <cellStyle name="Note 9 8 2 2" xfId="8280"/>
    <cellStyle name="Note 9 8 2 2 2" xfId="12573"/>
    <cellStyle name="Note 9 8 2 2 2 2" xfId="21562"/>
    <cellStyle name="Note 9 8 2 2 2 2 2" xfId="34047"/>
    <cellStyle name="Note 9 8 2 2 2 3" xfId="34582"/>
    <cellStyle name="Note 9 8 2 2 3" xfId="17269"/>
    <cellStyle name="Note 9 8 2 2 3 2" xfId="24672"/>
    <cellStyle name="Note 9 8 2 2 4" xfId="29770"/>
    <cellStyle name="Note 9 8 2 3" xfId="10917"/>
    <cellStyle name="Note 9 8 2 3 2" xfId="19906"/>
    <cellStyle name="Note 9 8 2 3 2 2" xfId="22856"/>
    <cellStyle name="Note 9 8 2 3 3" xfId="26653"/>
    <cellStyle name="Note 9 8 2 4" xfId="14683"/>
    <cellStyle name="Note 9 8 2 4 2" xfId="30861"/>
    <cellStyle name="Note 9 8 2 5" xfId="40889"/>
    <cellStyle name="Note 9 8 3" xfId="3786"/>
    <cellStyle name="Note 9 8 3 2" xfId="34100"/>
    <cellStyle name="Note 9 8 4" xfId="36422"/>
    <cellStyle name="Note 9 9" xfId="1737"/>
    <cellStyle name="Note 9 9 2" xfId="6063"/>
    <cellStyle name="Note 9 9 2 2" xfId="8649"/>
    <cellStyle name="Note 9 9 2 2 2" xfId="12688"/>
    <cellStyle name="Note 9 9 2 2 2 2" xfId="21677"/>
    <cellStyle name="Note 9 9 2 2 2 2 2" xfId="30192"/>
    <cellStyle name="Note 9 9 2 2 2 3" xfId="41100"/>
    <cellStyle name="Note 9 9 2 2 3" xfId="17638"/>
    <cellStyle name="Note 9 9 2 2 3 2" xfId="30648"/>
    <cellStyle name="Note 9 9 2 2 4" xfId="37341"/>
    <cellStyle name="Note 9 9 2 3" xfId="11286"/>
    <cellStyle name="Note 9 9 2 3 2" xfId="20275"/>
    <cellStyle name="Note 9 9 2 3 2 2" xfId="35713"/>
    <cellStyle name="Note 9 9 2 3 3" xfId="37533"/>
    <cellStyle name="Note 9 9 2 4" xfId="15052"/>
    <cellStyle name="Note 9 9 2 4 2" xfId="42420"/>
    <cellStyle name="Note 9 9 2 5" xfId="28937"/>
    <cellStyle name="Note 9 9 3" xfId="4174"/>
    <cellStyle name="Note 9 9 3 2" xfId="26199"/>
    <cellStyle name="Note 9 9 4" xfId="26823"/>
    <cellStyle name="Output 10" xfId="2219"/>
    <cellStyle name="Output 10 2" xfId="31997"/>
    <cellStyle name="Output 11" xfId="29107"/>
    <cellStyle name="Output 12" xfId="102"/>
    <cellStyle name="Output 13" xfId="44144"/>
    <cellStyle name="Output 14" xfId="45471"/>
    <cellStyle name="Output 15" xfId="58"/>
    <cellStyle name="Output 2" xfId="108"/>
    <cellStyle name="Output 2 10" xfId="918"/>
    <cellStyle name="Output 2 10 2" xfId="5285"/>
    <cellStyle name="Output 2 10 2 2" xfId="7871"/>
    <cellStyle name="Output 2 10 2 2 2" xfId="16860"/>
    <cellStyle name="Output 2 10 2 2 2 2" xfId="43252"/>
    <cellStyle name="Output 2 10 2 2 3" xfId="35180"/>
    <cellStyle name="Output 2 10 2 3" xfId="10508"/>
    <cellStyle name="Output 2 10 2 3 2" xfId="19497"/>
    <cellStyle name="Output 2 10 2 3 2 2" xfId="24224"/>
    <cellStyle name="Output 2 10 2 3 3" xfId="31974"/>
    <cellStyle name="Output 2 10 2 4" xfId="14274"/>
    <cellStyle name="Output 2 10 2 4 2" xfId="33160"/>
    <cellStyle name="Output 2 10 2 5" xfId="28145"/>
    <cellStyle name="Output 2 10 3" xfId="3355"/>
    <cellStyle name="Output 2 10 3 2" xfId="39899"/>
    <cellStyle name="Output 2 10 4" xfId="24851"/>
    <cellStyle name="Output 2 10 5" xfId="44477"/>
    <cellStyle name="Output 2 10 6" xfId="45711"/>
    <cellStyle name="Output 2 11" xfId="1262"/>
    <cellStyle name="Output 2 11 2" xfId="5607"/>
    <cellStyle name="Output 2 11 2 2" xfId="8193"/>
    <cellStyle name="Output 2 11 2 2 2" xfId="17182"/>
    <cellStyle name="Output 2 11 2 2 2 2" xfId="41525"/>
    <cellStyle name="Output 2 11 2 2 3" xfId="25951"/>
    <cellStyle name="Output 2 11 2 3" xfId="10830"/>
    <cellStyle name="Output 2 11 2 3 2" xfId="19819"/>
    <cellStyle name="Output 2 11 2 3 2 2" xfId="43730"/>
    <cellStyle name="Output 2 11 2 3 3" xfId="34640"/>
    <cellStyle name="Output 2 11 2 4" xfId="14596"/>
    <cellStyle name="Output 2 11 2 4 2" xfId="35043"/>
    <cellStyle name="Output 2 11 2 5" xfId="34541"/>
    <cellStyle name="Output 2 11 3" xfId="3699"/>
    <cellStyle name="Output 2 11 3 2" xfId="30959"/>
    <cellStyle name="Output 2 11 4" xfId="37561"/>
    <cellStyle name="Output 2 11 5" xfId="44466"/>
    <cellStyle name="Output 2 11 6" xfId="45758"/>
    <cellStyle name="Output 2 12" xfId="187"/>
    <cellStyle name="Output 2 12 2" xfId="2591"/>
    <cellStyle name="Output 2 12 2 2" xfId="6832"/>
    <cellStyle name="Output 2 12 2 2 2" xfId="15821"/>
    <cellStyle name="Output 2 12 2 2 2 2" xfId="43509"/>
    <cellStyle name="Output 2 12 2 2 3" xfId="31523"/>
    <cellStyle name="Output 2 12 2 3" xfId="9402"/>
    <cellStyle name="Output 2 12 2 3 2" xfId="18391"/>
    <cellStyle name="Output 2 12 2 3 2 2" xfId="43026"/>
    <cellStyle name="Output 2 12 2 3 3" xfId="38569"/>
    <cellStyle name="Output 2 12 2 4" xfId="13445"/>
    <cellStyle name="Output 2 12 2 4 2" xfId="23242"/>
    <cellStyle name="Output 2 12 2 5" xfId="43298"/>
    <cellStyle name="Output 2 12 3" xfId="2655"/>
    <cellStyle name="Output 2 12 3 2" xfId="25294"/>
    <cellStyle name="Output 2 12 4" xfId="38959"/>
    <cellStyle name="Output 2 12 5" xfId="44541"/>
    <cellStyle name="Output 2 12 6" xfId="45799"/>
    <cellStyle name="Output 2 13" xfId="1738"/>
    <cellStyle name="Output 2 13 2" xfId="6064"/>
    <cellStyle name="Output 2 13 2 2" xfId="8650"/>
    <cellStyle name="Output 2 13 2 2 2" xfId="17639"/>
    <cellStyle name="Output 2 13 2 2 2 2" xfId="39857"/>
    <cellStyle name="Output 2 13 2 2 3" xfId="27563"/>
    <cellStyle name="Output 2 13 2 3" xfId="11287"/>
    <cellStyle name="Output 2 13 2 3 2" xfId="20276"/>
    <cellStyle name="Output 2 13 2 3 2 2" xfId="30929"/>
    <cellStyle name="Output 2 13 2 3 3" xfId="26390"/>
    <cellStyle name="Output 2 13 2 4" xfId="15053"/>
    <cellStyle name="Output 2 13 2 4 2" xfId="29433"/>
    <cellStyle name="Output 2 13 2 5" xfId="38078"/>
    <cellStyle name="Output 2 13 3" xfId="4175"/>
    <cellStyle name="Output 2 13 3 2" xfId="34186"/>
    <cellStyle name="Output 2 13 4" xfId="35745"/>
    <cellStyle name="Output 2 13 5" xfId="44594"/>
    <cellStyle name="Output 2 14" xfId="2603"/>
    <cellStyle name="Output 2 14 2" xfId="6844"/>
    <cellStyle name="Output 2 14 2 2" xfId="15833"/>
    <cellStyle name="Output 2 14 2 2 2" xfId="26338"/>
    <cellStyle name="Output 2 14 2 3" xfId="29213"/>
    <cellStyle name="Output 2 14 3" xfId="9414"/>
    <cellStyle name="Output 2 14 3 2" xfId="18403"/>
    <cellStyle name="Output 2 14 3 2 2" xfId="24648"/>
    <cellStyle name="Output 2 14 3 3" xfId="35606"/>
    <cellStyle name="Output 2 14 4" xfId="13457"/>
    <cellStyle name="Output 2 14 4 2" xfId="40638"/>
    <cellStyle name="Output 2 14 5" xfId="24892"/>
    <cellStyle name="Output 2 14 6" xfId="44620"/>
    <cellStyle name="Output 2 15" xfId="6526"/>
    <cellStyle name="Output 2 15 2" xfId="11747"/>
    <cellStyle name="Output 2 15 2 2" xfId="20736"/>
    <cellStyle name="Output 2 15 2 2 2" xfId="42898"/>
    <cellStyle name="Output 2 15 2 3" xfId="40560"/>
    <cellStyle name="Output 2 15 3" xfId="15515"/>
    <cellStyle name="Output 2 15 3 2" xfId="43477"/>
    <cellStyle name="Output 2 15 4" xfId="27294"/>
    <cellStyle name="Output 2 15 5" xfId="44679"/>
    <cellStyle name="Output 2 16" xfId="9110"/>
    <cellStyle name="Output 2 16 2" xfId="18099"/>
    <cellStyle name="Output 2 16 2 2" xfId="25645"/>
    <cellStyle name="Output 2 16 3" xfId="42433"/>
    <cellStyle name="Output 2 16 4" xfId="44640"/>
    <cellStyle name="Output 2 17" xfId="9734"/>
    <cellStyle name="Output 2 17 2" xfId="18723"/>
    <cellStyle name="Output 2 17 2 2" xfId="43365"/>
    <cellStyle name="Output 2 17 3" xfId="27209"/>
    <cellStyle name="Output 2 17 4" xfId="44744"/>
    <cellStyle name="Output 2 18" xfId="2230"/>
    <cellStyle name="Output 2 18 2" xfId="43892"/>
    <cellStyle name="Output 2 18 3" xfId="44765"/>
    <cellStyle name="Output 2 19" xfId="13139"/>
    <cellStyle name="Output 2 19 2" xfId="39038"/>
    <cellStyle name="Output 2 19 3" xfId="44830"/>
    <cellStyle name="Output 2 2" xfId="168"/>
    <cellStyle name="Output 2 2 10" xfId="1979"/>
    <cellStyle name="Output 2 2 10 2" xfId="6287"/>
    <cellStyle name="Output 2 2 10 2 2" xfId="8873"/>
    <cellStyle name="Output 2 2 10 2 2 2" xfId="17862"/>
    <cellStyle name="Output 2 2 10 2 2 2 2" xfId="42071"/>
    <cellStyle name="Output 2 2 10 2 2 3" xfId="24590"/>
    <cellStyle name="Output 2 2 10 2 3" xfId="11510"/>
    <cellStyle name="Output 2 2 10 2 3 2" xfId="20499"/>
    <cellStyle name="Output 2 2 10 2 3 2 2" xfId="36225"/>
    <cellStyle name="Output 2 2 10 2 3 3" xfId="27106"/>
    <cellStyle name="Output 2 2 10 2 4" xfId="15276"/>
    <cellStyle name="Output 2 2 10 2 4 2" xfId="29552"/>
    <cellStyle name="Output 2 2 10 2 5" xfId="39648"/>
    <cellStyle name="Output 2 2 10 3" xfId="4416"/>
    <cellStyle name="Output 2 2 10 3 2" xfId="32887"/>
    <cellStyle name="Output 2 2 10 4" xfId="35643"/>
    <cellStyle name="Output 2 2 10 5" xfId="44570"/>
    <cellStyle name="Output 2 2 11" xfId="2622"/>
    <cellStyle name="Output 2 2 11 2" xfId="6863"/>
    <cellStyle name="Output 2 2 11 2 2" xfId="15852"/>
    <cellStyle name="Output 2 2 11 2 2 2" xfId="35940"/>
    <cellStyle name="Output 2 2 11 2 3" xfId="29369"/>
    <cellStyle name="Output 2 2 11 3" xfId="9433"/>
    <cellStyle name="Output 2 2 11 3 2" xfId="18422"/>
    <cellStyle name="Output 2 2 11 3 2 2" xfId="24784"/>
    <cellStyle name="Output 2 2 11 3 3" xfId="42678"/>
    <cellStyle name="Output 2 2 11 4" xfId="13476"/>
    <cellStyle name="Output 2 2 11 4 2" xfId="38002"/>
    <cellStyle name="Output 2 2 11 5" xfId="25030"/>
    <cellStyle name="Output 2 2 11 6" xfId="44614"/>
    <cellStyle name="Output 2 2 12" xfId="6624"/>
    <cellStyle name="Output 2 2 12 2" xfId="11830"/>
    <cellStyle name="Output 2 2 12 2 2" xfId="20819"/>
    <cellStyle name="Output 2 2 12 2 2 2" xfId="34045"/>
    <cellStyle name="Output 2 2 12 2 3" xfId="42781"/>
    <cellStyle name="Output 2 2 12 3" xfId="15613"/>
    <cellStyle name="Output 2 2 12 3 2" xfId="27163"/>
    <cellStyle name="Output 2 2 12 4" xfId="23332"/>
    <cellStyle name="Output 2 2 12 5" xfId="44671"/>
    <cellStyle name="Output 2 2 13" xfId="9193"/>
    <cellStyle name="Output 2 2 13 2" xfId="18182"/>
    <cellStyle name="Output 2 2 13 2 2" xfId="28452"/>
    <cellStyle name="Output 2 2 13 3" xfId="24610"/>
    <cellStyle name="Output 2 2 13 4" xfId="44676"/>
    <cellStyle name="Output 2 2 14" xfId="12683"/>
    <cellStyle name="Output 2 2 14 2" xfId="21672"/>
    <cellStyle name="Output 2 2 14 2 2" xfId="29145"/>
    <cellStyle name="Output 2 2 14 3" xfId="33934"/>
    <cellStyle name="Output 2 2 14 4" xfId="44736"/>
    <cellStyle name="Output 2 2 15" xfId="2328"/>
    <cellStyle name="Output 2 2 15 2" xfId="36606"/>
    <cellStyle name="Output 2 2 15 3" xfId="44762"/>
    <cellStyle name="Output 2 2 16" xfId="13237"/>
    <cellStyle name="Output 2 2 16 2" xfId="26081"/>
    <cellStyle name="Output 2 2 16 3" xfId="44829"/>
    <cellStyle name="Output 2 2 17" xfId="23945"/>
    <cellStyle name="Output 2 2 17 2" xfId="44870"/>
    <cellStyle name="Output 2 2 18" xfId="44902"/>
    <cellStyle name="Output 2 2 19" xfId="44936"/>
    <cellStyle name="Output 2 2 2" xfId="346"/>
    <cellStyle name="Output 2 2 2 10" xfId="6648"/>
    <cellStyle name="Output 2 2 2 10 2" xfId="11854"/>
    <cellStyle name="Output 2 2 2 10 2 2" xfId="20843"/>
    <cellStyle name="Output 2 2 2 10 2 2 2" xfId="41329"/>
    <cellStyle name="Output 2 2 2 10 2 3" xfId="35400"/>
    <cellStyle name="Output 2 2 2 10 3" xfId="15637"/>
    <cellStyle name="Output 2 2 2 10 3 2" xfId="24868"/>
    <cellStyle name="Output 2 2 2 10 4" xfId="38143"/>
    <cellStyle name="Output 2 2 2 11" xfId="9217"/>
    <cellStyle name="Output 2 2 2 11 2" xfId="18206"/>
    <cellStyle name="Output 2 2 2 11 2 2" xfId="29706"/>
    <cellStyle name="Output 2 2 2 11 3" xfId="25858"/>
    <cellStyle name="Output 2 2 2 12" xfId="12566"/>
    <cellStyle name="Output 2 2 2 12 2" xfId="21555"/>
    <cellStyle name="Output 2 2 2 12 2 2" xfId="23817"/>
    <cellStyle name="Output 2 2 2 12 3" xfId="24157"/>
    <cellStyle name="Output 2 2 2 13" xfId="2352"/>
    <cellStyle name="Output 2 2 2 13 2" xfId="34368"/>
    <cellStyle name="Output 2 2 2 14" xfId="13261"/>
    <cellStyle name="Output 2 2 2 14 2" xfId="32113"/>
    <cellStyle name="Output 2 2 2 15" xfId="28177"/>
    <cellStyle name="Output 2 2 2 16" xfId="44333"/>
    <cellStyle name="Output 2 2 2 17" xfId="45531"/>
    <cellStyle name="Output 2 2 2 2" xfId="478"/>
    <cellStyle name="Output 2 2 2 2 10" xfId="9342"/>
    <cellStyle name="Output 2 2 2 2 10 2" xfId="18331"/>
    <cellStyle name="Output 2 2 2 2 10 2 2" xfId="26328"/>
    <cellStyle name="Output 2 2 2 2 10 3" xfId="32629"/>
    <cellStyle name="Output 2 2 2 2 11" xfId="9853"/>
    <cellStyle name="Output 2 2 2 2 11 2" xfId="18842"/>
    <cellStyle name="Output 2 2 2 2 11 2 2" xfId="25640"/>
    <cellStyle name="Output 2 2 2 2 11 3" xfId="37836"/>
    <cellStyle name="Output 2 2 2 2 12" xfId="2484"/>
    <cellStyle name="Output 2 2 2 2 12 2" xfId="31849"/>
    <cellStyle name="Output 2 2 2 2 13" xfId="13393"/>
    <cellStyle name="Output 2 2 2 2 13 2" xfId="33831"/>
    <cellStyle name="Output 2 2 2 2 14" xfId="42107"/>
    <cellStyle name="Output 2 2 2 2 2" xfId="827"/>
    <cellStyle name="Output 2 2 2 2 2 2" xfId="5196"/>
    <cellStyle name="Output 2 2 2 2 2 2 2" xfId="7782"/>
    <cellStyle name="Output 2 2 2 2 2 2 2 2" xfId="16771"/>
    <cellStyle name="Output 2 2 2 2 2 2 2 2 2" xfId="28484"/>
    <cellStyle name="Output 2 2 2 2 2 2 2 3" xfId="24149"/>
    <cellStyle name="Output 2 2 2 2 2 2 3" xfId="10419"/>
    <cellStyle name="Output 2 2 2 2 2 2 3 2" xfId="19408"/>
    <cellStyle name="Output 2 2 2 2 2 2 3 2 2" xfId="33564"/>
    <cellStyle name="Output 2 2 2 2 2 2 3 3" xfId="32126"/>
    <cellStyle name="Output 2 2 2 2 2 2 4" xfId="14185"/>
    <cellStyle name="Output 2 2 2 2 2 2 4 2" xfId="40291"/>
    <cellStyle name="Output 2 2 2 2 2 2 5" xfId="40311"/>
    <cellStyle name="Output 2 2 2 2 2 3" xfId="3264"/>
    <cellStyle name="Output 2 2 2 2 2 3 2" xfId="29961"/>
    <cellStyle name="Output 2 2 2 2 2 4" xfId="37983"/>
    <cellStyle name="Output 2 2 2 2 3" xfId="1172"/>
    <cellStyle name="Output 2 2 2 2 3 2" xfId="5517"/>
    <cellStyle name="Output 2 2 2 2 3 2 2" xfId="8103"/>
    <cellStyle name="Output 2 2 2 2 3 2 2 2" xfId="17092"/>
    <cellStyle name="Output 2 2 2 2 3 2 2 2 2" xfId="34962"/>
    <cellStyle name="Output 2 2 2 2 3 2 2 3" xfId="40594"/>
    <cellStyle name="Output 2 2 2 2 3 2 3" xfId="10740"/>
    <cellStyle name="Output 2 2 2 2 3 2 3 2" xfId="19729"/>
    <cellStyle name="Output 2 2 2 2 3 2 3 2 2" xfId="42997"/>
    <cellStyle name="Output 2 2 2 2 3 2 3 3" xfId="24244"/>
    <cellStyle name="Output 2 2 2 2 3 2 4" xfId="14506"/>
    <cellStyle name="Output 2 2 2 2 3 2 4 2" xfId="23099"/>
    <cellStyle name="Output 2 2 2 2 3 2 5" xfId="40709"/>
    <cellStyle name="Output 2 2 2 2 3 3" xfId="3609"/>
    <cellStyle name="Output 2 2 2 2 3 3 2" xfId="33956"/>
    <cellStyle name="Output 2 2 2 2 3 4" xfId="28131"/>
    <cellStyle name="Output 2 2 2 2 4" xfId="1516"/>
    <cellStyle name="Output 2 2 2 2 4 2" xfId="5861"/>
    <cellStyle name="Output 2 2 2 2 4 2 2" xfId="8447"/>
    <cellStyle name="Output 2 2 2 2 4 2 2 2" xfId="17436"/>
    <cellStyle name="Output 2 2 2 2 4 2 2 2 2" xfId="33857"/>
    <cellStyle name="Output 2 2 2 2 4 2 2 3" xfId="34953"/>
    <cellStyle name="Output 2 2 2 2 4 2 3" xfId="11084"/>
    <cellStyle name="Output 2 2 2 2 4 2 3 2" xfId="20073"/>
    <cellStyle name="Output 2 2 2 2 4 2 3 2 2" xfId="29356"/>
    <cellStyle name="Output 2 2 2 2 4 2 3 3" xfId="26424"/>
    <cellStyle name="Output 2 2 2 2 4 2 4" xfId="14850"/>
    <cellStyle name="Output 2 2 2 2 4 2 4 2" xfId="26976"/>
    <cellStyle name="Output 2 2 2 2 4 2 5" xfId="35362"/>
    <cellStyle name="Output 2 2 2 2 4 3" xfId="3953"/>
    <cellStyle name="Output 2 2 2 2 4 3 2" xfId="27835"/>
    <cellStyle name="Output 2 2 2 2 4 4" xfId="42390"/>
    <cellStyle name="Output 2 2 2 2 5" xfId="191"/>
    <cellStyle name="Output 2 2 2 2 5 2" xfId="2587"/>
    <cellStyle name="Output 2 2 2 2 5 2 2" xfId="6828"/>
    <cellStyle name="Output 2 2 2 2 5 2 2 2" xfId="15817"/>
    <cellStyle name="Output 2 2 2 2 5 2 2 2 2" xfId="29409"/>
    <cellStyle name="Output 2 2 2 2 5 2 2 3" xfId="33766"/>
    <cellStyle name="Output 2 2 2 2 5 2 3" xfId="9398"/>
    <cellStyle name="Output 2 2 2 2 5 2 3 2" xfId="18387"/>
    <cellStyle name="Output 2 2 2 2 5 2 3 2 2" xfId="28926"/>
    <cellStyle name="Output 2 2 2 2 5 2 3 3" xfId="25020"/>
    <cellStyle name="Output 2 2 2 2 5 2 4" xfId="13441"/>
    <cellStyle name="Output 2 2 2 2 5 2 4 2" xfId="42667"/>
    <cellStyle name="Output 2 2 2 2 5 2 5" xfId="29198"/>
    <cellStyle name="Output 2 2 2 2 5 3" xfId="2659"/>
    <cellStyle name="Output 2 2 2 2 5 3 2" xfId="38843"/>
    <cellStyle name="Output 2 2 2 2 5 4" xfId="40294"/>
    <cellStyle name="Output 2 2 2 2 6" xfId="2135"/>
    <cellStyle name="Output 2 2 2 2 6 2" xfId="6436"/>
    <cellStyle name="Output 2 2 2 2 6 2 2" xfId="9022"/>
    <cellStyle name="Output 2 2 2 2 6 2 2 2" xfId="18011"/>
    <cellStyle name="Output 2 2 2 2 6 2 2 2 2" xfId="24076"/>
    <cellStyle name="Output 2 2 2 2 6 2 2 3" xfId="43878"/>
    <cellStyle name="Output 2 2 2 2 6 2 3" xfId="11659"/>
    <cellStyle name="Output 2 2 2 2 6 2 3 2" xfId="20648"/>
    <cellStyle name="Output 2 2 2 2 6 2 3 2 2" xfId="35193"/>
    <cellStyle name="Output 2 2 2 2 6 2 3 3" xfId="26732"/>
    <cellStyle name="Output 2 2 2 2 6 2 4" xfId="15425"/>
    <cellStyle name="Output 2 2 2 2 6 2 4 2" xfId="39805"/>
    <cellStyle name="Output 2 2 2 2 6 2 5" xfId="31877"/>
    <cellStyle name="Output 2 2 2 2 6 3" xfId="4572"/>
    <cellStyle name="Output 2 2 2 2 6 3 2" xfId="39506"/>
    <cellStyle name="Output 2 2 2 2 6 4" xfId="41339"/>
    <cellStyle name="Output 2 2 2 2 7" xfId="2945"/>
    <cellStyle name="Output 2 2 2 2 7 2" xfId="7095"/>
    <cellStyle name="Output 2 2 2 2 7 2 2" xfId="12221"/>
    <cellStyle name="Output 2 2 2 2 7 2 2 2" xfId="21210"/>
    <cellStyle name="Output 2 2 2 2 7 2 2 2 2" xfId="41886"/>
    <cellStyle name="Output 2 2 2 2 7 2 2 3" xfId="40004"/>
    <cellStyle name="Output 2 2 2 2 7 2 3" xfId="13015"/>
    <cellStyle name="Output 2 2 2 2 7 2 3 2" xfId="22004"/>
    <cellStyle name="Output 2 2 2 2 7 2 3 2 2" xfId="37091"/>
    <cellStyle name="Output 2 2 2 2 7 2 3 3" xfId="32492"/>
    <cellStyle name="Output 2 2 2 2 7 2 4" xfId="16084"/>
    <cellStyle name="Output 2 2 2 2 7 2 4 2" xfId="36002"/>
    <cellStyle name="Output 2 2 2 2 7 2 5" xfId="41907"/>
    <cellStyle name="Output 2 2 2 2 7 3" xfId="9658"/>
    <cellStyle name="Output 2 2 2 2 7 3 2" xfId="18647"/>
    <cellStyle name="Output 2 2 2 2 7 3 2 2" xfId="42847"/>
    <cellStyle name="Output 2 2 2 2 7 3 3" xfId="38472"/>
    <cellStyle name="Output 2 2 2 2 7 4" xfId="25627"/>
    <cellStyle name="Output 2 2 2 2 8" xfId="4872"/>
    <cellStyle name="Output 2 2 2 2 8 2" xfId="7458"/>
    <cellStyle name="Output 2 2 2 2 8 2 2" xfId="16447"/>
    <cellStyle name="Output 2 2 2 2 8 2 2 2" xfId="23023"/>
    <cellStyle name="Output 2 2 2 2 8 2 3" xfId="37273"/>
    <cellStyle name="Output 2 2 2 2 8 3" xfId="10095"/>
    <cellStyle name="Output 2 2 2 2 8 3 2" xfId="19084"/>
    <cellStyle name="Output 2 2 2 2 8 3 2 2" xfId="32131"/>
    <cellStyle name="Output 2 2 2 2 8 3 3" xfId="32121"/>
    <cellStyle name="Output 2 2 2 2 8 4" xfId="13861"/>
    <cellStyle name="Output 2 2 2 2 8 4 2" xfId="43513"/>
    <cellStyle name="Output 2 2 2 2 8 5" xfId="26514"/>
    <cellStyle name="Output 2 2 2 2 9" xfId="6780"/>
    <cellStyle name="Output 2 2 2 2 9 2" xfId="11979"/>
    <cellStyle name="Output 2 2 2 2 9 2 2" xfId="20968"/>
    <cellStyle name="Output 2 2 2 2 9 2 2 2" xfId="29386"/>
    <cellStyle name="Output 2 2 2 2 9 2 3" xfId="30974"/>
    <cellStyle name="Output 2 2 2 2 9 3" xfId="15769"/>
    <cellStyle name="Output 2 2 2 2 9 3 2" xfId="28034"/>
    <cellStyle name="Output 2 2 2 2 9 4" xfId="26814"/>
    <cellStyle name="Output 2 2 2 3" xfId="695"/>
    <cellStyle name="Output 2 2 2 3 2" xfId="5071"/>
    <cellStyle name="Output 2 2 2 3 2 2" xfId="7657"/>
    <cellStyle name="Output 2 2 2 3 2 2 2" xfId="16646"/>
    <cellStyle name="Output 2 2 2 3 2 2 2 2" xfId="41592"/>
    <cellStyle name="Output 2 2 2 3 2 2 3" xfId="42699"/>
    <cellStyle name="Output 2 2 2 3 2 3" xfId="10294"/>
    <cellStyle name="Output 2 2 2 3 2 3 2" xfId="19283"/>
    <cellStyle name="Output 2 2 2 3 2 3 2 2" xfId="36971"/>
    <cellStyle name="Output 2 2 2 3 2 3 3" xfId="37538"/>
    <cellStyle name="Output 2 2 2 3 2 4" xfId="14060"/>
    <cellStyle name="Output 2 2 2 3 2 4 2" xfId="42949"/>
    <cellStyle name="Output 2 2 2 3 2 5" xfId="31446"/>
    <cellStyle name="Output 2 2 2 3 3" xfId="3132"/>
    <cellStyle name="Output 2 2 2 3 3 2" xfId="28139"/>
    <cellStyle name="Output 2 2 2 3 4" xfId="25296"/>
    <cellStyle name="Output 2 2 2 4" xfId="1040"/>
    <cellStyle name="Output 2 2 2 4 2" xfId="5392"/>
    <cellStyle name="Output 2 2 2 4 2 2" xfId="7978"/>
    <cellStyle name="Output 2 2 2 4 2 2 2" xfId="16967"/>
    <cellStyle name="Output 2 2 2 4 2 2 2 2" xfId="27245"/>
    <cellStyle name="Output 2 2 2 4 2 2 3" xfId="23415"/>
    <cellStyle name="Output 2 2 2 4 2 3" xfId="10615"/>
    <cellStyle name="Output 2 2 2 4 2 3 2" xfId="19604"/>
    <cellStyle name="Output 2 2 2 4 2 3 2 2" xfId="25781"/>
    <cellStyle name="Output 2 2 2 4 2 3 3" xfId="24057"/>
    <cellStyle name="Output 2 2 2 4 2 4" xfId="14381"/>
    <cellStyle name="Output 2 2 2 4 2 4 2" xfId="36705"/>
    <cellStyle name="Output 2 2 2 4 2 5" xfId="36180"/>
    <cellStyle name="Output 2 2 2 4 3" xfId="3477"/>
    <cellStyle name="Output 2 2 2 4 3 2" xfId="29376"/>
    <cellStyle name="Output 2 2 2 4 4" xfId="29305"/>
    <cellStyle name="Output 2 2 2 5" xfId="1384"/>
    <cellStyle name="Output 2 2 2 5 2" xfId="5729"/>
    <cellStyle name="Output 2 2 2 5 2 2" xfId="8315"/>
    <cellStyle name="Output 2 2 2 5 2 2 2" xfId="17304"/>
    <cellStyle name="Output 2 2 2 5 2 2 2 2" xfId="35355"/>
    <cellStyle name="Output 2 2 2 5 2 2 3" xfId="43140"/>
    <cellStyle name="Output 2 2 2 5 2 3" xfId="10952"/>
    <cellStyle name="Output 2 2 2 5 2 3 2" xfId="19941"/>
    <cellStyle name="Output 2 2 2 5 2 3 2 2" xfId="27519"/>
    <cellStyle name="Output 2 2 2 5 2 3 3" xfId="24226"/>
    <cellStyle name="Output 2 2 2 5 2 4" xfId="14718"/>
    <cellStyle name="Output 2 2 2 5 2 4 2" xfId="28573"/>
    <cellStyle name="Output 2 2 2 5 2 5" xfId="30365"/>
    <cellStyle name="Output 2 2 2 5 3" xfId="3821"/>
    <cellStyle name="Output 2 2 2 5 3 2" xfId="32351"/>
    <cellStyle name="Output 2 2 2 5 4" xfId="28456"/>
    <cellStyle name="Output 2 2 2 6" xfId="1844"/>
    <cellStyle name="Output 2 2 2 6 2" xfId="6161"/>
    <cellStyle name="Output 2 2 2 6 2 2" xfId="8747"/>
    <cellStyle name="Output 2 2 2 6 2 2 2" xfId="17736"/>
    <cellStyle name="Output 2 2 2 6 2 2 2 2" xfId="24764"/>
    <cellStyle name="Output 2 2 2 6 2 2 3" xfId="33776"/>
    <cellStyle name="Output 2 2 2 6 2 3" xfId="11384"/>
    <cellStyle name="Output 2 2 2 6 2 3 2" xfId="20373"/>
    <cellStyle name="Output 2 2 2 6 2 3 2 2" xfId="28212"/>
    <cellStyle name="Output 2 2 2 6 2 3 3" xfId="35770"/>
    <cellStyle name="Output 2 2 2 6 2 4" xfId="15150"/>
    <cellStyle name="Output 2 2 2 6 2 4 2" xfId="36203"/>
    <cellStyle name="Output 2 2 2 6 2 5" xfId="34621"/>
    <cellStyle name="Output 2 2 2 6 3" xfId="4281"/>
    <cellStyle name="Output 2 2 2 6 3 2" xfId="30318"/>
    <cellStyle name="Output 2 2 2 6 4" xfId="26602"/>
    <cellStyle name="Output 2 2 2 7" xfId="2003"/>
    <cellStyle name="Output 2 2 2 7 2" xfId="6311"/>
    <cellStyle name="Output 2 2 2 7 2 2" xfId="8897"/>
    <cellStyle name="Output 2 2 2 7 2 2 2" xfId="17886"/>
    <cellStyle name="Output 2 2 2 7 2 2 2 2" xfId="43321"/>
    <cellStyle name="Output 2 2 2 7 2 2 3" xfId="25834"/>
    <cellStyle name="Output 2 2 2 7 2 3" xfId="11534"/>
    <cellStyle name="Output 2 2 2 7 2 3 2" xfId="20523"/>
    <cellStyle name="Output 2 2 2 7 2 3 2 2" xfId="32902"/>
    <cellStyle name="Output 2 2 2 7 2 3 3" xfId="24300"/>
    <cellStyle name="Output 2 2 2 7 2 4" xfId="15300"/>
    <cellStyle name="Output 2 2 2 7 2 4 2" xfId="31359"/>
    <cellStyle name="Output 2 2 2 7 2 5" xfId="25247"/>
    <cellStyle name="Output 2 2 2 7 3" xfId="4440"/>
    <cellStyle name="Output 2 2 2 7 3 2" xfId="34031"/>
    <cellStyle name="Output 2 2 2 7 4" xfId="28601"/>
    <cellStyle name="Output 2 2 2 8" xfId="2814"/>
    <cellStyle name="Output 2 2 2 8 2" xfId="6964"/>
    <cellStyle name="Output 2 2 2 8 2 2" xfId="12093"/>
    <cellStyle name="Output 2 2 2 8 2 2 2" xfId="21082"/>
    <cellStyle name="Output 2 2 2 8 2 2 2 2" xfId="35063"/>
    <cellStyle name="Output 2 2 2 8 2 2 3" xfId="37640"/>
    <cellStyle name="Output 2 2 2 8 2 3" xfId="12915"/>
    <cellStyle name="Output 2 2 2 8 2 3 2" xfId="21904"/>
    <cellStyle name="Output 2 2 2 8 2 3 2 2" xfId="33101"/>
    <cellStyle name="Output 2 2 2 8 2 3 3" xfId="32592"/>
    <cellStyle name="Output 2 2 2 8 2 4" xfId="15953"/>
    <cellStyle name="Output 2 2 2 8 2 4 2" xfId="36592"/>
    <cellStyle name="Output 2 2 2 8 2 5" xfId="24618"/>
    <cellStyle name="Output 2 2 2 8 3" xfId="9527"/>
    <cellStyle name="Output 2 2 2 8 3 2" xfId="18516"/>
    <cellStyle name="Output 2 2 2 8 3 2 2" xfId="34256"/>
    <cellStyle name="Output 2 2 2 8 3 3" xfId="26052"/>
    <cellStyle name="Output 2 2 2 8 4" xfId="27755"/>
    <cellStyle name="Output 2 2 2 9" xfId="4747"/>
    <cellStyle name="Output 2 2 2 9 2" xfId="7333"/>
    <cellStyle name="Output 2 2 2 9 2 2" xfId="16322"/>
    <cellStyle name="Output 2 2 2 9 2 2 2" xfId="35868"/>
    <cellStyle name="Output 2 2 2 9 2 3" xfId="28829"/>
    <cellStyle name="Output 2 2 2 9 3" xfId="9970"/>
    <cellStyle name="Output 2 2 2 9 3 2" xfId="18959"/>
    <cellStyle name="Output 2 2 2 9 3 2 2" xfId="33497"/>
    <cellStyle name="Output 2 2 2 9 3 3" xfId="26524"/>
    <cellStyle name="Output 2 2 2 9 4" xfId="13736"/>
    <cellStyle name="Output 2 2 2 9 4 2" xfId="24093"/>
    <cellStyle name="Output 2 2 2 9 5" xfId="37982"/>
    <cellStyle name="Output 2 2 20" xfId="44959"/>
    <cellStyle name="Output 2 2 21" xfId="45006"/>
    <cellStyle name="Output 2 2 22" xfId="45064"/>
    <cellStyle name="Output 2 2 23" xfId="45038"/>
    <cellStyle name="Output 2 2 24" xfId="45084"/>
    <cellStyle name="Output 2 2 25" xfId="45157"/>
    <cellStyle name="Output 2 2 26" xfId="45132"/>
    <cellStyle name="Output 2 2 27" xfId="45201"/>
    <cellStyle name="Output 2 2 28" xfId="45279"/>
    <cellStyle name="Output 2 2 29" xfId="45287"/>
    <cellStyle name="Output 2 2 3" xfId="454"/>
    <cellStyle name="Output 2 2 3 10" xfId="9318"/>
    <cellStyle name="Output 2 2 3 10 2" xfId="18307"/>
    <cellStyle name="Output 2 2 3 10 2 2" xfId="27479"/>
    <cellStyle name="Output 2 2 3 10 3" xfId="40389"/>
    <cellStyle name="Output 2 2 3 11" xfId="9760"/>
    <cellStyle name="Output 2 2 3 11 2" xfId="18749"/>
    <cellStyle name="Output 2 2 3 11 2 2" xfId="37300"/>
    <cellStyle name="Output 2 2 3 11 3" xfId="34719"/>
    <cellStyle name="Output 2 2 3 12" xfId="2460"/>
    <cellStyle name="Output 2 2 3 12 2" xfId="25995"/>
    <cellStyle name="Output 2 2 3 13" xfId="13369"/>
    <cellStyle name="Output 2 2 3 13 2" xfId="32755"/>
    <cellStyle name="Output 2 2 3 14" xfId="34951"/>
    <cellStyle name="Output 2 2 3 15" xfId="44350"/>
    <cellStyle name="Output 2 2 3 16" xfId="45576"/>
    <cellStyle name="Output 2 2 3 2" xfId="803"/>
    <cellStyle name="Output 2 2 3 2 2" xfId="5172"/>
    <cellStyle name="Output 2 2 3 2 2 2" xfId="7758"/>
    <cellStyle name="Output 2 2 3 2 2 2 2" xfId="16747"/>
    <cellStyle name="Output 2 2 3 2 2 2 2 2" xfId="43463"/>
    <cellStyle name="Output 2 2 3 2 2 2 3" xfId="37323"/>
    <cellStyle name="Output 2 2 3 2 2 3" xfId="10395"/>
    <cellStyle name="Output 2 2 3 2 2 3 2" xfId="19384"/>
    <cellStyle name="Output 2 2 3 2 2 3 2 2" xfId="32323"/>
    <cellStyle name="Output 2 2 3 2 2 3 3" xfId="23978"/>
    <cellStyle name="Output 2 2 3 2 2 4" xfId="14161"/>
    <cellStyle name="Output 2 2 3 2 2 4 2" xfId="35840"/>
    <cellStyle name="Output 2 2 3 2 2 5" xfId="22138"/>
    <cellStyle name="Output 2 2 3 2 3" xfId="3240"/>
    <cellStyle name="Output 2 2 3 2 3 2" xfId="33130"/>
    <cellStyle name="Output 2 2 3 2 4" xfId="23184"/>
    <cellStyle name="Output 2 2 3 3" xfId="1148"/>
    <cellStyle name="Output 2 2 3 3 2" xfId="5493"/>
    <cellStyle name="Output 2 2 3 3 2 2" xfId="8079"/>
    <cellStyle name="Output 2 2 3 3 2 2 2" xfId="17068"/>
    <cellStyle name="Output 2 2 3 3 2 2 2 2" xfId="30603"/>
    <cellStyle name="Output 2 2 3 3 2 2 3" xfId="33516"/>
    <cellStyle name="Output 2 2 3 3 2 3" xfId="10716"/>
    <cellStyle name="Output 2 2 3 3 2 3 2" xfId="19705"/>
    <cellStyle name="Output 2 2 3 3 2 3 2 2" xfId="39071"/>
    <cellStyle name="Output 2 2 3 3 2 3 3" xfId="27631"/>
    <cellStyle name="Output 2 2 3 3 2 4" xfId="14482"/>
    <cellStyle name="Output 2 2 3 3 2 4 2" xfId="28163"/>
    <cellStyle name="Output 2 2 3 3 2 5" xfId="38631"/>
    <cellStyle name="Output 2 2 3 3 3" xfId="3585"/>
    <cellStyle name="Output 2 2 3 3 3 2" xfId="32691"/>
    <cellStyle name="Output 2 2 3 3 4" xfId="43096"/>
    <cellStyle name="Output 2 2 3 4" xfId="1492"/>
    <cellStyle name="Output 2 2 3 4 2" xfId="5837"/>
    <cellStyle name="Output 2 2 3 4 2 2" xfId="8423"/>
    <cellStyle name="Output 2 2 3 4 2 2 2" xfId="17412"/>
    <cellStyle name="Output 2 2 3 4 2 2 2 2" xfId="32608"/>
    <cellStyle name="Output 2 2 3 4 2 2 3" xfId="30596"/>
    <cellStyle name="Output 2 2 3 4 2 3" xfId="11060"/>
    <cellStyle name="Output 2 2 3 4 2 3 2" xfId="20049"/>
    <cellStyle name="Output 2 2 3 4 2 3 2 2" xfId="22894"/>
    <cellStyle name="Output 2 2 3 4 2 3 3" xfId="34535"/>
    <cellStyle name="Output 2 2 3 4 2 4" xfId="14826"/>
    <cellStyle name="Output 2 2 3 4 2 4 2" xfId="39092"/>
    <cellStyle name="Output 2 2 3 4 2 5" xfId="40943"/>
    <cellStyle name="Output 2 2 3 4 3" xfId="3929"/>
    <cellStyle name="Output 2 2 3 4 3 2" xfId="34159"/>
    <cellStyle name="Output 2 2 3 4 4" xfId="35300"/>
    <cellStyle name="Output 2 2 3 5" xfId="1275"/>
    <cellStyle name="Output 2 2 3 5 2" xfId="5620"/>
    <cellStyle name="Output 2 2 3 5 2 2" xfId="8206"/>
    <cellStyle name="Output 2 2 3 5 2 2 2" xfId="17195"/>
    <cellStyle name="Output 2 2 3 5 2 2 2 2" xfId="28737"/>
    <cellStyle name="Output 2 2 3 5 2 2 3" xfId="24220"/>
    <cellStyle name="Output 2 2 3 5 2 3" xfId="10843"/>
    <cellStyle name="Output 2 2 3 5 2 3 2" xfId="19832"/>
    <cellStyle name="Output 2 2 3 5 2 3 2 2" xfId="33243"/>
    <cellStyle name="Output 2 2 3 5 2 3 3" xfId="40495"/>
    <cellStyle name="Output 2 2 3 5 2 4" xfId="14609"/>
    <cellStyle name="Output 2 2 3 5 2 4 2" xfId="31507"/>
    <cellStyle name="Output 2 2 3 5 2 5" xfId="35879"/>
    <cellStyle name="Output 2 2 3 5 3" xfId="3712"/>
    <cellStyle name="Output 2 2 3 5 3 2" xfId="29950"/>
    <cellStyle name="Output 2 2 3 5 4" xfId="30951"/>
    <cellStyle name="Output 2 2 3 6" xfId="2111"/>
    <cellStyle name="Output 2 2 3 6 2" xfId="6412"/>
    <cellStyle name="Output 2 2 3 6 2 2" xfId="8998"/>
    <cellStyle name="Output 2 2 3 6 2 2 2" xfId="17987"/>
    <cellStyle name="Output 2 2 3 6 2 2 2 2" xfId="27007"/>
    <cellStyle name="Output 2 2 3 6 2 2 3" xfId="37554"/>
    <cellStyle name="Output 2 2 3 6 2 3" xfId="11635"/>
    <cellStyle name="Output 2 2 3 6 2 3 2" xfId="20624"/>
    <cellStyle name="Output 2 2 3 6 2 3 2 2" xfId="40783"/>
    <cellStyle name="Output 2 2 3 6 2 3 3" xfId="36209"/>
    <cellStyle name="Output 2 2 3 6 2 4" xfId="15401"/>
    <cellStyle name="Output 2 2 3 6 2 4 2" xfId="42668"/>
    <cellStyle name="Output 2 2 3 6 2 5" xfId="26041"/>
    <cellStyle name="Output 2 2 3 6 3" xfId="4548"/>
    <cellStyle name="Output 2 2 3 6 3 2" xfId="38339"/>
    <cellStyle name="Output 2 2 3 6 4" xfId="36615"/>
    <cellStyle name="Output 2 2 3 7" xfId="2921"/>
    <cellStyle name="Output 2 2 3 7 2" xfId="7071"/>
    <cellStyle name="Output 2 2 3 7 2 2" xfId="12197"/>
    <cellStyle name="Output 2 2 3 7 2 2 2" xfId="21186"/>
    <cellStyle name="Output 2 2 3 7 2 2 2 2" xfId="37961"/>
    <cellStyle name="Output 2 2 3 7 2 2 3" xfId="38871"/>
    <cellStyle name="Output 2 2 3 7 2 3" xfId="12999"/>
    <cellStyle name="Output 2 2 3 7 2 3 2" xfId="21988"/>
    <cellStyle name="Output 2 2 3 7 2 3 2 2" xfId="34443"/>
    <cellStyle name="Output 2 2 3 7 2 3 3" xfId="42541"/>
    <cellStyle name="Output 2 2 3 7 2 4" xfId="16060"/>
    <cellStyle name="Output 2 2 3 7 2 4 2" xfId="30158"/>
    <cellStyle name="Output 2 2 3 7 2 5" xfId="31214"/>
    <cellStyle name="Output 2 2 3 7 3" xfId="9634"/>
    <cellStyle name="Output 2 2 3 7 3 2" xfId="18623"/>
    <cellStyle name="Output 2 2 3 7 3 2 2" xfId="41822"/>
    <cellStyle name="Output 2 2 3 7 3 3" xfId="23594"/>
    <cellStyle name="Output 2 2 3 7 4" xfId="34814"/>
    <cellStyle name="Output 2 2 3 8" xfId="4848"/>
    <cellStyle name="Output 2 2 3 8 2" xfId="7434"/>
    <cellStyle name="Output 2 2 3 8 2 2" xfId="16423"/>
    <cellStyle name="Output 2 2 3 8 2 2 2" xfId="28022"/>
    <cellStyle name="Output 2 2 3 8 2 3" xfId="39573"/>
    <cellStyle name="Output 2 2 3 8 3" xfId="10071"/>
    <cellStyle name="Output 2 2 3 8 3 2" xfId="19060"/>
    <cellStyle name="Output 2 2 3 8 3 2 2" xfId="26097"/>
    <cellStyle name="Output 2 2 3 8 3 3" xfId="23982"/>
    <cellStyle name="Output 2 2 3 8 4" xfId="13837"/>
    <cellStyle name="Output 2 2 3 8 4 2" xfId="42272"/>
    <cellStyle name="Output 2 2 3 8 5" xfId="31756"/>
    <cellStyle name="Output 2 2 3 9" xfId="6756"/>
    <cellStyle name="Output 2 2 3 9 2" xfId="11955"/>
    <cellStyle name="Output 2 2 3 9 2 2" xfId="20944"/>
    <cellStyle name="Output 2 2 3 9 2 2 2" xfId="23771"/>
    <cellStyle name="Output 2 2 3 9 2 3" xfId="37862"/>
    <cellStyle name="Output 2 2 3 9 3" xfId="15745"/>
    <cellStyle name="Output 2 2 3 9 3 2" xfId="43001"/>
    <cellStyle name="Output 2 2 3 9 4" xfId="30914"/>
    <cellStyle name="Output 2 2 30" xfId="45376"/>
    <cellStyle name="Output 2 2 31" xfId="45400"/>
    <cellStyle name="Output 2 2 32" xfId="45421"/>
    <cellStyle name="Output 2 2 33" xfId="45422"/>
    <cellStyle name="Output 2 2 34" xfId="44269"/>
    <cellStyle name="Output 2 2 35" xfId="44198"/>
    <cellStyle name="Output 2 2 36" xfId="45499"/>
    <cellStyle name="Output 2 2 4" xfId="551"/>
    <cellStyle name="Output 2 2 4 10" xfId="44366"/>
    <cellStyle name="Output 2 2 4 11" xfId="45635"/>
    <cellStyle name="Output 2 2 4 2" xfId="900"/>
    <cellStyle name="Output 2 2 4 2 2" xfId="5269"/>
    <cellStyle name="Output 2 2 4 2 2 2" xfId="7855"/>
    <cellStyle name="Output 2 2 4 2 2 2 2" xfId="16844"/>
    <cellStyle name="Output 2 2 4 2 2 2 2 2" xfId="31462"/>
    <cellStyle name="Output 2 2 4 2 2 2 3" xfId="24639"/>
    <cellStyle name="Output 2 2 4 2 2 3" xfId="10492"/>
    <cellStyle name="Output 2 2 4 2 2 3 2" xfId="19481"/>
    <cellStyle name="Output 2 2 4 2 2 3 2 2" xfId="42372"/>
    <cellStyle name="Output 2 2 4 2 2 3 3" xfId="41702"/>
    <cellStyle name="Output 2 2 4 2 2 4" xfId="14258"/>
    <cellStyle name="Output 2 2 4 2 2 4 2" xfId="33109"/>
    <cellStyle name="Output 2 2 4 2 2 5" xfId="36387"/>
    <cellStyle name="Output 2 2 4 2 3" xfId="3337"/>
    <cellStyle name="Output 2 2 4 2 3 2" xfId="26124"/>
    <cellStyle name="Output 2 2 4 2 4" xfId="32726"/>
    <cellStyle name="Output 2 2 4 3" xfId="1245"/>
    <cellStyle name="Output 2 2 4 3 2" xfId="5590"/>
    <cellStyle name="Output 2 2 4 3 2 2" xfId="8176"/>
    <cellStyle name="Output 2 2 4 3 2 2 2" xfId="17165"/>
    <cellStyle name="Output 2 2 4 3 2 2 2 2" xfId="37303"/>
    <cellStyle name="Output 2 2 4 3 2 2 3" xfId="30296"/>
    <cellStyle name="Output 2 2 4 3 2 3" xfId="10813"/>
    <cellStyle name="Output 2 2 4 3 2 3 2" xfId="19802"/>
    <cellStyle name="Output 2 2 4 3 2 3 2 2" xfId="38545"/>
    <cellStyle name="Output 2 2 4 3 2 3 3" xfId="34527"/>
    <cellStyle name="Output 2 2 4 3 2 4" xfId="14579"/>
    <cellStyle name="Output 2 2 4 3 2 4 2" xfId="23390"/>
    <cellStyle name="Output 2 2 4 3 2 5" xfId="30374"/>
    <cellStyle name="Output 2 2 4 3 3" xfId="3682"/>
    <cellStyle name="Output 2 2 4 3 3 2" xfId="31939"/>
    <cellStyle name="Output 2 2 4 3 4" xfId="42836"/>
    <cellStyle name="Output 2 2 4 4" xfId="1589"/>
    <cellStyle name="Output 2 2 4 4 2" xfId="5934"/>
    <cellStyle name="Output 2 2 4 4 2 2" xfId="8520"/>
    <cellStyle name="Output 2 2 4 4 2 2 2" xfId="17509"/>
    <cellStyle name="Output 2 2 4 4 2 2 2 2" xfId="32349"/>
    <cellStyle name="Output 2 2 4 4 2 2 3" xfId="37336"/>
    <cellStyle name="Output 2 2 4 4 2 3" xfId="11157"/>
    <cellStyle name="Output 2 2 4 4 2 3 2" xfId="20146"/>
    <cellStyle name="Output 2 2 4 4 2 3 2 2" xfId="32456"/>
    <cellStyle name="Output 2 2 4 4 2 3 3" xfId="26738"/>
    <cellStyle name="Output 2 2 4 4 2 4" xfId="14923"/>
    <cellStyle name="Output 2 2 4 4 2 4 2" xfId="41185"/>
    <cellStyle name="Output 2 2 4 4 2 5" xfId="26949"/>
    <cellStyle name="Output 2 2 4 4 3" xfId="4026"/>
    <cellStyle name="Output 2 2 4 4 3 2" xfId="30154"/>
    <cellStyle name="Output 2 2 4 4 4" xfId="28854"/>
    <cellStyle name="Output 2 2 4 5" xfId="1901"/>
    <cellStyle name="Output 2 2 4 5 2" xfId="6217"/>
    <cellStyle name="Output 2 2 4 5 2 2" xfId="8803"/>
    <cellStyle name="Output 2 2 4 5 2 2 2" xfId="17792"/>
    <cellStyle name="Output 2 2 4 5 2 2 2 2" xfId="24165"/>
    <cellStyle name="Output 2 2 4 5 2 2 3" xfId="26167"/>
    <cellStyle name="Output 2 2 4 5 2 3" xfId="11440"/>
    <cellStyle name="Output 2 2 4 5 2 3 2" xfId="20429"/>
    <cellStyle name="Output 2 2 4 5 2 3 2 2" xfId="41599"/>
    <cellStyle name="Output 2 2 4 5 2 3 3" xfId="35130"/>
    <cellStyle name="Output 2 2 4 5 2 4" xfId="15206"/>
    <cellStyle name="Output 2 2 4 5 2 4 2" xfId="27562"/>
    <cellStyle name="Output 2 2 4 5 2 5" xfId="36066"/>
    <cellStyle name="Output 2 2 4 5 3" xfId="4338"/>
    <cellStyle name="Output 2 2 4 5 3 2" xfId="33469"/>
    <cellStyle name="Output 2 2 4 5 4" xfId="27132"/>
    <cellStyle name="Output 2 2 4 6" xfId="2208"/>
    <cellStyle name="Output 2 2 4 6 2" xfId="6509"/>
    <cellStyle name="Output 2 2 4 6 2 2" xfId="9095"/>
    <cellStyle name="Output 2 2 4 6 2 2 2" xfId="18084"/>
    <cellStyle name="Output 2 2 4 6 2 2 2 2" xfId="42800"/>
    <cellStyle name="Output 2 2 4 6 2 2 3" xfId="33194"/>
    <cellStyle name="Output 2 2 4 6 2 3" xfId="11732"/>
    <cellStyle name="Output 2 2 4 6 2 3 2" xfId="20721"/>
    <cellStyle name="Output 2 2 4 6 2 3 2 2" xfId="37737"/>
    <cellStyle name="Output 2 2 4 6 2 3 3" xfId="24296"/>
    <cellStyle name="Output 2 2 4 6 2 4" xfId="15498"/>
    <cellStyle name="Output 2 2 4 6 2 4 2" xfId="39494"/>
    <cellStyle name="Output 2 2 4 6 2 5" xfId="35074"/>
    <cellStyle name="Output 2 2 4 6 3" xfId="4645"/>
    <cellStyle name="Output 2 2 4 6 3 2" xfId="37605"/>
    <cellStyle name="Output 2 2 4 6 4" xfId="35718"/>
    <cellStyle name="Output 2 2 4 7" xfId="4945"/>
    <cellStyle name="Output 2 2 4 7 2" xfId="7531"/>
    <cellStyle name="Output 2 2 4 7 2 2" xfId="16520"/>
    <cellStyle name="Output 2 2 4 7 2 2 2" xfId="27763"/>
    <cellStyle name="Output 2 2 4 7 2 3" xfId="42567"/>
    <cellStyle name="Output 2 2 4 7 3" xfId="10168"/>
    <cellStyle name="Output 2 2 4 7 3 2" xfId="19157"/>
    <cellStyle name="Output 2 2 4 7 3 2 2" xfId="40910"/>
    <cellStyle name="Output 2 2 4 7 3 3" xfId="41698"/>
    <cellStyle name="Output 2 2 4 7 4" xfId="13934"/>
    <cellStyle name="Output 2 2 4 7 4 2" xfId="36961"/>
    <cellStyle name="Output 2 2 4 7 5" xfId="43286"/>
    <cellStyle name="Output 2 2 4 8" xfId="2557"/>
    <cellStyle name="Output 2 2 4 8 2" xfId="40787"/>
    <cellStyle name="Output 2 2 4 9" xfId="38779"/>
    <cellStyle name="Output 2 2 5" xfId="322"/>
    <cellStyle name="Output 2 2 5 2" xfId="4723"/>
    <cellStyle name="Output 2 2 5 2 2" xfId="7309"/>
    <cellStyle name="Output 2 2 5 2 2 2" xfId="16298"/>
    <cellStyle name="Output 2 2 5 2 2 2 2" xfId="31653"/>
    <cellStyle name="Output 2 2 5 2 2 3" xfId="35515"/>
    <cellStyle name="Output 2 2 5 2 3" xfId="9946"/>
    <cellStyle name="Output 2 2 5 2 3 2" xfId="18935"/>
    <cellStyle name="Output 2 2 5 2 3 2 2" xfId="30713"/>
    <cellStyle name="Output 2 2 5 2 3 3" xfId="26937"/>
    <cellStyle name="Output 2 2 5 2 4" xfId="13712"/>
    <cellStyle name="Output 2 2 5 2 4 2" xfId="35440"/>
    <cellStyle name="Output 2 2 5 2 5" xfId="23183"/>
    <cellStyle name="Output 2 2 5 3" xfId="2790"/>
    <cellStyle name="Output 2 2 5 3 2" xfId="42940"/>
    <cellStyle name="Output 2 2 5 4" xfId="43138"/>
    <cellStyle name="Output 2 2 5 5" xfId="44422"/>
    <cellStyle name="Output 2 2 5 6" xfId="45654"/>
    <cellStyle name="Output 2 2 6" xfId="671"/>
    <cellStyle name="Output 2 2 6 2" xfId="5047"/>
    <cellStyle name="Output 2 2 6 2 2" xfId="7633"/>
    <cellStyle name="Output 2 2 6 2 2 2" xfId="16622"/>
    <cellStyle name="Output 2 2 6 2 2 2 2" xfId="34133"/>
    <cellStyle name="Output 2 2 6 2 2 3" xfId="41304"/>
    <cellStyle name="Output 2 2 6 2 3" xfId="10270"/>
    <cellStyle name="Output 2 2 6 2 3 2" xfId="19259"/>
    <cellStyle name="Output 2 2 6 2 3 2 2" xfId="34254"/>
    <cellStyle name="Output 2 2 6 2 3 3" xfId="24308"/>
    <cellStyle name="Output 2 2 6 2 4" xfId="14036"/>
    <cellStyle name="Output 2 2 6 2 4 2" xfId="41477"/>
    <cellStyle name="Output 2 2 6 2 5" xfId="25573"/>
    <cellStyle name="Output 2 2 6 3" xfId="3108"/>
    <cellStyle name="Output 2 2 6 3 2" xfId="43104"/>
    <cellStyle name="Output 2 2 6 4" xfId="39694"/>
    <cellStyle name="Output 2 2 6 5" xfId="44385"/>
    <cellStyle name="Output 2 2 6 6" xfId="45690"/>
    <cellStyle name="Output 2 2 7" xfId="1016"/>
    <cellStyle name="Output 2 2 7 2" xfId="5368"/>
    <cellStyle name="Output 2 2 7 2 2" xfId="7954"/>
    <cellStyle name="Output 2 2 7 2 2 2" xfId="16943"/>
    <cellStyle name="Output 2 2 7 2 2 2 2" xfId="39169"/>
    <cellStyle name="Output 2 2 7 2 2 3" xfId="41775"/>
    <cellStyle name="Output 2 2 7 2 3" xfId="10591"/>
    <cellStyle name="Output 2 2 7 2 3 2" xfId="19580"/>
    <cellStyle name="Output 2 2 7 2 3 2 2" xfId="24539"/>
    <cellStyle name="Output 2 2 7 2 3 3" xfId="38877"/>
    <cellStyle name="Output 2 2 7 2 4" xfId="14357"/>
    <cellStyle name="Output 2 2 7 2 4 2" xfId="31813"/>
    <cellStyle name="Output 2 2 7 2 5" xfId="31307"/>
    <cellStyle name="Output 2 2 7 3" xfId="3453"/>
    <cellStyle name="Output 2 2 7 3 2" xfId="23026"/>
    <cellStyle name="Output 2 2 7 4" xfId="22843"/>
    <cellStyle name="Output 2 2 7 5" xfId="44496"/>
    <cellStyle name="Output 2 2 7 6" xfId="45726"/>
    <cellStyle name="Output 2 2 8" xfId="1360"/>
    <cellStyle name="Output 2 2 8 2" xfId="5705"/>
    <cellStyle name="Output 2 2 8 2 2" xfId="8291"/>
    <cellStyle name="Output 2 2 8 2 2 2" xfId="17280"/>
    <cellStyle name="Output 2 2 8 2 2 2 2" xfId="40936"/>
    <cellStyle name="Output 2 2 8 2 2 3" xfId="41896"/>
    <cellStyle name="Output 2 2 8 2 3" xfId="10928"/>
    <cellStyle name="Output 2 2 8 2 3 2" xfId="19917"/>
    <cellStyle name="Output 2 2 8 2 3 2 2" xfId="39448"/>
    <cellStyle name="Output 2 2 8 2 3 3" xfId="27013"/>
    <cellStyle name="Output 2 2 8 2 4" xfId="14694"/>
    <cellStyle name="Output 2 2 8 2 4 2" xfId="35972"/>
    <cellStyle name="Output 2 2 8 2 5" xfId="29170"/>
    <cellStyle name="Output 2 2 8 3" xfId="3797"/>
    <cellStyle name="Output 2 2 8 3 2" xfId="22393"/>
    <cellStyle name="Output 2 2 8 4" xfId="43468"/>
    <cellStyle name="Output 2 2 8 5" xfId="44497"/>
    <cellStyle name="Output 2 2 8 6" xfId="45775"/>
    <cellStyle name="Output 2 2 9" xfId="1732"/>
    <cellStyle name="Output 2 2 9 2" xfId="6058"/>
    <cellStyle name="Output 2 2 9 2 2" xfId="8644"/>
    <cellStyle name="Output 2 2 9 2 2 2" xfId="17633"/>
    <cellStyle name="Output 2 2 9 2 2 2 2" xfId="22335"/>
    <cellStyle name="Output 2 2 9 2 2 3" xfId="30378"/>
    <cellStyle name="Output 2 2 9 2 3" xfId="11281"/>
    <cellStyle name="Output 2 2 9 2 3 2" xfId="20270"/>
    <cellStyle name="Output 2 2 9 2 3 2 2" xfId="34400"/>
    <cellStyle name="Output 2 2 9 2 3 3" xfId="34520"/>
    <cellStyle name="Output 2 2 9 2 4" xfId="15047"/>
    <cellStyle name="Output 2 2 9 2 4 2" xfId="35398"/>
    <cellStyle name="Output 2 2 9 2 5" xfId="22575"/>
    <cellStyle name="Output 2 2 9 3" xfId="4169"/>
    <cellStyle name="Output 2 2 9 3 2" xfId="30935"/>
    <cellStyle name="Output 2 2 9 4" xfId="26426"/>
    <cellStyle name="Output 2 2 9 5" xfId="44560"/>
    <cellStyle name="Output 2 2 9 6" xfId="45815"/>
    <cellStyle name="Output 2 20" xfId="31554"/>
    <cellStyle name="Output 2 20 2" xfId="44855"/>
    <cellStyle name="Output 2 21" xfId="44887"/>
    <cellStyle name="Output 2 22" xfId="44988"/>
    <cellStyle name="Output 2 23" xfId="44917"/>
    <cellStyle name="Output 2 24" xfId="44990"/>
    <cellStyle name="Output 2 25" xfId="45043"/>
    <cellStyle name="Output 2 26" xfId="45081"/>
    <cellStyle name="Output 2 27" xfId="45100"/>
    <cellStyle name="Output 2 28" xfId="45168"/>
    <cellStyle name="Output 2 29" xfId="45148"/>
    <cellStyle name="Output 2 3" xfId="262"/>
    <cellStyle name="Output 2 3 10" xfId="6564"/>
    <cellStyle name="Output 2 3 10 2" xfId="11783"/>
    <cellStyle name="Output 2 3 10 2 2" xfId="20772"/>
    <cellStyle name="Output 2 3 10 2 2 2" xfId="35079"/>
    <cellStyle name="Output 2 3 10 2 3" xfId="22355"/>
    <cellStyle name="Output 2 3 10 3" xfId="15553"/>
    <cellStyle name="Output 2 3 10 3 2" xfId="25437"/>
    <cellStyle name="Output 2 3 10 4" xfId="27583"/>
    <cellStyle name="Output 2 3 10 5" xfId="44589"/>
    <cellStyle name="Output 2 3 11" xfId="9146"/>
    <cellStyle name="Output 2 3 11 2" xfId="18135"/>
    <cellStyle name="Output 2 3 11 2 2" xfId="29208"/>
    <cellStyle name="Output 2 3 11 3" xfId="35980"/>
    <cellStyle name="Output 2 3 11 4" xfId="44611"/>
    <cellStyle name="Output 2 3 12" xfId="12764"/>
    <cellStyle name="Output 2 3 12 2" xfId="21753"/>
    <cellStyle name="Output 2 3 12 2 2" xfId="27316"/>
    <cellStyle name="Output 2 3 12 3" xfId="32550"/>
    <cellStyle name="Output 2 3 12 4" xfId="44682"/>
    <cellStyle name="Output 2 3 13" xfId="2268"/>
    <cellStyle name="Output 2 3 13 2" xfId="27947"/>
    <cellStyle name="Output 2 3 13 3" xfId="44675"/>
    <cellStyle name="Output 2 3 14" xfId="13177"/>
    <cellStyle name="Output 2 3 14 2" xfId="41981"/>
    <cellStyle name="Output 2 3 14 3" xfId="44782"/>
    <cellStyle name="Output 2 3 15" xfId="37509"/>
    <cellStyle name="Output 2 3 15 2" xfId="44729"/>
    <cellStyle name="Output 2 3 16" xfId="44822"/>
    <cellStyle name="Output 2 3 17" xfId="44874"/>
    <cellStyle name="Output 2 3 18" xfId="44905"/>
    <cellStyle name="Output 2 3 19" xfId="44983"/>
    <cellStyle name="Output 2 3 2" xfId="400"/>
    <cellStyle name="Output 2 3 2 10" xfId="9271"/>
    <cellStyle name="Output 2 3 2 10 2" xfId="18260"/>
    <cellStyle name="Output 2 3 2 10 2 2" xfId="25725"/>
    <cellStyle name="Output 2 3 2 10 3" xfId="43721"/>
    <cellStyle name="Output 2 3 2 11" xfId="12744"/>
    <cellStyle name="Output 2 3 2 11 2" xfId="21733"/>
    <cellStyle name="Output 2 3 2 11 2 2" xfId="23572"/>
    <cellStyle name="Output 2 3 2 11 3" xfId="29853"/>
    <cellStyle name="Output 2 3 2 12" xfId="2406"/>
    <cellStyle name="Output 2 3 2 12 2" xfId="29942"/>
    <cellStyle name="Output 2 3 2 13" xfId="13315"/>
    <cellStyle name="Output 2 3 2 13 2" xfId="42538"/>
    <cellStyle name="Output 2 3 2 14" xfId="40154"/>
    <cellStyle name="Output 2 3 2 15" xfId="44338"/>
    <cellStyle name="Output 2 3 2 16" xfId="45527"/>
    <cellStyle name="Output 2 3 2 2" xfId="749"/>
    <cellStyle name="Output 2 3 2 2 2" xfId="5125"/>
    <cellStyle name="Output 2 3 2 2 2 2" xfId="7711"/>
    <cellStyle name="Output 2 3 2 2 2 2 2" xfId="16700"/>
    <cellStyle name="Output 2 3 2 2 2 2 2 2" xfId="22765"/>
    <cellStyle name="Output 2 3 2 2 2 2 3" xfId="38161"/>
    <cellStyle name="Output 2 3 2 2 2 3" xfId="10348"/>
    <cellStyle name="Output 2 3 2 2 2 3 2" xfId="19337"/>
    <cellStyle name="Output 2 3 2 2 2 3 2 2" xfId="31799"/>
    <cellStyle name="Output 2 3 2 2 2 3 3" xfId="41652"/>
    <cellStyle name="Output 2 3 2 2 2 4" xfId="14114"/>
    <cellStyle name="Output 2 3 2 2 2 4 2" xfId="29247"/>
    <cellStyle name="Output 2 3 2 2 2 5" xfId="43395"/>
    <cellStyle name="Output 2 3 2 2 3" xfId="3186"/>
    <cellStyle name="Output 2 3 2 2 3 2" xfId="40120"/>
    <cellStyle name="Output 2 3 2 2 4" xfId="32679"/>
    <cellStyle name="Output 2 3 2 3" xfId="1094"/>
    <cellStyle name="Output 2 3 2 3 2" xfId="5446"/>
    <cellStyle name="Output 2 3 2 3 2 2" xfId="8032"/>
    <cellStyle name="Output 2 3 2 3 2 2 2" xfId="17021"/>
    <cellStyle name="Output 2 3 2 3 2 2 2 2" xfId="41280"/>
    <cellStyle name="Output 2 3 2 3 2 2 3" xfId="36432"/>
    <cellStyle name="Output 2 3 2 3 2 3" xfId="10669"/>
    <cellStyle name="Output 2 3 2 3 2 3 2" xfId="19658"/>
    <cellStyle name="Output 2 3 2 3 2 3 2 2" xfId="42442"/>
    <cellStyle name="Output 2 3 2 3 2 3 3" xfId="26690"/>
    <cellStyle name="Output 2 3 2 3 2 4" xfId="14435"/>
    <cellStyle name="Output 2 3 2 3 2 4 2" xfId="28893"/>
    <cellStyle name="Output 2 3 2 3 2 5" xfId="28264"/>
    <cellStyle name="Output 2 3 2 3 3" xfId="3531"/>
    <cellStyle name="Output 2 3 2 3 3 2" xfId="42477"/>
    <cellStyle name="Output 2 3 2 3 4" xfId="35954"/>
    <cellStyle name="Output 2 3 2 4" xfId="1438"/>
    <cellStyle name="Output 2 3 2 4 2" xfId="5783"/>
    <cellStyle name="Output 2 3 2 4 2 2" xfId="8369"/>
    <cellStyle name="Output 2 3 2 4 2 2 2" xfId="17358"/>
    <cellStyle name="Output 2 3 2 4 2 2 2 2" xfId="37761"/>
    <cellStyle name="Output 2 3 2 4 2 2 3" xfId="38557"/>
    <cellStyle name="Output 2 3 2 4 2 3" xfId="11006"/>
    <cellStyle name="Output 2 3 2 4 2 3 2" xfId="19995"/>
    <cellStyle name="Output 2 3 2 4 2 3 2 2" xfId="39052"/>
    <cellStyle name="Output 2 3 2 4 2 3 3" xfId="34538"/>
    <cellStyle name="Output 2 3 2 4 2 4" xfId="14772"/>
    <cellStyle name="Output 2 3 2 4 2 4 2" xfId="41091"/>
    <cellStyle name="Output 2 3 2 4 2 5" xfId="28774"/>
    <cellStyle name="Output 2 3 2 4 3" xfId="3875"/>
    <cellStyle name="Output 2 3 2 4 3 2" xfId="39344"/>
    <cellStyle name="Output 2 3 2 4 4" xfId="24487"/>
    <cellStyle name="Output 2 3 2 5" xfId="1441"/>
    <cellStyle name="Output 2 3 2 5 2" xfId="5786"/>
    <cellStyle name="Output 2 3 2 5 2 2" xfId="8372"/>
    <cellStyle name="Output 2 3 2 5 2 2 2" xfId="17361"/>
    <cellStyle name="Output 2 3 2 5 2 2 2 2" xfId="42709"/>
    <cellStyle name="Output 2 3 2 5 2 2 3" xfId="43517"/>
    <cellStyle name="Output 2 3 2 5 2 3" xfId="11009"/>
    <cellStyle name="Output 2 3 2 5 2 3 2" xfId="19998"/>
    <cellStyle name="Output 2 3 2 5 2 3 2 2" xfId="27802"/>
    <cellStyle name="Output 2 3 2 5 2 3 3" xfId="32098"/>
    <cellStyle name="Output 2 3 2 5 2 4" xfId="14775"/>
    <cellStyle name="Output 2 3 2 5 2 4 2" xfId="27439"/>
    <cellStyle name="Output 2 3 2 5 2 5" xfId="33464"/>
    <cellStyle name="Output 2 3 2 5 3" xfId="3878"/>
    <cellStyle name="Output 2 3 2 5 3 2" xfId="28094"/>
    <cellStyle name="Output 2 3 2 5 4" xfId="28895"/>
    <cellStyle name="Output 2 3 2 6" xfId="2057"/>
    <cellStyle name="Output 2 3 2 6 2" xfId="6365"/>
    <cellStyle name="Output 2 3 2 6 2 2" xfId="8951"/>
    <cellStyle name="Output 2 3 2 6 2 2 2" xfId="17940"/>
    <cellStyle name="Output 2 3 2 6 2 2 2 2" xfId="25529"/>
    <cellStyle name="Output 2 3 2 6 2 2 3" xfId="41620"/>
    <cellStyle name="Output 2 3 2 6 2 3" xfId="11588"/>
    <cellStyle name="Output 2 3 2 6 2 3 2" xfId="20577"/>
    <cellStyle name="Output 2 3 2 6 2 3 2 2" xfId="29654"/>
    <cellStyle name="Output 2 3 2 6 2 3 3" xfId="34567"/>
    <cellStyle name="Output 2 3 2 6 2 4" xfId="15354"/>
    <cellStyle name="Output 2 3 2 6 2 4 2" xfId="43209"/>
    <cellStyle name="Output 2 3 2 6 2 5" xfId="36103"/>
    <cellStyle name="Output 2 3 2 6 3" xfId="4494"/>
    <cellStyle name="Output 2 3 2 6 3 2" xfId="25417"/>
    <cellStyle name="Output 2 3 2 6 4" xfId="23565"/>
    <cellStyle name="Output 2 3 2 7" xfId="2868"/>
    <cellStyle name="Output 2 3 2 7 2" xfId="7018"/>
    <cellStyle name="Output 2 3 2 7 2 2" xfId="12147"/>
    <cellStyle name="Output 2 3 2 7 2 2 2" xfId="21136"/>
    <cellStyle name="Output 2 3 2 7 2 2 2 2" xfId="37382"/>
    <cellStyle name="Output 2 3 2 7 2 2 3" xfId="36320"/>
    <cellStyle name="Output 2 3 2 7 2 3" xfId="12961"/>
    <cellStyle name="Output 2 3 2 7 2 3 2" xfId="21950"/>
    <cellStyle name="Output 2 3 2 7 2 3 2 2" xfId="25405"/>
    <cellStyle name="Output 2 3 2 7 2 3 3" xfId="39539"/>
    <cellStyle name="Output 2 3 2 7 2 4" xfId="16007"/>
    <cellStyle name="Output 2 3 2 7 2 4 2" xfId="35832"/>
    <cellStyle name="Output 2 3 2 7 2 5" xfId="35462"/>
    <cellStyle name="Output 2 3 2 7 3" xfId="9581"/>
    <cellStyle name="Output 2 3 2 7 3 2" xfId="18570"/>
    <cellStyle name="Output 2 3 2 7 3 2 2" xfId="25934"/>
    <cellStyle name="Output 2 3 2 7 3 3" xfId="28742"/>
    <cellStyle name="Output 2 3 2 7 4" xfId="39400"/>
    <cellStyle name="Output 2 3 2 8" xfId="4801"/>
    <cellStyle name="Output 2 3 2 8 2" xfId="7387"/>
    <cellStyle name="Output 2 3 2 8 2 2" xfId="16376"/>
    <cellStyle name="Output 2 3 2 8 2 2 2" xfId="31257"/>
    <cellStyle name="Output 2 3 2 8 2 3" xfId="24592"/>
    <cellStyle name="Output 2 3 2 8 3" xfId="10024"/>
    <cellStyle name="Output 2 3 2 8 3 2" xfId="19013"/>
    <cellStyle name="Output 2 3 2 8 3 2 2" xfId="36219"/>
    <cellStyle name="Output 2 3 2 8 3 3" xfId="41655"/>
    <cellStyle name="Output 2 3 2 8 4" xfId="13790"/>
    <cellStyle name="Output 2 3 2 8 4 2" xfId="27908"/>
    <cellStyle name="Output 2 3 2 8 5" xfId="32590"/>
    <cellStyle name="Output 2 3 2 9" xfId="6702"/>
    <cellStyle name="Output 2 3 2 9 2" xfId="11908"/>
    <cellStyle name="Output 2 3 2 9 2 2" xfId="20897"/>
    <cellStyle name="Output 2 3 2 9 2 2 2" xfId="39130"/>
    <cellStyle name="Output 2 3 2 9 2 3" xfId="31100"/>
    <cellStyle name="Output 2 3 2 9 3" xfId="15691"/>
    <cellStyle name="Output 2 3 2 9 3 2" xfId="42619"/>
    <cellStyle name="Output 2 3 2 9 4" xfId="24903"/>
    <cellStyle name="Output 2 3 20" xfId="44929"/>
    <cellStyle name="Output 2 3 21" xfId="44927"/>
    <cellStyle name="Output 2 3 22" xfId="45070"/>
    <cellStyle name="Output 2 3 23" xfId="45059"/>
    <cellStyle name="Output 2 3 24" xfId="45091"/>
    <cellStyle name="Output 2 3 25" xfId="45179"/>
    <cellStyle name="Output 2 3 26" xfId="45189"/>
    <cellStyle name="Output 2 3 27" xfId="45197"/>
    <cellStyle name="Output 2 3 28" xfId="45290"/>
    <cellStyle name="Output 2 3 29" xfId="45248"/>
    <cellStyle name="Output 2 3 3" xfId="611"/>
    <cellStyle name="Output 2 3 3 2" xfId="5000"/>
    <cellStyle name="Output 2 3 3 2 2" xfId="7586"/>
    <cellStyle name="Output 2 3 3 2 2 2" xfId="16575"/>
    <cellStyle name="Output 2 3 3 2 2 2 2" xfId="35203"/>
    <cellStyle name="Output 2 3 3 2 2 3" xfId="42194"/>
    <cellStyle name="Output 2 3 3 2 3" xfId="10223"/>
    <cellStyle name="Output 2 3 3 2 3 2" xfId="19212"/>
    <cellStyle name="Output 2 3 3 2 3 2 2" xfId="39685"/>
    <cellStyle name="Output 2 3 3 2 3 3" xfId="37789"/>
    <cellStyle name="Output 2 3 3 2 4" xfId="13989"/>
    <cellStyle name="Output 2 3 3 2 4 2" xfId="41198"/>
    <cellStyle name="Output 2 3 3 2 5" xfId="26617"/>
    <cellStyle name="Output 2 3 3 3" xfId="3048"/>
    <cellStyle name="Output 2 3 3 3 2" xfId="37732"/>
    <cellStyle name="Output 2 3 3 4" xfId="33753"/>
    <cellStyle name="Output 2 3 3 5" xfId="44356"/>
    <cellStyle name="Output 2 3 3 6" xfId="45580"/>
    <cellStyle name="Output 2 3 30" xfId="45381"/>
    <cellStyle name="Output 2 3 31" xfId="45405"/>
    <cellStyle name="Output 2 3 32" xfId="45429"/>
    <cellStyle name="Output 2 3 33" xfId="45424"/>
    <cellStyle name="Output 2 3 34" xfId="44271"/>
    <cellStyle name="Output 2 3 35" xfId="44207"/>
    <cellStyle name="Output 2 3 36" xfId="45476"/>
    <cellStyle name="Output 2 3 4" xfId="956"/>
    <cellStyle name="Output 2 3 4 2" xfId="5321"/>
    <cellStyle name="Output 2 3 4 2 2" xfId="7907"/>
    <cellStyle name="Output 2 3 4 2 2 2" xfId="16896"/>
    <cellStyle name="Output 2 3 4 2 2 2 2" xfId="39757"/>
    <cellStyle name="Output 2 3 4 2 2 3" xfId="27529"/>
    <cellStyle name="Output 2 3 4 2 3" xfId="10544"/>
    <cellStyle name="Output 2 3 4 2 3 2" xfId="19533"/>
    <cellStyle name="Output 2 3 4 2 3 2 2" xfId="30930"/>
    <cellStyle name="Output 2 3 4 2 3 3" xfId="24250"/>
    <cellStyle name="Output 2 3 4 2 4" xfId="14310"/>
    <cellStyle name="Output 2 3 4 2 4 2" xfId="32651"/>
    <cellStyle name="Output 2 3 4 2 5" xfId="32155"/>
    <cellStyle name="Output 2 3 4 3" xfId="3393"/>
    <cellStyle name="Output 2 3 4 3 2" xfId="41426"/>
    <cellStyle name="Output 2 3 4 4" xfId="38922"/>
    <cellStyle name="Output 2 3 4 5" xfId="44376"/>
    <cellStyle name="Output 2 3 4 6" xfId="45639"/>
    <cellStyle name="Output 2 3 5" xfId="1300"/>
    <cellStyle name="Output 2 3 5 2" xfId="5645"/>
    <cellStyle name="Output 2 3 5 2 2" xfId="8231"/>
    <cellStyle name="Output 2 3 5 2 2 2" xfId="17220"/>
    <cellStyle name="Output 2 3 5 2 2 2 2" xfId="29539"/>
    <cellStyle name="Output 2 3 5 2 2 3" xfId="33083"/>
    <cellStyle name="Output 2 3 5 2 3" xfId="10868"/>
    <cellStyle name="Output 2 3 5 2 3 2" xfId="19857"/>
    <cellStyle name="Output 2 3 5 2 3 2 2" xfId="38708"/>
    <cellStyle name="Output 2 3 5 2 3 3" xfId="40248"/>
    <cellStyle name="Output 2 3 5 2 4" xfId="14634"/>
    <cellStyle name="Output 2 3 5 2 4 2" xfId="35335"/>
    <cellStyle name="Output 2 3 5 2 5" xfId="37503"/>
    <cellStyle name="Output 2 3 5 3" xfId="3737"/>
    <cellStyle name="Output 2 3 5 3 2" xfId="27229"/>
    <cellStyle name="Output 2 3 5 4" xfId="38086"/>
    <cellStyle name="Output 2 3 5 5" xfId="44420"/>
    <cellStyle name="Output 2 3 5 6" xfId="45658"/>
    <cellStyle name="Output 2 3 6" xfId="1647"/>
    <cellStyle name="Output 2 3 6 2" xfId="5983"/>
    <cellStyle name="Output 2 3 6 2 2" xfId="8569"/>
    <cellStyle name="Output 2 3 6 2 2 2" xfId="17558"/>
    <cellStyle name="Output 2 3 6 2 2 2 2" xfId="23446"/>
    <cellStyle name="Output 2 3 6 2 2 3" xfId="43792"/>
    <cellStyle name="Output 2 3 6 2 3" xfId="11206"/>
    <cellStyle name="Output 2 3 6 2 3 2" xfId="20195"/>
    <cellStyle name="Output 2 3 6 2 3 2 2" xfId="28147"/>
    <cellStyle name="Output 2 3 6 2 3 3" xfId="34820"/>
    <cellStyle name="Output 2 3 6 2 4" xfId="14972"/>
    <cellStyle name="Output 2 3 6 2 4 2" xfId="22561"/>
    <cellStyle name="Output 2 3 6 2 5" xfId="33204"/>
    <cellStyle name="Output 2 3 6 3" xfId="4084"/>
    <cellStyle name="Output 2 3 6 3 2" xfId="31041"/>
    <cellStyle name="Output 2 3 6 4" xfId="38480"/>
    <cellStyle name="Output 2 3 6 5" xfId="44388"/>
    <cellStyle name="Output 2 3 6 6" xfId="45694"/>
    <cellStyle name="Output 2 3 7" xfId="1938"/>
    <cellStyle name="Output 2 3 7 2" xfId="6253"/>
    <cellStyle name="Output 2 3 7 2 2" xfId="8839"/>
    <cellStyle name="Output 2 3 7 2 2 2" xfId="17828"/>
    <cellStyle name="Output 2 3 7 2 2 2 2" xfId="24023"/>
    <cellStyle name="Output 2 3 7 2 2 3" xfId="37880"/>
    <cellStyle name="Output 2 3 7 2 3" xfId="11476"/>
    <cellStyle name="Output 2 3 7 2 3 2" xfId="20465"/>
    <cellStyle name="Output 2 3 7 2 3 2 2" xfId="24484"/>
    <cellStyle name="Output 2 3 7 2 3 3" xfId="35437"/>
    <cellStyle name="Output 2 3 7 2 4" xfId="15242"/>
    <cellStyle name="Output 2 3 7 2 4 2" xfId="31193"/>
    <cellStyle name="Output 2 3 7 2 5" xfId="37164"/>
    <cellStyle name="Output 2 3 7 3" xfId="4375"/>
    <cellStyle name="Output 2 3 7 3 2" xfId="22630"/>
    <cellStyle name="Output 2 3 7 4" xfId="37230"/>
    <cellStyle name="Output 2 3 7 5" xfId="44504"/>
    <cellStyle name="Output 2 3 7 6" xfId="45730"/>
    <cellStyle name="Output 2 3 8" xfId="2730"/>
    <cellStyle name="Output 2 3 8 2" xfId="6920"/>
    <cellStyle name="Output 2 3 8 2 2" xfId="12061"/>
    <cellStyle name="Output 2 3 8 2 2 2" xfId="21050"/>
    <cellStyle name="Output 2 3 8 2 2 2 2" xfId="33166"/>
    <cellStyle name="Output 2 3 8 2 2 3" xfId="37824"/>
    <cellStyle name="Output 2 3 8 2 3" xfId="12881"/>
    <cellStyle name="Output 2 3 8 2 3 2" xfId="21870"/>
    <cellStyle name="Output 2 3 8 2 3 2 2" xfId="27634"/>
    <cellStyle name="Output 2 3 8 2 3 3" xfId="25459"/>
    <cellStyle name="Output 2 3 8 2 4" xfId="15909"/>
    <cellStyle name="Output 2 3 8 2 4 2" xfId="39346"/>
    <cellStyle name="Output 2 3 8 2 5" xfId="32395"/>
    <cellStyle name="Output 2 3 8 3" xfId="9491"/>
    <cellStyle name="Output 2 3 8 3 2" xfId="18480"/>
    <cellStyle name="Output 2 3 8 3 2 2" xfId="34350"/>
    <cellStyle name="Output 2 3 8 3 3" xfId="43190"/>
    <cellStyle name="Output 2 3 8 4" xfId="29236"/>
    <cellStyle name="Output 2 3 8 5" xfId="44499"/>
    <cellStyle name="Output 2 3 8 6" xfId="45779"/>
    <cellStyle name="Output 2 3 9" xfId="4676"/>
    <cellStyle name="Output 2 3 9 2" xfId="7262"/>
    <cellStyle name="Output 2 3 9 2 2" xfId="16251"/>
    <cellStyle name="Output 2 3 9 2 2 2" xfId="32517"/>
    <cellStyle name="Output 2 3 9 2 3" xfId="43189"/>
    <cellStyle name="Output 2 3 9 3" xfId="9899"/>
    <cellStyle name="Output 2 3 9 3 2" xfId="18888"/>
    <cellStyle name="Output 2 3 9 3 2 2" xfId="37213"/>
    <cellStyle name="Output 2 3 9 3 3" xfId="26650"/>
    <cellStyle name="Output 2 3 9 4" xfId="13665"/>
    <cellStyle name="Output 2 3 9 4 2" xfId="43218"/>
    <cellStyle name="Output 2 3 9 5" xfId="30148"/>
    <cellStyle name="Output 2 3 9 6" xfId="44559"/>
    <cellStyle name="Output 2 3 9 7" xfId="45819"/>
    <cellStyle name="Output 2 30" xfId="45270"/>
    <cellStyle name="Output 2 31" xfId="45235"/>
    <cellStyle name="Output 2 32" xfId="45254"/>
    <cellStyle name="Output 2 33" xfId="45337"/>
    <cellStyle name="Output 2 34" xfId="45321"/>
    <cellStyle name="Output 2 35" xfId="45327"/>
    <cellStyle name="Output 2 36" xfId="45397"/>
    <cellStyle name="Output 2 37" xfId="44257"/>
    <cellStyle name="Output 2 38" xfId="44153"/>
    <cellStyle name="Output 2 39" xfId="45497"/>
    <cellStyle name="Output 2 4" xfId="260"/>
    <cellStyle name="Output 2 4 10" xfId="6562"/>
    <cellStyle name="Output 2 4 10 2" xfId="11781"/>
    <cellStyle name="Output 2 4 10 2 2" xfId="20770"/>
    <cellStyle name="Output 2 4 10 2 2 2" xfId="27144"/>
    <cellStyle name="Output 2 4 10 2 3" xfId="30983"/>
    <cellStyle name="Output 2 4 10 3" xfId="15551"/>
    <cellStyle name="Output 2 4 10 3 2" xfId="28733"/>
    <cellStyle name="Output 2 4 10 4" xfId="28353"/>
    <cellStyle name="Output 2 4 10 5" xfId="44600"/>
    <cellStyle name="Output 2 4 11" xfId="9144"/>
    <cellStyle name="Output 2 4 11 2" xfId="18133"/>
    <cellStyle name="Output 2 4 11 2 2" xfId="32785"/>
    <cellStyle name="Output 2 4 11 3" xfId="29703"/>
    <cellStyle name="Output 2 4 11 4" xfId="44615"/>
    <cellStyle name="Output 2 4 12" xfId="9731"/>
    <cellStyle name="Output 2 4 12 2" xfId="18720"/>
    <cellStyle name="Output 2 4 12 2 2" xfId="38405"/>
    <cellStyle name="Output 2 4 12 3" xfId="34509"/>
    <cellStyle name="Output 2 4 12 4" xfId="44697"/>
    <cellStyle name="Output 2 4 13" xfId="2266"/>
    <cellStyle name="Output 2 4 13 2" xfId="31391"/>
    <cellStyle name="Output 2 4 13 3" xfId="44698"/>
    <cellStyle name="Output 2 4 14" xfId="13175"/>
    <cellStyle name="Output 2 4 14 2" xfId="24586"/>
    <cellStyle name="Output 2 4 14 3" xfId="44780"/>
    <cellStyle name="Output 2 4 15" xfId="41355"/>
    <cellStyle name="Output 2 4 15 2" xfId="44720"/>
    <cellStyle name="Output 2 4 16" xfId="44831"/>
    <cellStyle name="Output 2 4 17" xfId="44878"/>
    <cellStyle name="Output 2 4 18" xfId="44908"/>
    <cellStyle name="Output 2 4 19" xfId="44948"/>
    <cellStyle name="Output 2 4 2" xfId="398"/>
    <cellStyle name="Output 2 4 2 10" xfId="9269"/>
    <cellStyle name="Output 2 4 2 10 2" xfId="18258"/>
    <cellStyle name="Output 2 4 2 10 2 2" xfId="29021"/>
    <cellStyle name="Output 2 4 2 10 3" xfId="26325"/>
    <cellStyle name="Output 2 4 2 11" xfId="9725"/>
    <cellStyle name="Output 2 4 2 11 2" xfId="18714"/>
    <cellStyle name="Output 2 4 2 11 2 2" xfId="22938"/>
    <cellStyle name="Output 2 4 2 11 3" xfId="44085"/>
    <cellStyle name="Output 2 4 2 12" xfId="2404"/>
    <cellStyle name="Output 2 4 2 12 2" xfId="33584"/>
    <cellStyle name="Output 2 4 2 13" xfId="13313"/>
    <cellStyle name="Output 2 4 2 13 2" xfId="25142"/>
    <cellStyle name="Output 2 4 2 14" xfId="44001"/>
    <cellStyle name="Output 2 4 2 15" xfId="44342"/>
    <cellStyle name="Output 2 4 2 16" xfId="45523"/>
    <cellStyle name="Output 2 4 2 2" xfId="747"/>
    <cellStyle name="Output 2 4 2 2 2" xfId="5123"/>
    <cellStyle name="Output 2 4 2 2 2 2" xfId="7709"/>
    <cellStyle name="Output 2 4 2 2 2 2 2" xfId="16698"/>
    <cellStyle name="Output 2 4 2 2 2 2 2 2" xfId="36159"/>
    <cellStyle name="Output 2 4 2 2 2 2 3" xfId="42007"/>
    <cellStyle name="Output 2 4 2 2 2 3" xfId="10346"/>
    <cellStyle name="Output 2 4 2 2 2 3 2" xfId="19335"/>
    <cellStyle name="Output 2 4 2 2 2 3 2 2" xfId="30399"/>
    <cellStyle name="Output 2 4 2 2 2 3 3" xfId="40229"/>
    <cellStyle name="Output 2 4 2 2 2 4" xfId="14112"/>
    <cellStyle name="Output 2 4 2 2 2 4 2" xfId="32824"/>
    <cellStyle name="Output 2 4 2 2 2 5" xfId="25998"/>
    <cellStyle name="Output 2 4 2 2 3" xfId="3184"/>
    <cellStyle name="Output 2 4 2 2 3 2" xfId="43967"/>
    <cellStyle name="Output 2 4 2 2 4" xfId="23561"/>
    <cellStyle name="Output 2 4 2 3" xfId="1092"/>
    <cellStyle name="Output 2 4 2 3 2" xfId="5444"/>
    <cellStyle name="Output 2 4 2 3 2 2" xfId="8030"/>
    <cellStyle name="Output 2 4 2 3 2 2 2" xfId="17019"/>
    <cellStyle name="Output 2 4 2 3 2 2 2 2" xfId="39677"/>
    <cellStyle name="Output 2 4 2 3 2 2 3" xfId="37232"/>
    <cellStyle name="Output 2 4 2 3 2 3" xfId="10667"/>
    <cellStyle name="Output 2 4 2 3 2 3 2" xfId="19656"/>
    <cellStyle name="Output 2 4 2 3 2 3 2 2" xfId="25046"/>
    <cellStyle name="Output 2 4 2 3 2 3 3" xfId="22668"/>
    <cellStyle name="Output 2 4 2 3 2 4" xfId="14433"/>
    <cellStyle name="Output 2 4 2 3 2 4 2" xfId="32471"/>
    <cellStyle name="Output 2 4 2 3 2 5" xfId="31708"/>
    <cellStyle name="Output 2 4 2 3 3" xfId="3529"/>
    <cellStyle name="Output 2 4 2 3 3 2" xfId="25081"/>
    <cellStyle name="Output 2 4 2 3 4" xfId="29677"/>
    <cellStyle name="Output 2 4 2 4" xfId="1436"/>
    <cellStyle name="Output 2 4 2 4 2" xfId="5781"/>
    <cellStyle name="Output 2 4 2 4 2 2" xfId="8367"/>
    <cellStyle name="Output 2 4 2 4 2 2 2" xfId="17356"/>
    <cellStyle name="Output 2 4 2 4 2 2 2 2" xfId="41607"/>
    <cellStyle name="Output 2 4 2 4 2 2 3" xfId="42404"/>
    <cellStyle name="Output 2 4 2 4 2 3" xfId="11004"/>
    <cellStyle name="Output 2 4 2 4 2 3 2" xfId="19993"/>
    <cellStyle name="Output 2 4 2 4 2 3 2 2" xfId="42899"/>
    <cellStyle name="Output 2 4 2 4 2 3 3" xfId="24112"/>
    <cellStyle name="Output 2 4 2 4 2 4" xfId="14770"/>
    <cellStyle name="Output 2 4 2 4 2 4 2" xfId="39488"/>
    <cellStyle name="Output 2 4 2 4 2 5" xfId="32352"/>
    <cellStyle name="Output 2 4 2 4 3" xfId="3873"/>
    <cellStyle name="Output 2 4 2 4 3 2" xfId="43192"/>
    <cellStyle name="Output 2 4 2 4 4" xfId="22526"/>
    <cellStyle name="Output 2 4 2 5" xfId="1488"/>
    <cellStyle name="Output 2 4 2 5 2" xfId="5833"/>
    <cellStyle name="Output 2 4 2 5 2 2" xfId="8419"/>
    <cellStyle name="Output 2 4 2 5 2 2 2" xfId="17408"/>
    <cellStyle name="Output 2 4 2 5 2 2 2 2" xfId="35007"/>
    <cellStyle name="Output 2 4 2 5 2 2 3" xfId="24026"/>
    <cellStyle name="Output 2 4 2 5 2 3" xfId="11056"/>
    <cellStyle name="Output 2 4 2 5 2 3 2" xfId="20045"/>
    <cellStyle name="Output 2 4 2 5 2 3 2 2" xfId="37106"/>
    <cellStyle name="Output 2 4 2 5 2 3 3" xfId="35093"/>
    <cellStyle name="Output 2 4 2 5 2 4" xfId="14822"/>
    <cellStyle name="Output 2 4 2 5 2 4 2" xfId="25543"/>
    <cellStyle name="Output 2 4 2 5 2 5" xfId="43188"/>
    <cellStyle name="Output 2 4 2 5 3" xfId="3925"/>
    <cellStyle name="Output 2 4 2 5 3 2" xfId="42456"/>
    <cellStyle name="Output 2 4 2 5 4" xfId="28165"/>
    <cellStyle name="Output 2 4 2 6" xfId="2055"/>
    <cellStyle name="Output 2 4 2 6 2" xfId="6363"/>
    <cellStyle name="Output 2 4 2 6 2 2" xfId="8949"/>
    <cellStyle name="Output 2 4 2 6 2 2 2" xfId="17938"/>
    <cellStyle name="Output 2 4 2 6 2 2 2 2" xfId="28825"/>
    <cellStyle name="Output 2 4 2 6 2 2 3" xfId="24225"/>
    <cellStyle name="Output 2 4 2 6 2 3" xfId="11586"/>
    <cellStyle name="Output 2 4 2 6 2 3 2" xfId="20575"/>
    <cellStyle name="Output 2 4 2 6 2 3 2 2" xfId="33238"/>
    <cellStyle name="Output 2 4 2 6 2 3 3" xfId="24142"/>
    <cellStyle name="Output 2 4 2 6 2 4" xfId="15352"/>
    <cellStyle name="Output 2 4 2 6 2 4 2" xfId="25812"/>
    <cellStyle name="Output 2 4 2 6 2 5" xfId="36931"/>
    <cellStyle name="Output 2 4 2 6 3" xfId="4492"/>
    <cellStyle name="Output 2 4 2 6 3 2" xfId="29572"/>
    <cellStyle name="Output 2 4 2 6 4" xfId="35090"/>
    <cellStyle name="Output 2 4 2 7" xfId="2866"/>
    <cellStyle name="Output 2 4 2 7 2" xfId="7016"/>
    <cellStyle name="Output 2 4 2 7 2 2" xfId="12145"/>
    <cellStyle name="Output 2 4 2 7 2 2 2" xfId="21134"/>
    <cellStyle name="Output 2 4 2 7 2 2 2 2" xfId="41228"/>
    <cellStyle name="Output 2 4 2 7 2 2 3" xfId="37120"/>
    <cellStyle name="Output 2 4 2 7 2 3" xfId="12959"/>
    <cellStyle name="Output 2 4 2 7 2 3 2" xfId="21948"/>
    <cellStyle name="Output 2 4 2 7 2 3 2 2" xfId="29591"/>
    <cellStyle name="Output 2 4 2 7 2 3 3" xfId="43386"/>
    <cellStyle name="Output 2 4 2 7 2 4" xfId="16005"/>
    <cellStyle name="Output 2 4 2 7 2 4 2" xfId="40435"/>
    <cellStyle name="Output 2 4 2 7 2 5" xfId="27528"/>
    <cellStyle name="Output 2 4 2 7 3" xfId="9579"/>
    <cellStyle name="Output 2 4 2 7 3 2" xfId="18568"/>
    <cellStyle name="Output 2 4 2 7 3 2 2" xfId="29231"/>
    <cellStyle name="Output 2 4 2 7 3 3" xfId="32320"/>
    <cellStyle name="Output 2 4 2 7 4" xfId="43247"/>
    <cellStyle name="Output 2 4 2 8" xfId="4799"/>
    <cellStyle name="Output 2 4 2 8 2" xfId="7385"/>
    <cellStyle name="Output 2 4 2 8 2 2" xfId="16374"/>
    <cellStyle name="Output 2 4 2 8 2 2 2" xfId="29858"/>
    <cellStyle name="Output 2 4 2 8 2 3" xfId="22644"/>
    <cellStyle name="Output 2 4 2 8 3" xfId="10022"/>
    <cellStyle name="Output 2 4 2 8 3 2" xfId="19011"/>
    <cellStyle name="Output 2 4 2 8 3 2 2" xfId="37026"/>
    <cellStyle name="Output 2 4 2 8 3 3" xfId="40232"/>
    <cellStyle name="Output 2 4 2 8 4" xfId="13788"/>
    <cellStyle name="Output 2 4 2 8 4 2" xfId="31352"/>
    <cellStyle name="Output 2 4 2 8 5" xfId="23472"/>
    <cellStyle name="Output 2 4 2 9" xfId="6700"/>
    <cellStyle name="Output 2 4 2 9 2" xfId="11906"/>
    <cellStyle name="Output 2 4 2 9 2 2" xfId="20895"/>
    <cellStyle name="Output 2 4 2 9 2 2 2" xfId="42977"/>
    <cellStyle name="Output 2 4 2 9 2 3" xfId="27089"/>
    <cellStyle name="Output 2 4 2 9 3" xfId="15689"/>
    <cellStyle name="Output 2 4 2 9 3 2" xfId="25223"/>
    <cellStyle name="Output 2 4 2 9 4" xfId="22998"/>
    <cellStyle name="Output 2 4 20" xfId="44977"/>
    <cellStyle name="Output 2 4 21" xfId="44962"/>
    <cellStyle name="Output 2 4 22" xfId="45074"/>
    <cellStyle name="Output 2 4 23" xfId="45033"/>
    <cellStyle name="Output 2 4 24" xfId="45129"/>
    <cellStyle name="Output 2 4 25" xfId="45182"/>
    <cellStyle name="Output 2 4 26" xfId="45162"/>
    <cellStyle name="Output 2 4 27" xfId="45195"/>
    <cellStyle name="Output 2 4 28" xfId="45263"/>
    <cellStyle name="Output 2 4 29" xfId="45267"/>
    <cellStyle name="Output 2 4 3" xfId="609"/>
    <cellStyle name="Output 2 4 3 2" xfId="4998"/>
    <cellStyle name="Output 2 4 3 2 2" xfId="7584"/>
    <cellStyle name="Output 2 4 3 2 2 2" xfId="16573"/>
    <cellStyle name="Output 2 4 3 2 2 2 2" xfId="27269"/>
    <cellStyle name="Output 2 4 3 2 2 3" xfId="24798"/>
    <cellStyle name="Output 2 4 3 2 3" xfId="10221"/>
    <cellStyle name="Output 2 4 3 2 3 2" xfId="19210"/>
    <cellStyle name="Output 2 4 3 2 3 2 2" xfId="43532"/>
    <cellStyle name="Output 2 4 3 2 3 3" xfId="32226"/>
    <cellStyle name="Output 2 4 3 2 4" xfId="13987"/>
    <cellStyle name="Output 2 4 3 2 4 2" xfId="39595"/>
    <cellStyle name="Output 2 4 3 2 5" xfId="30695"/>
    <cellStyle name="Output 2 4 3 3" xfId="3046"/>
    <cellStyle name="Output 2 4 3 3 2" xfId="41578"/>
    <cellStyle name="Output 2 4 3 4" xfId="38204"/>
    <cellStyle name="Output 2 4 3 5" xfId="44360"/>
    <cellStyle name="Output 2 4 3 6" xfId="45584"/>
    <cellStyle name="Output 2 4 30" xfId="45385"/>
    <cellStyle name="Output 2 4 31" xfId="45409"/>
    <cellStyle name="Output 2 4 32" xfId="45433"/>
    <cellStyle name="Output 2 4 33" xfId="45434"/>
    <cellStyle name="Output 2 4 34" xfId="44273"/>
    <cellStyle name="Output 2 4 35" xfId="44211"/>
    <cellStyle name="Output 2 4 36" xfId="45487"/>
    <cellStyle name="Output 2 4 4" xfId="954"/>
    <cellStyle name="Output 2 4 4 2" xfId="5319"/>
    <cellStyle name="Output 2 4 4 2 2" xfId="7905"/>
    <cellStyle name="Output 2 4 4 2 2 2" xfId="16894"/>
    <cellStyle name="Output 2 4 4 2 2 2 2" xfId="43604"/>
    <cellStyle name="Output 2 4 4 2 2 3" xfId="28307"/>
    <cellStyle name="Output 2 4 4 2 3" xfId="10542"/>
    <cellStyle name="Output 2 4 4 2 3 2" xfId="19531"/>
    <cellStyle name="Output 2 4 4 2 3 2 2" xfId="26792"/>
    <cellStyle name="Output 2 4 4 2 3 3" xfId="34893"/>
    <cellStyle name="Output 2 4 4 2 4" xfId="14308"/>
    <cellStyle name="Output 2 4 4 2 4 2" xfId="23533"/>
    <cellStyle name="Output 2 4 4 2 5" xfId="30841"/>
    <cellStyle name="Output 2 4 4 3" xfId="3391"/>
    <cellStyle name="Output 2 4 4 3 2" xfId="39806"/>
    <cellStyle name="Output 2 4 4 4" xfId="42769"/>
    <cellStyle name="Output 2 4 4 5" xfId="44375"/>
    <cellStyle name="Output 2 4 4 6" xfId="45643"/>
    <cellStyle name="Output 2 4 5" xfId="1298"/>
    <cellStyle name="Output 2 4 5 2" xfId="5643"/>
    <cellStyle name="Output 2 4 5 2 2" xfId="8229"/>
    <cellStyle name="Output 2 4 5 2 2 2" xfId="17218"/>
    <cellStyle name="Output 2 4 5 2 2 2 2" xfId="33116"/>
    <cellStyle name="Output 2 4 5 2 2 3" xfId="37522"/>
    <cellStyle name="Output 2 4 5 2 3" xfId="10866"/>
    <cellStyle name="Output 2 4 5 2 3 2" xfId="19855"/>
    <cellStyle name="Output 2 4 5 2 3 2 2" xfId="42555"/>
    <cellStyle name="Output 2 4 5 2 3 3" xfId="34685"/>
    <cellStyle name="Output 2 4 5 2 4" xfId="14632"/>
    <cellStyle name="Output 2 4 5 2 4 2" xfId="27401"/>
    <cellStyle name="Output 2 4 5 2 5" xfId="41349"/>
    <cellStyle name="Output 2 4 5 3" xfId="3735"/>
    <cellStyle name="Output 2 4 5 3 2" xfId="28035"/>
    <cellStyle name="Output 2 4 5 4" xfId="41932"/>
    <cellStyle name="Output 2 4 5 5" xfId="44418"/>
    <cellStyle name="Output 2 4 5 6" xfId="45662"/>
    <cellStyle name="Output 2 4 6" xfId="1709"/>
    <cellStyle name="Output 2 4 6 2" xfId="6035"/>
    <cellStyle name="Output 2 4 6 2 2" xfId="8621"/>
    <cellStyle name="Output 2 4 6 2 2 2" xfId="17610"/>
    <cellStyle name="Output 2 4 6 2 2 2 2" xfId="37349"/>
    <cellStyle name="Output 2 4 6 2 2 3" xfId="38325"/>
    <cellStyle name="Output 2 4 6 2 3" xfId="11258"/>
    <cellStyle name="Output 2 4 6 2 3 2" xfId="20247"/>
    <cellStyle name="Output 2 4 6 2 3 2 2" xfId="42714"/>
    <cellStyle name="Output 2 4 6 2 3 3" xfId="31137"/>
    <cellStyle name="Output 2 4 6 2 4" xfId="15024"/>
    <cellStyle name="Output 2 4 6 2 4 2" xfId="28195"/>
    <cellStyle name="Output 2 4 6 2 5" xfId="29756"/>
    <cellStyle name="Output 2 4 6 3" xfId="4146"/>
    <cellStyle name="Output 2 4 6 3 2" xfId="35955"/>
    <cellStyle name="Output 2 4 6 4" xfId="42584"/>
    <cellStyle name="Output 2 4 6 5" xfId="44459"/>
    <cellStyle name="Output 2 4 6 6" xfId="45698"/>
    <cellStyle name="Output 2 4 7" xfId="1939"/>
    <cellStyle name="Output 2 4 7 2" xfId="6254"/>
    <cellStyle name="Output 2 4 7 2 2" xfId="8840"/>
    <cellStyle name="Output 2 4 7 2 2 2" xfId="17829"/>
    <cellStyle name="Output 2 4 7 2 2 2 2" xfId="26249"/>
    <cellStyle name="Output 2 4 7 2 2 3" xfId="25443"/>
    <cellStyle name="Output 2 4 7 2 3" xfId="11477"/>
    <cellStyle name="Output 2 4 7 2 3 2" xfId="20466"/>
    <cellStyle name="Output 2 4 7 2 3 2 2" xfId="32470"/>
    <cellStyle name="Output 2 4 7 2 3 3" xfId="23984"/>
    <cellStyle name="Output 2 4 7 2 4" xfId="15243"/>
    <cellStyle name="Output 2 4 7 2 4 2" xfId="40602"/>
    <cellStyle name="Output 2 4 7 2 5" xfId="27358"/>
    <cellStyle name="Output 2 4 7 3" xfId="4376"/>
    <cellStyle name="Output 2 4 7 3 2" xfId="23448"/>
    <cellStyle name="Output 2 4 7 4" xfId="27424"/>
    <cellStyle name="Output 2 4 7 5" xfId="44508"/>
    <cellStyle name="Output 2 4 7 6" xfId="45734"/>
    <cellStyle name="Output 2 4 8" xfId="2728"/>
    <cellStyle name="Output 2 4 8 2" xfId="6918"/>
    <cellStyle name="Output 2 4 8 2 2" xfId="12059"/>
    <cellStyle name="Output 2 4 8 2 2 2" xfId="21048"/>
    <cellStyle name="Output 2 4 8 2 2 2 2" xfId="22249"/>
    <cellStyle name="Output 2 4 8 2 2 3" xfId="32261"/>
    <cellStyle name="Output 2 4 8 2 3" xfId="12879"/>
    <cellStyle name="Output 2 4 8 2 3 2" xfId="21868"/>
    <cellStyle name="Output 2 4 8 2 3 2 2" xfId="28396"/>
    <cellStyle name="Output 2 4 8 2 3 3" xfId="28755"/>
    <cellStyle name="Output 2 4 8 2 4" xfId="15907"/>
    <cellStyle name="Output 2 4 8 2 4 2" xfId="43194"/>
    <cellStyle name="Output 2 4 8 2 5" xfId="23277"/>
    <cellStyle name="Output 2 4 8 3" xfId="9489"/>
    <cellStyle name="Output 2 4 8 3 2" xfId="18478"/>
    <cellStyle name="Output 2 4 8 3 2 2" xfId="24187"/>
    <cellStyle name="Output 2 4 8 3 3" xfId="25793"/>
    <cellStyle name="Output 2 4 8 4" xfId="32813"/>
    <cellStyle name="Output 2 4 8 5" xfId="44509"/>
    <cellStyle name="Output 2 4 8 6" xfId="45783"/>
    <cellStyle name="Output 2 4 9" xfId="4674"/>
    <cellStyle name="Output 2 4 9 2" xfId="7260"/>
    <cellStyle name="Output 2 4 9 2 2" xfId="16249"/>
    <cellStyle name="Output 2 4 9 2 2 2" xfId="23399"/>
    <cellStyle name="Output 2 4 9 2 3" xfId="25792"/>
    <cellStyle name="Output 2 4 9 3" xfId="9897"/>
    <cellStyle name="Output 2 4 9 3 2" xfId="18886"/>
    <cellStyle name="Output 2 4 9 3 2 2" xfId="41059"/>
    <cellStyle name="Output 2 4 9 3 3" xfId="22463"/>
    <cellStyle name="Output 2 4 9 4" xfId="13663"/>
    <cellStyle name="Output 2 4 9 4 2" xfId="25821"/>
    <cellStyle name="Output 2 4 9 5" xfId="33790"/>
    <cellStyle name="Output 2 4 9 6" xfId="44557"/>
    <cellStyle name="Output 2 4 9 7" xfId="45823"/>
    <cellStyle name="Output 2 5" xfId="241"/>
    <cellStyle name="Output 2 5 10" xfId="9125"/>
    <cellStyle name="Output 2 5 10 2" xfId="18114"/>
    <cellStyle name="Output 2 5 10 2 2" xfId="32649"/>
    <cellStyle name="Output 2 5 10 3" xfId="22432"/>
    <cellStyle name="Output 2 5 11" xfId="12730"/>
    <cellStyle name="Output 2 5 11 2" xfId="21719"/>
    <cellStyle name="Output 2 5 11 2 2" xfId="38121"/>
    <cellStyle name="Output 2 5 11 3" xfId="33283"/>
    <cellStyle name="Output 2 5 12" xfId="2247"/>
    <cellStyle name="Output 2 5 12 2" xfId="29761"/>
    <cellStyle name="Output 2 5 13" xfId="13156"/>
    <cellStyle name="Output 2 5 13 2" xfId="24456"/>
    <cellStyle name="Output 2 5 14" xfId="38661"/>
    <cellStyle name="Output 2 5 15" xfId="44305"/>
    <cellStyle name="Output 2 5 16" xfId="45546"/>
    <cellStyle name="Output 2 5 2" xfId="590"/>
    <cellStyle name="Output 2 5 2 2" xfId="4979"/>
    <cellStyle name="Output 2 5 2 2 2" xfId="7565"/>
    <cellStyle name="Output 2 5 2 2 2 2" xfId="16554"/>
    <cellStyle name="Output 2 5 2 2 2 2 2" xfId="27114"/>
    <cellStyle name="Output 2 5 2 2 2 3" xfId="24662"/>
    <cellStyle name="Output 2 5 2 2 3" xfId="10202"/>
    <cellStyle name="Output 2 5 2 2 3 2" xfId="19191"/>
    <cellStyle name="Output 2 5 2 2 3 2 2" xfId="43407"/>
    <cellStyle name="Output 2 5 2 2 3 3" xfId="40129"/>
    <cellStyle name="Output 2 5 2 2 4" xfId="13968"/>
    <cellStyle name="Output 2 5 2 2 4 2" xfId="39472"/>
    <cellStyle name="Output 2 5 2 2 5" xfId="29427"/>
    <cellStyle name="Output 2 5 2 3" xfId="3027"/>
    <cellStyle name="Output 2 5 2 3 2" xfId="41287"/>
    <cellStyle name="Output 2 5 2 4" xfId="38074"/>
    <cellStyle name="Output 2 5 3" xfId="935"/>
    <cellStyle name="Output 2 5 3 2" xfId="5300"/>
    <cellStyle name="Output 2 5 3 2 2" xfId="7886"/>
    <cellStyle name="Output 2 5 3 2 2 2" xfId="16875"/>
    <cellStyle name="Output 2 5 3 2 2 2 2" xfId="29275"/>
    <cellStyle name="Output 2 5 3 2 2 3" xfId="28187"/>
    <cellStyle name="Output 2 5 3 2 3" xfId="10523"/>
    <cellStyle name="Output 2 5 3 2 3 2" xfId="19512"/>
    <cellStyle name="Output 2 5 3 2 3 2 2" xfId="26219"/>
    <cellStyle name="Output 2 5 3 2 3 3" xfId="31934"/>
    <cellStyle name="Output 2 5 3 2 4" xfId="14289"/>
    <cellStyle name="Output 2 5 3 2 4 2" xfId="23403"/>
    <cellStyle name="Output 2 5 3 2 5" xfId="30465"/>
    <cellStyle name="Output 2 5 3 3" xfId="3372"/>
    <cellStyle name="Output 2 5 3 3 2" xfId="24376"/>
    <cellStyle name="Output 2 5 3 4" xfId="34731"/>
    <cellStyle name="Output 2 5 4" xfId="1279"/>
    <cellStyle name="Output 2 5 4 2" xfId="5624"/>
    <cellStyle name="Output 2 5 4 2 2" xfId="8210"/>
    <cellStyle name="Output 2 5 4 2 2 2" xfId="17199"/>
    <cellStyle name="Output 2 5 4 2 2 2 2" xfId="42837"/>
    <cellStyle name="Output 2 5 4 2 2 3" xfId="37769"/>
    <cellStyle name="Output 2 5 4 2 3" xfId="10847"/>
    <cellStyle name="Output 2 5 4 2 3 2" xfId="19836"/>
    <cellStyle name="Output 2 5 4 2 3 2 2" xfId="35936"/>
    <cellStyle name="Output 2 5 4 2 3 3" xfId="26678"/>
    <cellStyle name="Output 2 5 4 2 4" xfId="14613"/>
    <cellStyle name="Output 2 5 4 2 4 2" xfId="27263"/>
    <cellStyle name="Output 2 5 4 2 5" xfId="41473"/>
    <cellStyle name="Output 2 5 4 3" xfId="3716"/>
    <cellStyle name="Output 2 5 4 3 2" xfId="27905"/>
    <cellStyle name="Output 2 5 4 4" xfId="25176"/>
    <cellStyle name="Output 2 5 5" xfId="1626"/>
    <cellStyle name="Output 2 5 5 2" xfId="5969"/>
    <cellStyle name="Output 2 5 5 2 2" xfId="8555"/>
    <cellStyle name="Output 2 5 5 2 2 2" xfId="17544"/>
    <cellStyle name="Output 2 5 5 2 2 2 2" xfId="37997"/>
    <cellStyle name="Output 2 5 5 2 2 3" xfId="29778"/>
    <cellStyle name="Output 2 5 5 2 3" xfId="11192"/>
    <cellStyle name="Output 2 5 5 2 3 2" xfId="20181"/>
    <cellStyle name="Output 2 5 5 2 3 2 2" xfId="22805"/>
    <cellStyle name="Output 2 5 5 2 3 3" xfId="34562"/>
    <cellStyle name="Output 2 5 5 2 4" xfId="14958"/>
    <cellStyle name="Output 2 5 5 2 4 2" xfId="33142"/>
    <cellStyle name="Output 2 5 5 2 5" xfId="31699"/>
    <cellStyle name="Output 2 5 5 3" xfId="4063"/>
    <cellStyle name="Output 2 5 5 3 2" xfId="43483"/>
    <cellStyle name="Output 2 5 5 4" xfId="42103"/>
    <cellStyle name="Output 2 5 6" xfId="1725"/>
    <cellStyle name="Output 2 5 6 2" xfId="6051"/>
    <cellStyle name="Output 2 5 6 2 2" xfId="8637"/>
    <cellStyle name="Output 2 5 6 2 2 2" xfId="17626"/>
    <cellStyle name="Output 2 5 6 2 2 2 2" xfId="31741"/>
    <cellStyle name="Output 2 5 6 2 2 3" xfId="32908"/>
    <cellStyle name="Output 2 5 6 2 3" xfId="11274"/>
    <cellStyle name="Output 2 5 6 2 3 2" xfId="20263"/>
    <cellStyle name="Output 2 5 6 2 3 2 2" xfId="37539"/>
    <cellStyle name="Output 2 5 6 2 3 3" xfId="27485"/>
    <cellStyle name="Output 2 5 6 2 4" xfId="15040"/>
    <cellStyle name="Output 2 5 6 2 4 2" xfId="39510"/>
    <cellStyle name="Output 2 5 6 2 5" xfId="29765"/>
    <cellStyle name="Output 2 5 6 3" xfId="4162"/>
    <cellStyle name="Output 2 5 6 3 2" xfId="26452"/>
    <cellStyle name="Output 2 5 6 4" xfId="37504"/>
    <cellStyle name="Output 2 5 7" xfId="2709"/>
    <cellStyle name="Output 2 5 7 2" xfId="6899"/>
    <cellStyle name="Output 2 5 7 2 2" xfId="12040"/>
    <cellStyle name="Output 2 5 7 2 2 2" xfId="21029"/>
    <cellStyle name="Output 2 5 7 2 2 2 2" xfId="32002"/>
    <cellStyle name="Output 2 5 7 2 2 3" xfId="40249"/>
    <cellStyle name="Output 2 5 7 2 3" xfId="12863"/>
    <cellStyle name="Output 2 5 7 2 3 2" xfId="21852"/>
    <cellStyle name="Output 2 5 7 2 3 2 2" xfId="26504"/>
    <cellStyle name="Output 2 5 7 2 3 3" xfId="33533"/>
    <cellStyle name="Output 2 5 7 2 4" xfId="15888"/>
    <cellStyle name="Output 2 5 7 2 4 2" xfId="43063"/>
    <cellStyle name="Output 2 5 7 2 5" xfId="34370"/>
    <cellStyle name="Output 2 5 7 3" xfId="9470"/>
    <cellStyle name="Output 2 5 7 3 2" xfId="18459"/>
    <cellStyle name="Output 2 5 7 3 2 2" xfId="23894"/>
    <cellStyle name="Output 2 5 7 3 3" xfId="25663"/>
    <cellStyle name="Output 2 5 7 4" xfId="32677"/>
    <cellStyle name="Output 2 5 8" xfId="4655"/>
    <cellStyle name="Output 2 5 8 2" xfId="7241"/>
    <cellStyle name="Output 2 5 8 2 2" xfId="16230"/>
    <cellStyle name="Output 2 5 8 2 2 2" xfId="40354"/>
    <cellStyle name="Output 2 5 8 2 3" xfId="25662"/>
    <cellStyle name="Output 2 5 8 3" xfId="9878"/>
    <cellStyle name="Output 2 5 8 3 2" xfId="18867"/>
    <cellStyle name="Output 2 5 8 3 2 2" xfId="40922"/>
    <cellStyle name="Output 2 5 8 3 3" xfId="40304"/>
    <cellStyle name="Output 2 5 8 4" xfId="13644"/>
    <cellStyle name="Output 2 5 8 4 2" xfId="25689"/>
    <cellStyle name="Output 2 5 8 5" xfId="33660"/>
    <cellStyle name="Output 2 5 9" xfId="6543"/>
    <cellStyle name="Output 2 5 9 2" xfId="11762"/>
    <cellStyle name="Output 2 5 9 2 2" xfId="20751"/>
    <cellStyle name="Output 2 5 9 2 2 2" xfId="28570"/>
    <cellStyle name="Output 2 5 9 2 3" xfId="27675"/>
    <cellStyle name="Output 2 5 9 3" xfId="15532"/>
    <cellStyle name="Output 2 5 9 3 2" xfId="26564"/>
    <cellStyle name="Output 2 5 9 4" xfId="28230"/>
    <cellStyle name="Output 2 6" xfId="379"/>
    <cellStyle name="Output 2 6 10" xfId="9250"/>
    <cellStyle name="Output 2 6 10 2" xfId="18239"/>
    <cellStyle name="Output 2 6 10 2 2" xfId="28891"/>
    <cellStyle name="Output 2 6 10 3" xfId="24987"/>
    <cellStyle name="Output 2 6 11" xfId="9840"/>
    <cellStyle name="Output 2 6 11 2" xfId="18829"/>
    <cellStyle name="Output 2 6 11 2 2" xfId="40068"/>
    <cellStyle name="Output 2 6 11 3" xfId="26945"/>
    <cellStyle name="Output 2 6 12" xfId="2385"/>
    <cellStyle name="Output 2 6 12 2" xfId="36824"/>
    <cellStyle name="Output 2 6 13" xfId="13294"/>
    <cellStyle name="Output 2 6 13 2" xfId="41359"/>
    <cellStyle name="Output 2 6 14" xfId="43515"/>
    <cellStyle name="Output 2 6 15" xfId="44289"/>
    <cellStyle name="Output 2 6 16" xfId="45561"/>
    <cellStyle name="Output 2 6 2" xfId="728"/>
    <cellStyle name="Output 2 6 2 2" xfId="5104"/>
    <cellStyle name="Output 2 6 2 2 2" xfId="7690"/>
    <cellStyle name="Output 2 6 2 2 2 2" xfId="16679"/>
    <cellStyle name="Output 2 6 2 2 2 2 2" xfId="37609"/>
    <cellStyle name="Output 2 6 2 2 2 3" xfId="41877"/>
    <cellStyle name="Output 2 6 2 2 3" xfId="10327"/>
    <cellStyle name="Output 2 6 2 2 3 2" xfId="19316"/>
    <cellStyle name="Output 2 6 2 2 3 2 2" xfId="30276"/>
    <cellStyle name="Output 2 6 2 2 3 3" xfId="44052"/>
    <cellStyle name="Output 2 6 2 2 4" xfId="14093"/>
    <cellStyle name="Output 2 6 2 2 4 2" xfId="32682"/>
    <cellStyle name="Output 2 6 2 2 5" xfId="25954"/>
    <cellStyle name="Output 2 6 2 3" xfId="3165"/>
    <cellStyle name="Output 2 6 2 3 2" xfId="43400"/>
    <cellStyle name="Output 2 6 2 4" xfId="23431"/>
    <cellStyle name="Output 2 6 3" xfId="1073"/>
    <cellStyle name="Output 2 6 3 2" xfId="5425"/>
    <cellStyle name="Output 2 6 3 2 2" xfId="8011"/>
    <cellStyle name="Output 2 6 3 2 2 2" xfId="17000"/>
    <cellStyle name="Output 2 6 3 2 2 2 2" xfId="39509"/>
    <cellStyle name="Output 2 6 3 2 2 3" xfId="37095"/>
    <cellStyle name="Output 2 6 3 2 3" xfId="10648"/>
    <cellStyle name="Output 2 6 3 2 3 2" xfId="19637"/>
    <cellStyle name="Output 2 6 3 2 3 2 2" xfId="24961"/>
    <cellStyle name="Output 2 6 3 2 3 3" xfId="34835"/>
    <cellStyle name="Output 2 6 3 2 4" xfId="14414"/>
    <cellStyle name="Output 2 6 3 2 4 2" xfId="29862"/>
    <cellStyle name="Output 2 6 3 2 5" xfId="31731"/>
    <cellStyle name="Output 2 6 3 3" xfId="3510"/>
    <cellStyle name="Output 2 6 3 3 2" xfId="29640"/>
    <cellStyle name="Output 2 6 3 4" xfId="22406"/>
    <cellStyle name="Output 2 6 4" xfId="1417"/>
    <cellStyle name="Output 2 6 4 2" xfId="5762"/>
    <cellStyle name="Output 2 6 4 2 2" xfId="8348"/>
    <cellStyle name="Output 2 6 4 2 2 2" xfId="17337"/>
    <cellStyle name="Output 2 6 4 2 2 2 2" xfId="41314"/>
    <cellStyle name="Output 2 6 4 2 2 3" xfId="42125"/>
    <cellStyle name="Output 2 6 4 2 3" xfId="10985"/>
    <cellStyle name="Output 2 6 4 2 3 2" xfId="19974"/>
    <cellStyle name="Output 2 6 4 2 3 2 2" xfId="40175"/>
    <cellStyle name="Output 2 6 4 2 3 3" xfId="40556"/>
    <cellStyle name="Output 2 6 4 2 4" xfId="14751"/>
    <cellStyle name="Output 2 6 4 2 4 2" xfId="39351"/>
    <cellStyle name="Output 2 6 4 2 5" xfId="30679"/>
    <cellStyle name="Output 2 6 4 3" xfId="3854"/>
    <cellStyle name="Output 2 6 4 3 2" xfId="43061"/>
    <cellStyle name="Output 2 6 4 4" xfId="25520"/>
    <cellStyle name="Output 2 6 5" xfId="1730"/>
    <cellStyle name="Output 2 6 5 2" xfId="6056"/>
    <cellStyle name="Output 2 6 5 2 2" xfId="8642"/>
    <cellStyle name="Output 2 6 5 2 2 2" xfId="17631"/>
    <cellStyle name="Output 2 6 5 2 2 2 2" xfId="36523"/>
    <cellStyle name="Output 2 6 5 2 2 3" xfId="34021"/>
    <cellStyle name="Output 2 6 5 2 3" xfId="11279"/>
    <cellStyle name="Output 2 6 5 2 3 2" xfId="20268"/>
    <cellStyle name="Output 2 6 5 2 3 2 2" xfId="38655"/>
    <cellStyle name="Output 2 6 5 2 3 3" xfId="23983"/>
    <cellStyle name="Output 2 6 5 2 4" xfId="15045"/>
    <cellStyle name="Output 2 6 5 2 4 2" xfId="27464"/>
    <cellStyle name="Output 2 6 5 2 5" xfId="40410"/>
    <cellStyle name="Output 2 6 5 3" xfId="4167"/>
    <cellStyle name="Output 2 6 5 3 2" xfId="26797"/>
    <cellStyle name="Output 2 6 5 4" xfId="29544"/>
    <cellStyle name="Output 2 6 6" xfId="2036"/>
    <cellStyle name="Output 2 6 6 2" xfId="6344"/>
    <cellStyle name="Output 2 6 6 2 2" xfId="8930"/>
    <cellStyle name="Output 2 6 6 2 2 2" xfId="17919"/>
    <cellStyle name="Output 2 6 6 2 2 2 2" xfId="42449"/>
    <cellStyle name="Output 2 6 6 2 2 3" xfId="23722"/>
    <cellStyle name="Output 2 6 6 2 3" xfId="11567"/>
    <cellStyle name="Output 2 6 6 2 3 2" xfId="20556"/>
    <cellStyle name="Output 2 6 6 2 3 2 2" xfId="36647"/>
    <cellStyle name="Output 2 6 6 2 3 3" xfId="40581"/>
    <cellStyle name="Output 2 6 6 2 4" xfId="15333"/>
    <cellStyle name="Output 2 6 6 2 4 2" xfId="25882"/>
    <cellStyle name="Output 2 6 6 2 5" xfId="35765"/>
    <cellStyle name="Output 2 6 6 3" xfId="4473"/>
    <cellStyle name="Output 2 6 6 3 2" xfId="23189"/>
    <cellStyle name="Output 2 6 6 4" xfId="22120"/>
    <cellStyle name="Output 2 6 7" xfId="2847"/>
    <cellStyle name="Output 2 6 7 2" xfId="6997"/>
    <cellStyle name="Output 2 6 7 2 2" xfId="12126"/>
    <cellStyle name="Output 2 6 7 2 2 2" xfId="21115"/>
    <cellStyle name="Output 2 6 7 2 2 2 2" xfId="41072"/>
    <cellStyle name="Output 2 6 7 2 2 3" xfId="36988"/>
    <cellStyle name="Output 2 6 7 2 3" xfId="12943"/>
    <cellStyle name="Output 2 6 7 2 3 2" xfId="21932"/>
    <cellStyle name="Output 2 6 7 2 3 2 2" xfId="29540"/>
    <cellStyle name="Output 2 6 7 2 3 3" xfId="31598"/>
    <cellStyle name="Output 2 6 7 2 4" xfId="15986"/>
    <cellStyle name="Output 2 6 7 2 4 2" xfId="40690"/>
    <cellStyle name="Output 2 6 7 2 5" xfId="27367"/>
    <cellStyle name="Output 2 6 7 3" xfId="9560"/>
    <cellStyle name="Output 2 6 7 3 2" xfId="18549"/>
    <cellStyle name="Output 2 6 7 3 2 2" xfId="29094"/>
    <cellStyle name="Output 2 6 7 3 3" xfId="32408"/>
    <cellStyle name="Output 2 6 7 4" xfId="43112"/>
    <cellStyle name="Output 2 6 8" xfId="4780"/>
    <cellStyle name="Output 2 6 8 2" xfId="7366"/>
    <cellStyle name="Output 2 6 8 2 2" xfId="16355"/>
    <cellStyle name="Output 2 6 8 2 2 2" xfId="32187"/>
    <cellStyle name="Output 2 6 8 2 3" xfId="22490"/>
    <cellStyle name="Output 2 6 8 3" xfId="10003"/>
    <cellStyle name="Output 2 6 8 3 2" xfId="18992"/>
    <cellStyle name="Output 2 6 8 3 2 2" xfId="36895"/>
    <cellStyle name="Output 2 6 8 3 3" xfId="44055"/>
    <cellStyle name="Output 2 6 8 4" xfId="13769"/>
    <cellStyle name="Output 2 6 8 4 2" xfId="29733"/>
    <cellStyle name="Output 2 6 8 5" xfId="23342"/>
    <cellStyle name="Output 2 6 9" xfId="6681"/>
    <cellStyle name="Output 2 6 9 2" xfId="11887"/>
    <cellStyle name="Output 2 6 9 2 2" xfId="20876"/>
    <cellStyle name="Output 2 6 9 2 2 2" xfId="42848"/>
    <cellStyle name="Output 2 6 9 2 3" xfId="35693"/>
    <cellStyle name="Output 2 6 9 3" xfId="15670"/>
    <cellStyle name="Output 2 6 9 3 2" xfId="27499"/>
    <cellStyle name="Output 2 6 9 4" xfId="23742"/>
    <cellStyle name="Output 2 7" xfId="505"/>
    <cellStyle name="Output 2 7 10" xfId="44281"/>
    <cellStyle name="Output 2 7 11" xfId="45612"/>
    <cellStyle name="Output 2 7 2" xfId="854"/>
    <cellStyle name="Output 2 7 2 2" xfId="5223"/>
    <cellStyle name="Output 2 7 2 2 2" xfId="7809"/>
    <cellStyle name="Output 2 7 2 2 2 2" xfId="16798"/>
    <cellStyle name="Output 2 7 2 2 2 2 2" xfId="41743"/>
    <cellStyle name="Output 2 7 2 2 2 3" xfId="25465"/>
    <cellStyle name="Output 2 7 2 2 3" xfId="10446"/>
    <cellStyle name="Output 2 7 2 2 3 2" xfId="19435"/>
    <cellStyle name="Output 2 7 2 2 3 2 2" xfId="27192"/>
    <cellStyle name="Output 2 7 2 2 3 3" xfId="31094"/>
    <cellStyle name="Output 2 7 2 2 4" xfId="14212"/>
    <cellStyle name="Output 2 7 2 2 4 2" xfId="25201"/>
    <cellStyle name="Output 2 7 2 2 5" xfId="43010"/>
    <cellStyle name="Output 2 7 2 3" xfId="3291"/>
    <cellStyle name="Output 2 7 2 3 2" xfId="35174"/>
    <cellStyle name="Output 2 7 2 4" xfId="27757"/>
    <cellStyle name="Output 2 7 3" xfId="1199"/>
    <cellStyle name="Output 2 7 3 2" xfId="5544"/>
    <cellStyle name="Output 2 7 3 2 2" xfId="8130"/>
    <cellStyle name="Output 2 7 3 2 2 2" xfId="17119"/>
    <cellStyle name="Output 2 7 3 2 2 2 2" xfId="25832"/>
    <cellStyle name="Output 2 7 3 2 2 3" xfId="24589"/>
    <cellStyle name="Output 2 7 3 2 3" xfId="10767"/>
    <cellStyle name="Output 2 7 3 2 3 2" xfId="19756"/>
    <cellStyle name="Output 2 7 3 2 3 2 2" xfId="36230"/>
    <cellStyle name="Output 2 7 3 2 3 3" xfId="34472"/>
    <cellStyle name="Output 2 7 3 2 4" xfId="14533"/>
    <cellStyle name="Output 2 7 3 2 4 2" xfId="34577"/>
    <cellStyle name="Output 2 7 3 2 5" xfId="24706"/>
    <cellStyle name="Output 2 7 3 3" xfId="3636"/>
    <cellStyle name="Output 2 7 3 3 2" xfId="27544"/>
    <cellStyle name="Output 2 7 3 4" xfId="32958"/>
    <cellStyle name="Output 2 7 4" xfId="1543"/>
    <cellStyle name="Output 2 7 4 2" xfId="5888"/>
    <cellStyle name="Output 2 7 4 2 2" xfId="8474"/>
    <cellStyle name="Output 2 7 4 2 2 2" xfId="17463"/>
    <cellStyle name="Output 2 7 4 2 2 2 2" xfId="26943"/>
    <cellStyle name="Output 2 7 4 2 2 3" xfId="25825"/>
    <cellStyle name="Output 2 7 4 2 3" xfId="11111"/>
    <cellStyle name="Output 2 7 4 2 3 2" xfId="20100"/>
    <cellStyle name="Output 2 7 4 2 3 2 2" xfId="41330"/>
    <cellStyle name="Output 2 7 4 2 3 3" xfId="34282"/>
    <cellStyle name="Output 2 7 4 2 4" xfId="14877"/>
    <cellStyle name="Output 2 7 4 2 4 2" xfId="29010"/>
    <cellStyle name="Output 2 7 4 2 5" xfId="26168"/>
    <cellStyle name="Output 2 7 4 3" xfId="3980"/>
    <cellStyle name="Output 2 7 4 3 2" xfId="32424"/>
    <cellStyle name="Output 2 7 4 4" xfId="32140"/>
    <cellStyle name="Output 2 7 5" xfId="1855"/>
    <cellStyle name="Output 2 7 5 2" xfId="6171"/>
    <cellStyle name="Output 2 7 5 2 2" xfId="8757"/>
    <cellStyle name="Output 2 7 5 2 2 2" xfId="17746"/>
    <cellStyle name="Output 2 7 5 2 2 2 2" xfId="31620"/>
    <cellStyle name="Output 2 7 5 2 2 3" xfId="35224"/>
    <cellStyle name="Output 2 7 5 2 3" xfId="11394"/>
    <cellStyle name="Output 2 7 5 2 3 2" xfId="20383"/>
    <cellStyle name="Output 2 7 5 2 3 2 2" xfId="29365"/>
    <cellStyle name="Output 2 7 5 2 3 3" xfId="41533"/>
    <cellStyle name="Output 2 7 5 2 4" xfId="15160"/>
    <cellStyle name="Output 2 7 5 2 4 2" xfId="33829"/>
    <cellStyle name="Output 2 7 5 2 5" xfId="42696"/>
    <cellStyle name="Output 2 7 5 3" xfId="4292"/>
    <cellStyle name="Output 2 7 5 3 2" xfId="25007"/>
    <cellStyle name="Output 2 7 5 4" xfId="42660"/>
    <cellStyle name="Output 2 7 6" xfId="2162"/>
    <cellStyle name="Output 2 7 6 2" xfId="6463"/>
    <cellStyle name="Output 2 7 6 2 2" xfId="9049"/>
    <cellStyle name="Output 2 7 6 2 2 2" xfId="18038"/>
    <cellStyle name="Output 2 7 6 2 2 2 2" xfId="29514"/>
    <cellStyle name="Output 2 7 6 2 2 3" xfId="22730"/>
    <cellStyle name="Output 2 7 6 2 3" xfId="11686"/>
    <cellStyle name="Output 2 7 6 2 3 2" xfId="20675"/>
    <cellStyle name="Output 2 7 6 2 3 2 2" xfId="25948"/>
    <cellStyle name="Output 2 7 6 2 3 3" xfId="38940"/>
    <cellStyle name="Output 2 7 6 2 4" xfId="15452"/>
    <cellStyle name="Output 2 7 6 2 4 2" xfId="32570"/>
    <cellStyle name="Output 2 7 6 2 5" xfId="38832"/>
    <cellStyle name="Output 2 7 6 3" xfId="4599"/>
    <cellStyle name="Output 2 7 6 3 2" xfId="22426"/>
    <cellStyle name="Output 2 7 6 4" xfId="43488"/>
    <cellStyle name="Output 2 7 7" xfId="4899"/>
    <cellStyle name="Output 2 7 7 2" xfId="7485"/>
    <cellStyle name="Output 2 7 7 2 2" xfId="16474"/>
    <cellStyle name="Output 2 7 7 2 2 2" xfId="34087"/>
    <cellStyle name="Output 2 7 7 2 3" xfId="28508"/>
    <cellStyle name="Output 2 7 7 3" xfId="10122"/>
    <cellStyle name="Output 2 7 7 3 2" xfId="19111"/>
    <cellStyle name="Output 2 7 7 3 2 2" xfId="33141"/>
    <cellStyle name="Output 2 7 7 3 3" xfId="31090"/>
    <cellStyle name="Output 2 7 7 4" xfId="13888"/>
    <cellStyle name="Output 2 7 7 4 2" xfId="33251"/>
    <cellStyle name="Output 2 7 7 5" xfId="23379"/>
    <cellStyle name="Output 2 7 8" xfId="2511"/>
    <cellStyle name="Output 2 7 8 2" xfId="38803"/>
    <cellStyle name="Output 2 7 9" xfId="31693"/>
    <cellStyle name="Output 2 8" xfId="224"/>
    <cellStyle name="Output 2 8 2" xfId="2577"/>
    <cellStyle name="Output 2 8 2 2" xfId="6818"/>
    <cellStyle name="Output 2 8 2 2 2" xfId="15807"/>
    <cellStyle name="Output 2 8 2 2 2 2" xfId="28311"/>
    <cellStyle name="Output 2 8 2 2 3" xfId="36132"/>
    <cellStyle name="Output 2 8 2 3" xfId="9388"/>
    <cellStyle name="Output 2 8 2 3 2" xfId="18377"/>
    <cellStyle name="Output 2 8 2 3 2 2" xfId="26850"/>
    <cellStyle name="Output 2 8 2 3 3" xfId="39559"/>
    <cellStyle name="Output 2 8 2 4" xfId="13431"/>
    <cellStyle name="Output 2 8 2 4 2" xfId="34595"/>
    <cellStyle name="Output 2 8 2 5" xfId="28064"/>
    <cellStyle name="Output 2 8 3" xfId="2692"/>
    <cellStyle name="Output 2 8 3 2" xfId="28969"/>
    <cellStyle name="Output 2 8 4" xfId="40444"/>
    <cellStyle name="Output 2 8 5" xfId="44397"/>
    <cellStyle name="Output 2 8 6" xfId="45600"/>
    <cellStyle name="Output 2 9" xfId="573"/>
    <cellStyle name="Output 2 9 2" xfId="4964"/>
    <cellStyle name="Output 2 9 2 2" xfId="7550"/>
    <cellStyle name="Output 2 9 2 2 2" xfId="16539"/>
    <cellStyle name="Output 2 9 2 2 2 2" xfId="23395"/>
    <cellStyle name="Output 2 9 2 2 3" xfId="38081"/>
    <cellStyle name="Output 2 9 2 3" xfId="10187"/>
    <cellStyle name="Output 2 9 2 3 2" xfId="19176"/>
    <cellStyle name="Output 2 9 2 3 2 2" xfId="41047"/>
    <cellStyle name="Output 2 9 2 3 3" xfId="26430"/>
    <cellStyle name="Output 2 9 2 4" xfId="13953"/>
    <cellStyle name="Output 2 9 2 4 2" xfId="37092"/>
    <cellStyle name="Output 2 9 2 5" xfId="43381"/>
    <cellStyle name="Output 2 9 3" xfId="3010"/>
    <cellStyle name="Output 2 9 3 2" xfId="37298"/>
    <cellStyle name="Output 2 9 4" xfId="38713"/>
    <cellStyle name="Output 2 9 5" xfId="44421"/>
    <cellStyle name="Output 2 9 6" xfId="45675"/>
    <cellStyle name="Output 3" xfId="135"/>
    <cellStyle name="Output 3 10" xfId="921"/>
    <cellStyle name="Output 3 10 2" xfId="5288"/>
    <cellStyle name="Output 3 10 2 2" xfId="7874"/>
    <cellStyle name="Output 3 10 2 2 2" xfId="16863"/>
    <cellStyle name="Output 3 10 2 2 2 2" xfId="31599"/>
    <cellStyle name="Output 3 10 2 2 3" xfId="24775"/>
    <cellStyle name="Output 3 10 2 3" xfId="10511"/>
    <cellStyle name="Output 3 10 2 3 2" xfId="19500"/>
    <cellStyle name="Output 3 10 2 3 2 2" xfId="28725"/>
    <cellStyle name="Output 3 10 2 3 3" xfId="26397"/>
    <cellStyle name="Output 3 10 2 4" xfId="14277"/>
    <cellStyle name="Output 3 10 2 4 2" xfId="38723"/>
    <cellStyle name="Output 3 10 2 5" xfId="36352"/>
    <cellStyle name="Output 3 10 3" xfId="3358"/>
    <cellStyle name="Output 3 10 3 2" xfId="44007"/>
    <cellStyle name="Output 3 10 4" xfId="29260"/>
    <cellStyle name="Output 3 10 5" xfId="44542"/>
    <cellStyle name="Output 3 11" xfId="1265"/>
    <cellStyle name="Output 3 11 2" xfId="5610"/>
    <cellStyle name="Output 3 11 2 2" xfId="8196"/>
    <cellStyle name="Output 3 11 2 2 2" xfId="17185"/>
    <cellStyle name="Output 3 11 2 2 2 2" xfId="25239"/>
    <cellStyle name="Output 3 11 2 2 3" xfId="30295"/>
    <cellStyle name="Output 3 11 2 3" xfId="10833"/>
    <cellStyle name="Output 3 11 2 3 2" xfId="19822"/>
    <cellStyle name="Output 3 11 2 3 2 2" xfId="26595"/>
    <cellStyle name="Output 3 11 2 3 3" xfId="32217"/>
    <cellStyle name="Output 3 11 2 4" xfId="14599"/>
    <cellStyle name="Output 3 11 2 4 2" xfId="24652"/>
    <cellStyle name="Output 3 11 2 5" xfId="40104"/>
    <cellStyle name="Output 3 11 3" xfId="3702"/>
    <cellStyle name="Output 3 11 3 2" xfId="22533"/>
    <cellStyle name="Output 3 11 4" xfId="42521"/>
    <cellStyle name="Output 3 11 5" xfId="44588"/>
    <cellStyle name="Output 3 12" xfId="1826"/>
    <cellStyle name="Output 3 12 2" xfId="6143"/>
    <cellStyle name="Output 3 12 2 2" xfId="8729"/>
    <cellStyle name="Output 3 12 2 2 2" xfId="17718"/>
    <cellStyle name="Output 3 12 2 2 2 2" xfId="32614"/>
    <cellStyle name="Output 3 12 2 2 3" xfId="43056"/>
    <cellStyle name="Output 3 12 2 3" xfId="11366"/>
    <cellStyle name="Output 3 12 2 3 2" xfId="20355"/>
    <cellStyle name="Output 3 12 2 3 2 2" xfId="37082"/>
    <cellStyle name="Output 3 12 2 3 3" xfId="27678"/>
    <cellStyle name="Output 3 12 2 4" xfId="15132"/>
    <cellStyle name="Output 3 12 2 4 2" xfId="34977"/>
    <cellStyle name="Output 3 12 2 5" xfId="43545"/>
    <cellStyle name="Output 3 12 3" xfId="4263"/>
    <cellStyle name="Output 3 12 3 2" xfId="39428"/>
    <cellStyle name="Output 3 12 4" xfId="34102"/>
    <cellStyle name="Output 3 12 5" xfId="44685"/>
    <cellStyle name="Output 3 13" xfId="1599"/>
    <cellStyle name="Output 3 13 2" xfId="5944"/>
    <cellStyle name="Output 3 13 2 2" xfId="8530"/>
    <cellStyle name="Output 3 13 2 2 2" xfId="17519"/>
    <cellStyle name="Output 3 13 2 2 2 2" xfId="40627"/>
    <cellStyle name="Output 3 13 2 2 3" xfId="39860"/>
    <cellStyle name="Output 3 13 2 3" xfId="11167"/>
    <cellStyle name="Output 3 13 2 3 2" xfId="20156"/>
    <cellStyle name="Output 3 13 2 3 2 2" xfId="40734"/>
    <cellStyle name="Output 3 13 2 3 3" xfId="38969"/>
    <cellStyle name="Output 3 13 2 4" xfId="14933"/>
    <cellStyle name="Output 3 13 2 4 2" xfId="34203"/>
    <cellStyle name="Output 3 13 2 5" xfId="25551"/>
    <cellStyle name="Output 3 13 3" xfId="4036"/>
    <cellStyle name="Output 3 13 3 2" xfId="23710"/>
    <cellStyle name="Output 3 13 4" xfId="36863"/>
    <cellStyle name="Output 3 13 5" xfId="44689"/>
    <cellStyle name="Output 3 14" xfId="2598"/>
    <cellStyle name="Output 3 14 2" xfId="6839"/>
    <cellStyle name="Output 3 14 2 2" xfId="15828"/>
    <cellStyle name="Output 3 14 2 2 2" xfId="27650"/>
    <cellStyle name="Output 3 14 2 3" xfId="22874"/>
    <cellStyle name="Output 3 14 3" xfId="9409"/>
    <cellStyle name="Output 3 14 3 2" xfId="18398"/>
    <cellStyle name="Output 3 14 3 2 2" xfId="27103"/>
    <cellStyle name="Output 3 14 3 3" xfId="41285"/>
    <cellStyle name="Output 3 14 4" xfId="13452"/>
    <cellStyle name="Output 3 14 4 2" xfId="33472"/>
    <cellStyle name="Output 3 14 5" xfId="27402"/>
    <cellStyle name="Output 3 14 6" xfId="44768"/>
    <cellStyle name="Output 3 15" xfId="6529"/>
    <cellStyle name="Output 3 15 2" xfId="11750"/>
    <cellStyle name="Output 3 15 2 2" xfId="20739"/>
    <cellStyle name="Output 3 15 2 2 2" xfId="31245"/>
    <cellStyle name="Output 3 15 2 3" xfId="24314"/>
    <cellStyle name="Output 3 15 3" xfId="15518"/>
    <cellStyle name="Output 3 15 3 2" xfId="31824"/>
    <cellStyle name="Output 3 15 4" xfId="22888"/>
    <cellStyle name="Output 3 15 5" xfId="44726"/>
    <cellStyle name="Output 3 16" xfId="9113"/>
    <cellStyle name="Output 3 16 2" xfId="18102"/>
    <cellStyle name="Output 3 16 2 2" xfId="29989"/>
    <cellStyle name="Output 3 16 3" xfId="26149"/>
    <cellStyle name="Output 3 16 4" xfId="44834"/>
    <cellStyle name="Output 3 17" xfId="9847"/>
    <cellStyle name="Output 3 17 2" xfId="18836"/>
    <cellStyle name="Output 3 17 2 2" xfId="23396"/>
    <cellStyle name="Output 3 17 3" xfId="26710"/>
    <cellStyle name="Output 3 17 4" xfId="44861"/>
    <cellStyle name="Output 3 18" xfId="2233"/>
    <cellStyle name="Output 3 18 2" xfId="26812"/>
    <cellStyle name="Output 3 18 3" xfId="44893"/>
    <cellStyle name="Output 3 19" xfId="13142"/>
    <cellStyle name="Output 3 19 2" xfId="27788"/>
    <cellStyle name="Output 3 19 3" xfId="44981"/>
    <cellStyle name="Output 3 2" xfId="171"/>
    <cellStyle name="Output 3 2 10" xfId="1982"/>
    <cellStyle name="Output 3 2 10 2" xfId="6290"/>
    <cellStyle name="Output 3 2 10 2 2" xfId="8876"/>
    <cellStyle name="Output 3 2 10 2 2 2" xfId="17865"/>
    <cellStyle name="Output 3 2 10 2 2 2 2" xfId="25788"/>
    <cellStyle name="Output 3 2 10 2 2 3" xfId="28998"/>
    <cellStyle name="Output 3 2 10 2 3" xfId="11513"/>
    <cellStyle name="Output 3 2 10 2 3 2" xfId="20502"/>
    <cellStyle name="Output 3 2 10 2 3 2 2" xfId="23619"/>
    <cellStyle name="Output 3 2 10 2 3 3" xfId="40513"/>
    <cellStyle name="Output 3 2 10 2 4" xfId="15279"/>
    <cellStyle name="Output 3 2 10 2 4 2" xfId="33343"/>
    <cellStyle name="Output 3 2 10 2 5" xfId="28398"/>
    <cellStyle name="Output 3 2 10 3" xfId="4419"/>
    <cellStyle name="Output 3 2 10 3 2" xfId="38450"/>
    <cellStyle name="Output 3 2 10 4" xfId="32402"/>
    <cellStyle name="Output 3 2 11" xfId="2705"/>
    <cellStyle name="Output 3 2 11 2" xfId="6895"/>
    <cellStyle name="Output 3 2 11 2 2" xfId="15884"/>
    <cellStyle name="Output 3 2 11 2 2 2" xfId="28963"/>
    <cellStyle name="Output 3 2 11 2 3" xfId="35636"/>
    <cellStyle name="Output 3 2 11 3" xfId="9466"/>
    <cellStyle name="Output 3 2 11 3 2" xfId="18455"/>
    <cellStyle name="Output 3 2 11 3 2 2" xfId="26944"/>
    <cellStyle name="Output 3 2 11 3 3" xfId="32537"/>
    <cellStyle name="Output 3 2 11 4" xfId="13504"/>
    <cellStyle name="Output 3 2 11 4 2" xfId="37001"/>
    <cellStyle name="Output 3 2 11 5" xfId="35083"/>
    <cellStyle name="Output 3 2 12" xfId="6627"/>
    <cellStyle name="Output 3 2 12 2" xfId="11833"/>
    <cellStyle name="Output 3 2 12 2 2" xfId="20822"/>
    <cellStyle name="Output 3 2 12 2 2 2" xfId="39608"/>
    <cellStyle name="Output 3 2 12 2 3" xfId="36197"/>
    <cellStyle name="Output 3 2 12 3" xfId="15616"/>
    <cellStyle name="Output 3 2 12 3 2" xfId="22774"/>
    <cellStyle name="Output 3 2 12 4" xfId="41859"/>
    <cellStyle name="Output 3 2 13" xfId="9196"/>
    <cellStyle name="Output 3 2 13 2" xfId="18185"/>
    <cellStyle name="Output 3 2 13 2 2" xfId="36703"/>
    <cellStyle name="Output 3 2 13 3" xfId="29018"/>
    <cellStyle name="Output 3 2 14" xfId="9788"/>
    <cellStyle name="Output 3 2 14 2" xfId="18777"/>
    <cellStyle name="Output 3 2 14 2 2" xfId="37530"/>
    <cellStyle name="Output 3 2 14 3" xfId="35721"/>
    <cellStyle name="Output 3 2 15" xfId="2331"/>
    <cellStyle name="Output 3 2 15 2" xfId="23912"/>
    <cellStyle name="Output 3 2 16" xfId="13240"/>
    <cellStyle name="Output 3 2 16 2" xfId="30425"/>
    <cellStyle name="Output 3 2 17" xfId="43585"/>
    <cellStyle name="Output 3 2 18" xfId="44311"/>
    <cellStyle name="Output 3 2 19" xfId="45540"/>
    <cellStyle name="Output 3 2 2" xfId="347"/>
    <cellStyle name="Output 3 2 2 10" xfId="6649"/>
    <cellStyle name="Output 3 2 2 10 2" xfId="11855"/>
    <cellStyle name="Output 3 2 2 10 2 2" xfId="20844"/>
    <cellStyle name="Output 3 2 2 10 2 2 2" xfId="28476"/>
    <cellStyle name="Output 3 2 2 10 2 3" xfId="22941"/>
    <cellStyle name="Output 3 2 2 10 3" xfId="15638"/>
    <cellStyle name="Output 3 2 2 10 3 2" xfId="32854"/>
    <cellStyle name="Output 3 2 2 10 4" xfId="25706"/>
    <cellStyle name="Output 3 2 2 11" xfId="9218"/>
    <cellStyle name="Output 3 2 2 11 2" xfId="18207"/>
    <cellStyle name="Output 3 2 2 11 2 2" xfId="38853"/>
    <cellStyle name="Output 3 2 2 11 3" xfId="33845"/>
    <cellStyle name="Output 3 2 2 12" xfId="9782"/>
    <cellStyle name="Output 3 2 2 12 2" xfId="18771"/>
    <cellStyle name="Output 3 2 2 12 2 2" xfId="43612"/>
    <cellStyle name="Output 3 2 2 12 3" xfId="37547"/>
    <cellStyle name="Output 3 2 2 13" xfId="2353"/>
    <cellStyle name="Output 3 2 2 13 2" xfId="43778"/>
    <cellStyle name="Output 3 2 2 14" xfId="13262"/>
    <cellStyle name="Output 3 2 2 14 2" xfId="41522"/>
    <cellStyle name="Output 3 2 2 15" xfId="37184"/>
    <cellStyle name="Output 3 2 2 2" xfId="479"/>
    <cellStyle name="Output 3 2 2 2 10" xfId="9343"/>
    <cellStyle name="Output 3 2 2 2 10 2" xfId="18332"/>
    <cellStyle name="Output 3 2 2 2 10 2 2" xfId="34314"/>
    <cellStyle name="Output 3 2 2 2 10 3" xfId="42038"/>
    <cellStyle name="Output 3 2 2 2 11" xfId="12715"/>
    <cellStyle name="Output 3 2 2 2 11 2" xfId="21704"/>
    <cellStyle name="Output 3 2 2 2 11 2 2" xfId="35431"/>
    <cellStyle name="Output 3 2 2 2 11 3" xfId="26372"/>
    <cellStyle name="Output 3 2 2 2 12" xfId="2485"/>
    <cellStyle name="Output 3 2 2 2 12 2" xfId="41258"/>
    <cellStyle name="Output 3 2 2 2 13" xfId="13394"/>
    <cellStyle name="Output 3 2 2 2 13 2" xfId="43241"/>
    <cellStyle name="Output 3 2 2 2 14" xfId="29120"/>
    <cellStyle name="Output 3 2 2 2 2" xfId="828"/>
    <cellStyle name="Output 3 2 2 2 2 2" xfId="5197"/>
    <cellStyle name="Output 3 2 2 2 2 2 2" xfId="7783"/>
    <cellStyle name="Output 3 2 2 2 2 2 2 2" xfId="16772"/>
    <cellStyle name="Output 3 2 2 2 2 2 2 2 2" xfId="37491"/>
    <cellStyle name="Output 3 2 2 2 2 2 2 3" xfId="26327"/>
    <cellStyle name="Output 3 2 2 2 2 2 3" xfId="10420"/>
    <cellStyle name="Output 3 2 2 2 2 2 3 2" xfId="19409"/>
    <cellStyle name="Output 3 2 2 2 2 2 3 2 2" xfId="42974"/>
    <cellStyle name="Output 3 2 2 2 2 2 3 3" xfId="41535"/>
    <cellStyle name="Output 3 2 2 2 2 2 4" xfId="14186"/>
    <cellStyle name="Output 3 2 2 2 2 2 4 2" xfId="22169"/>
    <cellStyle name="Output 3 2 2 2 2 2 5" xfId="34799"/>
    <cellStyle name="Output 3 2 2 2 2 3" xfId="3265"/>
    <cellStyle name="Output 3 2 2 2 2 3 2" xfId="39166"/>
    <cellStyle name="Output 3 2 2 2 2 4" xfId="25546"/>
    <cellStyle name="Output 3 2 2 2 3" xfId="1173"/>
    <cellStyle name="Output 3 2 2 2 3 2" xfId="5518"/>
    <cellStyle name="Output 3 2 2 2 3 2 2" xfId="8104"/>
    <cellStyle name="Output 3 2 2 2 3 2 2 2" xfId="17093"/>
    <cellStyle name="Output 3 2 2 2 3 2 2 2 2" xfId="22640"/>
    <cellStyle name="Output 3 2 2 2 3 2 2 3" xfId="27741"/>
    <cellStyle name="Output 3 2 2 2 3 2 3" xfId="10741"/>
    <cellStyle name="Output 3 2 2 2 3 2 3 2" xfId="19730"/>
    <cellStyle name="Output 3 2 2 2 3 2 3 2 2" xfId="29945"/>
    <cellStyle name="Output 3 2 2 2 3 2 3 3" xfId="26667"/>
    <cellStyle name="Output 3 2 2 2 3 2 4" xfId="14507"/>
    <cellStyle name="Output 3 2 2 2 3 2 4 2" xfId="23861"/>
    <cellStyle name="Output 3 2 2 2 3 2 5" xfId="27856"/>
    <cellStyle name="Output 3 2 2 2 3 3" xfId="3610"/>
    <cellStyle name="Output 3 2 2 2 3 3 2" xfId="43366"/>
    <cellStyle name="Output 3 2 2 2 3 4" xfId="37138"/>
    <cellStyle name="Output 3 2 2 2 4" xfId="1517"/>
    <cellStyle name="Output 3 2 2 2 4 2" xfId="5862"/>
    <cellStyle name="Output 3 2 2 2 4 2 2" xfId="8448"/>
    <cellStyle name="Output 3 2 2 2 4 2 2 2" xfId="17437"/>
    <cellStyle name="Output 3 2 2 2 4 2 2 2 2" xfId="43267"/>
    <cellStyle name="Output 3 2 2 2 4 2 2 3" xfId="22631"/>
    <cellStyle name="Output 3 2 2 2 4 2 3" xfId="11085"/>
    <cellStyle name="Output 3 2 2 2 4 2 3 2" xfId="20074"/>
    <cellStyle name="Output 3 2 2 2 4 2 3 2 2" xfId="38496"/>
    <cellStyle name="Output 3 2 2 2 4 2 3 3" xfId="34410"/>
    <cellStyle name="Output 3 2 2 2 4 2 4" xfId="14851"/>
    <cellStyle name="Output 3 2 2 2 4 2 4 2" xfId="35917"/>
    <cellStyle name="Output 3 2 2 2 4 2 5" xfId="23037"/>
    <cellStyle name="Output 3 2 2 2 4 3" xfId="3954"/>
    <cellStyle name="Output 3 2 2 2 4 3 2" xfId="36841"/>
    <cellStyle name="Output 3 2 2 2 4 4" xfId="29403"/>
    <cellStyle name="Output 3 2 2 2 5" xfId="190"/>
    <cellStyle name="Output 3 2 2 2 5 2" xfId="2588"/>
    <cellStyle name="Output 3 2 2 2 5 2 2" xfId="6829"/>
    <cellStyle name="Output 3 2 2 2 5 2 2 2" xfId="15818"/>
    <cellStyle name="Output 3 2 2 2 5 2 2 2 2" xfId="38549"/>
    <cellStyle name="Output 3 2 2 2 5 2 2 3" xfId="43177"/>
    <cellStyle name="Output 3 2 2 2 5 2 3" xfId="9399"/>
    <cellStyle name="Output 3 2 2 2 5 2 3 2" xfId="18388"/>
    <cellStyle name="Output 3 2 2 2 5 2 3 2 2" xfId="38067"/>
    <cellStyle name="Output 3 2 2 2 5 2 3 3" xfId="33006"/>
    <cellStyle name="Output 3 2 2 2 5 2 4" xfId="13442"/>
    <cellStyle name="Output 3 2 2 2 5 2 4 2" xfId="29673"/>
    <cellStyle name="Output 3 2 2 2 5 2 5" xfId="38338"/>
    <cellStyle name="Output 3 2 2 2 5 3" xfId="2658"/>
    <cellStyle name="Output 3 2 2 2 5 3 2" xfId="29696"/>
    <cellStyle name="Output 3 2 2 2 5 4" xfId="30885"/>
    <cellStyle name="Output 3 2 2 2 6" xfId="2136"/>
    <cellStyle name="Output 3 2 2 2 6 2" xfId="6437"/>
    <cellStyle name="Output 3 2 2 2 6 2 2" xfId="9023"/>
    <cellStyle name="Output 3 2 2 2 6 2 2 2" xfId="18012"/>
    <cellStyle name="Output 3 2 2 2 6 2 2 2 2" xfId="32062"/>
    <cellStyle name="Output 3 2 2 2 6 2 2 3" xfId="30772"/>
    <cellStyle name="Output 3 2 2 2 6 2 3" xfId="11660"/>
    <cellStyle name="Output 3 2 2 2 6 2 3 2" xfId="20649"/>
    <cellStyle name="Output 3 2 2 2 6 2 3 2 2" xfId="22855"/>
    <cellStyle name="Output 3 2 2 2 6 2 3 3" xfId="34718"/>
    <cellStyle name="Output 3 2 2 2 6 2 4" xfId="15426"/>
    <cellStyle name="Output 3 2 2 2 6 2 4 2" xfId="32016"/>
    <cellStyle name="Output 3 2 2 2 6 2 5" xfId="41286"/>
    <cellStyle name="Output 3 2 2 2 6 3" xfId="4573"/>
    <cellStyle name="Output 3 2 2 2 6 3 2" xfId="31700"/>
    <cellStyle name="Output 3 2 2 2 6 4" xfId="28486"/>
    <cellStyle name="Output 3 2 2 2 7" xfId="2946"/>
    <cellStyle name="Output 3 2 2 2 7 2" xfId="7096"/>
    <cellStyle name="Output 3 2 2 2 7 2 2" xfId="12222"/>
    <cellStyle name="Output 3 2 2 2 7 2 2 2" xfId="21211"/>
    <cellStyle name="Output 3 2 2 2 7 2 2 2 2" xfId="28899"/>
    <cellStyle name="Output 3 2 2 2 7 2 2 3" xfId="26750"/>
    <cellStyle name="Output 3 2 2 2 7 2 3" xfId="13016"/>
    <cellStyle name="Output 3 2 2 2 7 2 3 2" xfId="22005"/>
    <cellStyle name="Output 3 2 2 2 7 2 3 2 2" xfId="27285"/>
    <cellStyle name="Output 3 2 2 2 7 2 3 3" xfId="41901"/>
    <cellStyle name="Output 3 2 2 2 7 2 4" xfId="16085"/>
    <cellStyle name="Output 3 2 2 2 7 2 4 2" xfId="26940"/>
    <cellStyle name="Output 3 2 2 2 7 2 5" xfId="28920"/>
    <cellStyle name="Output 3 2 2 2 7 3" xfId="9659"/>
    <cellStyle name="Output 3 2 2 2 7 3 2" xfId="18648"/>
    <cellStyle name="Output 3 2 2 2 7 3 2 2" xfId="29795"/>
    <cellStyle name="Output 3 2 2 2 7 3 3" xfId="26035"/>
    <cellStyle name="Output 3 2 2 2 7 4" xfId="33613"/>
    <cellStyle name="Output 3 2 2 2 8" xfId="4873"/>
    <cellStyle name="Output 3 2 2 2 8 2" xfId="7459"/>
    <cellStyle name="Output 3 2 2 2 8 2 2" xfId="16448"/>
    <cellStyle name="Output 3 2 2 2 8 2 2 2" xfId="23794"/>
    <cellStyle name="Output 3 2 2 2 8 2 3" xfId="27478"/>
    <cellStyle name="Output 3 2 2 2 8 3" xfId="10096"/>
    <cellStyle name="Output 3 2 2 2 8 3 2" xfId="19085"/>
    <cellStyle name="Output 3 2 2 2 8 3 2 2" xfId="41540"/>
    <cellStyle name="Output 3 2 2 2 8 3 3" xfId="41530"/>
    <cellStyle name="Output 3 2 2 2 8 4" xfId="13862"/>
    <cellStyle name="Output 3 2 2 2 8 4 2" xfId="30460"/>
    <cellStyle name="Output 3 2 2 2 8 5" xfId="34500"/>
    <cellStyle name="Output 3 2 2 2 9" xfId="6781"/>
    <cellStyle name="Output 3 2 2 2 9 2" xfId="11980"/>
    <cellStyle name="Output 3 2 2 2 9 2 2" xfId="20969"/>
    <cellStyle name="Output 3 2 2 2 9 2 2 2" xfId="38526"/>
    <cellStyle name="Output 3 2 2 2 9 2 3" xfId="40383"/>
    <cellStyle name="Output 3 2 2 2 9 3" xfId="15770"/>
    <cellStyle name="Output 3 2 2 2 9 3 2" xfId="37041"/>
    <cellStyle name="Output 3 2 2 2 9 4" xfId="35736"/>
    <cellStyle name="Output 3 2 2 3" xfId="696"/>
    <cellStyle name="Output 3 2 2 3 2" xfId="5072"/>
    <cellStyle name="Output 3 2 2 3 2 2" xfId="7658"/>
    <cellStyle name="Output 3 2 2 3 2 2 2" xfId="16647"/>
    <cellStyle name="Output 3 2 2 3 2 2 2 2" xfId="28698"/>
    <cellStyle name="Output 3 2 2 3 2 2 3" xfId="29705"/>
    <cellStyle name="Output 3 2 2 3 2 3" xfId="10295"/>
    <cellStyle name="Output 3 2 2 3 2 3 2" xfId="19284"/>
    <cellStyle name="Output 3 2 2 3 2 3 2 2" xfId="27141"/>
    <cellStyle name="Output 3 2 2 3 2 3 3" xfId="25244"/>
    <cellStyle name="Output 3 2 2 3 2 4" xfId="14061"/>
    <cellStyle name="Output 3 2 2 3 2 4 2" xfId="29897"/>
    <cellStyle name="Output 3 2 2 3 2 5" xfId="40855"/>
    <cellStyle name="Output 3 2 2 3 3" xfId="3133"/>
    <cellStyle name="Output 3 2 2 3 3 2" xfId="37146"/>
    <cellStyle name="Output 3 2 2 3 4" xfId="33282"/>
    <cellStyle name="Output 3 2 2 4" xfId="1041"/>
    <cellStyle name="Output 3 2 2 4 2" xfId="5393"/>
    <cellStyle name="Output 3 2 2 4 2 2" xfId="7979"/>
    <cellStyle name="Output 3 2 2 4 2 2 2" xfId="16968"/>
    <cellStyle name="Output 3 2 2 4 2 2 2 2" xfId="36251"/>
    <cellStyle name="Output 3 2 2 4 2 2 3" xfId="24547"/>
    <cellStyle name="Output 3 2 2 4 2 3" xfId="10616"/>
    <cellStyle name="Output 3 2 2 4 2 3 2" xfId="19605"/>
    <cellStyle name="Output 3 2 2 4 2 3 2 2" xfId="33767"/>
    <cellStyle name="Output 3 2 2 4 2 3 3" xfId="26547"/>
    <cellStyle name="Output 3 2 2 4 2 4" xfId="14382"/>
    <cellStyle name="Output 3 2 2 4 2 4 2" xfId="35633"/>
    <cellStyle name="Output 3 2 2 4 2 5" xfId="35108"/>
    <cellStyle name="Output 3 2 2 4 3" xfId="3478"/>
    <cellStyle name="Output 3 2 2 4 3 2" xfId="38516"/>
    <cellStyle name="Output 3 2 2 4 4" xfId="38445"/>
    <cellStyle name="Output 3 2 2 5" xfId="1385"/>
    <cellStyle name="Output 3 2 2 5 2" xfId="5730"/>
    <cellStyle name="Output 3 2 2 5 2 2" xfId="8316"/>
    <cellStyle name="Output 3 2 2 5 2 2 2" xfId="17305"/>
    <cellStyle name="Output 3 2 2 5 2 2 2 2" xfId="23063"/>
    <cellStyle name="Output 3 2 2 5 2 2 3" xfId="30087"/>
    <cellStyle name="Output 3 2 2 5 2 3" xfId="10953"/>
    <cellStyle name="Output 3 2 2 5 2 3 2" xfId="19942"/>
    <cellStyle name="Output 3 2 2 5 2 3 2 2" xfId="36525"/>
    <cellStyle name="Output 3 2 2 5 2 3 3" xfId="26649"/>
    <cellStyle name="Output 3 2 2 5 2 4" xfId="14719"/>
    <cellStyle name="Output 3 2 2 5 2 4 2" xfId="37603"/>
    <cellStyle name="Output 3 2 2 5 2 5" xfId="39571"/>
    <cellStyle name="Output 3 2 2 5 3" xfId="3822"/>
    <cellStyle name="Output 3 2 2 5 3 2" xfId="41760"/>
    <cellStyle name="Output 3 2 2 5 4" xfId="37463"/>
    <cellStyle name="Output 3 2 2 6" xfId="1716"/>
    <cellStyle name="Output 3 2 2 6 2" xfId="6042"/>
    <cellStyle name="Output 3 2 2 6 2 2" xfId="8628"/>
    <cellStyle name="Output 3 2 2 6 2 2 2" xfId="17617"/>
    <cellStyle name="Output 3 2 2 6 2 2 2 2" xfId="32871"/>
    <cellStyle name="Output 3 2 2 6 2 2 3" xfId="41041"/>
    <cellStyle name="Output 3 2 2 6 2 3" xfId="11265"/>
    <cellStyle name="Output 3 2 2 6 2 3 2" xfId="20254"/>
    <cellStyle name="Output 3 2 2 6 2 3 2 2" xfId="23989"/>
    <cellStyle name="Output 3 2 2 6 2 3 3" xfId="44108"/>
    <cellStyle name="Output 3 2 2 6 2 4" xfId="15031"/>
    <cellStyle name="Output 3 2 2 6 2 4 2" xfId="24848"/>
    <cellStyle name="Output 3 2 2 6 2 5" xfId="22237"/>
    <cellStyle name="Output 3 2 2 6 3" xfId="4153"/>
    <cellStyle name="Output 3 2 2 6 3 2" xfId="31982"/>
    <cellStyle name="Output 3 2 2 6 4" xfId="23954"/>
    <cellStyle name="Output 3 2 2 7" xfId="2004"/>
    <cellStyle name="Output 3 2 2 7 2" xfId="6312"/>
    <cellStyle name="Output 3 2 2 7 2 2" xfId="8898"/>
    <cellStyle name="Output 3 2 2 7 2 2 2" xfId="17887"/>
    <cellStyle name="Output 3 2 2 7 2 2 2 2" xfId="30268"/>
    <cellStyle name="Output 3 2 2 7 2 2 3" xfId="33821"/>
    <cellStyle name="Output 3 2 2 7 2 3" xfId="11535"/>
    <cellStyle name="Output 3 2 2 7 2 3 2" xfId="20524"/>
    <cellStyle name="Output 3 2 2 7 2 3 2 2" xfId="42312"/>
    <cellStyle name="Output 3 2 2 7 2 3 3" xfId="26723"/>
    <cellStyle name="Output 3 2 2 7 2 4" xfId="15301"/>
    <cellStyle name="Output 3 2 2 7 2 4 2" xfId="40768"/>
    <cellStyle name="Output 3 2 2 7 2 5" xfId="33233"/>
    <cellStyle name="Output 3 2 2 7 3" xfId="4441"/>
    <cellStyle name="Output 3 2 2 7 3 2" xfId="43441"/>
    <cellStyle name="Output 3 2 2 7 4" xfId="37632"/>
    <cellStyle name="Output 3 2 2 8" xfId="2815"/>
    <cellStyle name="Output 3 2 2 8 2" xfId="6965"/>
    <cellStyle name="Output 3 2 2 8 2 2" xfId="12094"/>
    <cellStyle name="Output 3 2 2 8 2 2 2" xfId="21083"/>
    <cellStyle name="Output 3 2 2 8 2 2 2 2" xfId="22741"/>
    <cellStyle name="Output 3 2 2 8 2 2 3" xfId="25202"/>
    <cellStyle name="Output 3 2 2 8 2 3" xfId="12916"/>
    <cellStyle name="Output 3 2 2 8 2 3 2" xfId="21905"/>
    <cellStyle name="Output 3 2 2 8 2 3 2 2" xfId="42511"/>
    <cellStyle name="Output 3 2 2 8 2 3 3" xfId="42001"/>
    <cellStyle name="Output 3 2 2 8 2 4" xfId="15954"/>
    <cellStyle name="Output 3 2 2 8 2 4 2" xfId="35520"/>
    <cellStyle name="Output 3 2 2 8 2 5" xfId="32604"/>
    <cellStyle name="Output 3 2 2 8 3" xfId="9528"/>
    <cellStyle name="Output 3 2 2 8 3 2" xfId="18517"/>
    <cellStyle name="Output 3 2 2 8 3 2 2" xfId="43666"/>
    <cellStyle name="Output 3 2 2 8 3 3" xfId="34039"/>
    <cellStyle name="Output 3 2 2 8 4" xfId="36761"/>
    <cellStyle name="Output 3 2 2 9" xfId="4748"/>
    <cellStyle name="Output 3 2 2 9 2" xfId="7334"/>
    <cellStyle name="Output 3 2 2 9 2 2" xfId="16323"/>
    <cellStyle name="Output 3 2 2 9 2 2 2" xfId="34779"/>
    <cellStyle name="Output 3 2 2 9 2 3" xfId="37970"/>
    <cellStyle name="Output 3 2 2 9 3" xfId="9971"/>
    <cellStyle name="Output 3 2 2 9 3 2" xfId="18960"/>
    <cellStyle name="Output 3 2 2 9 3 2 2" xfId="42907"/>
    <cellStyle name="Output 3 2 2 9 3 3" xfId="34510"/>
    <cellStyle name="Output 3 2 2 9 4" xfId="13737"/>
    <cellStyle name="Output 3 2 2 9 4 2" xfId="32079"/>
    <cellStyle name="Output 3 2 2 9 5" xfId="25545"/>
    <cellStyle name="Output 3 2 3" xfId="457"/>
    <cellStyle name="Output 3 2 3 10" xfId="9321"/>
    <cellStyle name="Output 3 2 3 10 2" xfId="18310"/>
    <cellStyle name="Output 3 2 3 10 2 2" xfId="23097"/>
    <cellStyle name="Output 3 2 3 10 3" xfId="23381"/>
    <cellStyle name="Output 3 2 3 11" xfId="12248"/>
    <cellStyle name="Output 3 2 3 11 2" xfId="21237"/>
    <cellStyle name="Output 3 2 3 11 2 2" xfId="31476"/>
    <cellStyle name="Output 3 2 3 11 3" xfId="32176"/>
    <cellStyle name="Output 3 2 3 12" xfId="2463"/>
    <cellStyle name="Output 3 2 3 12 2" xfId="30339"/>
    <cellStyle name="Output 3 2 3 13" xfId="13372"/>
    <cellStyle name="Output 3 2 3 13 2" xfId="38318"/>
    <cellStyle name="Output 3 2 3 14" xfId="24579"/>
    <cellStyle name="Output 3 2 3 2" xfId="806"/>
    <cellStyle name="Output 3 2 3 2 2" xfId="5175"/>
    <cellStyle name="Output 3 2 3 2 2 2" xfId="7761"/>
    <cellStyle name="Output 3 2 3 2 2 2 2" xfId="16750"/>
    <cellStyle name="Output 3 2 3 2 2 2 2 2" xfId="31810"/>
    <cellStyle name="Output 3 2 3 2 2 2 3" xfId="35476"/>
    <cellStyle name="Output 3 2 3 2 2 3" xfId="10398"/>
    <cellStyle name="Output 3 2 3 2 2 3 2" xfId="19387"/>
    <cellStyle name="Output 3 2 3 2 2 3 2 2" xfId="37886"/>
    <cellStyle name="Output 3 2 3 2 2 3 3" xfId="43926"/>
    <cellStyle name="Output 3 2 3 2 2 4" xfId="14164"/>
    <cellStyle name="Output 3 2 3 2 2 4 2" xfId="34172"/>
    <cellStyle name="Output 3 2 3 2 2 5" xfId="34188"/>
    <cellStyle name="Output 3 2 3 2 3" xfId="3243"/>
    <cellStyle name="Output 3 2 3 2 3 2" xfId="38693"/>
    <cellStyle name="Output 3 2 3 2 4" xfId="33056"/>
    <cellStyle name="Output 3 2 3 3" xfId="1151"/>
    <cellStyle name="Output 3 2 3 3 2" xfId="5496"/>
    <cellStyle name="Output 3 2 3 3 2 2" xfId="8082"/>
    <cellStyle name="Output 3 2 3 3 2 2 2" xfId="17071"/>
    <cellStyle name="Output 3 2 3 3 2 2 2 2" xfId="41431"/>
    <cellStyle name="Output 3 2 3 3 2 2 3" xfId="39079"/>
    <cellStyle name="Output 3 2 3 3 2 3" xfId="10719"/>
    <cellStyle name="Output 3 2 3 3 2 3 2" xfId="19708"/>
    <cellStyle name="Output 3 2 3 3 2 3 2 2" xfId="27821"/>
    <cellStyle name="Output 3 2 3 3 2 3 3" xfId="40575"/>
    <cellStyle name="Output 3 2 3 3 2 4" xfId="14485"/>
    <cellStyle name="Output 3 2 3 3 2 4 2" xfId="36370"/>
    <cellStyle name="Output 3 2 3 3 2 5" xfId="43816"/>
    <cellStyle name="Output 3 2 3 3 3" xfId="3588"/>
    <cellStyle name="Output 3 2 3 3 3 2" xfId="38254"/>
    <cellStyle name="Output 3 2 3 3 4" xfId="31442"/>
    <cellStyle name="Output 3 2 3 4" xfId="1495"/>
    <cellStyle name="Output 3 2 3 4 2" xfId="5840"/>
    <cellStyle name="Output 3 2 3 4 2 2" xfId="8426"/>
    <cellStyle name="Output 3 2 3 4 2 2 2" xfId="17415"/>
    <cellStyle name="Output 3 2 3 4 2 2 2 2" xfId="38171"/>
    <cellStyle name="Output 3 2 3 4 2 2 3" xfId="41422"/>
    <cellStyle name="Output 3 2 3 4 2 3" xfId="11063"/>
    <cellStyle name="Output 3 2 3 4 2 3 2" xfId="20052"/>
    <cellStyle name="Output 3 2 3 4 2 3 2 2" xfId="32810"/>
    <cellStyle name="Output 3 2 3 4 2 3 3" xfId="32095"/>
    <cellStyle name="Output 3 2 3 4 2 4" xfId="14829"/>
    <cellStyle name="Output 3 2 3 4 2 4 2" xfId="27842"/>
    <cellStyle name="Output 3 2 3 4 2 5" xfId="27291"/>
    <cellStyle name="Output 3 2 3 4 3" xfId="3932"/>
    <cellStyle name="Output 3 2 3 4 3 2" xfId="39722"/>
    <cellStyle name="Output 3 2 3 4 4" xfId="24882"/>
    <cellStyle name="Output 3 2 3 5" xfId="1322"/>
    <cellStyle name="Output 3 2 3 5 2" xfId="5667"/>
    <cellStyle name="Output 3 2 3 5 2 2" xfId="8253"/>
    <cellStyle name="Output 3 2 3 5 2 2 2" xfId="17242"/>
    <cellStyle name="Output 3 2 3 5 2 2 2 2" xfId="40043"/>
    <cellStyle name="Output 3 2 3 5 2 2 3" xfId="41357"/>
    <cellStyle name="Output 3 2 3 5 2 3" xfId="10890"/>
    <cellStyle name="Output 3 2 3 5 2 3 2" xfId="19879"/>
    <cellStyle name="Output 3 2 3 5 2 3 2 2" xfId="39181"/>
    <cellStyle name="Output 3 2 3 5 2 3 3" xfId="26522"/>
    <cellStyle name="Output 3 2 3 5 2 4" xfId="14656"/>
    <cellStyle name="Output 3 2 3 5 2 4 2" xfId="25029"/>
    <cellStyle name="Output 3 2 3 5 2 5" xfId="28903"/>
    <cellStyle name="Output 3 2 3 5 3" xfId="3759"/>
    <cellStyle name="Output 3 2 3 5 3 2" xfId="22929"/>
    <cellStyle name="Output 3 2 3 5 4" xfId="43176"/>
    <cellStyle name="Output 3 2 3 6" xfId="2114"/>
    <cellStyle name="Output 3 2 3 6 2" xfId="6415"/>
    <cellStyle name="Output 3 2 3 6 2 2" xfId="9001"/>
    <cellStyle name="Output 3 2 3 6 2 2 2" xfId="17990"/>
    <cellStyle name="Output 3 2 3 6 2 2 2 2" xfId="22162"/>
    <cellStyle name="Output 3 2 3 6 2 2 3" xfId="42514"/>
    <cellStyle name="Output 3 2 3 6 2 3" xfId="11638"/>
    <cellStyle name="Output 3 2 3 6 2 3 2" xfId="20627"/>
    <cellStyle name="Output 3 2 3 6 2 3 2 2" xfId="27104"/>
    <cellStyle name="Output 3 2 3 6 2 3 3" xfId="35137"/>
    <cellStyle name="Output 3 2 3 6 2 4" xfId="15404"/>
    <cellStyle name="Output 3 2 3 6 2 4 2" xfId="35951"/>
    <cellStyle name="Output 3 2 3 6 2 5" xfId="30385"/>
    <cellStyle name="Output 3 2 3 6 3" xfId="4551"/>
    <cellStyle name="Output 3 2 3 6 3 2" xfId="43299"/>
    <cellStyle name="Output 3 2 3 6 4" xfId="24099"/>
    <cellStyle name="Output 3 2 3 7" xfId="2924"/>
    <cellStyle name="Output 3 2 3 7 2" xfId="7074"/>
    <cellStyle name="Output 3 2 3 7 2 2" xfId="12200"/>
    <cellStyle name="Output 3 2 3 7 2 2 2" xfId="21189"/>
    <cellStyle name="Output 3 2 3 7 2 2 2 2" xfId="42920"/>
    <cellStyle name="Output 3 2 3 7 2 2 3" xfId="26994"/>
    <cellStyle name="Output 3 2 3 7 2 3" xfId="13002"/>
    <cellStyle name="Output 3 2 3 7 2 3 2" xfId="21991"/>
    <cellStyle name="Output 3 2 3 7 2 3 2 2" xfId="40006"/>
    <cellStyle name="Output 3 2 3 7 2 3 3" xfId="26491"/>
    <cellStyle name="Output 3 2 3 7 2 4" xfId="16063"/>
    <cellStyle name="Output 3 2 3 7 2 4 2" xfId="40967"/>
    <cellStyle name="Output 3 2 3 7 2 5" xfId="36776"/>
    <cellStyle name="Output 3 2 3 7 3" xfId="9637"/>
    <cellStyle name="Output 3 2 3 7 3 2" xfId="18626"/>
    <cellStyle name="Output 3 2 3 7 3 2 2" xfId="25539"/>
    <cellStyle name="Output 3 2 3 7 3 3" xfId="42121"/>
    <cellStyle name="Output 3 2 3 7 4" xfId="33140"/>
    <cellStyle name="Output 3 2 3 8" xfId="4851"/>
    <cellStyle name="Output 3 2 3 8 2" xfId="7437"/>
    <cellStyle name="Output 3 2 3 8 2 2" xfId="16426"/>
    <cellStyle name="Output 3 2 3 8 2 2 2" xfId="36222"/>
    <cellStyle name="Output 3 2 3 8 2 3" xfId="28323"/>
    <cellStyle name="Output 3 2 3 8 3" xfId="10074"/>
    <cellStyle name="Output 3 2 3 8 3 2" xfId="19063"/>
    <cellStyle name="Output 3 2 3 8 3 2 2" xfId="30441"/>
    <cellStyle name="Output 3 2 3 8 3 3" xfId="43929"/>
    <cellStyle name="Output 3 2 3 8 4" xfId="13840"/>
    <cellStyle name="Output 3 2 3 8 4 2" xfId="25988"/>
    <cellStyle name="Output 3 2 3 8 5" xfId="37319"/>
    <cellStyle name="Output 3 2 3 9" xfId="6759"/>
    <cellStyle name="Output 3 2 3 9 2" xfId="11958"/>
    <cellStyle name="Output 3 2 3 9 2 2" xfId="20947"/>
    <cellStyle name="Output 3 2 3 9 2 2 2" xfId="42298"/>
    <cellStyle name="Output 3 2 3 9 2 3" xfId="42798"/>
    <cellStyle name="Output 3 2 3 9 3" xfId="15748"/>
    <cellStyle name="Output 3 2 3 9 3 2" xfId="31348"/>
    <cellStyle name="Output 3 2 3 9 4" xfId="22188"/>
    <cellStyle name="Output 3 2 4" xfId="554"/>
    <cellStyle name="Output 3 2 4 2" xfId="903"/>
    <cellStyle name="Output 3 2 4 2 2" xfId="5272"/>
    <cellStyle name="Output 3 2 4 2 2 2" xfId="7858"/>
    <cellStyle name="Output 3 2 4 2 2 2 2" xfId="16847"/>
    <cellStyle name="Output 3 2 4 2 2 2 2 2" xfId="37025"/>
    <cellStyle name="Output 3 2 4 2 2 2 3" xfId="29047"/>
    <cellStyle name="Output 3 2 4 2 2 3" xfId="10495"/>
    <cellStyle name="Output 3 2 4 2 2 3 2" xfId="19484"/>
    <cellStyle name="Output 3 2 4 2 2 3 2 2" xfId="26088"/>
    <cellStyle name="Output 3 2 4 2 2 3 3" xfId="33378"/>
    <cellStyle name="Output 3 2 4 2 2 4" xfId="14261"/>
    <cellStyle name="Output 3 2 4 2 2 4 2" xfId="38672"/>
    <cellStyle name="Output 3 2 4 2 2 5" xfId="23602"/>
    <cellStyle name="Output 3 2 4 2 3" xfId="3340"/>
    <cellStyle name="Output 3 2 4 2 3 2" xfId="30468"/>
    <cellStyle name="Output 3 2 4 2 4" xfId="38289"/>
    <cellStyle name="Output 3 2 4 3" xfId="1248"/>
    <cellStyle name="Output 3 2 4 3 2" xfId="5593"/>
    <cellStyle name="Output 3 2 4 3 2 2" xfId="8179"/>
    <cellStyle name="Output 3 2 4 3 2 2 2" xfId="17168"/>
    <cellStyle name="Output 3 2 4 3 2 2 2 2" xfId="35450"/>
    <cellStyle name="Output 3 2 4 3 2 2 3" xfId="41105"/>
    <cellStyle name="Output 3 2 4 3 2 3" xfId="10816"/>
    <cellStyle name="Output 3 2 4 3 2 3 2" xfId="19805"/>
    <cellStyle name="Output 3 2 4 3 2 3 2 2" xfId="43505"/>
    <cellStyle name="Output 3 2 4 3 2 3 3" xfId="32019"/>
    <cellStyle name="Output 3 2 4 3 2 4" xfId="14582"/>
    <cellStyle name="Output 3 2 4 3 2 4 2" xfId="41917"/>
    <cellStyle name="Output 3 2 4 3 2 5" xfId="41183"/>
    <cellStyle name="Output 3 2 4 3 3" xfId="3685"/>
    <cellStyle name="Output 3 2 4 3 3 2" xfId="37502"/>
    <cellStyle name="Output 3 2 4 3 4" xfId="31183"/>
    <cellStyle name="Output 3 2 4 4" xfId="1592"/>
    <cellStyle name="Output 3 2 4 4 2" xfId="5937"/>
    <cellStyle name="Output 3 2 4 4 2 2" xfId="8523"/>
    <cellStyle name="Output 3 2 4 4 2 2 2" xfId="17512"/>
    <cellStyle name="Output 3 2 4 4 2 2 2 2" xfId="37912"/>
    <cellStyle name="Output 3 2 4 4 2 2 3" xfId="35492"/>
    <cellStyle name="Output 3 2 4 4 2 3" xfId="11160"/>
    <cellStyle name="Output 3 2 4 4 2 3 2" xfId="20149"/>
    <cellStyle name="Output 3 2 4 4 2 3 2 2" xfId="38019"/>
    <cellStyle name="Output 3 2 4 4 2 3 3" xfId="40287"/>
    <cellStyle name="Output 3 2 4 4 2 4" xfId="14926"/>
    <cellStyle name="Output 3 2 4 4 2 4 2" xfId="27561"/>
    <cellStyle name="Output 3 2 4 4 2 5" xfId="22461"/>
    <cellStyle name="Output 3 2 4 4 3" xfId="4029"/>
    <cellStyle name="Output 3 2 4 4 3 2" xfId="40962"/>
    <cellStyle name="Output 3 2 4 4 4" xfId="33544"/>
    <cellStyle name="Output 3 2 4 5" xfId="1904"/>
    <cellStyle name="Output 3 2 4 5 2" xfId="6220"/>
    <cellStyle name="Output 3 2 4 5 2 2" xfId="8806"/>
    <cellStyle name="Output 3 2 4 5 2 2 2" xfId="17795"/>
    <cellStyle name="Output 3 2 4 5 2 2 2 2" xfId="43739"/>
    <cellStyle name="Output 3 2 4 5 2 2 3" xfId="30511"/>
    <cellStyle name="Output 3 2 4 5 2 3" xfId="11443"/>
    <cellStyle name="Output 3 2 4 5 2 3 2" xfId="20432"/>
    <cellStyle name="Output 3 2 4 5 2 3 2 2" xfId="25305"/>
    <cellStyle name="Output 3 2 4 5 2 3 3" xfId="26706"/>
    <cellStyle name="Output 3 2 4 5 2 4" xfId="15209"/>
    <cellStyle name="Output 3 2 4 5 2 4 2" xfId="22361"/>
    <cellStyle name="Output 3 2 4 5 2 5" xfId="23477"/>
    <cellStyle name="Output 3 2 4 5 3" xfId="4341"/>
    <cellStyle name="Output 3 2 4 5 3 2" xfId="39032"/>
    <cellStyle name="Output 3 2 4 5 4" xfId="22745"/>
    <cellStyle name="Output 3 2 4 6" xfId="2211"/>
    <cellStyle name="Output 3 2 4 6 2" xfId="6512"/>
    <cellStyle name="Output 3 2 4 6 2 2" xfId="9098"/>
    <cellStyle name="Output 3 2 4 6 2 2 2" xfId="18087"/>
    <cellStyle name="Output 3 2 4 6 2 2 2 2" xfId="26867"/>
    <cellStyle name="Output 3 2 4 6 2 2 3" xfId="38757"/>
    <cellStyle name="Output 3 2 4 6 2 3" xfId="11735"/>
    <cellStyle name="Output 3 2 4 6 2 3 2" xfId="20724"/>
    <cellStyle name="Output 3 2 4 6 2 3 2 2" xfId="42685"/>
    <cellStyle name="Output 3 2 4 6 2 3 3" xfId="44115"/>
    <cellStyle name="Output 3 2 4 6 2 4" xfId="15501"/>
    <cellStyle name="Output 3 2 4 6 2 4 2" xfId="28244"/>
    <cellStyle name="Output 3 2 4 6 2 5" xfId="24682"/>
    <cellStyle name="Output 3 2 4 6 3" xfId="4648"/>
    <cellStyle name="Output 3 2 4 6 3 2" xfId="23430"/>
    <cellStyle name="Output 3 2 4 6 4" xfId="34757"/>
    <cellStyle name="Output 3 2 4 7" xfId="4948"/>
    <cellStyle name="Output 3 2 4 7 2" xfId="7534"/>
    <cellStyle name="Output 3 2 4 7 2 2" xfId="16523"/>
    <cellStyle name="Output 3 2 4 7 2 2 2" xfId="25166"/>
    <cellStyle name="Output 3 2 4 7 2 3" xfId="26507"/>
    <cellStyle name="Output 3 2 4 7 3" xfId="10171"/>
    <cellStyle name="Output 3 2 4 7 3 2" xfId="19160"/>
    <cellStyle name="Output 3 2 4 7 3 2 2" xfId="27254"/>
    <cellStyle name="Output 3 2 4 7 3 3" xfId="34281"/>
    <cellStyle name="Output 3 2 4 7 4" xfId="13937"/>
    <cellStyle name="Output 3 2 4 7 4 2" xfId="35066"/>
    <cellStyle name="Output 3 2 4 7 5" xfId="31633"/>
    <cellStyle name="Output 3 2 4 8" xfId="2560"/>
    <cellStyle name="Output 3 2 4 8 2" xfId="27109"/>
    <cellStyle name="Output 3 2 4 9" xfId="24320"/>
    <cellStyle name="Output 3 2 5" xfId="325"/>
    <cellStyle name="Output 3 2 5 2" xfId="4726"/>
    <cellStyle name="Output 3 2 5 2 2" xfId="7312"/>
    <cellStyle name="Output 3 2 5 2 2 2" xfId="16301"/>
    <cellStyle name="Output 3 2 5 2 2 2 2" xfId="37216"/>
    <cellStyle name="Output 3 2 5 2 2 3" xfId="25057"/>
    <cellStyle name="Output 3 2 5 2 3" xfId="9949"/>
    <cellStyle name="Output 3 2 5 2 3 2" xfId="18938"/>
    <cellStyle name="Output 3 2 5 2 3 2 2" xfId="34620"/>
    <cellStyle name="Output 3 2 5 2 3 3" xfId="40457"/>
    <cellStyle name="Output 3 2 5 2 4" xfId="13715"/>
    <cellStyle name="Output 3 2 5 2 4 2" xfId="26307"/>
    <cellStyle name="Output 3 2 5 2 5" xfId="33055"/>
    <cellStyle name="Output 3 2 5 3" xfId="2793"/>
    <cellStyle name="Output 3 2 5 3 2" xfId="31287"/>
    <cellStyle name="Output 3 2 5 4" xfId="31484"/>
    <cellStyle name="Output 3 2 6" xfId="674"/>
    <cellStyle name="Output 3 2 6 2" xfId="5050"/>
    <cellStyle name="Output 3 2 6 2 2" xfId="7636"/>
    <cellStyle name="Output 3 2 6 2 2 2" xfId="16625"/>
    <cellStyle name="Output 3 2 6 2 2 2 2" xfId="39696"/>
    <cellStyle name="Output 3 2 6 2 2 3" xfId="27696"/>
    <cellStyle name="Output 3 2 6 2 3" xfId="10273"/>
    <cellStyle name="Output 3 2 6 2 3 2" xfId="19262"/>
    <cellStyle name="Output 3 2 6 2 3 2 2" xfId="39817"/>
    <cellStyle name="Output 3 2 6 2 3 3" xfId="44127"/>
    <cellStyle name="Output 3 2 6 2 4" xfId="14039"/>
    <cellStyle name="Output 3 2 6 2 4 2" xfId="25193"/>
    <cellStyle name="Output 3 2 6 2 5" xfId="29917"/>
    <cellStyle name="Output 3 2 6 3" xfId="3111"/>
    <cellStyle name="Output 3 2 6 3 2" xfId="31450"/>
    <cellStyle name="Output 3 2 6 4" xfId="28444"/>
    <cellStyle name="Output 3 2 7" xfId="1019"/>
    <cellStyle name="Output 3 2 7 2" xfId="5371"/>
    <cellStyle name="Output 3 2 7 2 2" xfId="7957"/>
    <cellStyle name="Output 3 2 7 2 2 2" xfId="16946"/>
    <cellStyle name="Output 3 2 7 2 2 2 2" xfId="27919"/>
    <cellStyle name="Output 3 2 7 2 2 3" xfId="25492"/>
    <cellStyle name="Output 3 2 7 2 3" xfId="10594"/>
    <cellStyle name="Output 3 2 7 2 3 2" xfId="19583"/>
    <cellStyle name="Output 3 2 7 2 3 2 2" xfId="28947"/>
    <cellStyle name="Output 3 2 7 2 3 3" xfId="31157"/>
    <cellStyle name="Output 3 2 7 2 4" xfId="14360"/>
    <cellStyle name="Output 3 2 7 2 4 2" xfId="37376"/>
    <cellStyle name="Output 3 2 7 2 5" xfId="36869"/>
    <cellStyle name="Output 3 2 7 3" xfId="3456"/>
    <cellStyle name="Output 3 2 7 3 2" xfId="32914"/>
    <cellStyle name="Output 3 2 7 4" xfId="32759"/>
    <cellStyle name="Output 3 2 8" xfId="1363"/>
    <cellStyle name="Output 3 2 8 2" xfId="5708"/>
    <cellStyle name="Output 3 2 8 2 2" xfId="8294"/>
    <cellStyle name="Output 3 2 8 2 2 2" xfId="17283"/>
    <cellStyle name="Output 3 2 8 2 2 2 2" xfId="27284"/>
    <cellStyle name="Output 3 2 8 2 2 3" xfId="25613"/>
    <cellStyle name="Output 3 2 8 2 3" xfId="10931"/>
    <cellStyle name="Output 3 2 8 2 3 2" xfId="19920"/>
    <cellStyle name="Output 3 2 8 2 3 2 2" xfId="28198"/>
    <cellStyle name="Output 3 2 8 2 3 3" xfId="40494"/>
    <cellStyle name="Output 3 2 8 2 4" xfId="14697"/>
    <cellStyle name="Output 3 2 8 2 4 2" xfId="32379"/>
    <cellStyle name="Output 3 2 8 2 5" xfId="33860"/>
    <cellStyle name="Output 3 2 8 3" xfId="3800"/>
    <cellStyle name="Output 3 2 8 3 2" xfId="34325"/>
    <cellStyle name="Output 3 2 8 4" xfId="31815"/>
    <cellStyle name="Output 3 2 9" xfId="1611"/>
    <cellStyle name="Output 3 2 9 2" xfId="5955"/>
    <cellStyle name="Output 3 2 9 2 2" xfId="8541"/>
    <cellStyle name="Output 3 2 9 2 2 2" xfId="17530"/>
    <cellStyle name="Output 3 2 9 2 2 2 2" xfId="43917"/>
    <cellStyle name="Output 3 2 9 2 2 3" xfId="33218"/>
    <cellStyle name="Output 3 2 9 2 3" xfId="11178"/>
    <cellStyle name="Output 3 2 9 2 3 2" xfId="20167"/>
    <cellStyle name="Output 3 2 9 2 3 2 2" xfId="29008"/>
    <cellStyle name="Output 3 2 9 2 3 3" xfId="32032"/>
    <cellStyle name="Output 3 2 9 2 4" xfId="14944"/>
    <cellStyle name="Output 3 2 9 2 4 2" xfId="29513"/>
    <cellStyle name="Output 3 2 9 2 5" xfId="34937"/>
    <cellStyle name="Output 3 2 9 3" xfId="4048"/>
    <cellStyle name="Output 3 2 9 3 2" xfId="41106"/>
    <cellStyle name="Output 3 2 9 4" xfId="33674"/>
    <cellStyle name="Output 3 20" xfId="23839"/>
    <cellStyle name="Output 3 20 2" xfId="44995"/>
    <cellStyle name="Output 3 21" xfId="44967"/>
    <cellStyle name="Output 3 22" xfId="45049"/>
    <cellStyle name="Output 3 23" xfId="45035"/>
    <cellStyle name="Output 3 24" xfId="45094"/>
    <cellStyle name="Output 3 25" xfId="45161"/>
    <cellStyle name="Output 3 26" xfId="45188"/>
    <cellStyle name="Output 3 27" xfId="45274"/>
    <cellStyle name="Output 3 28" xfId="45288"/>
    <cellStyle name="Output 3 29" xfId="45256"/>
    <cellStyle name="Output 3 3" xfId="289"/>
    <cellStyle name="Output 3 3 10" xfId="6591"/>
    <cellStyle name="Output 3 3 10 2" xfId="11802"/>
    <cellStyle name="Output 3 3 10 2 2" xfId="20791"/>
    <cellStyle name="Output 3 3 10 2 2 2" xfId="35233"/>
    <cellStyle name="Output 3 3 10 2 3" xfId="24234"/>
    <cellStyle name="Output 3 3 10 3" xfId="15580"/>
    <cellStyle name="Output 3 3 10 3 2" xfId="24443"/>
    <cellStyle name="Output 3 3 10 4" xfId="37972"/>
    <cellStyle name="Output 3 3 11" xfId="9165"/>
    <cellStyle name="Output 3 3 11 2" xfId="18154"/>
    <cellStyle name="Output 3 3 11 2 2" xfId="29364"/>
    <cellStyle name="Output 3 3 11 3" xfId="43678"/>
    <cellStyle name="Output 3 3 12" xfId="9784"/>
    <cellStyle name="Output 3 3 12 2" xfId="18773"/>
    <cellStyle name="Output 3 3 12 2 2" xfId="39765"/>
    <cellStyle name="Output 3 3 12 3" xfId="34414"/>
    <cellStyle name="Output 3 3 13" xfId="2295"/>
    <cellStyle name="Output 3 3 13 2" xfId="32788"/>
    <cellStyle name="Output 3 3 14" xfId="13204"/>
    <cellStyle name="Output 3 3 14 2" xfId="31574"/>
    <cellStyle name="Output 3 3 15" xfId="26826"/>
    <cellStyle name="Output 3 3 16" xfId="44287"/>
    <cellStyle name="Output 3 3 17" xfId="45567"/>
    <cellStyle name="Output 3 3 2" xfId="424"/>
    <cellStyle name="Output 3 3 2 10" xfId="9290"/>
    <cellStyle name="Output 3 3 2 10 2" xfId="18279"/>
    <cellStyle name="Output 3 3 2 10 2 2" xfId="25861"/>
    <cellStyle name="Output 3 3 2 10 3" xfId="24351"/>
    <cellStyle name="Output 3 3 2 11" xfId="12307"/>
    <cellStyle name="Output 3 3 2 11 2" xfId="21296"/>
    <cellStyle name="Output 3 3 2 11 2 2" xfId="28410"/>
    <cellStyle name="Output 3 3 2 11 3" xfId="26816"/>
    <cellStyle name="Output 3 3 2 12" xfId="2430"/>
    <cellStyle name="Output 3 3 2 12 2" xfId="37034"/>
    <cellStyle name="Output 3 3 2 13" xfId="13339"/>
    <cellStyle name="Output 3 3 2 13 2" xfId="39164"/>
    <cellStyle name="Output 3 3 2 14" xfId="27781"/>
    <cellStyle name="Output 3 3 2 2" xfId="773"/>
    <cellStyle name="Output 3 3 2 2 2" xfId="5144"/>
    <cellStyle name="Output 3 3 2 2 2 2" xfId="7730"/>
    <cellStyle name="Output 3 3 2 2 2 2 2" xfId="16719"/>
    <cellStyle name="Output 3 3 2 2 2 2 2 2" xfId="22901"/>
    <cellStyle name="Output 3 3 2 2 2 2 3" xfId="38297"/>
    <cellStyle name="Output 3 3 2 2 2 3" xfId="10367"/>
    <cellStyle name="Output 3 3 2 2 2 3 2" xfId="19356"/>
    <cellStyle name="Output 3 3 2 2 2 3 2 2" xfId="31917"/>
    <cellStyle name="Output 3 3 2 2 2 3 3" xfId="37827"/>
    <cellStyle name="Output 3 3 2 2 2 4" xfId="14133"/>
    <cellStyle name="Output 3 3 2 2 2 4 2" xfId="29380"/>
    <cellStyle name="Output 3 3 2 2 2 5" xfId="43966"/>
    <cellStyle name="Output 3 3 2 2 3" xfId="3210"/>
    <cellStyle name="Output 3 3 2 2 3 2" xfId="27747"/>
    <cellStyle name="Output 3 3 2 2 4" xfId="33928"/>
    <cellStyle name="Output 3 3 2 3" xfId="1118"/>
    <cellStyle name="Output 3 3 2 3 2" xfId="5465"/>
    <cellStyle name="Output 3 3 2 3 2 2" xfId="8051"/>
    <cellStyle name="Output 3 3 2 3 2 2 2" xfId="17040"/>
    <cellStyle name="Output 3 3 2 3 2 2 2 2" xfId="41571"/>
    <cellStyle name="Output 3 3 2 3 2 2 3" xfId="36584"/>
    <cellStyle name="Output 3 3 2 3 2 3" xfId="10688"/>
    <cellStyle name="Output 3 3 2 3 2 3 2" xfId="19677"/>
    <cellStyle name="Output 3 3 2 3 2 3 2 2" xfId="43781"/>
    <cellStyle name="Output 3 3 2 3 2 3 3" xfId="34700"/>
    <cellStyle name="Output 3 3 2 3 2 4" xfId="14454"/>
    <cellStyle name="Output 3 3 2 3 2 4 2" xfId="29023"/>
    <cellStyle name="Output 3 3 2 3 2 5" xfId="28636"/>
    <cellStyle name="Output 3 3 2 3 3" xfId="3555"/>
    <cellStyle name="Output 3 3 2 3 3 2" xfId="39105"/>
    <cellStyle name="Output 3 3 2 3 4" xfId="28558"/>
    <cellStyle name="Output 3 3 2 4" xfId="1462"/>
    <cellStyle name="Output 3 3 2 4 2" xfId="5807"/>
    <cellStyle name="Output 3 3 2 4 2 2" xfId="8393"/>
    <cellStyle name="Output 3 3 2 4 2 2 2" xfId="17382"/>
    <cellStyle name="Output 3 3 2 4 2 2 2 2" xfId="34280"/>
    <cellStyle name="Output 3 3 2 4 2 2 3" xfId="40156"/>
    <cellStyle name="Output 3 3 2 4 2 3" xfId="11030"/>
    <cellStyle name="Output 3 3 2 4 2 3 2" xfId="20019"/>
    <cellStyle name="Output 3 3 2 4 2 3 2 2" xfId="33656"/>
    <cellStyle name="Output 3 3 2 4 2 3 3" xfId="25337"/>
    <cellStyle name="Output 3 3 2 4 2 4" xfId="14796"/>
    <cellStyle name="Output 3 3 2 4 2 4 2" xfId="35525"/>
    <cellStyle name="Output 3 3 2 4 2 5" xfId="24549"/>
    <cellStyle name="Output 3 3 2 4 3" xfId="3899"/>
    <cellStyle name="Output 3 3 2 4 3 2" xfId="27432"/>
    <cellStyle name="Output 3 3 2 4 4" xfId="25729"/>
    <cellStyle name="Output 3 3 2 5" xfId="1612"/>
    <cellStyle name="Output 3 3 2 5 2" xfId="5956"/>
    <cellStyle name="Output 3 3 2 5 2 2" xfId="8542"/>
    <cellStyle name="Output 3 3 2 5 2 2 2" xfId="17531"/>
    <cellStyle name="Output 3 3 2 5 2 2 2 2" xfId="30797"/>
    <cellStyle name="Output 3 3 2 5 2 2 3" xfId="42628"/>
    <cellStyle name="Output 3 3 2 5 2 3" xfId="11179"/>
    <cellStyle name="Output 3 3 2 5 2 3 2" xfId="20168"/>
    <cellStyle name="Output 3 3 2 5 2 3 2 2" xfId="38149"/>
    <cellStyle name="Output 3 3 2 5 2 3 3" xfId="41441"/>
    <cellStyle name="Output 3 3 2 5 2 4" xfId="14945"/>
    <cellStyle name="Output 3 3 2 5 2 4 2" xfId="38653"/>
    <cellStyle name="Output 3 3 2 5 2 5" xfId="22152"/>
    <cellStyle name="Output 3 3 2 5 3" xfId="4049"/>
    <cellStyle name="Output 3 3 2 5 3 2" xfId="28253"/>
    <cellStyle name="Output 3 3 2 5 4" xfId="43085"/>
    <cellStyle name="Output 3 3 2 6" xfId="2081"/>
    <cellStyle name="Output 3 3 2 6 2" xfId="6384"/>
    <cellStyle name="Output 3 3 2 6 2 2" xfId="8970"/>
    <cellStyle name="Output 3 3 2 6 2 2 2" xfId="17959"/>
    <cellStyle name="Output 3 3 2 6 2 2 2 2" xfId="25192"/>
    <cellStyle name="Output 3 3 2 6 2 2 3" xfId="41371"/>
    <cellStyle name="Output 3 3 2 6 2 3" xfId="11607"/>
    <cellStyle name="Output 3 3 2 6 2 3 2" xfId="20596"/>
    <cellStyle name="Output 3 3 2 6 2 3 2 2" xfId="25158"/>
    <cellStyle name="Output 3 3 2 6 2 3 3" xfId="44060"/>
    <cellStyle name="Output 3 3 2 6 2 4" xfId="15373"/>
    <cellStyle name="Output 3 3 2 6 2 4 2" xfId="43520"/>
    <cellStyle name="Output 3 3 2 6 2 5" xfId="36257"/>
    <cellStyle name="Output 3 3 2 6 3" xfId="4518"/>
    <cellStyle name="Output 3 3 2 6 3 2" xfId="27935"/>
    <cellStyle name="Output 3 3 2 6 4" xfId="38438"/>
    <cellStyle name="Output 3 3 2 7" xfId="2891"/>
    <cellStyle name="Output 3 3 2 7 2" xfId="7041"/>
    <cellStyle name="Output 3 3 2 7 2 2" xfId="12168"/>
    <cellStyle name="Output 3 3 2 7 2 2 2" xfId="21157"/>
    <cellStyle name="Output 3 3 2 7 2 2 2 2" xfId="36711"/>
    <cellStyle name="Output 3 3 2 7 2 2 3" xfId="23075"/>
    <cellStyle name="Output 3 3 2 7 2 3" xfId="12977"/>
    <cellStyle name="Output 3 3 2 7 2 3 2" xfId="21966"/>
    <cellStyle name="Output 3 3 2 7 2 3 2 2" xfId="30752"/>
    <cellStyle name="Output 3 3 2 7 2 3 3" xfId="31953"/>
    <cellStyle name="Output 3 3 2 7 2 4" xfId="16030"/>
    <cellStyle name="Output 3 3 2 7 2 4 2" xfId="22125"/>
    <cellStyle name="Output 3 3 2 7 2 5" xfId="34319"/>
    <cellStyle name="Output 3 3 2 7 3" xfId="9604"/>
    <cellStyle name="Output 3 3 2 7 3 2" xfId="18593"/>
    <cellStyle name="Output 3 3 2 7 3 2 2" xfId="39607"/>
    <cellStyle name="Output 3 3 2 7 3 3" xfId="42971"/>
    <cellStyle name="Output 3 3 2 7 4" xfId="37290"/>
    <cellStyle name="Output 3 3 2 8" xfId="4820"/>
    <cellStyle name="Output 3 3 2 8 2" xfId="7406"/>
    <cellStyle name="Output 3 3 2 8 2 2" xfId="16395"/>
    <cellStyle name="Output 3 3 2 8 2 2 2" xfId="28889"/>
    <cellStyle name="Output 3 3 2 8 2 3" xfId="24724"/>
    <cellStyle name="Output 3 3 2 8 3" xfId="10043"/>
    <cellStyle name="Output 3 3 2 8 3 2" xfId="19032"/>
    <cellStyle name="Output 3 3 2 8 3 2 2" xfId="36363"/>
    <cellStyle name="Output 3 3 2 8 3 3" xfId="37830"/>
    <cellStyle name="Output 3 3 2 8 4" xfId="13809"/>
    <cellStyle name="Output 3 3 2 8 4 2" xfId="28038"/>
    <cellStyle name="Output 3 3 2 8 5" xfId="32725"/>
    <cellStyle name="Output 3 3 2 9" xfId="6726"/>
    <cellStyle name="Output 3 3 2 9 2" xfId="11927"/>
    <cellStyle name="Output 3 3 2 9 2 2" xfId="20916"/>
    <cellStyle name="Output 3 3 2 9 2 2 2" xfId="39260"/>
    <cellStyle name="Output 3 3 2 9 2 3" xfId="40533"/>
    <cellStyle name="Output 3 3 2 9 3" xfId="15715"/>
    <cellStyle name="Output 3 3 2 9 3 2" xfId="39742"/>
    <cellStyle name="Output 3 3 2 9 4" xfId="33306"/>
    <cellStyle name="Output 3 3 3" xfId="638"/>
    <cellStyle name="Output 3 3 3 2" xfId="5019"/>
    <cellStyle name="Output 3 3 3 2 2" xfId="7605"/>
    <cellStyle name="Output 3 3 3 2 2 2" xfId="16594"/>
    <cellStyle name="Output 3 3 3 2 2 2 2" xfId="35340"/>
    <cellStyle name="Output 3 3 3 2 2 3" xfId="41961"/>
    <cellStyle name="Output 3 3 3 2 3" xfId="10242"/>
    <cellStyle name="Output 3 3 3 2 3 2" xfId="19231"/>
    <cellStyle name="Output 3 3 3 2 3 2 2" xfId="40171"/>
    <cellStyle name="Output 3 3 3 2 3 3" xfId="26407"/>
    <cellStyle name="Output 3 3 3 2 4" xfId="14008"/>
    <cellStyle name="Output 3 3 3 2 4 2" xfId="41316"/>
    <cellStyle name="Output 3 3 3 2 5" xfId="28790"/>
    <cellStyle name="Output 3 3 3 3" xfId="3075"/>
    <cellStyle name="Output 3 3 3 3 2" xfId="39816"/>
    <cellStyle name="Output 3 3 3 4" xfId="27404"/>
    <cellStyle name="Output 3 3 4" xfId="983"/>
    <cellStyle name="Output 3 3 4 2" xfId="5340"/>
    <cellStyle name="Output 3 3 4 2 2" xfId="7926"/>
    <cellStyle name="Output 3 3 4 2 2 2" xfId="16915"/>
    <cellStyle name="Output 3 3 4 2 2 2 2" xfId="34807"/>
    <cellStyle name="Output 3 3 4 2 2 3" xfId="27668"/>
    <cellStyle name="Output 3 3 4 2 3" xfId="10563"/>
    <cellStyle name="Output 3 3 4 2 3 2" xfId="19552"/>
    <cellStyle name="Output 3 3 4 2 3 2 2" xfId="25368"/>
    <cellStyle name="Output 3 3 4 2 3 3" xfId="26697"/>
    <cellStyle name="Output 3 3 4 2 4" xfId="14329"/>
    <cellStyle name="Output 3 3 4 2 4 2" xfId="32787"/>
    <cellStyle name="Output 3 3 4 2 5" xfId="29829"/>
    <cellStyle name="Output 3 3 4 3" xfId="3420"/>
    <cellStyle name="Output 3 3 4 3 2" xfId="28993"/>
    <cellStyle name="Output 3 3 4 4" xfId="28915"/>
    <cellStyle name="Output 3 3 5" xfId="1327"/>
    <cellStyle name="Output 3 3 5 2" xfId="5672"/>
    <cellStyle name="Output 3 3 5 2 2" xfId="8258"/>
    <cellStyle name="Output 3 3 5 2 2 2" xfId="17247"/>
    <cellStyle name="Output 3 3 5 2 2 2 2" xfId="34910"/>
    <cellStyle name="Output 3 3 5 2 2 3" xfId="42484"/>
    <cellStyle name="Output 3 3 5 2 3" xfId="10895"/>
    <cellStyle name="Output 3 3 5 2 3 2" xfId="19884"/>
    <cellStyle name="Output 3 3 5 2 3 2 2" xfId="27105"/>
    <cellStyle name="Output 3 3 5 2 3 3" xfId="36622"/>
    <cellStyle name="Output 3 3 5 2 4" xfId="14661"/>
    <cellStyle name="Output 3 3 5 2 4 2" xfId="26141"/>
    <cellStyle name="Output 3 3 5 2 5" xfId="29951"/>
    <cellStyle name="Output 3 3 5 3" xfId="3764"/>
    <cellStyle name="Output 3 3 5 3 2" xfId="29259"/>
    <cellStyle name="Output 3 3 5 4" xfId="28078"/>
    <cellStyle name="Output 3 3 6" xfId="1824"/>
    <cellStyle name="Output 3 3 6 2" xfId="6141"/>
    <cellStyle name="Output 3 3 6 2 2" xfId="8727"/>
    <cellStyle name="Output 3 3 6 2 2 2" xfId="17716"/>
    <cellStyle name="Output 3 3 6 2 2 2 2" xfId="23496"/>
    <cellStyle name="Output 3 3 6 2 2 3" xfId="25660"/>
    <cellStyle name="Output 3 3 6 2 3" xfId="11364"/>
    <cellStyle name="Output 3 3 6 2 3 2" xfId="20353"/>
    <cellStyle name="Output 3 3 6 2 3 2 2" xfId="40928"/>
    <cellStyle name="Output 3 3 6 2 3 3" xfId="43883"/>
    <cellStyle name="Output 3 3 6 2 4" xfId="15130"/>
    <cellStyle name="Output 3 3 6 2 4 2" xfId="27042"/>
    <cellStyle name="Output 3 3 6 2 5" xfId="26148"/>
    <cellStyle name="Output 3 3 6 3" xfId="4261"/>
    <cellStyle name="Output 3 3 6 3 2" xfId="43275"/>
    <cellStyle name="Output 3 3 6 4" xfId="38552"/>
    <cellStyle name="Output 3 3 7" xfId="1836"/>
    <cellStyle name="Output 3 3 7 2" xfId="6153"/>
    <cellStyle name="Output 3 3 7 2 2" xfId="8739"/>
    <cellStyle name="Output 3 3 7 2 2 2" xfId="17728"/>
    <cellStyle name="Output 3 3 7 2 2 2 2" xfId="40892"/>
    <cellStyle name="Output 3 3 7 2 2 3" xfId="22748"/>
    <cellStyle name="Output 3 3 7 2 3" xfId="11376"/>
    <cellStyle name="Output 3 3 7 2 3 2" xfId="20365"/>
    <cellStyle name="Output 3 3 7 2 3 2 2" xfId="38349"/>
    <cellStyle name="Output 3 3 7 2 3 3" xfId="32033"/>
    <cellStyle name="Output 3 3 7 2 4" xfId="15142"/>
    <cellStyle name="Output 3 3 7 2 4 2" xfId="43106"/>
    <cellStyle name="Output 3 3 7 2 5" xfId="22431"/>
    <cellStyle name="Output 3 3 7 3" xfId="4273"/>
    <cellStyle name="Output 3 3 7 3 2" xfId="24862"/>
    <cellStyle name="Output 3 3 7 4" xfId="35587"/>
    <cellStyle name="Output 3 3 8" xfId="2757"/>
    <cellStyle name="Output 3 3 8 2" xfId="6938"/>
    <cellStyle name="Output 3 3 8 2 2" xfId="12072"/>
    <cellStyle name="Output 3 3 8 2 2 2" xfId="21061"/>
    <cellStyle name="Output 3 3 8 2 2 2 2" xfId="31013"/>
    <cellStyle name="Output 3 3 8 2 2 3" xfId="26529"/>
    <cellStyle name="Output 3 3 8 2 3" xfId="12896"/>
    <cellStyle name="Output 3 3 8 2 3 2" xfId="21885"/>
    <cellStyle name="Output 3 3 8 2 3 2 2" xfId="33272"/>
    <cellStyle name="Output 3 3 8 2 3 3" xfId="32462"/>
    <cellStyle name="Output 3 3 8 2 4" xfId="15927"/>
    <cellStyle name="Output 3 3 8 2 4 2" xfId="30277"/>
    <cellStyle name="Output 3 3 8 2 5" xfId="39839"/>
    <cellStyle name="Output 3 3 8 3" xfId="9502"/>
    <cellStyle name="Output 3 3 8 3 2" xfId="18491"/>
    <cellStyle name="Output 3 3 8 3 2 2" xfId="28688"/>
    <cellStyle name="Output 3 3 8 3 3" xfId="23686"/>
    <cellStyle name="Output 3 3 8 4" xfId="41215"/>
    <cellStyle name="Output 3 3 9" xfId="4695"/>
    <cellStyle name="Output 3 3 9 2" xfId="7281"/>
    <cellStyle name="Output 3 3 9 2 2" xfId="16270"/>
    <cellStyle name="Output 3 3 9 2 2 2" xfId="32647"/>
    <cellStyle name="Output 3 3 9 2 3" xfId="43325"/>
    <cellStyle name="Output 3 3 9 3" xfId="9918"/>
    <cellStyle name="Output 3 3 9 3 2" xfId="18907"/>
    <cellStyle name="Output 3 3 9 3 2 2" xfId="35881"/>
    <cellStyle name="Output 3 3 9 3 3" xfId="34660"/>
    <cellStyle name="Output 3 3 9 4" xfId="13684"/>
    <cellStyle name="Output 3 3 9 4 2" xfId="43402"/>
    <cellStyle name="Output 3 3 9 5" xfId="30284"/>
    <cellStyle name="Output 3 30" xfId="45345"/>
    <cellStyle name="Output 3 31" xfId="45361"/>
    <cellStyle name="Output 3 32" xfId="45371"/>
    <cellStyle name="Output 3 33" xfId="45395"/>
    <cellStyle name="Output 3 34" xfId="44263"/>
    <cellStyle name="Output 3 35" xfId="44159"/>
    <cellStyle name="Output 3 36" xfId="45509"/>
    <cellStyle name="Output 3 4" xfId="354"/>
    <cellStyle name="Output 3 4 10" xfId="6656"/>
    <cellStyle name="Output 3 4 10 2" xfId="11862"/>
    <cellStyle name="Output 3 4 10 2 2" xfId="20851"/>
    <cellStyle name="Output 3 4 10 2 2 2" xfId="32414"/>
    <cellStyle name="Output 3 4 10 2 3" xfId="41683"/>
    <cellStyle name="Output 3 4 10 3" xfId="15645"/>
    <cellStyle name="Output 3 4 10 3 2" xfId="30324"/>
    <cellStyle name="Output 3 4 10 4" xfId="28005"/>
    <cellStyle name="Output 3 4 11" xfId="9225"/>
    <cellStyle name="Output 3 4 11 2" xfId="18214"/>
    <cellStyle name="Output 3 4 11 2 2" xfId="37953"/>
    <cellStyle name="Output 3 4 11 3" xfId="37165"/>
    <cellStyle name="Output 3 4 12" xfId="12334"/>
    <cellStyle name="Output 3 4 12 2" xfId="21323"/>
    <cellStyle name="Output 3 4 12 2 2" xfId="23230"/>
    <cellStyle name="Output 3 4 12 3" xfId="38089"/>
    <cellStyle name="Output 3 4 13" xfId="2360"/>
    <cellStyle name="Output 3 4 13 2" xfId="40191"/>
    <cellStyle name="Output 3 4 14" xfId="13269"/>
    <cellStyle name="Output 3 4 14 2" xfId="38786"/>
    <cellStyle name="Output 3 4 15" xfId="32866"/>
    <cellStyle name="Output 3 4 16" xfId="44322"/>
    <cellStyle name="Output 3 4 17" xfId="45618"/>
    <cellStyle name="Output 3 4 2" xfId="486"/>
    <cellStyle name="Output 3 4 2 10" xfId="9350"/>
    <cellStyle name="Output 3 4 2 10 2" xfId="18339"/>
    <cellStyle name="Output 3 4 2 10 2 2" xfId="30822"/>
    <cellStyle name="Output 3 4 2 10 3" xfId="39304"/>
    <cellStyle name="Output 3 4 2 11" xfId="9723"/>
    <cellStyle name="Output 3 4 2 11 2" xfId="18712"/>
    <cellStyle name="Output 3 4 2 11 2 2" xfId="36350"/>
    <cellStyle name="Output 3 4 2 11 3" xfId="26689"/>
    <cellStyle name="Output 3 4 2 12" xfId="2492"/>
    <cellStyle name="Output 3 4 2 12 2" xfId="24153"/>
    <cellStyle name="Output 3 4 2 13" xfId="13401"/>
    <cellStyle name="Output 3 4 2 13 2" xfId="27345"/>
    <cellStyle name="Output 3 4 2 14" xfId="31567"/>
    <cellStyle name="Output 3 4 2 2" xfId="835"/>
    <cellStyle name="Output 3 4 2 2 2" xfId="5204"/>
    <cellStyle name="Output 3 4 2 2 2 2" xfId="7790"/>
    <cellStyle name="Output 3 4 2 2 2 2 2" xfId="16779"/>
    <cellStyle name="Output 3 4 2 2 2 2 2 2" xfId="41831"/>
    <cellStyle name="Output 3 4 2 2 2 2 3" xfId="43984"/>
    <cellStyle name="Output 3 4 2 2 2 3" xfId="10427"/>
    <cellStyle name="Output 3 4 2 2 2 3 2" xfId="19416"/>
    <cellStyle name="Output 3 4 2 2 2 3 2 2" xfId="27037"/>
    <cellStyle name="Output 3 4 2 2 2 3 3" xfId="35911"/>
    <cellStyle name="Output 3 4 2 2 2 4" xfId="14193"/>
    <cellStyle name="Output 3 4 2 2 2 4 2" xfId="38527"/>
    <cellStyle name="Output 3 4 2 2 2 5" xfId="25393"/>
    <cellStyle name="Output 3 4 2 2 3" xfId="3272"/>
    <cellStyle name="Output 3 4 2 2 3 2" xfId="35020"/>
    <cellStyle name="Output 3 4 2 2 4" xfId="27845"/>
    <cellStyle name="Output 3 4 2 3" xfId="1180"/>
    <cellStyle name="Output 3 4 2 3 2" xfId="5525"/>
    <cellStyle name="Output 3 4 2 3 2 2" xfId="8111"/>
    <cellStyle name="Output 3 4 2 3 2 2 2" xfId="17100"/>
    <cellStyle name="Output 3 4 2 3 2 2 2 2" xfId="25700"/>
    <cellStyle name="Output 3 4 2 3 2 2 3" xfId="24459"/>
    <cellStyle name="Output 3 4 2 3 2 3" xfId="10748"/>
    <cellStyle name="Output 3 4 2 3 2 3 2" xfId="19737"/>
    <cellStyle name="Output 3 4 2 3 2 3 2 2" xfId="36076"/>
    <cellStyle name="Output 3 4 2 3 2 3 3" xfId="25355"/>
    <cellStyle name="Output 3 4 2 3 2 4" xfId="14514"/>
    <cellStyle name="Output 3 4 2 3 2 4 2" xfId="34091"/>
    <cellStyle name="Output 3 4 2 3 2 5" xfId="24575"/>
    <cellStyle name="Output 3 4 2 3 3" xfId="3617"/>
    <cellStyle name="Output 3 4 2 3 3 2" xfId="27482"/>
    <cellStyle name="Output 3 4 2 3 4" xfId="32082"/>
    <cellStyle name="Output 3 4 2 4" xfId="1524"/>
    <cellStyle name="Output 3 4 2 4 2" xfId="5869"/>
    <cellStyle name="Output 3 4 2 4 2 2" xfId="8455"/>
    <cellStyle name="Output 3 4 2 4 2 2 2" xfId="17444"/>
    <cellStyle name="Output 3 4 2 4 2 2 2 2" xfId="27371"/>
    <cellStyle name="Output 3 4 2 4 2 2 3" xfId="25693"/>
    <cellStyle name="Output 3 4 2 4 2 3" xfId="11092"/>
    <cellStyle name="Output 3 4 2 4 2 3 2" xfId="20081"/>
    <cellStyle name="Output 3 4 2 4 2 3 2 2" xfId="41212"/>
    <cellStyle name="Output 3 4 2 4 2 3 3" xfId="35542"/>
    <cellStyle name="Output 3 4 2 4 2 4" xfId="14858"/>
    <cellStyle name="Output 3 4 2 4 2 4 2" xfId="28880"/>
    <cellStyle name="Output 3 4 2 4 2 5" xfId="26050"/>
    <cellStyle name="Output 3 4 2 4 3" xfId="3961"/>
    <cellStyle name="Output 3 4 2 4 3 2" xfId="32071"/>
    <cellStyle name="Output 3 4 2 4 4" xfId="31850"/>
    <cellStyle name="Output 3 4 2 5" xfId="1915"/>
    <cellStyle name="Output 3 4 2 5 2" xfId="6231"/>
    <cellStyle name="Output 3 4 2 5 2 2" xfId="8817"/>
    <cellStyle name="Output 3 4 2 5 2 2 2" xfId="17806"/>
    <cellStyle name="Output 3 4 2 5 2 2 2 2" xfId="37714"/>
    <cellStyle name="Output 3 4 2 5 2 2 3" xfId="32405"/>
    <cellStyle name="Output 3 4 2 5 2 3" xfId="11454"/>
    <cellStyle name="Output 3 4 2 5 2 3 2" xfId="20443"/>
    <cellStyle name="Output 3 4 2 5 2 3 2 2" xfId="37954"/>
    <cellStyle name="Output 3 4 2 5 2 3 3" xfId="27471"/>
    <cellStyle name="Output 3 4 2 5 2 4" xfId="15220"/>
    <cellStyle name="Output 3 4 2 5 2 4 2" xfId="40127"/>
    <cellStyle name="Output 3 4 2 5 2 5" xfId="31464"/>
    <cellStyle name="Output 3 4 2 5 3" xfId="4352"/>
    <cellStyle name="Output 3 4 2 5 3 2" xfId="32012"/>
    <cellStyle name="Output 3 4 2 5 4" xfId="39336"/>
    <cellStyle name="Output 3 4 2 6" xfId="2143"/>
    <cellStyle name="Output 3 4 2 6 2" xfId="6444"/>
    <cellStyle name="Output 3 4 2 6 2 2" xfId="9030"/>
    <cellStyle name="Output 3 4 2 6 2 2 2" xfId="18019"/>
    <cellStyle name="Output 3 4 2 6 2 2 2 2" xfId="29593"/>
    <cellStyle name="Output 3 4 2 6 2 2 3" xfId="22576"/>
    <cellStyle name="Output 3 4 2 6 2 3" xfId="11667"/>
    <cellStyle name="Output 3 4 2 6 2 3 2" xfId="20656"/>
    <cellStyle name="Output 3 4 2 6 2 3 2 2" xfId="25897"/>
    <cellStyle name="Output 3 4 2 6 2 3 3" xfId="33410"/>
    <cellStyle name="Output 3 4 2 6 2 4" xfId="15433"/>
    <cellStyle name="Output 3 4 2 6 2 4 2" xfId="32440"/>
    <cellStyle name="Output 3 4 2 6 2 5" xfId="24182"/>
    <cellStyle name="Output 3 4 2 6 3" xfId="4580"/>
    <cellStyle name="Output 3 4 2 6 3 2" xfId="23144"/>
    <cellStyle name="Output 3 4 2 6 4" xfId="25427"/>
    <cellStyle name="Output 3 4 2 7" xfId="2953"/>
    <cellStyle name="Output 3 4 2 7 2" xfId="7103"/>
    <cellStyle name="Output 3 4 2 7 2 2" xfId="12229"/>
    <cellStyle name="Output 3 4 2 7 2 2 2" xfId="21218"/>
    <cellStyle name="Output 3 4 2 7 2 2 2 2" xfId="31346"/>
    <cellStyle name="Output 3 4 2 7 2 2 3" xfId="24982"/>
    <cellStyle name="Output 3 4 2 7 2 3" xfId="13023"/>
    <cellStyle name="Output 3 4 2 7 2 3 2" xfId="22012"/>
    <cellStyle name="Output 3 4 2 7 2 3 2 2" xfId="34466"/>
    <cellStyle name="Output 3 4 2 7 2 3 3" xfId="39167"/>
    <cellStyle name="Output 3 4 2 7 2 4" xfId="16092"/>
    <cellStyle name="Output 3 4 2 7 2 4 2" xfId="42322"/>
    <cellStyle name="Output 3 4 2 7 2 5" xfId="31367"/>
    <cellStyle name="Output 3 4 2 7 3" xfId="9666"/>
    <cellStyle name="Output 3 4 2 7 3 2" xfId="18655"/>
    <cellStyle name="Output 3 4 2 7 3 2 2" xfId="35910"/>
    <cellStyle name="Output 3 4 2 7 3 3" xfId="28335"/>
    <cellStyle name="Output 3 4 2 7 4" xfId="36932"/>
    <cellStyle name="Output 3 4 2 8" xfId="4880"/>
    <cellStyle name="Output 3 4 2 8 2" xfId="7466"/>
    <cellStyle name="Output 3 4 2 8 2 2" xfId="16455"/>
    <cellStyle name="Output 3 4 2 8 2 2 2" xfId="34024"/>
    <cellStyle name="Output 3 4 2 8 2 3" xfId="28616"/>
    <cellStyle name="Output 3 4 2 8 3" xfId="10103"/>
    <cellStyle name="Output 3 4 2 8 3 2" xfId="19092"/>
    <cellStyle name="Output 3 4 2 8 3 2 2" xfId="38795"/>
    <cellStyle name="Output 3 4 2 8 3 3" xfId="35905"/>
    <cellStyle name="Output 3 4 2 8 4" xfId="13869"/>
    <cellStyle name="Output 3 4 2 8 4 2" xfId="36660"/>
    <cellStyle name="Output 3 4 2 8 5" xfId="40322"/>
    <cellStyle name="Output 3 4 2 9" xfId="6788"/>
    <cellStyle name="Output 3 4 2 9 2" xfId="11987"/>
    <cellStyle name="Output 3 4 2 9 2 2" xfId="20976"/>
    <cellStyle name="Output 3 4 2 9 2 2 2" xfId="41242"/>
    <cellStyle name="Output 3 4 2 9 2 3" xfId="32115"/>
    <cellStyle name="Output 3 4 2 9 3" xfId="15777"/>
    <cellStyle name="Output 3 4 2 9 3 2" xfId="32745"/>
    <cellStyle name="Output 3 4 2 9 4" xfId="42573"/>
    <cellStyle name="Output 3 4 3" xfId="703"/>
    <cellStyle name="Output 3 4 3 2" xfId="5079"/>
    <cellStyle name="Output 3 4 3 2 2" xfId="7665"/>
    <cellStyle name="Output 3 4 3 2 2 2" xfId="16654"/>
    <cellStyle name="Output 3 4 3 2 2 2 2" xfId="35977"/>
    <cellStyle name="Output 3 4 3 2 2 3" xfId="28811"/>
    <cellStyle name="Output 3 4 3 2 3" xfId="10302"/>
    <cellStyle name="Output 3 4 3 2 3 2" xfId="19291"/>
    <cellStyle name="Output 3 4 3 2 3 2 2" xfId="42079"/>
    <cellStyle name="Output 3 4 3 2 3 3" xfId="30918"/>
    <cellStyle name="Output 3 4 3 2 4" xfId="14068"/>
    <cellStyle name="Output 3 4 3 2 4 2" xfId="36013"/>
    <cellStyle name="Output 3 4 3 2 5" xfId="23592"/>
    <cellStyle name="Output 3 4 3 3" xfId="3140"/>
    <cellStyle name="Output 3 4 3 3 2" xfId="32850"/>
    <cellStyle name="Output 3 4 3 4" xfId="32382"/>
    <cellStyle name="Output 3 4 4" xfId="1048"/>
    <cellStyle name="Output 3 4 4 2" xfId="5400"/>
    <cellStyle name="Output 3 4 4 2 2" xfId="7986"/>
    <cellStyle name="Output 3 4 4 2 2 2" xfId="16975"/>
    <cellStyle name="Output 3 4 4 2 2 2 2" xfId="29183"/>
    <cellStyle name="Output 3 4 4 2 2 3" xfId="43055"/>
    <cellStyle name="Output 3 4 4 2 3" xfId="10623"/>
    <cellStyle name="Output 3 4 4 2 3 2" xfId="19612"/>
    <cellStyle name="Output 3 4 4 2 3 2 2" xfId="37087"/>
    <cellStyle name="Output 3 4 4 2 3 3" xfId="25219"/>
    <cellStyle name="Output 3 4 4 2 4" xfId="14389"/>
    <cellStyle name="Output 3 4 4 2 4 2" xfId="39930"/>
    <cellStyle name="Output 3 4 4 2 5" xfId="38263"/>
    <cellStyle name="Output 3 4 4 3" xfId="3485"/>
    <cellStyle name="Output 3 4 4 3 2" xfId="41232"/>
    <cellStyle name="Output 3 4 4 4" xfId="41161"/>
    <cellStyle name="Output 3 4 5" xfId="1392"/>
    <cellStyle name="Output 3 4 5 2" xfId="5737"/>
    <cellStyle name="Output 3 4 5 2 2" xfId="8323"/>
    <cellStyle name="Output 3 4 5 2 2 2" xfId="17312"/>
    <cellStyle name="Output 3 4 5 2 2 2 2" xfId="26076"/>
    <cellStyle name="Output 3 4 5 2 2 3" xfId="36242"/>
    <cellStyle name="Output 3 4 5 2 3" xfId="10960"/>
    <cellStyle name="Output 3 4 5 2 3 2" xfId="19949"/>
    <cellStyle name="Output 3 4 5 2 3 2 2" xfId="29436"/>
    <cellStyle name="Output 3 4 5 2 3 3" xfId="25422"/>
    <cellStyle name="Output 3 4 5 2 4" xfId="14726"/>
    <cellStyle name="Output 3 4 5 2 4 2" xfId="28968"/>
    <cellStyle name="Output 3 4 5 2 5" xfId="35483"/>
    <cellStyle name="Output 3 4 5 3" xfId="3829"/>
    <cellStyle name="Output 3 4 5 3 2" xfId="39026"/>
    <cellStyle name="Output 3 4 5 4" xfId="34369"/>
    <cellStyle name="Output 3 4 6" xfId="1831"/>
    <cellStyle name="Output 3 4 6 2" xfId="6148"/>
    <cellStyle name="Output 3 4 6 2 2" xfId="8734"/>
    <cellStyle name="Output 3 4 6 2 2 2" xfId="17723"/>
    <cellStyle name="Output 3 4 6 2 2 2 2" xfId="33726"/>
    <cellStyle name="Output 3 4 6 2 2 3" xfId="27959"/>
    <cellStyle name="Output 3 4 6 2 3" xfId="11371"/>
    <cellStyle name="Output 3 4 6 2 3 2" xfId="20360"/>
    <cellStyle name="Output 3 4 6 2 3 2 2" xfId="23669"/>
    <cellStyle name="Output 3 4 6 2 3 3" xfId="24046"/>
    <cellStyle name="Output 3 4 6 2 4" xfId="15137"/>
    <cellStyle name="Output 3 4 6 2 4 2" xfId="41992"/>
    <cellStyle name="Output 3 4 6 2 5" xfId="28448"/>
    <cellStyle name="Output 3 4 6 3" xfId="4268"/>
    <cellStyle name="Output 3 4 6 3 2" xfId="27379"/>
    <cellStyle name="Output 3 4 6 4" xfId="41268"/>
    <cellStyle name="Output 3 4 7" xfId="2011"/>
    <cellStyle name="Output 3 4 7 2" xfId="6319"/>
    <cellStyle name="Output 3 4 7 2 2" xfId="8905"/>
    <cellStyle name="Output 3 4 7 2 2 2" xfId="17894"/>
    <cellStyle name="Output 3 4 7 2 2 2 2" xfId="36431"/>
    <cellStyle name="Output 3 4 7 2 2 3" xfId="37141"/>
    <cellStyle name="Output 3 4 7 2 3" xfId="11542"/>
    <cellStyle name="Output 3 4 7 2 3 2" xfId="20531"/>
    <cellStyle name="Output 3 4 7 2 3 2 2" xfId="39578"/>
    <cellStyle name="Output 3 4 7 2 3 3" xfId="26453"/>
    <cellStyle name="Output 3 4 7 2 4" xfId="15308"/>
    <cellStyle name="Output 3 4 7 2 4 2" xfId="23502"/>
    <cellStyle name="Output 3 4 7 2 5" xfId="32336"/>
    <cellStyle name="Output 3 4 7 3" xfId="4448"/>
    <cellStyle name="Output 3 4 7 3 2" xfId="27574"/>
    <cellStyle name="Output 3 4 7 4" xfId="40432"/>
    <cellStyle name="Output 3 4 8" xfId="2822"/>
    <cellStyle name="Output 3 4 8 2" xfId="6972"/>
    <cellStyle name="Output 3 4 8 2 2" xfId="12101"/>
    <cellStyle name="Output 3 4 8 2 2 2" xfId="21090"/>
    <cellStyle name="Output 3 4 8 2 2 2 2" xfId="25783"/>
    <cellStyle name="Output 3 4 8 2 2 3" xfId="43870"/>
    <cellStyle name="Output 3 4 8 2 3" xfId="12923"/>
    <cellStyle name="Output 3 4 8 2 3 2" xfId="21912"/>
    <cellStyle name="Output 3 4 8 2 3 2 2" xfId="38965"/>
    <cellStyle name="Output 3 4 8 2 3 3" xfId="39267"/>
    <cellStyle name="Output 3 4 8 2 4" xfId="15961"/>
    <cellStyle name="Output 3 4 8 2 4 2" xfId="38611"/>
    <cellStyle name="Output 3 4 8 2 5" xfId="30074"/>
    <cellStyle name="Output 3 4 8 3" xfId="9535"/>
    <cellStyle name="Output 3 4 8 3 2" xfId="18524"/>
    <cellStyle name="Output 3 4 8 3 2 2" xfId="22264"/>
    <cellStyle name="Output 3 4 8 3 3" xfId="37359"/>
    <cellStyle name="Output 3 4 8 4" xfId="32459"/>
    <cellStyle name="Output 3 4 9" xfId="4755"/>
    <cellStyle name="Output 3 4 9 2" xfId="7341"/>
    <cellStyle name="Output 3 4 9 2 2" xfId="16330"/>
    <cellStyle name="Output 3 4 9 2 2 2" xfId="38587"/>
    <cellStyle name="Output 3 4 9 2 3" xfId="40685"/>
    <cellStyle name="Output 3 4 9 3" xfId="9978"/>
    <cellStyle name="Output 3 4 9 3 2" xfId="18967"/>
    <cellStyle name="Output 3 4 9 3 2 2" xfId="24060"/>
    <cellStyle name="Output 3 4 9 3 3" xfId="30922"/>
    <cellStyle name="Output 3 4 9 4" xfId="13744"/>
    <cellStyle name="Output 3 4 9 4 2" xfId="29610"/>
    <cellStyle name="Output 3 4 9 5" xfId="27844"/>
    <cellStyle name="Output 3 5" xfId="244"/>
    <cellStyle name="Output 3 5 10" xfId="9128"/>
    <cellStyle name="Output 3 5 10 2" xfId="18117"/>
    <cellStyle name="Output 3 5 10 2 2" xfId="38212"/>
    <cellStyle name="Output 3 5 10 3" xfId="34362"/>
    <cellStyle name="Output 3 5 11" xfId="9809"/>
    <cellStyle name="Output 3 5 11 2" xfId="18798"/>
    <cellStyle name="Output 3 5 11 2 2" xfId="30572"/>
    <cellStyle name="Output 3 5 11 3" xfId="22625"/>
    <cellStyle name="Output 3 5 12" xfId="2250"/>
    <cellStyle name="Output 3 5 12 2" xfId="35792"/>
    <cellStyle name="Output 3 5 13" xfId="13159"/>
    <cellStyle name="Output 3 5 13 2" xfId="28864"/>
    <cellStyle name="Output 3 5 14" xfId="42756"/>
    <cellStyle name="Output 3 5 15" xfId="44393"/>
    <cellStyle name="Output 3 5 16" xfId="45626"/>
    <cellStyle name="Output 3 5 2" xfId="593"/>
    <cellStyle name="Output 3 5 2 2" xfId="4982"/>
    <cellStyle name="Output 3 5 2 2 2" xfId="7568"/>
    <cellStyle name="Output 3 5 2 2 2 2" xfId="16557"/>
    <cellStyle name="Output 3 5 2 2 2 2 2" xfId="22727"/>
    <cellStyle name="Output 3 5 2 2 2 3" xfId="29070"/>
    <cellStyle name="Output 3 5 2 2 3" xfId="10205"/>
    <cellStyle name="Output 3 5 2 2 3 2" xfId="19194"/>
    <cellStyle name="Output 3 5 2 2 3 2 2" xfId="31754"/>
    <cellStyle name="Output 3 5 2 2 3 3" xfId="37690"/>
    <cellStyle name="Output 3 5 2 2 4" xfId="13971"/>
    <cellStyle name="Output 3 5 2 2 4 2" xfId="28222"/>
    <cellStyle name="Output 3 5 2 2 5" xfId="34117"/>
    <cellStyle name="Output 3 5 2 3" xfId="3030"/>
    <cellStyle name="Output 3 5 2 3 2" xfId="27674"/>
    <cellStyle name="Output 3 5 2 4" xfId="43033"/>
    <cellStyle name="Output 3 5 3" xfId="938"/>
    <cellStyle name="Output 3 5 3 2" xfId="5303"/>
    <cellStyle name="Output 3 5 3 2 2" xfId="7889"/>
    <cellStyle name="Output 3 5 3 2 2 2" xfId="16878"/>
    <cellStyle name="Output 3 5 3 2 2 2 2" xfId="33965"/>
    <cellStyle name="Output 3 5 3 2 2 3" xfId="36394"/>
    <cellStyle name="Output 3 5 3 2 3" xfId="10526"/>
    <cellStyle name="Output 3 5 3 2 3 2" xfId="19515"/>
    <cellStyle name="Output 3 5 3 2 3 2 2" xfId="30563"/>
    <cellStyle name="Output 3 5 3 2 3 3" xfId="25384"/>
    <cellStyle name="Output 3 5 3 2 4" xfId="14292"/>
    <cellStyle name="Output 3 5 3 2 4 2" xfId="41930"/>
    <cellStyle name="Output 3 5 3 2 5" xfId="41274"/>
    <cellStyle name="Output 3 5 3 3" xfId="3375"/>
    <cellStyle name="Output 3 5 3 3 2" xfId="28784"/>
    <cellStyle name="Output 3 5 3 4" xfId="26206"/>
    <cellStyle name="Output 3 5 4" xfId="1282"/>
    <cellStyle name="Output 3 5 4 2" xfId="5627"/>
    <cellStyle name="Output 3 5 4 2 2" xfId="8213"/>
    <cellStyle name="Output 3 5 4 2 2 2" xfId="17202"/>
    <cellStyle name="Output 3 5 4 2 2 2 2" xfId="31184"/>
    <cellStyle name="Output 3 5 4 2 2 3" xfId="42717"/>
    <cellStyle name="Output 3 5 4 2 3" xfId="10850"/>
    <cellStyle name="Output 3 5 4 2 3 2" xfId="19839"/>
    <cellStyle name="Output 3 5 4 2 3 2 2" xfId="32346"/>
    <cellStyle name="Output 3 5 4 2 3 3" xfId="40227"/>
    <cellStyle name="Output 3 5 4 2 4" xfId="14616"/>
    <cellStyle name="Output 3 5 4 2 4 2" xfId="22858"/>
    <cellStyle name="Output 3 5 4 2 5" xfId="25189"/>
    <cellStyle name="Output 3 5 4 3" xfId="3719"/>
    <cellStyle name="Output 3 5 4 3 2" xfId="36081"/>
    <cellStyle name="Output 3 5 4 4" xfId="29585"/>
    <cellStyle name="Output 3 5 5" xfId="1712"/>
    <cellStyle name="Output 3 5 5 2" xfId="6038"/>
    <cellStyle name="Output 3 5 5 2 2" xfId="8624"/>
    <cellStyle name="Output 3 5 5 2 2 2" xfId="17613"/>
    <cellStyle name="Output 3 5 5 2 2 2 2" xfId="35505"/>
    <cellStyle name="Output 3 5 5 2 2 3" xfId="43285"/>
    <cellStyle name="Output 3 5 5 2 3" xfId="11261"/>
    <cellStyle name="Output 3 5 5 2 3 2" xfId="20250"/>
    <cellStyle name="Output 3 5 5 2 3 2 2" xfId="31072"/>
    <cellStyle name="Output 3 5 5 2 3 3" xfId="22942"/>
    <cellStyle name="Output 3 5 5 2 4" xfId="15027"/>
    <cellStyle name="Output 3 5 5 2 4 2" xfId="36402"/>
    <cellStyle name="Output 3 5 5 2 5" xfId="35727"/>
    <cellStyle name="Output 3 5 5 3" xfId="4149"/>
    <cellStyle name="Output 3 5 5 3 2" xfId="34210"/>
    <cellStyle name="Output 3 5 5 4" xfId="31017"/>
    <cellStyle name="Output 3 5 6" xfId="202"/>
    <cellStyle name="Output 3 5 6 2" xfId="2976"/>
    <cellStyle name="Output 3 5 6 2 2" xfId="7126"/>
    <cellStyle name="Output 3 5 6 2 2 2" xfId="16115"/>
    <cellStyle name="Output 3 5 6 2 2 2 2" xfId="42715"/>
    <cellStyle name="Output 3 5 6 2 2 3" xfId="27249"/>
    <cellStyle name="Output 3 5 6 2 3" xfId="9689"/>
    <cellStyle name="Output 3 5 6 2 3 2" xfId="18678"/>
    <cellStyle name="Output 3 5 6 2 3 2 2" xfId="24598"/>
    <cellStyle name="Output 3 5 6 2 3 3" xfId="43978"/>
    <cellStyle name="Output 3 5 6 2 4" xfId="13529"/>
    <cellStyle name="Output 3 5 6 2 4 2" xfId="24105"/>
    <cellStyle name="Output 3 5 6 2 5" xfId="22851"/>
    <cellStyle name="Output 3 5 6 3" xfId="2670"/>
    <cellStyle name="Output 3 5 6 3 2" xfId="29850"/>
    <cellStyle name="Output 3 5 6 4" xfId="43490"/>
    <cellStyle name="Output 3 5 7" xfId="2712"/>
    <cellStyle name="Output 3 5 7 2" xfId="6902"/>
    <cellStyle name="Output 3 5 7 2 2" xfId="12043"/>
    <cellStyle name="Output 3 5 7 2 2 2" xfId="21032"/>
    <cellStyle name="Output 3 5 7 2 2 2 2" xfId="37565"/>
    <cellStyle name="Output 3 5 7 2 2 3" xfId="37826"/>
    <cellStyle name="Output 3 5 7 2 3" xfId="12866"/>
    <cellStyle name="Output 3 5 7 2 3 2" xfId="21855"/>
    <cellStyle name="Output 3 5 7 2 3 2 2" xfId="30785"/>
    <cellStyle name="Output 3 5 7 2 3 3" xfId="39096"/>
    <cellStyle name="Output 3 5 7 2 4" xfId="15891"/>
    <cellStyle name="Output 3 5 7 2 4 2" xfId="31410"/>
    <cellStyle name="Output 3 5 7 2 5" xfId="39933"/>
    <cellStyle name="Output 3 5 7 3" xfId="9473"/>
    <cellStyle name="Output 3 5 7 3 2" xfId="18462"/>
    <cellStyle name="Output 3 5 7 3 2 2" xfId="42421"/>
    <cellStyle name="Output 3 5 7 3 3" xfId="30007"/>
    <cellStyle name="Output 3 5 7 4" xfId="38240"/>
    <cellStyle name="Output 3 5 8" xfId="4658"/>
    <cellStyle name="Output 3 5 8 2" xfId="7244"/>
    <cellStyle name="Output 3 5 8 2 2" xfId="16233"/>
    <cellStyle name="Output 3 5 8 2 2 2" xfId="25170"/>
    <cellStyle name="Output 3 5 8 2 3" xfId="30006"/>
    <cellStyle name="Output 3 5 8 3" xfId="9881"/>
    <cellStyle name="Output 3 5 8 3 2" xfId="18870"/>
    <cellStyle name="Output 3 5 8 3 2 2" xfId="27270"/>
    <cellStyle name="Output 3 5 8 3 3" xfId="26551"/>
    <cellStyle name="Output 3 5 8 4" xfId="13647"/>
    <cellStyle name="Output 3 5 8 4 2" xfId="30033"/>
    <cellStyle name="Output 3 5 8 5" xfId="39223"/>
    <cellStyle name="Output 3 5 9" xfId="6546"/>
    <cellStyle name="Output 3 5 9 2" xfId="11765"/>
    <cellStyle name="Output 3 5 9 2 2" xfId="20754"/>
    <cellStyle name="Output 3 5 9 2 2 2" xfId="22603"/>
    <cellStyle name="Output 3 5 9 2 3" xfId="40578"/>
    <cellStyle name="Output 3 5 9 3" xfId="15535"/>
    <cellStyle name="Output 3 5 9 3 2" xfId="30809"/>
    <cellStyle name="Output 3 5 9 4" xfId="36437"/>
    <cellStyle name="Output 3 6" xfId="382"/>
    <cellStyle name="Output 3 6 10" xfId="9253"/>
    <cellStyle name="Output 3 6 10 2" xfId="18242"/>
    <cellStyle name="Output 3 6 10 2 2" xfId="33581"/>
    <cellStyle name="Output 3 6 10 3" xfId="29396"/>
    <cellStyle name="Output 3 6 11" xfId="12559"/>
    <cellStyle name="Output 3 6 11 2" xfId="21548"/>
    <cellStyle name="Output 3 6 11 2 2" xfId="41090"/>
    <cellStyle name="Output 3 6 11 3" xfId="41262"/>
    <cellStyle name="Output 3 6 12" xfId="2388"/>
    <cellStyle name="Output 3 6 12 2" xfId="34274"/>
    <cellStyle name="Output 3 6 13" xfId="13297"/>
    <cellStyle name="Output 3 6 13 2" xfId="25090"/>
    <cellStyle name="Output 3 6 14" xfId="31862"/>
    <cellStyle name="Output 3 6 15" xfId="44453"/>
    <cellStyle name="Output 3 6 16" xfId="45681"/>
    <cellStyle name="Output 3 6 2" xfId="731"/>
    <cellStyle name="Output 3 6 2 2" xfId="5107"/>
    <cellStyle name="Output 3 6 2 2 2" xfId="7693"/>
    <cellStyle name="Output 3 6 2 2 2 2" xfId="16682"/>
    <cellStyle name="Output 3 6 2 2 2 2 2" xfId="23433"/>
    <cellStyle name="Output 3 6 2 2 2 3" xfId="25594"/>
    <cellStyle name="Output 3 6 2 2 3" xfId="10330"/>
    <cellStyle name="Output 3 6 2 2 3 2" xfId="19319"/>
    <cellStyle name="Output 3 6 2 2 3 2 2" xfId="41085"/>
    <cellStyle name="Output 3 6 2 2 3 3" xfId="41628"/>
    <cellStyle name="Output 3 6 2 2 4" xfId="14096"/>
    <cellStyle name="Output 3 6 2 2 4 2" xfId="38245"/>
    <cellStyle name="Output 3 6 2 2 5" xfId="30298"/>
    <cellStyle name="Output 3 6 2 3" xfId="3168"/>
    <cellStyle name="Output 3 6 2 3 2" xfId="31747"/>
    <cellStyle name="Output 3 6 2 4" xfId="41958"/>
    <cellStyle name="Output 3 6 3" xfId="1076"/>
    <cellStyle name="Output 3 6 3 2" xfId="5428"/>
    <cellStyle name="Output 3 6 3 2 2" xfId="8014"/>
    <cellStyle name="Output 3 6 3 2 2 2" xfId="17003"/>
    <cellStyle name="Output 3 6 3 2 2 2 2" xfId="28259"/>
    <cellStyle name="Output 3 6 3 2 2 3" xfId="35223"/>
    <cellStyle name="Output 3 6 3 2 3" xfId="10651"/>
    <cellStyle name="Output 3 6 3 2 3 2" xfId="19640"/>
    <cellStyle name="Output 3 6 3 2 3 2 2" xfId="29370"/>
    <cellStyle name="Output 3 6 3 2 3 3" xfId="26666"/>
    <cellStyle name="Output 3 6 3 2 4" xfId="14417"/>
    <cellStyle name="Output 3 6 3 2 4 2" xfId="40670"/>
    <cellStyle name="Output 3 6 3 2 5" xfId="37294"/>
    <cellStyle name="Output 3 6 3 3" xfId="3513"/>
    <cellStyle name="Output 3 6 3 3 2" xfId="23194"/>
    <cellStyle name="Output 3 6 3 4" xfId="34338"/>
    <cellStyle name="Output 3 6 4" xfId="1420"/>
    <cellStyle name="Output 3 6 4 2" xfId="5765"/>
    <cellStyle name="Output 3 6 4 2 2" xfId="8351"/>
    <cellStyle name="Output 3 6 4 2 2 2" xfId="17340"/>
    <cellStyle name="Output 3 6 4 2 2 2 2" xfId="27706"/>
    <cellStyle name="Output 3 6 4 2 2 3" xfId="25841"/>
    <cellStyle name="Output 3 6 4 2 3" xfId="10988"/>
    <cellStyle name="Output 3 6 4 2 3 2" xfId="19977"/>
    <cellStyle name="Output 3 6 4 2 3 2 2" xfId="28690"/>
    <cellStyle name="Output 3 6 4 2 3 3" xfId="26527"/>
    <cellStyle name="Output 3 6 4 2 4" xfId="14754"/>
    <cellStyle name="Output 3 6 4 2 4 2" xfId="28101"/>
    <cellStyle name="Output 3 6 4 2 5" xfId="34587"/>
    <cellStyle name="Output 3 6 4 3" xfId="3857"/>
    <cellStyle name="Output 3 6 4 3 2" xfId="31408"/>
    <cellStyle name="Output 3 6 4 4" xfId="29864"/>
    <cellStyle name="Output 3 6 5" xfId="1614"/>
    <cellStyle name="Output 3 6 5 2" xfId="5958"/>
    <cellStyle name="Output 3 6 5 2 2" xfId="8544"/>
    <cellStyle name="Output 3 6 5 2 2 2" xfId="17533"/>
    <cellStyle name="Output 3 6 5 2 2 2 2" xfId="26760"/>
    <cellStyle name="Output 3 6 5 2 2 3" xfId="38781"/>
    <cellStyle name="Output 3 6 5 2 3" xfId="11181"/>
    <cellStyle name="Output 3 6 5 2 3 2" xfId="20170"/>
    <cellStyle name="Output 3 6 5 2 3 2 2" xfId="33698"/>
    <cellStyle name="Output 3 6 5 2 3 3" xfId="25390"/>
    <cellStyle name="Output 3 6 5 2 4" xfId="14947"/>
    <cellStyle name="Output 3 6 5 2 4 2" xfId="33399"/>
    <cellStyle name="Output 3 6 5 2 5" xfId="23712"/>
    <cellStyle name="Output 3 6 5 3" xfId="4051"/>
    <cellStyle name="Output 3 6 5 3 2" xfId="27455"/>
    <cellStyle name="Output 3 6 5 4" xfId="39237"/>
    <cellStyle name="Output 3 6 6" xfId="2039"/>
    <cellStyle name="Output 3 6 6 2" xfId="6347"/>
    <cellStyle name="Output 3 6 6 2 2" xfId="8933"/>
    <cellStyle name="Output 3 6 6 2 2 2" xfId="17922"/>
    <cellStyle name="Output 3 6 6 2 2 2 2" xfId="26165"/>
    <cellStyle name="Output 3 6 6 2 2 3" xfId="42249"/>
    <cellStyle name="Output 3 6 6 2 3" xfId="11570"/>
    <cellStyle name="Output 3 6 6 2 3 2" xfId="20559"/>
    <cellStyle name="Output 3 6 6 2 3 2 2" xfId="24151"/>
    <cellStyle name="Output 3 6 6 2 3 3" xfId="26546"/>
    <cellStyle name="Output 3 6 6 2 4" xfId="15336"/>
    <cellStyle name="Output 3 6 6 2 4 2" xfId="30226"/>
    <cellStyle name="Output 3 6 6 2 5" xfId="34877"/>
    <cellStyle name="Output 3 6 6 3" xfId="4476"/>
    <cellStyle name="Output 3 6 6 3 2" xfId="41716"/>
    <cellStyle name="Output 3 6 6 4" xfId="24568"/>
    <cellStyle name="Output 3 6 7" xfId="2850"/>
    <cellStyle name="Output 3 6 7 2" xfId="7000"/>
    <cellStyle name="Output 3 6 7 2 2" xfId="12129"/>
    <cellStyle name="Output 3 6 7 2 2 2" xfId="21118"/>
    <cellStyle name="Output 3 6 7 2 2 2 2" xfId="27420"/>
    <cellStyle name="Output 3 6 7 2 2 3" xfId="35094"/>
    <cellStyle name="Output 3 6 7 2 3" xfId="12946"/>
    <cellStyle name="Output 3 6 7 2 3 2" xfId="21935"/>
    <cellStyle name="Output 3 6 7 2 3 2 2" xfId="33208"/>
    <cellStyle name="Output 3 6 7 2 3 3" xfId="37161"/>
    <cellStyle name="Output 3 6 7 2 4" xfId="15989"/>
    <cellStyle name="Output 3 6 7 2 4 2" xfId="26889"/>
    <cellStyle name="Output 3 6 7 2 5" xfId="22985"/>
    <cellStyle name="Output 3 6 7 3" xfId="9563"/>
    <cellStyle name="Output 3 6 7 3 2" xfId="18552"/>
    <cellStyle name="Output 3 6 7 3 2 2" xfId="33784"/>
    <cellStyle name="Output 3 6 7 3 3" xfId="37971"/>
    <cellStyle name="Output 3 6 7 4" xfId="31458"/>
    <cellStyle name="Output 3 6 8" xfId="4783"/>
    <cellStyle name="Output 3 6 8 2" xfId="7369"/>
    <cellStyle name="Output 3 6 8 2 2" xfId="16358"/>
    <cellStyle name="Output 3 6 8 2 2 2" xfId="37750"/>
    <cellStyle name="Output 3 6 8 2 3" xfId="32448"/>
    <cellStyle name="Output 3 6 8 3" xfId="10006"/>
    <cellStyle name="Output 3 6 8 3 2" xfId="18995"/>
    <cellStyle name="Output 3 6 8 3 2 2" xfId="34993"/>
    <cellStyle name="Output 3 6 8 3 3" xfId="41631"/>
    <cellStyle name="Output 3 6 8 4" xfId="13772"/>
    <cellStyle name="Output 3 6 8 4 2" xfId="35746"/>
    <cellStyle name="Output 3 6 8 5" xfId="41869"/>
    <cellStyle name="Output 3 6 9" xfId="6684"/>
    <cellStyle name="Output 3 6 9 2" xfId="11890"/>
    <cellStyle name="Output 3 6 9 2 2" xfId="20879"/>
    <cellStyle name="Output 3 6 9 2 2 2" xfId="31195"/>
    <cellStyle name="Output 3 6 9 2 3" xfId="34732"/>
    <cellStyle name="Output 3 6 9 3" xfId="15673"/>
    <cellStyle name="Output 3 6 9 3 2" xfId="22329"/>
    <cellStyle name="Output 3 6 9 4" xfId="42269"/>
    <cellStyle name="Output 3 7" xfId="523"/>
    <cellStyle name="Output 3 7 10" xfId="44483"/>
    <cellStyle name="Output 3 7 11" xfId="45717"/>
    <cellStyle name="Output 3 7 2" xfId="872"/>
    <cellStyle name="Output 3 7 2 2" xfId="5241"/>
    <cellStyle name="Output 3 7 2 2 2" xfId="7827"/>
    <cellStyle name="Output 3 7 2 2 2 2" xfId="16816"/>
    <cellStyle name="Output 3 7 2 2 2 2 2" xfId="32463"/>
    <cellStyle name="Output 3 7 2 2 2 3" xfId="29730"/>
    <cellStyle name="Output 3 7 2 2 3" xfId="10464"/>
    <cellStyle name="Output 3 7 2 2 3 2" xfId="19453"/>
    <cellStyle name="Output 3 7 2 2 3 2 2" xfId="37147"/>
    <cellStyle name="Output 3 7 2 2 3 3" xfId="31118"/>
    <cellStyle name="Output 3 7 2 2 4" xfId="14230"/>
    <cellStyle name="Output 3 7 2 2 4 2" xfId="37543"/>
    <cellStyle name="Output 3 7 2 2 5" xfId="33730"/>
    <cellStyle name="Output 3 7 2 3" xfId="3309"/>
    <cellStyle name="Output 3 7 2 3 2" xfId="36390"/>
    <cellStyle name="Output 3 7 2 4" xfId="40739"/>
    <cellStyle name="Output 3 7 3" xfId="1217"/>
    <cellStyle name="Output 3 7 3 2" xfId="5562"/>
    <cellStyle name="Output 3 7 3 2 2" xfId="8148"/>
    <cellStyle name="Output 3 7 3 2 2 2" xfId="17137"/>
    <cellStyle name="Output 3 7 3 2 2 2 2" xfId="38437"/>
    <cellStyle name="Output 3 7 3 2 2 3" xfId="23590"/>
    <cellStyle name="Output 3 7 3 2 3" xfId="10785"/>
    <cellStyle name="Output 3 7 3 2 3 2" xfId="19774"/>
    <cellStyle name="Output 3 7 3 2 3 2 2" xfId="27368"/>
    <cellStyle name="Output 3 7 3 2 3 3" xfId="33331"/>
    <cellStyle name="Output 3 7 3 2 4" xfId="14551"/>
    <cellStyle name="Output 3 7 3 2 4 2" xfId="28764"/>
    <cellStyle name="Output 3 7 3 2 5" xfId="23775"/>
    <cellStyle name="Output 3 7 3 3" xfId="3654"/>
    <cellStyle name="Output 3 7 3 3 2" xfId="37663"/>
    <cellStyle name="Output 3 7 3 4" xfId="26318"/>
    <cellStyle name="Output 3 7 4" xfId="1561"/>
    <cellStyle name="Output 3 7 4 2" xfId="5906"/>
    <cellStyle name="Output 3 7 4 2 2" xfId="8492"/>
    <cellStyle name="Output 3 7 4 2 2 2" xfId="17481"/>
    <cellStyle name="Output 3 7 4 2 2 2 2" xfId="37418"/>
    <cellStyle name="Output 3 7 4 2 2 3" xfId="38462"/>
    <cellStyle name="Output 3 7 4 2 3" xfId="11129"/>
    <cellStyle name="Output 3 7 4 2 3 2" xfId="20118"/>
    <cellStyle name="Output 3 7 4 2 3 2 2" xfId="40693"/>
    <cellStyle name="Output 3 7 4 2 3 3" xfId="34430"/>
    <cellStyle name="Output 3 7 4 2 4" xfId="14895"/>
    <cellStyle name="Output 3 7 4 2 4 2" xfId="42133"/>
    <cellStyle name="Output 3 7 4 2 5" xfId="25532"/>
    <cellStyle name="Output 3 7 4 3" xfId="3998"/>
    <cellStyle name="Output 3 7 4 3 2" xfId="23437"/>
    <cellStyle name="Output 3 7 4 4" xfId="42866"/>
    <cellStyle name="Output 3 7 5" xfId="1873"/>
    <cellStyle name="Output 3 7 5 2" xfId="6189"/>
    <cellStyle name="Output 3 7 5 2 2" xfId="8775"/>
    <cellStyle name="Output 3 7 5 2 2 2" xfId="17764"/>
    <cellStyle name="Output 3 7 5 2 2 2 2" xfId="39522"/>
    <cellStyle name="Output 3 7 5 2 2 3" xfId="36433"/>
    <cellStyle name="Output 3 7 5 2 3" xfId="11412"/>
    <cellStyle name="Output 3 7 5 2 3 2" xfId="20401"/>
    <cellStyle name="Output 3 7 5 2 3 2 2" xfId="42437"/>
    <cellStyle name="Output 3 7 5 2 3 3" xfId="41633"/>
    <cellStyle name="Output 3 7 5 2 4" xfId="15178"/>
    <cellStyle name="Output 3 7 5 2 4 2" xfId="26027"/>
    <cellStyle name="Output 3 7 5 2 5" xfId="36817"/>
    <cellStyle name="Output 3 7 5 3" xfId="4310"/>
    <cellStyle name="Output 3 7 5 3 2" xfId="24167"/>
    <cellStyle name="Output 3 7 5 4" xfId="36784"/>
    <cellStyle name="Output 3 7 6" xfId="2180"/>
    <cellStyle name="Output 3 7 6 2" xfId="6481"/>
    <cellStyle name="Output 3 7 6 2 2" xfId="9067"/>
    <cellStyle name="Output 3 7 6 2 2 2" xfId="18056"/>
    <cellStyle name="Output 3 7 6 2 2 2 2" xfId="39783"/>
    <cellStyle name="Output 3 7 6 2 2 3" xfId="35206"/>
    <cellStyle name="Output 3 7 6 2 3" xfId="11704"/>
    <cellStyle name="Output 3 7 6 2 3 2" xfId="20693"/>
    <cellStyle name="Output 3 7 6 2 3 2 2" xfId="38575"/>
    <cellStyle name="Output 3 7 6 2 3 3" xfId="25344"/>
    <cellStyle name="Output 3 7 6 2 4" xfId="15470"/>
    <cellStyle name="Output 3 7 6 2 4 2" xfId="24716"/>
    <cellStyle name="Output 3 7 6 2 5" xfId="26265"/>
    <cellStyle name="Output 3 7 6 3" xfId="4617"/>
    <cellStyle name="Output 3 7 6 3 2" xfId="42691"/>
    <cellStyle name="Output 3 7 6 4" xfId="42596"/>
    <cellStyle name="Output 3 7 7" xfId="4917"/>
    <cellStyle name="Output 3 7 7 2" xfId="7503"/>
    <cellStyle name="Output 3 7 7 2 2" xfId="16492"/>
    <cellStyle name="Output 3 7 7 2 2 2" xfId="26587"/>
    <cellStyle name="Output 3 7 7 2 3" xfId="24006"/>
    <cellStyle name="Output 3 7 7 3" xfId="10140"/>
    <cellStyle name="Output 3 7 7 3 2" xfId="19129"/>
    <cellStyle name="Output 3 7 7 3 2 2" xfId="41911"/>
    <cellStyle name="Output 3 7 7 3 3" xfId="31114"/>
    <cellStyle name="Output 3 7 7 4" xfId="13906"/>
    <cellStyle name="Output 3 7 7 4 2" xfId="27779"/>
    <cellStyle name="Output 3 7 7 5" xfId="22706"/>
    <cellStyle name="Output 3 7 8" xfId="2529"/>
    <cellStyle name="Output 3 7 8 2" xfId="25162"/>
    <cellStyle name="Output 3 7 9" xfId="39576"/>
    <cellStyle name="Output 3 8" xfId="227"/>
    <cellStyle name="Output 3 8 2" xfId="2574"/>
    <cellStyle name="Output 3 8 2 2" xfId="6815"/>
    <cellStyle name="Output 3 8 2 2 2" xfId="15804"/>
    <cellStyle name="Output 3 8 2 2 2 2" xfId="39561"/>
    <cellStyle name="Output 3 8 2 2 3" xfId="27949"/>
    <cellStyle name="Output 3 8 2 3" xfId="9385"/>
    <cellStyle name="Output 3 8 2 3 2" xfId="18374"/>
    <cellStyle name="Output 3 8 2 3 2 2" xfId="42744"/>
    <cellStyle name="Output 3 8 2 3 3" xfId="33996"/>
    <cellStyle name="Output 3 8 2 4" xfId="13428"/>
    <cellStyle name="Output 3 8 2 4 2" xfId="30687"/>
    <cellStyle name="Output 3 8 2 5" xfId="39314"/>
    <cellStyle name="Output 3 8 3" xfId="2695"/>
    <cellStyle name="Output 3 8 3 2" xfId="33659"/>
    <cellStyle name="Output 3 8 4" xfId="23996"/>
    <cellStyle name="Output 3 8 5" xfId="44408"/>
    <cellStyle name="Output 3 8 6" xfId="45764"/>
    <cellStyle name="Output 3 9" xfId="576"/>
    <cellStyle name="Output 3 9 2" xfId="4967"/>
    <cellStyle name="Output 3 9 2 2" xfId="7553"/>
    <cellStyle name="Output 3 9 2 2 2" xfId="16542"/>
    <cellStyle name="Output 3 9 2 2 2 2" xfId="41922"/>
    <cellStyle name="Output 3 9 2 2 3" xfId="43040"/>
    <cellStyle name="Output 3 9 2 3" xfId="10190"/>
    <cellStyle name="Output 3 9 2 3 2" xfId="19179"/>
    <cellStyle name="Output 3 9 2 3 2 2" xfId="27395"/>
    <cellStyle name="Output 3 9 2 3 3" xfId="39979"/>
    <cellStyle name="Output 3 9 2 4" xfId="13956"/>
    <cellStyle name="Output 3 9 2 4 2" xfId="35220"/>
    <cellStyle name="Output 3 9 2 5" xfId="31728"/>
    <cellStyle name="Output 3 9 3" xfId="3013"/>
    <cellStyle name="Output 3 9 3 2" xfId="35445"/>
    <cellStyle name="Output 3 9 4" xfId="43697"/>
    <cellStyle name="Output 3 9 5" xfId="44537"/>
    <cellStyle name="Output 3 9 6" xfId="45805"/>
    <cellStyle name="Output 4" xfId="138"/>
    <cellStyle name="Output 4 10" xfId="920"/>
    <cellStyle name="Output 4 10 2" xfId="5287"/>
    <cellStyle name="Output 4 10 2 2" xfId="7873"/>
    <cellStyle name="Output 4 10 2 2 2" xfId="16862"/>
    <cellStyle name="Output 4 10 2 2 2 2" xfId="39405"/>
    <cellStyle name="Output 4 10 2 2 3" xfId="23644"/>
    <cellStyle name="Output 4 10 2 3" xfId="10510"/>
    <cellStyle name="Output 4 10 2 3 2" xfId="19499"/>
    <cellStyle name="Output 4 10 2 3 2 2" xfId="41619"/>
    <cellStyle name="Output 4 10 2 3 3" xfId="37537"/>
    <cellStyle name="Output 4 10 2 4" xfId="14276"/>
    <cellStyle name="Output 4 10 2 4 2" xfId="29583"/>
    <cellStyle name="Output 4 10 2 5" xfId="27346"/>
    <cellStyle name="Output 4 10 3" xfId="3357"/>
    <cellStyle name="Output 4 10 3 2" xfId="34597"/>
    <cellStyle name="Output 4 10 4" xfId="42247"/>
    <cellStyle name="Output 4 10 5" xfId="44592"/>
    <cellStyle name="Output 4 11" xfId="1264"/>
    <cellStyle name="Output 4 11 2" xfId="5609"/>
    <cellStyle name="Output 4 11 2 2" xfId="8195"/>
    <cellStyle name="Output 4 11 2 2 2" xfId="17184"/>
    <cellStyle name="Output 4 11 2 2 2 2" xfId="37679"/>
    <cellStyle name="Output 4 11 2 2 3" xfId="43348"/>
    <cellStyle name="Output 4 11 2 3" xfId="10832"/>
    <cellStyle name="Output 4 11 2 3 2" xfId="19821"/>
    <cellStyle name="Output 4 11 2 3 2 2" xfId="39883"/>
    <cellStyle name="Output 4 11 2 3 3" xfId="40203"/>
    <cellStyle name="Output 4 11 2 4" xfId="14598"/>
    <cellStyle name="Output 4 11 2 4 2" xfId="23520"/>
    <cellStyle name="Output 4 11 2 5" xfId="30800"/>
    <cellStyle name="Output 4 11 3" xfId="3701"/>
    <cellStyle name="Output 4 11 3 2" xfId="34855"/>
    <cellStyle name="Output 4 11 4" xfId="33111"/>
    <cellStyle name="Output 4 11 5" xfId="44580"/>
    <cellStyle name="Output 4 12" xfId="1796"/>
    <cellStyle name="Output 4 12 2" xfId="6114"/>
    <cellStyle name="Output 4 12 2 2" xfId="8700"/>
    <cellStyle name="Output 4 12 2 2 2" xfId="17689"/>
    <cellStyle name="Output 4 12 2 2 2 2" xfId="30730"/>
    <cellStyle name="Output 4 12 2 2 3" xfId="25493"/>
    <cellStyle name="Output 4 12 2 3" xfId="11337"/>
    <cellStyle name="Output 4 12 2 3 2" xfId="20326"/>
    <cellStyle name="Output 4 12 2 3 2 2" xfId="28942"/>
    <cellStyle name="Output 4 12 2 3 3" xfId="26721"/>
    <cellStyle name="Output 4 12 2 4" xfId="15103"/>
    <cellStyle name="Output 4 12 2 4 2" xfId="36805"/>
    <cellStyle name="Output 4 12 2 5" xfId="35342"/>
    <cellStyle name="Output 4 12 3" xfId="4233"/>
    <cellStyle name="Output 4 12 3 2" xfId="22693"/>
    <cellStyle name="Output 4 12 4" xfId="27375"/>
    <cellStyle name="Output 4 12 5" xfId="44690"/>
    <cellStyle name="Output 4 13" xfId="1610"/>
    <cellStyle name="Output 4 13 2" xfId="5954"/>
    <cellStyle name="Output 4 13 2 2" xfId="8540"/>
    <cellStyle name="Output 4 13 2 2 2" xfId="17529"/>
    <cellStyle name="Output 4 13 2 2 2 2" xfId="34507"/>
    <cellStyle name="Output 4 13 2 2 3" xfId="25232"/>
    <cellStyle name="Output 4 13 2 3" xfId="11177"/>
    <cellStyle name="Output 4 13 2 3 2" xfId="20166"/>
    <cellStyle name="Output 4 13 2 3 2 2" xfId="41995"/>
    <cellStyle name="Output 4 13 2 3 3" xfId="40093"/>
    <cellStyle name="Output 4 13 2 4" xfId="14943"/>
    <cellStyle name="Output 4 13 2 4 2" xfId="42500"/>
    <cellStyle name="Output 4 13 2 5" xfId="36009"/>
    <cellStyle name="Output 4 13 3" xfId="4047"/>
    <cellStyle name="Output 4 13 3 2" xfId="31697"/>
    <cellStyle name="Output 4 13 4" xfId="25688"/>
    <cellStyle name="Output 4 13 5" xfId="44647"/>
    <cellStyle name="Output 4 14" xfId="2985"/>
    <cellStyle name="Output 4 14 2" xfId="7135"/>
    <cellStyle name="Output 4 14 2 2" xfId="16124"/>
    <cellStyle name="Output 4 14 2 2 2" xfId="34177"/>
    <cellStyle name="Output 4 14 2 3" xfId="38327"/>
    <cellStyle name="Output 4 14 3" xfId="9698"/>
    <cellStyle name="Output 4 14 3 2" xfId="18687"/>
    <cellStyle name="Output 4 14 3 2 2" xfId="39259"/>
    <cellStyle name="Output 4 14 3 3" xfId="26980"/>
    <cellStyle name="Output 4 14 4" xfId="13538"/>
    <cellStyle name="Output 4 14 4 2" xfId="38765"/>
    <cellStyle name="Output 4 14 5" xfId="43290"/>
    <cellStyle name="Output 4 14 6" xfId="44750"/>
    <cellStyle name="Output 4 15" xfId="6528"/>
    <cellStyle name="Output 4 15 2" xfId="11749"/>
    <cellStyle name="Output 4 15 2 2" xfId="20738"/>
    <cellStyle name="Output 4 15 2 2 2" xfId="39051"/>
    <cellStyle name="Output 4 15 2 3" xfId="23132"/>
    <cellStyle name="Output 4 15 3" xfId="15517"/>
    <cellStyle name="Output 4 15 3 2" xfId="39630"/>
    <cellStyle name="Output 4 15 4" xfId="35228"/>
    <cellStyle name="Output 4 15 5" xfId="44732"/>
    <cellStyle name="Output 4 16" xfId="9112"/>
    <cellStyle name="Output 4 16 2" xfId="18101"/>
    <cellStyle name="Output 4 16 2 2" xfId="43041"/>
    <cellStyle name="Output 4 16 3" xfId="38586"/>
    <cellStyle name="Output 4 16 4" xfId="44819"/>
    <cellStyle name="Output 4 17" xfId="12753"/>
    <cellStyle name="Output 4 17 2" xfId="21742"/>
    <cellStyle name="Output 4 17 2 2" xfId="29112"/>
    <cellStyle name="Output 4 17 3" xfId="43674"/>
    <cellStyle name="Output 4 17 4" xfId="44859"/>
    <cellStyle name="Output 4 18" xfId="2232"/>
    <cellStyle name="Output 4 18 2" xfId="40045"/>
    <cellStyle name="Output 4 18 3" xfId="44891"/>
    <cellStyle name="Output 4 19" xfId="13141"/>
    <cellStyle name="Output 4 19 2" xfId="40641"/>
    <cellStyle name="Output 4 19 3" xfId="44972"/>
    <cellStyle name="Output 4 2" xfId="170"/>
    <cellStyle name="Output 4 2 10" xfId="1981"/>
    <cellStyle name="Output 4 2 10 2" xfId="6289"/>
    <cellStyle name="Output 4 2 10 2 2" xfId="8875"/>
    <cellStyle name="Output 4 2 10 2 2 2" xfId="17864"/>
    <cellStyle name="Output 4 2 10 2 2 2 2" xfId="38225"/>
    <cellStyle name="Output 4 2 10 2 2 3" xfId="41985"/>
    <cellStyle name="Output 4 2 10 2 3" xfId="11512"/>
    <cellStyle name="Output 4 2 10 2 3 2" xfId="20501"/>
    <cellStyle name="Output 4 2 10 2 3 2 2" xfId="22820"/>
    <cellStyle name="Output 4 2 10 2 3 3" xfId="31104"/>
    <cellStyle name="Output 4 2 10 2 4" xfId="15278"/>
    <cellStyle name="Output 4 2 10 2 4 2" xfId="25357"/>
    <cellStyle name="Output 4 2 10 2 5" xfId="41251"/>
    <cellStyle name="Output 4 2 10 3" xfId="4418"/>
    <cellStyle name="Output 4 2 10 3 2" xfId="29310"/>
    <cellStyle name="Output 4 2 10 4" xfId="24416"/>
    <cellStyle name="Output 4 2 11" xfId="2621"/>
    <cellStyle name="Output 4 2 11 2" xfId="6862"/>
    <cellStyle name="Output 4 2 11 2 2" xfId="15851"/>
    <cellStyle name="Output 4 2 11 2 2 2" xfId="38810"/>
    <cellStyle name="Output 4 2 11 2 3" xfId="42356"/>
    <cellStyle name="Output 4 2 11 3" xfId="9432"/>
    <cellStyle name="Output 4 2 11 3 2" xfId="18421"/>
    <cellStyle name="Output 4 2 11 3 2 2" xfId="23653"/>
    <cellStyle name="Output 4 2 11 3 3" xfId="33268"/>
    <cellStyle name="Output 4 2 11 4" xfId="13475"/>
    <cellStyle name="Output 4 2 11 4 2" xfId="28861"/>
    <cellStyle name="Output 4 2 11 5" xfId="23899"/>
    <cellStyle name="Output 4 2 12" xfId="6626"/>
    <cellStyle name="Output 4 2 12 2" xfId="11832"/>
    <cellStyle name="Output 4 2 12 2 2" xfId="20821"/>
    <cellStyle name="Output 4 2 12 2 2 2" xfId="30402"/>
    <cellStyle name="Output 4 2 12 2 3" xfId="27191"/>
    <cellStyle name="Output 4 2 12 3" xfId="15615"/>
    <cellStyle name="Output 4 2 12 3 2" xfId="35097"/>
    <cellStyle name="Output 4 2 12 4" xfId="32450"/>
    <cellStyle name="Output 4 2 13" xfId="9195"/>
    <cellStyle name="Output 4 2 13 2" xfId="18184"/>
    <cellStyle name="Output 4 2 13 2 2" xfId="27697"/>
    <cellStyle name="Output 4 2 13 3" xfId="42005"/>
    <cellStyle name="Output 4 2 14" xfId="12591"/>
    <cellStyle name="Output 4 2 14 2" xfId="21580"/>
    <cellStyle name="Output 4 2 14 2 2" xfId="26178"/>
    <cellStyle name="Output 4 2 14 3" xfId="28769"/>
    <cellStyle name="Output 4 2 15" xfId="2330"/>
    <cellStyle name="Output 4 2 15 2" xfId="23157"/>
    <cellStyle name="Output 4 2 16" xfId="13239"/>
    <cellStyle name="Output 4 2 16 2" xfId="43478"/>
    <cellStyle name="Output 4 2 17" xfId="34175"/>
    <cellStyle name="Output 4 2 18" xfId="44309"/>
    <cellStyle name="Output 4 2 19" xfId="45542"/>
    <cellStyle name="Output 4 2 2" xfId="349"/>
    <cellStyle name="Output 4 2 2 10" xfId="6651"/>
    <cellStyle name="Output 4 2 2 10 2" xfId="11857"/>
    <cellStyle name="Output 4 2 2 10 2 2" xfId="20846"/>
    <cellStyle name="Output 4 2 2 10 2 2 2" xfId="27721"/>
    <cellStyle name="Output 4 2 2 10 2 3" xfId="26711"/>
    <cellStyle name="Output 4 2 2 10 3" xfId="15640"/>
    <cellStyle name="Output 4 2 2 10 3 2" xfId="29277"/>
    <cellStyle name="Output 4 2 2 10 4" xfId="43103"/>
    <cellStyle name="Output 4 2 2 11" xfId="9220"/>
    <cellStyle name="Output 4 2 2 11 2" xfId="18209"/>
    <cellStyle name="Output 4 2 2 11 2 2" xfId="23272"/>
    <cellStyle name="Output 4 2 2 11 3" xfId="30202"/>
    <cellStyle name="Output 4 2 2 12" xfId="9751"/>
    <cellStyle name="Output 4 2 2 12 2" xfId="18740"/>
    <cellStyle name="Output 4 2 2 12 2 2" xfId="38430"/>
    <cellStyle name="Output 4 2 2 12 3" xfId="39980"/>
    <cellStyle name="Output 4 2 2 13" xfId="2355"/>
    <cellStyle name="Output 4 2 2 13 2" xfId="39931"/>
    <cellStyle name="Output 4 2 2 14" xfId="13264"/>
    <cellStyle name="Output 4 2 2 14 2" xfId="37676"/>
    <cellStyle name="Output 4 2 2 15" xfId="36384"/>
    <cellStyle name="Output 4 2 2 2" xfId="481"/>
    <cellStyle name="Output 4 2 2 2 10" xfId="9345"/>
    <cellStyle name="Output 4 2 2 2 10 2" xfId="18334"/>
    <cellStyle name="Output 4 2 2 2 10 2 2" xfId="30667"/>
    <cellStyle name="Output 4 2 2 2 10 3" xfId="38192"/>
    <cellStyle name="Output 4 2 2 2 11" xfId="12597"/>
    <cellStyle name="Output 4 2 2 2 11 2" xfId="21586"/>
    <cellStyle name="Output 4 2 2 2 11 2 2" xfId="41331"/>
    <cellStyle name="Output 4 2 2 2 11 3" xfId="39022"/>
    <cellStyle name="Output 4 2 2 2 12" xfId="2487"/>
    <cellStyle name="Output 4 2 2 2 12 2" xfId="37412"/>
    <cellStyle name="Output 4 2 2 2 13" xfId="13396"/>
    <cellStyle name="Output 4 2 2 2 13 2" xfId="39394"/>
    <cellStyle name="Output 4 2 2 2 14" xfId="25823"/>
    <cellStyle name="Output 4 2 2 2 2" xfId="830"/>
    <cellStyle name="Output 4 2 2 2 2 2" xfId="5199"/>
    <cellStyle name="Output 4 2 2 2 2 2 2" xfId="7785"/>
    <cellStyle name="Output 4 2 2 2 2 2 2 2" xfId="16774"/>
    <cellStyle name="Output 4 2 2 2 2 2 2 2 2" xfId="36735"/>
    <cellStyle name="Output 4 2 2 2 2 2 2 3" xfId="43723"/>
    <cellStyle name="Output 4 2 2 2 2 2 3" xfId="10422"/>
    <cellStyle name="Output 4 2 2 2 2 2 3 2" xfId="19411"/>
    <cellStyle name="Output 4 2 2 2 2 2 3 2 2" xfId="39127"/>
    <cellStyle name="Output 4 2 2 2 2 2 3 3" xfId="26440"/>
    <cellStyle name="Output 4 2 2 2 2 2 4" xfId="14188"/>
    <cellStyle name="Output 4 2 2 2 2 2 4 2" xfId="23847"/>
    <cellStyle name="Output 4 2 2 2 2 2 5" xfId="25141"/>
    <cellStyle name="Output 4 2 2 2 2 3" xfId="3267"/>
    <cellStyle name="Output 4 2 2 2 2 3 2" xfId="40769"/>
    <cellStyle name="Output 4 2 2 2 2 4" xfId="42942"/>
    <cellStyle name="Output 4 2 2 2 3" xfId="1175"/>
    <cellStyle name="Output 4 2 2 2 3 2" xfId="5520"/>
    <cellStyle name="Output 4 2 2 2 3 2 2" xfId="8106"/>
    <cellStyle name="Output 4 2 2 2 3 2 2 2" xfId="17095"/>
    <cellStyle name="Output 4 2 2 2 3 2 2 2 2" xfId="24588"/>
    <cellStyle name="Output 4 2 2 2 3 2 2 3" xfId="26957"/>
    <cellStyle name="Output 4 2 2 2 3 2 3" xfId="10743"/>
    <cellStyle name="Output 4 2 2 2 3 2 3 2" xfId="19732"/>
    <cellStyle name="Output 4 2 2 2 3 2 3 2 2" xfId="31344"/>
    <cellStyle name="Output 4 2 2 2 3 2 3 3" xfId="44063"/>
    <cellStyle name="Output 4 2 2 2 3 2 4" xfId="14509"/>
    <cellStyle name="Output 4 2 2 2 3 2 4 2" xfId="32978"/>
    <cellStyle name="Output 4 2 2 2 3 2 5" xfId="27010"/>
    <cellStyle name="Output 4 2 2 2 3 3" xfId="3612"/>
    <cellStyle name="Output 4 2 2 2 3 3 2" xfId="39519"/>
    <cellStyle name="Output 4 2 2 2 3 4" xfId="36338"/>
    <cellStyle name="Output 4 2 2 2 4" xfId="1519"/>
    <cellStyle name="Output 4 2 2 2 4 2" xfId="5864"/>
    <cellStyle name="Output 4 2 2 2 4 2 2" xfId="8450"/>
    <cellStyle name="Output 4 2 2 2 4 2 2 2" xfId="17439"/>
    <cellStyle name="Output 4 2 2 2 4 2 2 2 2" xfId="39420"/>
    <cellStyle name="Output 4 2 2 2 4 2 2 3" xfId="24581"/>
    <cellStyle name="Output 4 2 2 2 4 2 3" xfId="11087"/>
    <cellStyle name="Output 4 2 2 2 4 2 3 2" xfId="20076"/>
    <cellStyle name="Output 4 2 2 2 4 2 3 2 2" xfId="34046"/>
    <cellStyle name="Output 4 2 2 2 4 2 3 3" xfId="39973"/>
    <cellStyle name="Output 4 2 2 2 4 2 4" xfId="14853"/>
    <cellStyle name="Output 4 2 2 2 4 2 4 2" xfId="22509"/>
    <cellStyle name="Output 4 2 2 2 4 2 5" xfId="24938"/>
    <cellStyle name="Output 4 2 2 2 4 3" xfId="3956"/>
    <cellStyle name="Output 4 2 2 2 4 3 2" xfId="35809"/>
    <cellStyle name="Output 4 2 2 2 4 4" xfId="26106"/>
    <cellStyle name="Output 4 2 2 2 5" xfId="1910"/>
    <cellStyle name="Output 4 2 2 2 5 2" xfId="6226"/>
    <cellStyle name="Output 4 2 2 2 5 2 2" xfId="8812"/>
    <cellStyle name="Output 4 2 2 2 5 2 2 2" xfId="17801"/>
    <cellStyle name="Output 4 2 2 2 5 2 2 2 2" xfId="30837"/>
    <cellStyle name="Output 4 2 2 2 5 2 2 3" xfId="27712"/>
    <cellStyle name="Output 4 2 2 2 5 2 3" xfId="11449"/>
    <cellStyle name="Output 4 2 2 2 5 2 3 2" xfId="20438"/>
    <cellStyle name="Output 4 2 2 2 5 2 3 2 2" xfId="23273"/>
    <cellStyle name="Output 4 2 2 2 5 2 3 3" xfId="37832"/>
    <cellStyle name="Output 4 2 2 2 5 2 4" xfId="15215"/>
    <cellStyle name="Output 4 2 2 2 5 2 4 2" xfId="39871"/>
    <cellStyle name="Output 4 2 2 2 5 2 5" xfId="25721"/>
    <cellStyle name="Output 4 2 2 2 5 3" xfId="4347"/>
    <cellStyle name="Output 4 2 2 2 5 3 2" xfId="26251"/>
    <cellStyle name="Output 4 2 2 2 5 4" xfId="38224"/>
    <cellStyle name="Output 4 2 2 2 6" xfId="2138"/>
    <cellStyle name="Output 4 2 2 2 6 2" xfId="6439"/>
    <cellStyle name="Output 4 2 2 2 6 2 2" xfId="9025"/>
    <cellStyle name="Output 4 2 2 2 6 2 2 2" xfId="18014"/>
    <cellStyle name="Output 4 2 2 2 6 2 2 2 2" xfId="28594"/>
    <cellStyle name="Output 4 2 2 2 6 2 2 3" xfId="26864"/>
    <cellStyle name="Output 4 2 2 2 6 2 3" xfId="11662"/>
    <cellStyle name="Output 4 2 2 2 6 2 3 2" xfId="20651"/>
    <cellStyle name="Output 4 2 2 2 6 2 3 2 2" xfId="24785"/>
    <cellStyle name="Output 4 2 2 2 6 2 3 3" xfId="40281"/>
    <cellStyle name="Output 4 2 2 2 6 2 4" xfId="15428"/>
    <cellStyle name="Output 4 2 2 2 6 2 4 2" xfId="28555"/>
    <cellStyle name="Output 4 2 2 2 6 2 5" xfId="37440"/>
    <cellStyle name="Output 4 2 2 2 6 3" xfId="4575"/>
    <cellStyle name="Output 4 2 2 2 6 3 2" xfId="28256"/>
    <cellStyle name="Output 4 2 2 2 6 4" xfId="25074"/>
    <cellStyle name="Output 4 2 2 2 7" xfId="2948"/>
    <cellStyle name="Output 4 2 2 2 7 2" xfId="7098"/>
    <cellStyle name="Output 4 2 2 2 7 2 2" xfId="12224"/>
    <cellStyle name="Output 4 2 2 2 7 2 2 2" xfId="21213"/>
    <cellStyle name="Output 4 2 2 2 7 2 2 2 2" xfId="25603"/>
    <cellStyle name="Output 4 2 2 2 7 2 2 3" xfId="30888"/>
    <cellStyle name="Output 4 2 2 2 7 2 3" xfId="13018"/>
    <cellStyle name="Output 4 2 2 2 7 2 3 2" xfId="22007"/>
    <cellStyle name="Output 4 2 2 2 7 2 3 2 2" xfId="35219"/>
    <cellStyle name="Output 4 2 2 2 7 2 3 3" xfId="38055"/>
    <cellStyle name="Output 4 2 2 2 7 2 4" xfId="16087"/>
    <cellStyle name="Output 4 2 2 2 7 2 4 2" xfId="34773"/>
    <cellStyle name="Output 4 2 2 2 7 2 5" xfId="25624"/>
    <cellStyle name="Output 4 2 2 2 7 3" xfId="9661"/>
    <cellStyle name="Output 4 2 2 2 7 3 2" xfId="18650"/>
    <cellStyle name="Output 4 2 2 2 7 3 2 2" xfId="31194"/>
    <cellStyle name="Output 4 2 2 2 7 3 3" xfId="43432"/>
    <cellStyle name="Output 4 2 2 2 7 4" xfId="29971"/>
    <cellStyle name="Output 4 2 2 2 8" xfId="4875"/>
    <cellStyle name="Output 4 2 2 2 8 2" xfId="7461"/>
    <cellStyle name="Output 4 2 2 2 8 2 2" xfId="16450"/>
    <cellStyle name="Output 4 2 2 2 8 2 2 2" xfId="32911"/>
    <cellStyle name="Output 4 2 2 2 8 2 3" xfId="35412"/>
    <cellStyle name="Output 4 2 2 2 8 3" xfId="10098"/>
    <cellStyle name="Output 4 2 2 2 8 3 2" xfId="19087"/>
    <cellStyle name="Output 4 2 2 2 8 3 2 2" xfId="37694"/>
    <cellStyle name="Output 4 2 2 2 8 3 3" xfId="25365"/>
    <cellStyle name="Output 4 2 2 2 8 4" xfId="13864"/>
    <cellStyle name="Output 4 2 2 2 8 4 2" xfId="31860"/>
    <cellStyle name="Output 4 2 2 2 8 5" xfId="30792"/>
    <cellStyle name="Output 4 2 2 2 9" xfId="6783"/>
    <cellStyle name="Output 4 2 2 2 9 2" xfId="11982"/>
    <cellStyle name="Output 4 2 2 2 9 2 2" xfId="20971"/>
    <cellStyle name="Output 4 2 2 2 9 2 2 2" xfId="34076"/>
    <cellStyle name="Output 4 2 2 2 9 2 3" xfId="24129"/>
    <cellStyle name="Output 4 2 2 2 9 3" xfId="15772"/>
    <cellStyle name="Output 4 2 2 2 9 3 2" xfId="36234"/>
    <cellStyle name="Output 4 2 2 2 9 4" xfId="40361"/>
    <cellStyle name="Output 4 2 2 3" xfId="698"/>
    <cellStyle name="Output 4 2 2 3 2" xfId="5074"/>
    <cellStyle name="Output 4 2 2 3 2 2" xfId="7660"/>
    <cellStyle name="Output 4 2 2 3 2 2 2" xfId="16649"/>
    <cellStyle name="Output 4 2 2 3 2 2 2 2" xfId="25298"/>
    <cellStyle name="Output 4 2 2 3 2 2 3" xfId="35982"/>
    <cellStyle name="Output 4 2 2 3 2 3" xfId="10297"/>
    <cellStyle name="Output 4 2 2 3 2 3 2" xfId="19286"/>
    <cellStyle name="Output 4 2 2 3 2 3 2 2" xfId="35076"/>
    <cellStyle name="Output 4 2 2 3 2 3 3" xfId="42640"/>
    <cellStyle name="Output 4 2 2 3 2 4" xfId="14063"/>
    <cellStyle name="Output 4 2 2 3 2 4 2" xfId="31296"/>
    <cellStyle name="Output 4 2 2 3 2 5" xfId="37009"/>
    <cellStyle name="Output 4 2 2 3 3" xfId="3135"/>
    <cellStyle name="Output 4 2 2 3 3 2" xfId="36346"/>
    <cellStyle name="Output 4 2 2 3 4" xfId="29698"/>
    <cellStyle name="Output 4 2 2 4" xfId="1043"/>
    <cellStyle name="Output 4 2 2 4 2" xfId="5395"/>
    <cellStyle name="Output 4 2 2 4 2 2" xfId="7981"/>
    <cellStyle name="Output 4 2 2 4 2 2 2" xfId="16970"/>
    <cellStyle name="Output 4 2 2 4 2 2 2 2" xfId="22844"/>
    <cellStyle name="Output 4 2 2 4 2 2 3" xfId="41942"/>
    <cellStyle name="Output 4 2 2 4 2 3" xfId="10618"/>
    <cellStyle name="Output 4 2 2 4 2 3 2" xfId="19607"/>
    <cellStyle name="Output 4 2 2 4 2 3 2 2" xfId="30125"/>
    <cellStyle name="Output 4 2 2 4 2 3 3" xfId="43943"/>
    <cellStyle name="Output 4 2 2 4 2 4" xfId="14384"/>
    <cellStyle name="Output 4 2 2 4 2 4 2" xfId="24205"/>
    <cellStyle name="Output 4 2 2 4 2 5" xfId="23583"/>
    <cellStyle name="Output 4 2 2 4 3" xfId="3480"/>
    <cellStyle name="Output 4 2 2 4 3 2" xfId="34066"/>
    <cellStyle name="Output 4 2 2 4 4" xfId="33995"/>
    <cellStyle name="Output 4 2 2 5" xfId="1387"/>
    <cellStyle name="Output 4 2 2 5 2" xfId="5732"/>
    <cellStyle name="Output 4 2 2 5 2 2" xfId="8318"/>
    <cellStyle name="Output 4 2 2 5 2 2 2" xfId="17307"/>
    <cellStyle name="Output 4 2 2 5 2 2 2 2" xfId="24964"/>
    <cellStyle name="Output 4 2 2 5 2 2 3" xfId="31486"/>
    <cellStyle name="Output 4 2 2 5 2 3" xfId="10955"/>
    <cellStyle name="Output 4 2 2 5 2 3 2" xfId="19944"/>
    <cellStyle name="Output 4 2 2 5 2 3 2 2" xfId="23139"/>
    <cellStyle name="Output 4 2 2 5 2 3 3" xfId="44045"/>
    <cellStyle name="Output 4 2 2 5 2 4" xfId="14721"/>
    <cellStyle name="Output 4 2 2 5 2 4 2" xfId="22606"/>
    <cellStyle name="Output 4 2 2 5 2 5" xfId="41174"/>
    <cellStyle name="Output 4 2 2 5 3" xfId="3824"/>
    <cellStyle name="Output 4 2 2 5 3 2" xfId="37914"/>
    <cellStyle name="Output 4 2 2 5 4" xfId="36707"/>
    <cellStyle name="Output 4 2 2 6" xfId="1771"/>
    <cellStyle name="Output 4 2 2 6 2" xfId="6094"/>
    <cellStyle name="Output 4 2 2 6 2 2" xfId="8680"/>
    <cellStyle name="Output 4 2 2 6 2 2 2" xfId="17669"/>
    <cellStyle name="Output 4 2 2 6 2 2 2 2" xfId="36736"/>
    <cellStyle name="Output 4 2 2 6 2 2 3" xfId="34602"/>
    <cellStyle name="Output 4 2 2 6 2 3" xfId="11317"/>
    <cellStyle name="Output 4 2 2 6 2 3 2" xfId="20306"/>
    <cellStyle name="Output 4 2 2 6 2 3 2 2" xfId="25173"/>
    <cellStyle name="Output 4 2 2 6 2 3 3" xfId="22714"/>
    <cellStyle name="Output 4 2 2 6 2 4" xfId="15083"/>
    <cellStyle name="Output 4 2 2 6 2 4 2" xfId="25287"/>
    <cellStyle name="Output 4 2 2 6 2 5" xfId="36277"/>
    <cellStyle name="Output 4 2 2 6 3" xfId="4208"/>
    <cellStyle name="Output 4 2 2 6 3 2" xfId="39954"/>
    <cellStyle name="Output 4 2 2 6 4" xfId="30082"/>
    <cellStyle name="Output 4 2 2 7" xfId="2006"/>
    <cellStyle name="Output 4 2 2 7 2" xfId="6314"/>
    <cellStyle name="Output 4 2 2 7 2 2" xfId="8900"/>
    <cellStyle name="Output 4 2 2 7 2 2 2" xfId="17889"/>
    <cellStyle name="Output 4 2 2 7 2 2 2 2" xfId="31668"/>
    <cellStyle name="Output 4 2 2 7 2 2 3" xfId="30178"/>
    <cellStyle name="Output 4 2 2 7 2 3" xfId="11537"/>
    <cellStyle name="Output 4 2 2 7 2 3 2" xfId="20526"/>
    <cellStyle name="Output 4 2 2 7 2 3 2 2" xfId="38465"/>
    <cellStyle name="Output 4 2 2 7 2 3 3" xfId="44119"/>
    <cellStyle name="Output 4 2 2 7 2 4" xfId="15303"/>
    <cellStyle name="Output 4 2 2 7 2 4 2" xfId="36921"/>
    <cellStyle name="Output 4 2 2 7 2 5" xfId="29649"/>
    <cellStyle name="Output 4 2 2 7 3" xfId="4443"/>
    <cellStyle name="Output 4 2 2 7 3 2" xfId="39594"/>
    <cellStyle name="Output 4 2 2 7 4" xfId="33180"/>
    <cellStyle name="Output 4 2 2 8" xfId="2817"/>
    <cellStyle name="Output 4 2 2 8 2" xfId="6967"/>
    <cellStyle name="Output 4 2 2 8 2 2" xfId="12096"/>
    <cellStyle name="Output 4 2 2 8 2 2 2" xfId="21085"/>
    <cellStyle name="Output 4 2 2 8 2 2 2 2" xfId="24671"/>
    <cellStyle name="Output 4 2 2 8 2 2 3" xfId="42598"/>
    <cellStyle name="Output 4 2 2 8 2 3" xfId="12918"/>
    <cellStyle name="Output 4 2 2 8 2 3 2" xfId="21907"/>
    <cellStyle name="Output 4 2 2 8 2 3 2 2" xfId="38664"/>
    <cellStyle name="Output 4 2 2 8 2 3 3" xfId="38155"/>
    <cellStyle name="Output 4 2 2 8 2 4" xfId="15956"/>
    <cellStyle name="Output 4 2 2 8 2 4 2" xfId="23931"/>
    <cellStyle name="Output 4 2 2 8 2 5" xfId="29026"/>
    <cellStyle name="Output 4 2 2 8 3" xfId="9530"/>
    <cellStyle name="Output 4 2 2 8 3 2" xfId="18519"/>
    <cellStyle name="Output 4 2 2 8 3 2 2" xfId="39819"/>
    <cellStyle name="Output 4 2 2 8 3 3" xfId="30396"/>
    <cellStyle name="Output 4 2 2 8 4" xfId="35918"/>
    <cellStyle name="Output 4 2 2 9" xfId="4750"/>
    <cellStyle name="Output 4 2 2 9 2" xfId="7336"/>
    <cellStyle name="Output 4 2 2 9 2 2" xfId="16325"/>
    <cellStyle name="Output 4 2 2 9 2 2 2" xfId="23907"/>
    <cellStyle name="Output 4 2 2 9 2 3" xfId="33519"/>
    <cellStyle name="Output 4 2 2 9 3" xfId="9973"/>
    <cellStyle name="Output 4 2 2 9 3 2" xfId="18962"/>
    <cellStyle name="Output 4 2 2 9 3 2 2" xfId="39060"/>
    <cellStyle name="Output 4 2 2 9 3 3" xfId="40073"/>
    <cellStyle name="Output 4 2 2 9 4" xfId="13739"/>
    <cellStyle name="Output 4 2 2 9 4 2" xfId="28611"/>
    <cellStyle name="Output 4 2 2 9 5" xfId="42941"/>
    <cellStyle name="Output 4 2 3" xfId="456"/>
    <cellStyle name="Output 4 2 3 10" xfId="9320"/>
    <cellStyle name="Output 4 2 3 10 2" xfId="18309"/>
    <cellStyle name="Output 4 2 3 10 2 2" xfId="35413"/>
    <cellStyle name="Output 4 2 3 10 3" xfId="22554"/>
    <cellStyle name="Output 4 2 3 11" xfId="9724"/>
    <cellStyle name="Output 4 2 3 11 2" xfId="18713"/>
    <cellStyle name="Output 4 2 3 11 2 2" xfId="35278"/>
    <cellStyle name="Output 4 2 3 11 3" xfId="34675"/>
    <cellStyle name="Output 4 2 3 12" xfId="2462"/>
    <cellStyle name="Output 4 2 3 12 2" xfId="43392"/>
    <cellStyle name="Output 4 2 3 13" xfId="13371"/>
    <cellStyle name="Output 4 2 3 13 2" xfId="29178"/>
    <cellStyle name="Output 4 2 3 14" xfId="23447"/>
    <cellStyle name="Output 4 2 3 2" xfId="805"/>
    <cellStyle name="Output 4 2 3 2 2" xfId="5174"/>
    <cellStyle name="Output 4 2 3 2 2 2" xfId="7760"/>
    <cellStyle name="Output 4 2 3 2 2 2 2" xfId="16749"/>
    <cellStyle name="Output 4 2 3 2 2 2 2 2" xfId="39616"/>
    <cellStyle name="Output 4 2 3 2 2 2 3" xfId="36548"/>
    <cellStyle name="Output 4 2 3 2 2 3" xfId="10397"/>
    <cellStyle name="Output 4 2 3 2 2 3 2" xfId="19386"/>
    <cellStyle name="Output 4 2 3 2 2 3 2 2" xfId="28745"/>
    <cellStyle name="Output 4 2 3 2 2 3 3" xfId="34516"/>
    <cellStyle name="Output 4 2 3 2 2 4" xfId="14163"/>
    <cellStyle name="Output 4 2 3 2 2 4 2" xfId="26185"/>
    <cellStyle name="Output 4 2 3 2 2 5" xfId="26201"/>
    <cellStyle name="Output 4 2 3 2 3" xfId="3242"/>
    <cellStyle name="Output 4 2 3 2 3 2" xfId="29553"/>
    <cellStyle name="Output 4 2 3 2 4" xfId="25070"/>
    <cellStyle name="Output 4 2 3 3" xfId="1150"/>
    <cellStyle name="Output 4 2 3 3 2" xfId="5495"/>
    <cellStyle name="Output 4 2 3 3 2 2" xfId="8081"/>
    <cellStyle name="Output 4 2 3 3 2 2 2" xfId="17070"/>
    <cellStyle name="Output 4 2 3 3 2 2 2 2" xfId="32022"/>
    <cellStyle name="Output 4 2 3 3 2 2 3" xfId="29874"/>
    <cellStyle name="Output 4 2 3 3 2 3" xfId="10718"/>
    <cellStyle name="Output 4 2 3 3 2 3 2" xfId="19707"/>
    <cellStyle name="Output 4 2 3 3 2 3 2 2" xfId="40674"/>
    <cellStyle name="Output 4 2 3 3 2 3 3" xfId="31166"/>
    <cellStyle name="Output 4 2 3 3 2 4" xfId="14484"/>
    <cellStyle name="Output 4 2 3 3 2 4 2" xfId="27364"/>
    <cellStyle name="Output 4 2 3 3 2 5" xfId="34406"/>
    <cellStyle name="Output 4 2 3 3 3" xfId="3587"/>
    <cellStyle name="Output 4 2 3 3 3 2" xfId="29114"/>
    <cellStyle name="Output 4 2 3 3 4" xfId="39248"/>
    <cellStyle name="Output 4 2 3 4" xfId="1494"/>
    <cellStyle name="Output 4 2 3 4 2" xfId="5839"/>
    <cellStyle name="Output 4 2 3 4 2 2" xfId="8425"/>
    <cellStyle name="Output 4 2 3 4 2 2 2" xfId="17414"/>
    <cellStyle name="Output 4 2 3 4 2 2 2 2" xfId="29030"/>
    <cellStyle name="Output 4 2 3 4 2 2 3" xfId="32013"/>
    <cellStyle name="Output 4 2 3 4 2 3" xfId="11062"/>
    <cellStyle name="Output 4 2 3 4 2 3 2" xfId="20051"/>
    <cellStyle name="Output 4 2 3 4 2 3 2 2" xfId="24824"/>
    <cellStyle name="Output 4 2 3 4 2 3 3" xfId="40098"/>
    <cellStyle name="Output 4 2 3 4 2 4" xfId="14828"/>
    <cellStyle name="Output 4 2 3 4 2 4 2" xfId="40695"/>
    <cellStyle name="Output 4 2 3 4 2 5" xfId="37097"/>
    <cellStyle name="Output 4 2 3 4 3" xfId="3931"/>
    <cellStyle name="Output 4 2 3 4 3 2" xfId="30516"/>
    <cellStyle name="Output 4 2 3 4 4" xfId="23751"/>
    <cellStyle name="Output 4 2 3 5" xfId="1456"/>
    <cellStyle name="Output 4 2 3 5 2" xfId="5801"/>
    <cellStyle name="Output 4 2 3 5 2 2" xfId="8387"/>
    <cellStyle name="Output 4 2 3 5 2 2 2" xfId="17376"/>
    <cellStyle name="Output 4 2 3 5 2 2 2 2" xfId="31268"/>
    <cellStyle name="Output 4 2 3 5 2 2 3" xfId="30685"/>
    <cellStyle name="Output 4 2 3 5 2 3" xfId="11024"/>
    <cellStyle name="Output 4 2 3 5 2 3 2" xfId="20013"/>
    <cellStyle name="Output 4 2 3 5 2 3 2 2" xfId="24558"/>
    <cellStyle name="Output 4 2 3 5 2 3 3" xfId="34637"/>
    <cellStyle name="Output 4 2 3 5 2 4" xfId="14790"/>
    <cellStyle name="Output 4 2 3 5 2 4 2" xfId="31805"/>
    <cellStyle name="Output 4 2 3 5 2 5" xfId="41416"/>
    <cellStyle name="Output 4 2 3 5 3" xfId="3893"/>
    <cellStyle name="Output 4 2 3 5 3 2" xfId="30275"/>
    <cellStyle name="Output 4 2 3 5 4" xfId="23485"/>
    <cellStyle name="Output 4 2 3 6" xfId="2113"/>
    <cellStyle name="Output 4 2 3 6 2" xfId="6414"/>
    <cellStyle name="Output 4 2 3 6 2 2" xfId="9000"/>
    <cellStyle name="Output 4 2 3 6 2 2 2" xfId="17989"/>
    <cellStyle name="Output 4 2 3 6 2 2 2 2" xfId="34942"/>
    <cellStyle name="Output 4 2 3 6 2 2 3" xfId="33104"/>
    <cellStyle name="Output 4 2 3 6 2 3" xfId="11637"/>
    <cellStyle name="Output 4 2 3 6 2 3 2" xfId="20626"/>
    <cellStyle name="Output 4 2 3 6 2 3 2 2" xfId="36936"/>
    <cellStyle name="Output 4 2 3 6 2 3 3" xfId="40529"/>
    <cellStyle name="Output 4 2 3 6 2 4" xfId="15403"/>
    <cellStyle name="Output 4 2 3 6 2 4 2" xfId="38821"/>
    <cellStyle name="Output 4 2 3 6 2 5" xfId="43438"/>
    <cellStyle name="Output 4 2 3 6 3" xfId="4550"/>
    <cellStyle name="Output 4 2 3 6 3 2" xfId="33889"/>
    <cellStyle name="Output 4 2 3 6 4" xfId="22297"/>
    <cellStyle name="Output 4 2 3 7" xfId="2923"/>
    <cellStyle name="Output 4 2 3 7 2" xfId="7073"/>
    <cellStyle name="Output 4 2 3 7 2 2" xfId="12199"/>
    <cellStyle name="Output 4 2 3 7 2 2 2" xfId="21188"/>
    <cellStyle name="Output 4 2 3 7 2 2 2 2" xfId="33510"/>
    <cellStyle name="Output 4 2 3 7 2 2 3" xfId="40485"/>
    <cellStyle name="Output 4 2 3 7 2 3" xfId="13001"/>
    <cellStyle name="Output 4 2 3 7 2 3 2" xfId="21990"/>
    <cellStyle name="Output 4 2 3 7 2 3 2 2" xfId="30762"/>
    <cellStyle name="Output 4 2 3 7 2 3 3" xfId="38694"/>
    <cellStyle name="Output 4 2 3 7 2 4" xfId="16062"/>
    <cellStyle name="Output 4 2 3 7 2 4 2" xfId="31558"/>
    <cellStyle name="Output 4 2 3 7 2 5" xfId="27770"/>
    <cellStyle name="Output 4 2 3 7 3" xfId="9636"/>
    <cellStyle name="Output 4 2 3 7 3 2" xfId="18625"/>
    <cellStyle name="Output 4 2 3 7 3 2 2" xfId="37976"/>
    <cellStyle name="Output 4 2 3 7 3 3" xfId="32711"/>
    <cellStyle name="Output 4 2 3 7 4" xfId="25154"/>
    <cellStyle name="Output 4 2 3 8" xfId="4850"/>
    <cellStyle name="Output 4 2 3 8 2" xfId="7436"/>
    <cellStyle name="Output 4 2 3 8 2 2" xfId="16425"/>
    <cellStyle name="Output 4 2 3 8 2 2 2" xfId="27216"/>
    <cellStyle name="Output 4 2 3 8 2 3" xfId="41176"/>
    <cellStyle name="Output 4 2 3 8 3" xfId="10073"/>
    <cellStyle name="Output 4 2 3 8 3 2" xfId="19062"/>
    <cellStyle name="Output 4 2 3 8 3 2 2" xfId="43494"/>
    <cellStyle name="Output 4 2 3 8 3 3" xfId="34519"/>
    <cellStyle name="Output 4 2 3 8 4" xfId="13839"/>
    <cellStyle name="Output 4 2 3 8 4 2" xfId="38425"/>
    <cellStyle name="Output 4 2 3 8 5" xfId="28312"/>
    <cellStyle name="Output 4 2 3 9" xfId="6758"/>
    <cellStyle name="Output 4 2 3 9 2" xfId="11957"/>
    <cellStyle name="Output 4 2 3 9 2 2" xfId="20946"/>
    <cellStyle name="Output 4 2 3 9 2 2 2" xfId="32888"/>
    <cellStyle name="Output 4 2 3 9 2 3" xfId="33388"/>
    <cellStyle name="Output 4 2 3 9 3" xfId="15747"/>
    <cellStyle name="Output 4 2 3 9 3 2" xfId="39154"/>
    <cellStyle name="Output 4 2 3 9 4" xfId="34737"/>
    <cellStyle name="Output 4 2 4" xfId="553"/>
    <cellStyle name="Output 4 2 4 2" xfId="902"/>
    <cellStyle name="Output 4 2 4 2 2" xfId="5271"/>
    <cellStyle name="Output 4 2 4 2 2 2" xfId="7857"/>
    <cellStyle name="Output 4 2 4 2 2 2 2" xfId="16846"/>
    <cellStyle name="Output 4 2 4 2 2 2 2 2" xfId="28018"/>
    <cellStyle name="Output 4 2 4 2 2 2 3" xfId="42034"/>
    <cellStyle name="Output 4 2 4 2 2 3" xfId="10494"/>
    <cellStyle name="Output 4 2 4 2 2 3 2" xfId="19483"/>
    <cellStyle name="Output 4 2 4 2 2 3 2 2" xfId="38525"/>
    <cellStyle name="Output 4 2 4 2 2 3 3" xfId="25392"/>
    <cellStyle name="Output 4 2 4 2 2 4" xfId="14260"/>
    <cellStyle name="Output 4 2 4 2 2 4 2" xfId="29532"/>
    <cellStyle name="Output 4 2 4 2 2 5" xfId="22803"/>
    <cellStyle name="Output 4 2 4 2 3" xfId="3339"/>
    <cellStyle name="Output 4 2 4 2 3 2" xfId="43521"/>
    <cellStyle name="Output 4 2 4 2 4" xfId="29149"/>
    <cellStyle name="Output 4 2 4 3" xfId="1247"/>
    <cellStyle name="Output 4 2 4 3 2" xfId="5592"/>
    <cellStyle name="Output 4 2 4 3 2 2" xfId="8178"/>
    <cellStyle name="Output 4 2 4 3 2 2 2" xfId="17167"/>
    <cellStyle name="Output 4 2 4 3 2 2 2 2" xfId="36522"/>
    <cellStyle name="Output 4 2 4 3 2 2 3" xfId="31696"/>
    <cellStyle name="Output 4 2 4 3 2 3" xfId="10815"/>
    <cellStyle name="Output 4 2 4 3 2 3 2" xfId="19804"/>
    <cellStyle name="Output 4 2 4 3 2 3 2 2" xfId="34095"/>
    <cellStyle name="Output 4 2 4 3 2 3 3" xfId="40090"/>
    <cellStyle name="Output 4 2 4 3 2 4" xfId="14581"/>
    <cellStyle name="Output 4 2 4 3 2 4 2" xfId="32508"/>
    <cellStyle name="Output 4 2 4 3 2 5" xfId="31774"/>
    <cellStyle name="Output 4 2 4 3 3" xfId="3684"/>
    <cellStyle name="Output 4 2 4 3 3 2" xfId="28493"/>
    <cellStyle name="Output 4 2 4 3 4" xfId="38989"/>
    <cellStyle name="Output 4 2 4 4" xfId="1591"/>
    <cellStyle name="Output 4 2 4 4 2" xfId="5936"/>
    <cellStyle name="Output 4 2 4 4 2 2" xfId="8522"/>
    <cellStyle name="Output 4 2 4 4 2 2 2" xfId="17511"/>
    <cellStyle name="Output 4 2 4 4 2 2 2 2" xfId="28771"/>
    <cellStyle name="Output 4 2 4 4 2 2 3" xfId="36564"/>
    <cellStyle name="Output 4 2 4 4 2 3" xfId="11159"/>
    <cellStyle name="Output 4 2 4 4 2 3 2" xfId="20148"/>
    <cellStyle name="Output 4 2 4 4 2 3 2 2" xfId="28878"/>
    <cellStyle name="Output 4 2 4 4 2 3 3" xfId="44134"/>
    <cellStyle name="Output 4 2 4 4 2 4" xfId="14925"/>
    <cellStyle name="Output 4 2 4 4 2 4 2" xfId="37339"/>
    <cellStyle name="Output 4 2 4 4 2 5" xfId="34782"/>
    <cellStyle name="Output 4 2 4 4 3" xfId="4028"/>
    <cellStyle name="Output 4 2 4 4 3 2" xfId="31553"/>
    <cellStyle name="Output 4 2 4 4 4" xfId="25558"/>
    <cellStyle name="Output 4 2 4 5" xfId="1903"/>
    <cellStyle name="Output 4 2 4 5 2" xfId="6219"/>
    <cellStyle name="Output 4 2 4 5 2 2" xfId="8805"/>
    <cellStyle name="Output 4 2 4 5 2 2 2" xfId="17794"/>
    <cellStyle name="Output 4 2 4 5 2 2 2 2" xfId="34329"/>
    <cellStyle name="Output 4 2 4 5 2 2 3" xfId="43564"/>
    <cellStyle name="Output 4 2 4 5 2 3" xfId="11442"/>
    <cellStyle name="Output 4 2 4 5 2 3 2" xfId="20431"/>
    <cellStyle name="Output 4 2 4 5 2 3 2 2" xfId="37753"/>
    <cellStyle name="Output 4 2 4 5 2 3 3" xfId="24283"/>
    <cellStyle name="Output 4 2 4 5 2 4" xfId="15208"/>
    <cellStyle name="Output 4 2 4 5 2 4 2" xfId="35496"/>
    <cellStyle name="Output 4 2 4 5 2 5" xfId="22672"/>
    <cellStyle name="Output 4 2 4 5 3" xfId="4340"/>
    <cellStyle name="Output 4 2 4 5 3 2" xfId="29827"/>
    <cellStyle name="Output 4 2 4 5 4" xfId="35067"/>
    <cellStyle name="Output 4 2 4 6" xfId="2210"/>
    <cellStyle name="Output 4 2 4 6 2" xfId="6511"/>
    <cellStyle name="Output 4 2 4 6 2 2" xfId="9097"/>
    <cellStyle name="Output 4 2 4 6 2 2 2" xfId="18086"/>
    <cellStyle name="Output 4 2 4 6 2 2 2 2" xfId="38953"/>
    <cellStyle name="Output 4 2 4 6 2 2 3" xfId="29614"/>
    <cellStyle name="Output 4 2 4 6 2 3" xfId="11734"/>
    <cellStyle name="Output 4 2 4 6 2 3 2" xfId="20723"/>
    <cellStyle name="Output 4 2 4 6 2 3 2 2" xfId="33275"/>
    <cellStyle name="Output 4 2 4 6 2 3 3" xfId="34705"/>
    <cellStyle name="Output 4 2 4 6 2 4" xfId="15500"/>
    <cellStyle name="Output 4 2 4 6 2 4 2" xfId="41097"/>
    <cellStyle name="Output 4 2 4 6 2 5" xfId="23550"/>
    <cellStyle name="Output 4 2 4 6 3" xfId="4647"/>
    <cellStyle name="Output 4 2 4 6 3 2" xfId="22608"/>
    <cellStyle name="Output 4 2 4 6 4" xfId="40343"/>
    <cellStyle name="Output 4 2 4 7" xfId="4947"/>
    <cellStyle name="Output 4 2 4 7 2" xfId="7533"/>
    <cellStyle name="Output 4 2 4 7 2 2" xfId="16522"/>
    <cellStyle name="Output 4 2 4 7 2 2 2" xfId="22235"/>
    <cellStyle name="Output 4 2 4 7 2 3" xfId="38720"/>
    <cellStyle name="Output 4 2 4 7 3" xfId="10170"/>
    <cellStyle name="Output 4 2 4 7 3 2" xfId="19159"/>
    <cellStyle name="Output 4 2 4 7 3 2 2" xfId="37064"/>
    <cellStyle name="Output 4 2 4 7 3 3" xfId="26295"/>
    <cellStyle name="Output 4 2 4 7 4" xfId="13936"/>
    <cellStyle name="Output 4 2 4 7 4 2" xfId="36138"/>
    <cellStyle name="Output 4 2 4 7 5" xfId="39439"/>
    <cellStyle name="Output 4 2 4 8" xfId="2559"/>
    <cellStyle name="Output 4 2 4 8 2" xfId="36940"/>
    <cellStyle name="Output 4 2 4 9" xfId="23188"/>
    <cellStyle name="Output 4 2 5" xfId="324"/>
    <cellStyle name="Output 4 2 5 2" xfId="4725"/>
    <cellStyle name="Output 4 2 5 2 2" xfId="7311"/>
    <cellStyle name="Output 4 2 5 2 2 2" xfId="16300"/>
    <cellStyle name="Output 4 2 5 2 2 2 2" xfId="28209"/>
    <cellStyle name="Output 4 2 5 2 2 3" xfId="23926"/>
    <cellStyle name="Output 4 2 5 2 3" xfId="9948"/>
    <cellStyle name="Output 4 2 5 2 3 2" xfId="18937"/>
    <cellStyle name="Output 4 2 5 2 3 2 2" xfId="26634"/>
    <cellStyle name="Output 4 2 5 2 3 3" xfId="31048"/>
    <cellStyle name="Output 4 2 5 2 4" xfId="13714"/>
    <cellStyle name="Output 4 2 5 2 4 2" xfId="24118"/>
    <cellStyle name="Output 4 2 5 2 5" xfId="25069"/>
    <cellStyle name="Output 4 2 5 3" xfId="2792"/>
    <cellStyle name="Output 4 2 5 3 2" xfId="39093"/>
    <cellStyle name="Output 4 2 5 4" xfId="39290"/>
    <cellStyle name="Output 4 2 6" xfId="673"/>
    <cellStyle name="Output 4 2 6 2" xfId="5049"/>
    <cellStyle name="Output 4 2 6 2 2" xfId="7635"/>
    <cellStyle name="Output 4 2 6 2 2 2" xfId="16624"/>
    <cellStyle name="Output 4 2 6 2 2 2 2" xfId="30490"/>
    <cellStyle name="Output 4 2 6 2 2 3" xfId="37458"/>
    <cellStyle name="Output 4 2 6 2 3" xfId="10272"/>
    <cellStyle name="Output 4 2 6 2 3 2" xfId="19261"/>
    <cellStyle name="Output 4 2 6 2 3 2 2" xfId="30611"/>
    <cellStyle name="Output 4 2 6 2 3 3" xfId="34717"/>
    <cellStyle name="Output 4 2 6 2 4" xfId="14038"/>
    <cellStyle name="Output 4 2 6 2 4 2" xfId="37631"/>
    <cellStyle name="Output 4 2 6 2 5" xfId="42969"/>
    <cellStyle name="Output 4 2 6 3" xfId="3110"/>
    <cellStyle name="Output 4 2 6 3 2" xfId="39256"/>
    <cellStyle name="Output 4 2 6 4" xfId="41297"/>
    <cellStyle name="Output 4 2 7" xfId="1018"/>
    <cellStyle name="Output 4 2 7 2" xfId="5370"/>
    <cellStyle name="Output 4 2 7 2 2" xfId="7956"/>
    <cellStyle name="Output 4 2 7 2 2 2" xfId="16945"/>
    <cellStyle name="Output 4 2 7 2 2 2 2" xfId="40772"/>
    <cellStyle name="Output 4 2 7 2 2 3" xfId="37929"/>
    <cellStyle name="Output 4 2 7 2 3" xfId="10593"/>
    <cellStyle name="Output 4 2 7 2 3 2" xfId="19582"/>
    <cellStyle name="Output 4 2 7 2 3 2 2" xfId="41934"/>
    <cellStyle name="Output 4 2 7 2 3 3" xfId="36557"/>
    <cellStyle name="Output 4 2 7 2 4" xfId="14359"/>
    <cellStyle name="Output 4 2 7 2 4 2" xfId="28369"/>
    <cellStyle name="Output 4 2 7 2 5" xfId="27863"/>
    <cellStyle name="Output 4 2 7 3" xfId="3455"/>
    <cellStyle name="Output 4 2 7 3 2" xfId="24928"/>
    <cellStyle name="Output 4 2 7 4" xfId="24773"/>
    <cellStyle name="Output 4 2 8" xfId="1362"/>
    <cellStyle name="Output 4 2 8 2" xfId="5707"/>
    <cellStyle name="Output 4 2 8 2 2" xfId="8293"/>
    <cellStyle name="Output 4 2 8 2 2 2" xfId="17282"/>
    <cellStyle name="Output 4 2 8 2 2 2 2" xfId="37090"/>
    <cellStyle name="Output 4 2 8 2 2 3" xfId="38050"/>
    <cellStyle name="Output 4 2 8 2 3" xfId="10930"/>
    <cellStyle name="Output 4 2 8 2 3 2" xfId="19919"/>
    <cellStyle name="Output 4 2 8 2 3 2 2" xfId="41051"/>
    <cellStyle name="Output 4 2 8 2 3 3" xfId="31085"/>
    <cellStyle name="Output 4 2 8 2 4" xfId="14696"/>
    <cellStyle name="Output 4 2 8 2 4 2" xfId="24393"/>
    <cellStyle name="Output 4 2 8 2 5" xfId="25873"/>
    <cellStyle name="Output 4 2 8 3" xfId="3799"/>
    <cellStyle name="Output 4 2 8 3 2" xfId="26339"/>
    <cellStyle name="Output 4 2 8 4" xfId="39621"/>
    <cellStyle name="Output 4 2 9" xfId="1745"/>
    <cellStyle name="Output 4 2 9 2" xfId="6071"/>
    <cellStyle name="Output 4 2 9 2 2" xfId="8657"/>
    <cellStyle name="Output 4 2 9 2 2 2" xfId="17646"/>
    <cellStyle name="Output 4 2 9 2 2 2 2" xfId="41514"/>
    <cellStyle name="Output 4 2 9 2 2 3" xfId="42413"/>
    <cellStyle name="Output 4 2 9 2 3" xfId="11294"/>
    <cellStyle name="Output 4 2 9 2 3 2" xfId="20283"/>
    <cellStyle name="Output 4 2 9 2 3 2 2" xfId="43631"/>
    <cellStyle name="Output 4 2 9 2 3 3" xfId="30924"/>
    <cellStyle name="Output 4 2 9 2 4" xfId="15060"/>
    <cellStyle name="Output 4 2 9 2 4 2" xfId="31880"/>
    <cellStyle name="Output 4 2 9 2 5" xfId="40793"/>
    <cellStyle name="Output 4 2 9 3" xfId="4182"/>
    <cellStyle name="Output 4 2 9 3 2" xfId="37510"/>
    <cellStyle name="Output 4 2 9 4" xfId="32482"/>
    <cellStyle name="Output 4 20" xfId="42366"/>
    <cellStyle name="Output 4 20 2" xfId="44935"/>
    <cellStyle name="Output 4 21" xfId="45000"/>
    <cellStyle name="Output 4 22" xfId="45047"/>
    <cellStyle name="Output 4 23" xfId="45083"/>
    <cellStyle name="Output 4 24" xfId="45089"/>
    <cellStyle name="Output 4 25" xfId="45171"/>
    <cellStyle name="Output 4 26" xfId="45150"/>
    <cellStyle name="Output 4 27" xfId="45216"/>
    <cellStyle name="Output 4 28" xfId="45283"/>
    <cellStyle name="Output 4 29" xfId="45295"/>
    <cellStyle name="Output 4 3" xfId="292"/>
    <cellStyle name="Output 4 3 10" xfId="6594"/>
    <cellStyle name="Output 4 3 10 2" xfId="11805"/>
    <cellStyle name="Output 4 3 10 2 2" xfId="20794"/>
    <cellStyle name="Output 4 3 10 2 2 2" xfId="24823"/>
    <cellStyle name="Output 4 3 10 2 3" xfId="44053"/>
    <cellStyle name="Output 4 3 10 3" xfId="15583"/>
    <cellStyle name="Output 4 3 10 3 2" xfId="28851"/>
    <cellStyle name="Output 4 3 10 4" xfId="42931"/>
    <cellStyle name="Output 4 3 11" xfId="9168"/>
    <cellStyle name="Output 4 3 11 2" xfId="18157"/>
    <cellStyle name="Output 4 3 11 2 2" xfId="34054"/>
    <cellStyle name="Output 4 3 11 3" xfId="32049"/>
    <cellStyle name="Output 4 3 12" xfId="12370"/>
    <cellStyle name="Output 4 3 12 2" xfId="21359"/>
    <cellStyle name="Output 4 3 12 2 2" xfId="28929"/>
    <cellStyle name="Output 4 3 12 3" xfId="42202"/>
    <cellStyle name="Output 4 3 13" xfId="2298"/>
    <cellStyle name="Output 4 3 13 2" xfId="38351"/>
    <cellStyle name="Output 4 3 14" xfId="13207"/>
    <cellStyle name="Output 4 3 14 2" xfId="37137"/>
    <cellStyle name="Output 4 3 15" xfId="40373"/>
    <cellStyle name="Output 4 3 16" xfId="44288"/>
    <cellStyle name="Output 4 3 17" xfId="45565"/>
    <cellStyle name="Output 4 3 2" xfId="427"/>
    <cellStyle name="Output 4 3 2 10" xfId="9293"/>
    <cellStyle name="Output 4 3 2 10 2" xfId="18282"/>
    <cellStyle name="Output 4 3 2 10 2 2" xfId="30205"/>
    <cellStyle name="Output 4 3 2 10 3" xfId="28759"/>
    <cellStyle name="Output 4 3 2 11" xfId="12025"/>
    <cellStyle name="Output 4 3 2 11 2" xfId="21014"/>
    <cellStyle name="Output 4 3 2 11 2 2" xfId="43908"/>
    <cellStyle name="Output 4 3 2 11 3" xfId="37805"/>
    <cellStyle name="Output 4 3 2 12" xfId="2433"/>
    <cellStyle name="Output 4 3 2 12 2" xfId="35155"/>
    <cellStyle name="Output 4 3 2 13" xfId="13342"/>
    <cellStyle name="Output 4 3 2 13 2" xfId="27914"/>
    <cellStyle name="Output 4 3 2 14" xfId="26250"/>
    <cellStyle name="Output 4 3 2 2" xfId="776"/>
    <cellStyle name="Output 4 3 2 2 2" xfId="5147"/>
    <cellStyle name="Output 4 3 2 2 2 2" xfId="7733"/>
    <cellStyle name="Output 4 3 2 2 2 2 2" xfId="16722"/>
    <cellStyle name="Output 4 3 2 2 2 2 2 2" xfId="32817"/>
    <cellStyle name="Output 4 3 2 2 2 2 3" xfId="43257"/>
    <cellStyle name="Output 4 3 2 2 2 3" xfId="10370"/>
    <cellStyle name="Output 4 3 2 2 2 3 2" xfId="19359"/>
    <cellStyle name="Output 4 3 2 2 2 3 2 2" xfId="37480"/>
    <cellStyle name="Output 4 3 2 2 2 3 3" xfId="43877"/>
    <cellStyle name="Output 4 3 2 2 2 4" xfId="14136"/>
    <cellStyle name="Output 4 3 2 2 2 4 2" xfId="34070"/>
    <cellStyle name="Output 4 3 2 2 2 5" xfId="32117"/>
    <cellStyle name="Output 4 3 2 2 3" xfId="3213"/>
    <cellStyle name="Output 4 3 2 2 3 2" xfId="23965"/>
    <cellStyle name="Output 4 3 2 2 4" xfId="39491"/>
    <cellStyle name="Output 4 3 2 3" xfId="1121"/>
    <cellStyle name="Output 4 3 2 3 2" xfId="5468"/>
    <cellStyle name="Output 4 3 2 3 2 2" xfId="8054"/>
    <cellStyle name="Output 4 3 2 3 2 2 2" xfId="17043"/>
    <cellStyle name="Output 4 3 2 3 2 2 2 2" xfId="25277"/>
    <cellStyle name="Output 4 3 2 3 2 2 3" xfId="23923"/>
    <cellStyle name="Output 4 3 2 3 2 3" xfId="10691"/>
    <cellStyle name="Output 4 3 2 3 2 3 2" xfId="19680"/>
    <cellStyle name="Output 4 3 2 3 2 3 2 2" xfId="26645"/>
    <cellStyle name="Output 4 3 2 3 2 3 3" xfId="32277"/>
    <cellStyle name="Output 4 3 2 3 2 4" xfId="14457"/>
    <cellStyle name="Output 4 3 2 3 2 4 2" xfId="33713"/>
    <cellStyle name="Output 4 3 2 3 2 5" xfId="33219"/>
    <cellStyle name="Output 4 3 2 3 3" xfId="3558"/>
    <cellStyle name="Output 4 3 2 3 3 2" xfId="27855"/>
    <cellStyle name="Output 4 3 2 3 4" xfId="23325"/>
    <cellStyle name="Output 4 3 2 4" xfId="1465"/>
    <cellStyle name="Output 4 3 2 4 2" xfId="5810"/>
    <cellStyle name="Output 4 3 2 4 2 2" xfId="8396"/>
    <cellStyle name="Output 4 3 2 4 2 2 2" xfId="17385"/>
    <cellStyle name="Output 4 3 2 4 2 2 2 2" xfId="39843"/>
    <cellStyle name="Output 4 3 2 4 2 2 3" xfId="28669"/>
    <cellStyle name="Output 4 3 2 4 2 3" xfId="11033"/>
    <cellStyle name="Output 4 3 2 4 2 3 2" xfId="20022"/>
    <cellStyle name="Output 4 3 2 4 2 3 2 2" xfId="39219"/>
    <cellStyle name="Output 4 3 2 4 2 3 3" xfId="38886"/>
    <cellStyle name="Output 4 3 2 4 2 4" xfId="14799"/>
    <cellStyle name="Output 4 3 2 4 2 4 2" xfId="25067"/>
    <cellStyle name="Output 4 3 2 4 2 5" xfId="28957"/>
    <cellStyle name="Output 4 3 2 4 3" xfId="3902"/>
    <cellStyle name="Output 4 3 2 4 3 2" xfId="23041"/>
    <cellStyle name="Output 4 3 2 4 4" xfId="30073"/>
    <cellStyle name="Output 4 3 2 5" xfId="1800"/>
    <cellStyle name="Output 4 3 2 5 2" xfId="6118"/>
    <cellStyle name="Output 4 3 2 5 2 2" xfId="8704"/>
    <cellStyle name="Output 4 3 2 5 2 2 2" xfId="17693"/>
    <cellStyle name="Output 4 3 2 5 2 2 2 2" xfId="30963"/>
    <cellStyle name="Output 4 3 2 5 2 2 3" xfId="39042"/>
    <cellStyle name="Output 4 3 2 5 2 3" xfId="11341"/>
    <cellStyle name="Output 4 3 2 5 2 3 2" xfId="20330"/>
    <cellStyle name="Output 4 3 2 5 2 3 2 2" xfId="43042"/>
    <cellStyle name="Output 4 3 2 5 2 3 3" xfId="32284"/>
    <cellStyle name="Output 4 3 2 5 2 4" xfId="15107"/>
    <cellStyle name="Output 4 3 2 5 2 4 2" xfId="43665"/>
    <cellStyle name="Output 4 3 2 5 2 5" xfId="32086"/>
    <cellStyle name="Output 4 3 2 5 3" xfId="4237"/>
    <cellStyle name="Output 4 3 2 5 3 2" xfId="42025"/>
    <cellStyle name="Output 4 3 2 5 4" xfId="23796"/>
    <cellStyle name="Output 4 3 2 6" xfId="2084"/>
    <cellStyle name="Output 4 3 2 6 2" xfId="6387"/>
    <cellStyle name="Output 4 3 2 6 2 2" xfId="8973"/>
    <cellStyle name="Output 4 3 2 6 2 2 2" xfId="17962"/>
    <cellStyle name="Output 4 3 2 6 2 2 2 2" xfId="29598"/>
    <cellStyle name="Output 4 3 2 6 2 2 3" xfId="25100"/>
    <cellStyle name="Output 4 3 2 6 2 3" xfId="11610"/>
    <cellStyle name="Output 4 3 2 6 2 3 2" xfId="20599"/>
    <cellStyle name="Output 4 3 2 6 2 3 2 2" xfId="29567"/>
    <cellStyle name="Output 4 3 2 6 2 3 3" xfId="41636"/>
    <cellStyle name="Output 4 3 2 6 2 4" xfId="15376"/>
    <cellStyle name="Output 4 3 2 6 2 4 2" xfId="31867"/>
    <cellStyle name="Output 4 3 2 6 2 5" xfId="23649"/>
    <cellStyle name="Output 4 3 2 6 3" xfId="4521"/>
    <cellStyle name="Output 4 3 2 6 3 2" xfId="36117"/>
    <cellStyle name="Output 4 3 2 6 4" xfId="43398"/>
    <cellStyle name="Output 4 3 2 7" xfId="2894"/>
    <cellStyle name="Output 4 3 2 7 2" xfId="7044"/>
    <cellStyle name="Output 4 3 2 7 2 2" xfId="12171"/>
    <cellStyle name="Output 4 3 2 7 2 2 2" xfId="21160"/>
    <cellStyle name="Output 4 3 2 7 2 2 2 2" xfId="24211"/>
    <cellStyle name="Output 4 3 2 7 2 2 3" xfId="32959"/>
    <cellStyle name="Output 4 3 2 7 2 3" xfId="12980"/>
    <cellStyle name="Output 4 3 2 7 2 3 2" xfId="21969"/>
    <cellStyle name="Output 4 3 2 7 2 3 2 2" xfId="41938"/>
    <cellStyle name="Output 4 3 2 7 2 3 3" xfId="37516"/>
    <cellStyle name="Output 4 3 2 7 2 4" xfId="16033"/>
    <cellStyle name="Output 4 3 2 7 2 4 2" xfId="24571"/>
    <cellStyle name="Output 4 3 2 7 2 5" xfId="39882"/>
    <cellStyle name="Output 4 3 2 7 3" xfId="9607"/>
    <cellStyle name="Output 4 3 2 7 3 2" xfId="18596"/>
    <cellStyle name="Output 4 3 2 7 3 2 2" xfId="28357"/>
    <cellStyle name="Output 4 3 2 7 3 3" xfId="31318"/>
    <cellStyle name="Output 4 3 2 7 4" xfId="35436"/>
    <cellStyle name="Output 4 3 2 8" xfId="4823"/>
    <cellStyle name="Output 4 3 2 8 2" xfId="7409"/>
    <cellStyle name="Output 4 3 2 8 2 2" xfId="16398"/>
    <cellStyle name="Output 4 3 2 8 2 2 2" xfId="33579"/>
    <cellStyle name="Output 4 3 2 8 2 3" xfId="29133"/>
    <cellStyle name="Output 4 3 2 8 3" xfId="10046"/>
    <cellStyle name="Output 4 3 2 8 3 2" xfId="19035"/>
    <cellStyle name="Output 4 3 2 8 3 2 2" xfId="23568"/>
    <cellStyle name="Output 4 3 2 8 3 3" xfId="43833"/>
    <cellStyle name="Output 4 3 2 8 4" xfId="13812"/>
    <cellStyle name="Output 4 3 2 8 4 2" xfId="36238"/>
    <cellStyle name="Output 4 3 2 8 5" xfId="38288"/>
    <cellStyle name="Output 4 3 2 9" xfId="6729"/>
    <cellStyle name="Output 4 3 2 9 2" xfId="11930"/>
    <cellStyle name="Output 4 3 2 9 2 2" xfId="20919"/>
    <cellStyle name="Output 4 3 2 9 2 2 2" xfId="28010"/>
    <cellStyle name="Output 4 3 2 9 2 3" xfId="24295"/>
    <cellStyle name="Output 4 3 2 9 3" xfId="15718"/>
    <cellStyle name="Output 4 3 2 9 3 2" xfId="28492"/>
    <cellStyle name="Output 4 3 2 9 4" xfId="38869"/>
    <cellStyle name="Output 4 3 3" xfId="641"/>
    <cellStyle name="Output 4 3 3 2" xfId="5022"/>
    <cellStyle name="Output 4 3 3 2 2" xfId="7608"/>
    <cellStyle name="Output 4 3 3 2 2 2" xfId="16597"/>
    <cellStyle name="Output 4 3 3 2 2 2 2" xfId="24861"/>
    <cellStyle name="Output 4 3 3 2 2 3" xfId="25678"/>
    <cellStyle name="Output 4 3 3 2 3" xfId="10245"/>
    <cellStyle name="Output 4 3 3 2 3 2" xfId="19234"/>
    <cellStyle name="Output 4 3 3 2 3 2 2" xfId="28685"/>
    <cellStyle name="Output 4 3 3 2 3 3" xfId="39956"/>
    <cellStyle name="Output 4 3 3 2 4" xfId="14011"/>
    <cellStyle name="Output 4 3 3 2 4 2" xfId="27708"/>
    <cellStyle name="Output 4 3 3 2 5" xfId="33480"/>
    <cellStyle name="Output 4 3 3 3" xfId="3078"/>
    <cellStyle name="Output 4 3 3 3 2" xfId="28566"/>
    <cellStyle name="Output 4 3 3 4" xfId="23007"/>
    <cellStyle name="Output 4 3 4" xfId="986"/>
    <cellStyle name="Output 4 3 4 2" xfId="5343"/>
    <cellStyle name="Output 4 3 4 2 2" xfId="7929"/>
    <cellStyle name="Output 4 3 4 2 2 2" xfId="16918"/>
    <cellStyle name="Output 4 3 4 2 2 2 2" xfId="33133"/>
    <cellStyle name="Output 4 3 4 2 2 3" xfId="22409"/>
    <cellStyle name="Output 4 3 4 2 3" xfId="10566"/>
    <cellStyle name="Output 4 3 4 2 3 2" xfId="19555"/>
    <cellStyle name="Output 4 3 4 2 3 2 2" xfId="29745"/>
    <cellStyle name="Output 4 3 4 2 3 3" xfId="40246"/>
    <cellStyle name="Output 4 3 4 2 4" xfId="14332"/>
    <cellStyle name="Output 4 3 4 2 4 2" xfId="38350"/>
    <cellStyle name="Output 4 3 4 2 5" xfId="40637"/>
    <cellStyle name="Output 4 3 4 3" xfId="3423"/>
    <cellStyle name="Output 4 3 4 3 2" xfId="33683"/>
    <cellStyle name="Output 4 3 4 4" xfId="33605"/>
    <cellStyle name="Output 4 3 5" xfId="1330"/>
    <cellStyle name="Output 4 3 5 2" xfId="5675"/>
    <cellStyle name="Output 4 3 5 2 2" xfId="8261"/>
    <cellStyle name="Output 4 3 5 2 2 2" xfId="17250"/>
    <cellStyle name="Output 4 3 5 2 2 2 2" xfId="24542"/>
    <cellStyle name="Output 4 3 5 2 2 3" xfId="25423"/>
    <cellStyle name="Output 4 3 5 2 3" xfId="10898"/>
    <cellStyle name="Output 4 3 5 2 3 2" xfId="19887"/>
    <cellStyle name="Output 4 3 5 2 3 2 2" xfId="22718"/>
    <cellStyle name="Output 4 3 5 2 3 3" xfId="35550"/>
    <cellStyle name="Output 4 3 5 2 4" xfId="14664"/>
    <cellStyle name="Output 4 3 5 2 4 2" xfId="30485"/>
    <cellStyle name="Output 4 3 5 2 5" xfId="40759"/>
    <cellStyle name="Output 4 3 5 3" xfId="3767"/>
    <cellStyle name="Output 4 3 5 3 2" xfId="33949"/>
    <cellStyle name="Output 4 3 5 4" xfId="36285"/>
    <cellStyle name="Output 4 3 6" xfId="1775"/>
    <cellStyle name="Output 4 3 6 2" xfId="6096"/>
    <cellStyle name="Output 4 3 6 2 2" xfId="8682"/>
    <cellStyle name="Output 4 3 6 2 2 2" xfId="17671"/>
    <cellStyle name="Output 4 3 6 2 2 2 2" xfId="26197"/>
    <cellStyle name="Output 4 3 6 2 2 3" xfId="30849"/>
    <cellStyle name="Output 4 3 6 2 3" xfId="11319"/>
    <cellStyle name="Output 4 3 6 2 3 2" xfId="20308"/>
    <cellStyle name="Output 4 3 6 2 3 2 2" xfId="42569"/>
    <cellStyle name="Output 4 3 6 2 3 3" xfId="26695"/>
    <cellStyle name="Output 4 3 6 2 4" xfId="15085"/>
    <cellStyle name="Output 4 3 6 2 4 2" xfId="42683"/>
    <cellStyle name="Output 4 3 6 2 5" xfId="22865"/>
    <cellStyle name="Output 4 3 6 3" xfId="4212"/>
    <cellStyle name="Output 4 3 6 3 2" xfId="40374"/>
    <cellStyle name="Output 4 3 6 4" xfId="28037"/>
    <cellStyle name="Output 4 3 7" xfId="1600"/>
    <cellStyle name="Output 4 3 7 2" xfId="5945"/>
    <cellStyle name="Output 4 3 7 2 2" xfId="8531"/>
    <cellStyle name="Output 4 3 7 2 2 2" xfId="17520"/>
    <cellStyle name="Output 4 3 7 2 2 2 2" xfId="27774"/>
    <cellStyle name="Output 4 3 7 2 2 3" xfId="26561"/>
    <cellStyle name="Output 4 3 7 2 3" xfId="11168"/>
    <cellStyle name="Output 4 3 7 2 3 2" xfId="20157"/>
    <cellStyle name="Output 4 3 7 2 3 2 2" xfId="27881"/>
    <cellStyle name="Output 4 3 7 2 3 3" xfId="27677"/>
    <cellStyle name="Output 4 3 7 2 4" xfId="14934"/>
    <cellStyle name="Output 4 3 7 2 4 2" xfId="43613"/>
    <cellStyle name="Output 4 3 7 2 5" xfId="33537"/>
    <cellStyle name="Output 4 3 7 3" xfId="4037"/>
    <cellStyle name="Output 4 3 7 3 2" xfId="24841"/>
    <cellStyle name="Output 4 3 7 4" xfId="27011"/>
    <cellStyle name="Output 4 3 8" xfId="2760"/>
    <cellStyle name="Output 4 3 8 2" xfId="6940"/>
    <cellStyle name="Output 4 3 8 2 2" xfId="12074"/>
    <cellStyle name="Output 4 3 8 2 2 2" xfId="21063"/>
    <cellStyle name="Output 4 3 8 2 2 2 2" xfId="34909"/>
    <cellStyle name="Output 4 3 8 2 2 3" xfId="43925"/>
    <cellStyle name="Output 4 3 8 2 3" xfId="12898"/>
    <cellStyle name="Output 4 3 8 2 3 2" xfId="21887"/>
    <cellStyle name="Output 4 3 8 2 3 2 2" xfId="29688"/>
    <cellStyle name="Output 4 3 8 2 3 3" xfId="28884"/>
    <cellStyle name="Output 4 3 8 2 4" xfId="15929"/>
    <cellStyle name="Output 4 3 8 2 4 2" xfId="31677"/>
    <cellStyle name="Output 4 3 8 2 5" xfId="41466"/>
    <cellStyle name="Output 4 3 8 3" xfId="9504"/>
    <cellStyle name="Output 4 3 8 3 2" xfId="18493"/>
    <cellStyle name="Output 4 3 8 3 2 2" xfId="25288"/>
    <cellStyle name="Output 4 3 8 3 3" xfId="32803"/>
    <cellStyle name="Output 4 3 8 4" xfId="27592"/>
    <cellStyle name="Output 4 3 9" xfId="4698"/>
    <cellStyle name="Output 4 3 9 2" xfId="7284"/>
    <cellStyle name="Output 4 3 9 2 2" xfId="16273"/>
    <cellStyle name="Output 4 3 9 2 2 2" xfId="38210"/>
    <cellStyle name="Output 4 3 9 2 3" xfId="31672"/>
    <cellStyle name="Output 4 3 9 3" xfId="9921"/>
    <cellStyle name="Output 4 3 9 3 2" xfId="18910"/>
    <cellStyle name="Output 4 3 9 3 2 2" xfId="34767"/>
    <cellStyle name="Output 4 3 9 3 3" xfId="32237"/>
    <cellStyle name="Output 4 3 9 4" xfId="13687"/>
    <cellStyle name="Output 4 3 9 4 2" xfId="31749"/>
    <cellStyle name="Output 4 3 9 5" xfId="41093"/>
    <cellStyle name="Output 4 30" xfId="45343"/>
    <cellStyle name="Output 4 31" xfId="45319"/>
    <cellStyle name="Output 4 32" xfId="45353"/>
    <cellStyle name="Output 4 33" xfId="45416"/>
    <cellStyle name="Output 4 34" xfId="44261"/>
    <cellStyle name="Output 4 35" xfId="44157"/>
    <cellStyle name="Output 4 36" xfId="45505"/>
    <cellStyle name="Output 4 4" xfId="251"/>
    <cellStyle name="Output 4 4 10" xfId="6553"/>
    <cellStyle name="Output 4 4 10 2" xfId="11772"/>
    <cellStyle name="Output 4 4 10 2 2" xfId="20761"/>
    <cellStyle name="Output 4 4 10 2 2 2" xfId="25669"/>
    <cellStyle name="Output 4 4 10 2 3" xfId="32030"/>
    <cellStyle name="Output 4 4 10 3" xfId="15542"/>
    <cellStyle name="Output 4 4 10 3 2" xfId="33221"/>
    <cellStyle name="Output 4 4 10 4" xfId="29350"/>
    <cellStyle name="Output 4 4 11" xfId="9135"/>
    <cellStyle name="Output 4 4 11 2" xfId="18124"/>
    <cellStyle name="Output 4 4 11 2 2" xfId="40927"/>
    <cellStyle name="Output 4 4 11 3" xfId="30869"/>
    <cellStyle name="Output 4 4 12" xfId="12789"/>
    <cellStyle name="Output 4 4 12 2" xfId="21778"/>
    <cellStyle name="Output 4 4 12 2 2" xfId="35857"/>
    <cellStyle name="Output 4 4 12 3" xfId="43203"/>
    <cellStyle name="Output 4 4 13" xfId="2257"/>
    <cellStyle name="Output 4 4 13 2" xfId="32522"/>
    <cellStyle name="Output 4 4 14" xfId="13166"/>
    <cellStyle name="Output 4 4 14 2" xfId="31311"/>
    <cellStyle name="Output 4 4 15" xfId="34759"/>
    <cellStyle name="Output 4 4 16" xfId="44296"/>
    <cellStyle name="Output 4 4 17" xfId="45616"/>
    <cellStyle name="Output 4 4 2" xfId="389"/>
    <cellStyle name="Output 4 4 2 10" xfId="9260"/>
    <cellStyle name="Output 4 4 2 10 2" xfId="18249"/>
    <cellStyle name="Output 4 4 2 10 2 2" xfId="36900"/>
    <cellStyle name="Output 4 4 2 10 3" xfId="31843"/>
    <cellStyle name="Output 4 4 2 11" xfId="12777"/>
    <cellStyle name="Output 4 4 2 11 2" xfId="21766"/>
    <cellStyle name="Output 4 4 2 11 2 2" xfId="28606"/>
    <cellStyle name="Output 4 4 2 11 3" xfId="27151"/>
    <cellStyle name="Output 4 4 2 12" xfId="2395"/>
    <cellStyle name="Output 4 4 2 12 2" xfId="37618"/>
    <cellStyle name="Output 4 4 2 13" xfId="13304"/>
    <cellStyle name="Output 4 4 2 13 2" xfId="42778"/>
    <cellStyle name="Output 4 4 2 14" xfId="22398"/>
    <cellStyle name="Output 4 4 2 2" xfId="738"/>
    <cellStyle name="Output 4 4 2 2 2" xfId="5114"/>
    <cellStyle name="Output 4 4 2 2 2 2" xfId="7700"/>
    <cellStyle name="Output 4 4 2 2 2 2 2" xfId="16689"/>
    <cellStyle name="Output 4 4 2 2 2 2 2 2" xfId="33663"/>
    <cellStyle name="Output 4 4 2 2 2 2 3" xfId="27893"/>
    <cellStyle name="Output 4 4 2 2 2 3" xfId="10337"/>
    <cellStyle name="Output 4 4 2 2 2 3 2" xfId="19326"/>
    <cellStyle name="Output 4 4 2 2 2 3 2 2" xfId="23812"/>
    <cellStyle name="Output 4 4 2 2 2 3 3" xfId="36042"/>
    <cellStyle name="Output 4 4 2 2 2 4" xfId="14103"/>
    <cellStyle name="Output 4 4 2 2 2 4 2" xfId="40960"/>
    <cellStyle name="Output 4 4 2 2 2 5" xfId="36462"/>
    <cellStyle name="Output 4 4 2 2 3" xfId="3175"/>
    <cellStyle name="Output 4 4 2 2 3 2" xfId="22353"/>
    <cellStyle name="Output 4 4 2 2 4" xfId="39224"/>
    <cellStyle name="Output 4 4 2 3" xfId="1083"/>
    <cellStyle name="Output 4 4 2 3 2" xfId="5435"/>
    <cellStyle name="Output 4 4 2 3 2 2" xfId="8021"/>
    <cellStyle name="Output 4 4 2 3 2 2 2" xfId="17010"/>
    <cellStyle name="Output 4 4 2 3 2 2 2 2" xfId="25015"/>
    <cellStyle name="Output 4 4 2 3 2 2 3" xfId="38362"/>
    <cellStyle name="Output 4 4 2 3 2 3" xfId="10658"/>
    <cellStyle name="Output 4 4 2 3 2 3 2" xfId="19647"/>
    <cellStyle name="Output 4 4 2 3 2 3 2 2" xfId="31817"/>
    <cellStyle name="Output 4 4 2 3 2 3 3" xfId="25406"/>
    <cellStyle name="Output 4 4 2 3 2 4" xfId="14424"/>
    <cellStyle name="Output 4 4 2 3 2 4 2" xfId="30630"/>
    <cellStyle name="Output 4 4 2 3 2 5" xfId="32838"/>
    <cellStyle name="Output 4 4 2 3 3" xfId="3520"/>
    <cellStyle name="Output 4 4 2 3 3 2" xfId="33424"/>
    <cellStyle name="Output 4 4 2 3 4" xfId="30846"/>
    <cellStyle name="Output 4 4 2 4" xfId="1427"/>
    <cellStyle name="Output 4 4 2 4 2" xfId="5772"/>
    <cellStyle name="Output 4 4 2 4 2 2" xfId="8358"/>
    <cellStyle name="Output 4 4 2 4 2 2 2" xfId="17347"/>
    <cellStyle name="Output 4 4 2 4 2 2 2 2" xfId="43784"/>
    <cellStyle name="Output 4 4 2 4 2 2 3" xfId="28141"/>
    <cellStyle name="Output 4 4 2 4 2 3" xfId="10995"/>
    <cellStyle name="Output 4 4 2 4 2 3 2" xfId="19984"/>
    <cellStyle name="Output 4 4 2 4 2 3 2 2" xfId="35969"/>
    <cellStyle name="Output 4 4 2 4 2 3 3" xfId="25245"/>
    <cellStyle name="Output 4 4 2 4 2 4" xfId="14761"/>
    <cellStyle name="Output 4 4 2 4 2 4 2" xfId="24826"/>
    <cellStyle name="Output 4 4 2 4 2 5" xfId="37711"/>
    <cellStyle name="Output 4 4 2 4 3" xfId="3864"/>
    <cellStyle name="Output 4 4 2 4 3 2" xfId="22753"/>
    <cellStyle name="Output 4 4 2 4 4" xfId="26288"/>
    <cellStyle name="Output 4 4 2 5" xfId="199"/>
    <cellStyle name="Output 4 4 2 5 2" xfId="2613"/>
    <cellStyle name="Output 4 4 2 5 2 2" xfId="6854"/>
    <cellStyle name="Output 4 4 2 5 2 2 2" xfId="15843"/>
    <cellStyle name="Output 4 4 2 5 2 2 2 2" xfId="32146"/>
    <cellStyle name="Output 4 4 2 5 2 2 3" xfId="37223"/>
    <cellStyle name="Output 4 4 2 5 2 3" xfId="9424"/>
    <cellStyle name="Output 4 4 2 5 2 3 2" xfId="18413"/>
    <cellStyle name="Output 4 4 2 5 2 3 2 2" xfId="31503"/>
    <cellStyle name="Output 4 4 2 5 2 3 3" xfId="44015"/>
    <cellStyle name="Output 4 4 2 5 2 4" xfId="13467"/>
    <cellStyle name="Output 4 4 2 5 2 4 2" xfId="41424"/>
    <cellStyle name="Output 4 4 2 5 2 5" xfId="31748"/>
    <cellStyle name="Output 4 4 2 5 3" xfId="2667"/>
    <cellStyle name="Output 4 4 2 5 3 2" xfId="25506"/>
    <cellStyle name="Output 4 4 2 5 4" xfId="38530"/>
    <cellStyle name="Output 4 4 2 6" xfId="2046"/>
    <cellStyle name="Output 4 4 2 6 2" xfId="6354"/>
    <cellStyle name="Output 4 4 2 6 2 2" xfId="8940"/>
    <cellStyle name="Output 4 4 2 6 2 2 2" xfId="17929"/>
    <cellStyle name="Output 4 4 2 6 2 2 2 2" xfId="28465"/>
    <cellStyle name="Output 4 4 2 6 2 2 3" xfId="39515"/>
    <cellStyle name="Output 4 4 2 6 2 3" xfId="11577"/>
    <cellStyle name="Output 4 4 2 6 2 3 2" xfId="20566"/>
    <cellStyle name="Output 4 4 2 6 2 3 2 2" xfId="34576"/>
    <cellStyle name="Output 4 4 2 6 2 3 3" xfId="26392"/>
    <cellStyle name="Output 4 4 2 6 2 4" xfId="15343"/>
    <cellStyle name="Output 4 4 2 6 2 4 2" xfId="36389"/>
    <cellStyle name="Output 4 4 2 6 2 5" xfId="38063"/>
    <cellStyle name="Output 4 4 2 6 3" xfId="4483"/>
    <cellStyle name="Output 4 4 2 6 3 2" xfId="38982"/>
    <cellStyle name="Output 4 4 2 6 4" xfId="43076"/>
    <cellStyle name="Output 4 4 2 7" xfId="2857"/>
    <cellStyle name="Output 4 4 2 7 2" xfId="7007"/>
    <cellStyle name="Output 4 4 2 7 2 2" xfId="12136"/>
    <cellStyle name="Output 4 4 2 7 2 2 2" xfId="21125"/>
    <cellStyle name="Output 4 4 2 7 2 2 2 2" xfId="42359"/>
    <cellStyle name="Output 4 4 2 7 2 2 3" xfId="38250"/>
    <cellStyle name="Output 4 4 2 7 2 3" xfId="12951"/>
    <cellStyle name="Output 4 4 2 7 2 3 2" xfId="21940"/>
    <cellStyle name="Output 4 4 2 7 2 3 2 2" xfId="35741"/>
    <cellStyle name="Output 4 4 2 7 2 3 3" xfId="23746"/>
    <cellStyle name="Output 4 4 2 7 2 4" xfId="15996"/>
    <cellStyle name="Output 4 4 2 7 2 4 2" xfId="41481"/>
    <cellStyle name="Output 4 4 2 7 2 5" xfId="26006"/>
    <cellStyle name="Output 4 4 2 7 3" xfId="9570"/>
    <cellStyle name="Output 4 4 2 7 3 2" xfId="18559"/>
    <cellStyle name="Output 4 4 2 7 3 2 2" xfId="37104"/>
    <cellStyle name="Output 4 4 2 7 3 3" xfId="40686"/>
    <cellStyle name="Output 4 4 2 7 4" xfId="22808"/>
    <cellStyle name="Output 4 4 2 8" xfId="4790"/>
    <cellStyle name="Output 4 4 2 8 2" xfId="7376"/>
    <cellStyle name="Output 4 4 2 8 2 2" xfId="16365"/>
    <cellStyle name="Output 4 4 2 8 2 2 2" xfId="23270"/>
    <cellStyle name="Output 4 4 2 8 2 3" xfId="29918"/>
    <cellStyle name="Output 4 4 2 8 3" xfId="10013"/>
    <cellStyle name="Output 4 4 2 8 3 2" xfId="19002"/>
    <cellStyle name="Output 4 4 2 8 3 2 2" xfId="38157"/>
    <cellStyle name="Output 4 4 2 8 3 3" xfId="36046"/>
    <cellStyle name="Output 4 4 2 8 4" xfId="13779"/>
    <cellStyle name="Output 4 4 2 8 4 2" xfId="32483"/>
    <cellStyle name="Output 4 4 2 8 5" xfId="39135"/>
    <cellStyle name="Output 4 4 2 9" xfId="6691"/>
    <cellStyle name="Output 4 4 2 9 2" xfId="11897"/>
    <cellStyle name="Output 4 4 2 9 2 2" xfId="20886"/>
    <cellStyle name="Output 4 4 2 9 2 2 2" xfId="22505"/>
    <cellStyle name="Output 4 4 2 9 2 3" xfId="44064"/>
    <cellStyle name="Output 4 4 2 9 3" xfId="15680"/>
    <cellStyle name="Output 4 4 2 9 3 2" xfId="26553"/>
    <cellStyle name="Output 4 4 2 9 4" xfId="39535"/>
    <cellStyle name="Output 4 4 3" xfId="600"/>
    <cellStyle name="Output 4 4 3 2" xfId="4989"/>
    <cellStyle name="Output 4 4 3 2 2" xfId="7575"/>
    <cellStyle name="Output 4 4 3 2 2 2" xfId="16564"/>
    <cellStyle name="Output 4 4 3 2 2 2 2" xfId="25769"/>
    <cellStyle name="Output 4 4 3 2 2 3" xfId="31517"/>
    <cellStyle name="Output 4 4 3 2 3" xfId="10212"/>
    <cellStyle name="Output 4 4 3 2 3 2" xfId="19201"/>
    <cellStyle name="Output 4 4 3 2 3 2 2" xfId="23133"/>
    <cellStyle name="Output 4 4 3 2 3 3" xfId="31062"/>
    <cellStyle name="Output 4 4 3 2 4" xfId="13978"/>
    <cellStyle name="Output 4 4 3 2 4 2" xfId="24933"/>
    <cellStyle name="Output 4 4 3 2 5" xfId="37437"/>
    <cellStyle name="Output 4 4 3 3" xfId="3037"/>
    <cellStyle name="Output 4 4 3 3 2" xfId="43756"/>
    <cellStyle name="Output 4 4 3 4" xfId="27111"/>
    <cellStyle name="Output 4 4 4" xfId="945"/>
    <cellStyle name="Output 4 4 4 2" xfId="5310"/>
    <cellStyle name="Output 4 4 4 2 2" xfId="7896"/>
    <cellStyle name="Output 4 4 4 2 2 2" xfId="16885"/>
    <cellStyle name="Output 4 4 4 2 2 2 2" xfId="37285"/>
    <cellStyle name="Output 4 4 4 2 2 3" xfId="29304"/>
    <cellStyle name="Output 4 4 4 2 3" xfId="10533"/>
    <cellStyle name="Output 4 4 4 2 3 2" xfId="19522"/>
    <cellStyle name="Output 4 4 4 2 3 2 2" xfId="33093"/>
    <cellStyle name="Output 4 4 4 2 3 3" xfId="40296"/>
    <cellStyle name="Output 4 4 4 2 4" xfId="14299"/>
    <cellStyle name="Output 4 4 4 2 4 2" xfId="39196"/>
    <cellStyle name="Output 4 4 4 2 5" xfId="24169"/>
    <cellStyle name="Output 4 4 4 3" xfId="3382"/>
    <cellStyle name="Output 4 4 4 3 2" xfId="31231"/>
    <cellStyle name="Output 4 4 4 4" xfId="28506"/>
    <cellStyle name="Output 4 4 5" xfId="1289"/>
    <cellStyle name="Output 4 4 5 2" xfId="5634"/>
    <cellStyle name="Output 4 4 5 2 2" xfId="8220"/>
    <cellStyle name="Output 4 4 5 2 2 2" xfId="17209"/>
    <cellStyle name="Output 4 4 5 2 2 2 2" xfId="34229"/>
    <cellStyle name="Output 4 4 5 2 2 3" xfId="23972"/>
    <cellStyle name="Output 4 4 5 2 3" xfId="10857"/>
    <cellStyle name="Output 4 4 5 2 3 2" xfId="19846"/>
    <cellStyle name="Output 4 4 5 2 3 2 2" xfId="29816"/>
    <cellStyle name="Output 4 4 5 2 3 3" xfId="40041"/>
    <cellStyle name="Output 4 4 5 2 4" xfId="14623"/>
    <cellStyle name="Output 4 4 5 2 4 2" xfId="25900"/>
    <cellStyle name="Output 4 4 5 2 5" xfId="26902"/>
    <cellStyle name="Output 4 4 5 3" xfId="3726"/>
    <cellStyle name="Output 4 4 5 3 2" xfId="29032"/>
    <cellStyle name="Output 4 4 5 4" xfId="26871"/>
    <cellStyle name="Output 4 4 6" xfId="1649"/>
    <cellStyle name="Output 4 4 6 2" xfId="5985"/>
    <cellStyle name="Output 4 4 6 2 2" xfId="8571"/>
    <cellStyle name="Output 4 4 6 2 2 2" xfId="17560"/>
    <cellStyle name="Output 4 4 6 2 2 2 2" xfId="32564"/>
    <cellStyle name="Output 4 4 6 2 2 3" xfId="39945"/>
    <cellStyle name="Output 4 4 6 2 3" xfId="11208"/>
    <cellStyle name="Output 4 4 6 2 3 2" xfId="20197"/>
    <cellStyle name="Output 4 4 6 2 3 2 2" xfId="27348"/>
    <cellStyle name="Output 4 4 6 2 3 3" xfId="24237"/>
    <cellStyle name="Output 4 4 6 2 4" xfId="14974"/>
    <cellStyle name="Output 4 4 6 2 4 2" xfId="24517"/>
    <cellStyle name="Output 4 4 6 2 5" xfId="29624"/>
    <cellStyle name="Output 4 4 6 3" xfId="4086"/>
    <cellStyle name="Output 4 4 6 3 2" xfId="26925"/>
    <cellStyle name="Output 4 4 6 4" xfId="34030"/>
    <cellStyle name="Output 4 4 7" xfId="1691"/>
    <cellStyle name="Output 4 4 7 2" xfId="6019"/>
    <cellStyle name="Output 4 4 7 2 2" xfId="8605"/>
    <cellStyle name="Output 4 4 7 2 2 2" xfId="17594"/>
    <cellStyle name="Output 4 4 7 2 2 2 2" xfId="35257"/>
    <cellStyle name="Output 4 4 7 2 2 3" xfId="43149"/>
    <cellStyle name="Output 4 4 7 2 3" xfId="11242"/>
    <cellStyle name="Output 4 4 7 2 3 2" xfId="20231"/>
    <cellStyle name="Output 4 4 7 2 3 2 2" xfId="39637"/>
    <cellStyle name="Output 4 4 7 2 3 3" xfId="35129"/>
    <cellStyle name="Output 4 4 7 2 4" xfId="15008"/>
    <cellStyle name="Output 4 4 7 2 4 2" xfId="36263"/>
    <cellStyle name="Output 4 4 7 2 5" xfId="34216"/>
    <cellStyle name="Output 4 4 7 3" xfId="4128"/>
    <cellStyle name="Output 4 4 7 3 2" xfId="37399"/>
    <cellStyle name="Output 4 4 7 4" xfId="32102"/>
    <cellStyle name="Output 4 4 8" xfId="2719"/>
    <cellStyle name="Output 4 4 8 2" xfId="6909"/>
    <cellStyle name="Output 4 4 8 2 2" xfId="12050"/>
    <cellStyle name="Output 4 4 8 2 2 2" xfId="21039"/>
    <cellStyle name="Output 4 4 8 2 2 2 2" xfId="34496"/>
    <cellStyle name="Output 4 4 8 2 2 3" xfId="31132"/>
    <cellStyle name="Output 4 4 8 2 3" xfId="12871"/>
    <cellStyle name="Output 4 4 8 2 3 2" xfId="21860"/>
    <cellStyle name="Output 4 4 8 2 3 2 2" xfId="38533"/>
    <cellStyle name="Output 4 4 8 2 3 3" xfId="26898"/>
    <cellStyle name="Output 4 4 8 2 4" xfId="15898"/>
    <cellStyle name="Output 4 4 8 2 4 2" xfId="22755"/>
    <cellStyle name="Output 4 4 8 2 5" xfId="41603"/>
    <cellStyle name="Output 4 4 8 3" xfId="9480"/>
    <cellStyle name="Output 4 4 8 3 2" xfId="18469"/>
    <cellStyle name="Output 4 4 8 3 2 2" xfId="39687"/>
    <cellStyle name="Output 4 4 8 3 3" xfId="36145"/>
    <cellStyle name="Output 4 4 8 4" xfId="40955"/>
    <cellStyle name="Output 4 4 9" xfId="4665"/>
    <cellStyle name="Output 4 4 9 2" xfId="7251"/>
    <cellStyle name="Output 4 4 9 2 2" xfId="16240"/>
    <cellStyle name="Output 4 4 9 2 2 2" xfId="42743"/>
    <cellStyle name="Output 4 4 9 2 3" xfId="36144"/>
    <cellStyle name="Output 4 4 9 3" xfId="9888"/>
    <cellStyle name="Output 4 4 9 3 2" xfId="18877"/>
    <cellStyle name="Output 4 4 9 3 2 2" xfId="42190"/>
    <cellStyle name="Output 4 4 9 3 3" xfId="26509"/>
    <cellStyle name="Output 4 4 9 4" xfId="13654"/>
    <cellStyle name="Output 4 4 9 4 2" xfId="36175"/>
    <cellStyle name="Output 4 4 9 5" xfId="35084"/>
    <cellStyle name="Output 4 5" xfId="243"/>
    <cellStyle name="Output 4 5 10" xfId="9127"/>
    <cellStyle name="Output 4 5 10 2" xfId="18116"/>
    <cellStyle name="Output 4 5 10 2 2" xfId="29071"/>
    <cellStyle name="Output 4 5 10 3" xfId="26376"/>
    <cellStyle name="Output 4 5 11" xfId="12649"/>
    <cellStyle name="Output 4 5 11 2" xfId="21638"/>
    <cellStyle name="Output 4 5 11 2 2" xfId="42979"/>
    <cellStyle name="Output 4 5 11 3" xfId="31511"/>
    <cellStyle name="Output 4 5 12" xfId="2249"/>
    <cellStyle name="Output 4 5 12 2" xfId="26870"/>
    <cellStyle name="Output 4 5 13" xfId="13158"/>
    <cellStyle name="Output 4 5 13 2" xfId="41851"/>
    <cellStyle name="Output 4 5 14" xfId="33346"/>
    <cellStyle name="Output 4 5 15" xfId="44395"/>
    <cellStyle name="Output 4 5 16" xfId="45627"/>
    <cellStyle name="Output 4 5 2" xfId="592"/>
    <cellStyle name="Output 4 5 2 2" xfId="4981"/>
    <cellStyle name="Output 4 5 2 2 2" xfId="7567"/>
    <cellStyle name="Output 4 5 2 2 2 2" xfId="16556"/>
    <cellStyle name="Output 4 5 2 2 2 2 2" xfId="35049"/>
    <cellStyle name="Output 4 5 2 2 2 3" xfId="42057"/>
    <cellStyle name="Output 4 5 2 2 3" xfId="10204"/>
    <cellStyle name="Output 4 5 2 2 3 2" xfId="19193"/>
    <cellStyle name="Output 4 5 2 2 3 2 2" xfId="39560"/>
    <cellStyle name="Output 4 5 2 2 3 3" xfId="41536"/>
    <cellStyle name="Output 4 5 2 2 4" xfId="13970"/>
    <cellStyle name="Output 4 5 2 2 4 2" xfId="41075"/>
    <cellStyle name="Output 4 5 2 2 5" xfId="26130"/>
    <cellStyle name="Output 4 5 2 3" xfId="3029"/>
    <cellStyle name="Output 4 5 2 3 2" xfId="37441"/>
    <cellStyle name="Output 4 5 2 4" xfId="33623"/>
    <cellStyle name="Output 4 5 3" xfId="937"/>
    <cellStyle name="Output 4 5 3 2" xfId="5302"/>
    <cellStyle name="Output 4 5 3 2 2" xfId="7888"/>
    <cellStyle name="Output 4 5 3 2 2 2" xfId="16877"/>
    <cellStyle name="Output 4 5 3 2 2 2 2" xfId="25978"/>
    <cellStyle name="Output 4 5 3 2 2 3" xfId="27388"/>
    <cellStyle name="Output 4 5 3 2 3" xfId="10525"/>
    <cellStyle name="Output 4 5 3 2 3 2" xfId="19514"/>
    <cellStyle name="Output 4 5 3 2 3 2 2" xfId="43616"/>
    <cellStyle name="Output 4 5 3 2 3 3" xfId="37497"/>
    <cellStyle name="Output 4 5 3 2 4" xfId="14291"/>
    <cellStyle name="Output 4 5 3 2 4 2" xfId="32521"/>
    <cellStyle name="Output 4 5 3 2 5" xfId="31865"/>
    <cellStyle name="Output 4 5 3 3" xfId="3374"/>
    <cellStyle name="Output 4 5 3 3 2" xfId="41771"/>
    <cellStyle name="Output 4 5 3 4" xfId="23968"/>
    <cellStyle name="Output 4 5 4" xfId="1281"/>
    <cellStyle name="Output 4 5 4 2" xfId="5626"/>
    <cellStyle name="Output 4 5 4 2 2" xfId="8212"/>
    <cellStyle name="Output 4 5 4 2 2 2" xfId="17201"/>
    <cellStyle name="Output 4 5 4 2 2 2 2" xfId="38990"/>
    <cellStyle name="Output 4 5 4 2 2 3" xfId="33307"/>
    <cellStyle name="Output 4 5 4 2 3" xfId="10849"/>
    <cellStyle name="Output 4 5 4 2 3 2" xfId="19838"/>
    <cellStyle name="Output 4 5 4 2 3 2 2" xfId="24360"/>
    <cellStyle name="Output 4 5 4 2 3 3" xfId="44074"/>
    <cellStyle name="Output 4 5 4 2 4" xfId="14615"/>
    <cellStyle name="Output 4 5 4 2 4 2" xfId="35197"/>
    <cellStyle name="Output 4 5 4 2 5" xfId="37627"/>
    <cellStyle name="Output 4 5 4 3" xfId="3718"/>
    <cellStyle name="Output 4 5 4 3 2" xfId="27074"/>
    <cellStyle name="Output 4 5 4 4" xfId="42572"/>
    <cellStyle name="Output 4 5 5" xfId="1840"/>
    <cellStyle name="Output 4 5 5 2" xfId="6157"/>
    <cellStyle name="Output 4 5 5 2 2" xfId="8743"/>
    <cellStyle name="Output 4 5 5 2 2 2" xfId="17732"/>
    <cellStyle name="Output 4 5 5 2 2 2 2" xfId="36239"/>
    <cellStyle name="Output 4 5 5 2 2 3" xfId="42073"/>
    <cellStyle name="Output 4 5 5 2 3" xfId="11380"/>
    <cellStyle name="Output 4 5 5 2 3 2" xfId="20369"/>
    <cellStyle name="Output 4 5 5 2 3 2 2" xfId="30256"/>
    <cellStyle name="Output 4 5 5 2 3 3" xfId="34445"/>
    <cellStyle name="Output 4 5 5 2 4" xfId="15146"/>
    <cellStyle name="Output 4 5 5 2 4 2" xfId="40861"/>
    <cellStyle name="Output 4 5 5 2 5" xfId="43771"/>
    <cellStyle name="Output 4 5 5 3" xfId="4277"/>
    <cellStyle name="Output 4 5 5 3 2" xfId="38411"/>
    <cellStyle name="Output 4 5 5 4" xfId="34327"/>
    <cellStyle name="Output 4 5 6" xfId="1717"/>
    <cellStyle name="Output 4 5 6 2" xfId="6043"/>
    <cellStyle name="Output 4 5 6 2 2" xfId="8629"/>
    <cellStyle name="Output 4 5 6 2 2 2" xfId="17618"/>
    <cellStyle name="Output 4 5 6 2 2 2 2" xfId="42281"/>
    <cellStyle name="Output 4 5 6 2 2 3" xfId="28188"/>
    <cellStyle name="Output 4 5 6 2 3" xfId="11266"/>
    <cellStyle name="Output 4 5 6 2 3 2" xfId="20255"/>
    <cellStyle name="Output 4 5 6 2 3 2 2" xfId="26218"/>
    <cellStyle name="Output 4 5 6 2 3 3" xfId="40261"/>
    <cellStyle name="Output 4 5 6 2 4" xfId="15032"/>
    <cellStyle name="Output 4 5 6 2 4 2" xfId="32834"/>
    <cellStyle name="Output 4 5 6 2 5" xfId="25168"/>
    <cellStyle name="Output 4 5 6 3" xfId="4154"/>
    <cellStyle name="Output 4 5 6 3 2" xfId="41391"/>
    <cellStyle name="Output 4 5 6 4" xfId="26195"/>
    <cellStyle name="Output 4 5 7" xfId="2711"/>
    <cellStyle name="Output 4 5 7 2" xfId="6901"/>
    <cellStyle name="Output 4 5 7 2 2" xfId="12042"/>
    <cellStyle name="Output 4 5 7 2 2 2" xfId="21031"/>
    <cellStyle name="Output 4 5 7 2 2 2 2" xfId="28541"/>
    <cellStyle name="Output 4 5 7 2 2 3" xfId="41672"/>
    <cellStyle name="Output 4 5 7 2 3" xfId="12865"/>
    <cellStyle name="Output 4 5 7 2 3 2" xfId="21854"/>
    <cellStyle name="Output 4 5 7 2 3 2 2" xfId="43900"/>
    <cellStyle name="Output 4 5 7 2 3 3" xfId="29891"/>
    <cellStyle name="Output 4 5 7 2 4" xfId="15890"/>
    <cellStyle name="Output 4 5 7 2 4 2" xfId="39216"/>
    <cellStyle name="Output 4 5 7 2 5" xfId="30723"/>
    <cellStyle name="Output 4 5 7 3" xfId="9472"/>
    <cellStyle name="Output 4 5 7 3 2" xfId="18461"/>
    <cellStyle name="Output 4 5 7 3 2 2" xfId="33011"/>
    <cellStyle name="Output 4 5 7 3 3" xfId="43059"/>
    <cellStyle name="Output 4 5 7 4" xfId="29099"/>
    <cellStyle name="Output 4 5 8" xfId="4657"/>
    <cellStyle name="Output 4 5 8 2" xfId="7243"/>
    <cellStyle name="Output 4 5 8 2 2" xfId="16232"/>
    <cellStyle name="Output 4 5 8 2 2 2" xfId="22239"/>
    <cellStyle name="Output 4 5 8 2 3" xfId="43058"/>
    <cellStyle name="Output 4 5 8 3" xfId="9880"/>
    <cellStyle name="Output 4 5 8 3 2" xfId="18869"/>
    <cellStyle name="Output 4 5 8 3 2 2" xfId="37076"/>
    <cellStyle name="Output 4 5 8 3 3" xfId="24111"/>
    <cellStyle name="Output 4 5 8 4" xfId="13646"/>
    <cellStyle name="Output 4 5 8 4 2" xfId="43086"/>
    <cellStyle name="Output 4 5 8 5" xfId="30018"/>
    <cellStyle name="Output 4 5 9" xfId="6545"/>
    <cellStyle name="Output 4 5 9 2" xfId="11764"/>
    <cellStyle name="Output 4 5 9 2 2" xfId="20753"/>
    <cellStyle name="Output 4 5 9 2 2 2" xfId="22265"/>
    <cellStyle name="Output 4 5 9 2 3" xfId="31169"/>
    <cellStyle name="Output 4 5 9 3" xfId="15534"/>
    <cellStyle name="Output 4 5 9 3 2" xfId="43960"/>
    <cellStyle name="Output 4 5 9 4" xfId="27431"/>
    <cellStyle name="Output 4 6" xfId="381"/>
    <cellStyle name="Output 4 6 10" xfId="9252"/>
    <cellStyle name="Output 4 6 10 2" xfId="18241"/>
    <cellStyle name="Output 4 6 10 2 2" xfId="25595"/>
    <cellStyle name="Output 4 6 10 3" xfId="42383"/>
    <cellStyle name="Output 4 6 11" xfId="9814"/>
    <cellStyle name="Output 4 6 11 2" xfId="18803"/>
    <cellStyle name="Output 4 6 11 2 2" xfId="37552"/>
    <cellStyle name="Output 4 6 11 3" xfId="40225"/>
    <cellStyle name="Output 4 6 12" xfId="2387"/>
    <cellStyle name="Output 4 6 12 2" xfId="26287"/>
    <cellStyle name="Output 4 6 13" xfId="13296"/>
    <cellStyle name="Output 4 6 13 2" xfId="37513"/>
    <cellStyle name="Output 4 6 14" xfId="39668"/>
    <cellStyle name="Output 4 6 15" xfId="44400"/>
    <cellStyle name="Output 4 6 16" xfId="45679"/>
    <cellStyle name="Output 4 6 2" xfId="730"/>
    <cellStyle name="Output 4 6 2 2" xfId="5106"/>
    <cellStyle name="Output 4 6 2 2 2" xfId="7692"/>
    <cellStyle name="Output 4 6 2 2 2 2" xfId="16681"/>
    <cellStyle name="Output 4 6 2 2 2 2 2" xfId="22611"/>
    <cellStyle name="Output 4 6 2 2 2 3" xfId="38031"/>
    <cellStyle name="Output 4 6 2 2 3" xfId="10329"/>
    <cellStyle name="Output 4 6 2 2 3 2" xfId="19318"/>
    <cellStyle name="Output 4 6 2 2 3 2 2" xfId="31676"/>
    <cellStyle name="Output 4 6 2 2 3 3" xfId="32219"/>
    <cellStyle name="Output 4 6 2 2 4" xfId="14095"/>
    <cellStyle name="Output 4 6 2 2 4 2" xfId="29104"/>
    <cellStyle name="Output 4 6 2 2 5" xfId="43351"/>
    <cellStyle name="Output 4 6 2 3" xfId="3167"/>
    <cellStyle name="Output 4 6 2 3 2" xfId="39553"/>
    <cellStyle name="Output 4 6 2 4" xfId="32549"/>
    <cellStyle name="Output 4 6 3" xfId="1075"/>
    <cellStyle name="Output 4 6 3 2" xfId="5427"/>
    <cellStyle name="Output 4 6 3 2 2" xfId="8013"/>
    <cellStyle name="Output 4 6 3 2 2 2" xfId="17002"/>
    <cellStyle name="Output 4 6 3 2 2 2 2" xfId="41112"/>
    <cellStyle name="Output 4 6 3 2 2 3" xfId="36295"/>
    <cellStyle name="Output 4 6 3 2 3" xfId="10650"/>
    <cellStyle name="Output 4 6 3 2 3 2" xfId="19639"/>
    <cellStyle name="Output 4 6 3 2 3 2 2" xfId="42357"/>
    <cellStyle name="Output 4 6 3 2 3 3" xfId="24243"/>
    <cellStyle name="Output 4 6 3 2 4" xfId="14416"/>
    <cellStyle name="Output 4 6 3 2 4 2" xfId="31261"/>
    <cellStyle name="Output 4 6 3 2 5" xfId="28287"/>
    <cellStyle name="Output 4 6 3 3" xfId="3512"/>
    <cellStyle name="Output 4 6 3 3 2" xfId="35890"/>
    <cellStyle name="Output 4 6 3 4" xfId="26352"/>
    <cellStyle name="Output 4 6 4" xfId="1419"/>
    <cellStyle name="Output 4 6 4 2" xfId="5764"/>
    <cellStyle name="Output 4 6 4 2 2" xfId="8350"/>
    <cellStyle name="Output 4 6 4 2 2 2" xfId="17339"/>
    <cellStyle name="Output 4 6 4 2 2 2 2" xfId="37468"/>
    <cellStyle name="Output 4 6 4 2 2 3" xfId="38278"/>
    <cellStyle name="Output 4 6 4 2 3" xfId="10987"/>
    <cellStyle name="Output 4 6 4 2 3 2" xfId="19976"/>
    <cellStyle name="Output 4 6 4 2 3 2 2" xfId="41584"/>
    <cellStyle name="Output 4 6 4 2 3 3" xfId="23956"/>
    <cellStyle name="Output 4 6 4 2 4" xfId="14753"/>
    <cellStyle name="Output 4 6 4 2 4 2" xfId="40954"/>
    <cellStyle name="Output 4 6 4 2 5" xfId="26601"/>
    <cellStyle name="Output 4 6 4 3" xfId="3856"/>
    <cellStyle name="Output 4 6 4 3 2" xfId="39214"/>
    <cellStyle name="Output 4 6 4 4" xfId="42916"/>
    <cellStyle name="Output 4 6 5" xfId="1748"/>
    <cellStyle name="Output 4 6 5 2" xfId="6074"/>
    <cellStyle name="Output 4 6 5 2 2" xfId="8660"/>
    <cellStyle name="Output 4 6 5 2 2 2" xfId="17649"/>
    <cellStyle name="Output 4 6 5 2 2 2 2" xfId="25229"/>
    <cellStyle name="Output 4 6 5 2 2 3" xfId="26129"/>
    <cellStyle name="Output 4 6 5 2 3" xfId="11297"/>
    <cellStyle name="Output 4 6 5 2 3 2" xfId="20286"/>
    <cellStyle name="Output 4 6 5 2 3 2 2" xfId="31995"/>
    <cellStyle name="Output 4 6 5 2 3 3" xfId="22222"/>
    <cellStyle name="Output 4 6 5 2 4" xfId="15063"/>
    <cellStyle name="Output 4 6 5 2 4 2" xfId="37443"/>
    <cellStyle name="Output 4 6 5 2 5" xfId="27116"/>
    <cellStyle name="Output 4 6 5 3" xfId="4185"/>
    <cellStyle name="Output 4 6 5 3 2" xfId="42483"/>
    <cellStyle name="Output 4 6 5 4" xfId="38045"/>
    <cellStyle name="Output 4 6 6" xfId="2038"/>
    <cellStyle name="Output 4 6 6 2" xfId="6346"/>
    <cellStyle name="Output 4 6 6 2 2" xfId="8932"/>
    <cellStyle name="Output 4 6 6 2 2 2" xfId="17921"/>
    <cellStyle name="Output 4 6 6 2 2 2 2" xfId="38602"/>
    <cellStyle name="Output 4 6 6 2 2 3" xfId="32839"/>
    <cellStyle name="Output 4 6 6 2 3" xfId="11569"/>
    <cellStyle name="Output 4 6 6 2 3 2" xfId="20558"/>
    <cellStyle name="Output 4 6 6 2 3 2 2" xfId="22383"/>
    <cellStyle name="Output 4 6 6 2 3 3" xfId="24051"/>
    <cellStyle name="Output 4 6 6 2 4" xfId="15335"/>
    <cellStyle name="Output 4 6 6 2 4 2" xfId="43279"/>
    <cellStyle name="Output 4 6 6 2 5" xfId="40390"/>
    <cellStyle name="Output 4 6 6 3" xfId="4475"/>
    <cellStyle name="Output 4 6 6 3 2" xfId="32307"/>
    <cellStyle name="Output 4 6 6 4" xfId="23436"/>
    <cellStyle name="Output 4 6 7" xfId="2849"/>
    <cellStyle name="Output 4 6 7 2" xfId="6999"/>
    <cellStyle name="Output 4 6 7 2 2" xfId="12128"/>
    <cellStyle name="Output 4 6 7 2 2 2" xfId="21117"/>
    <cellStyle name="Output 4 6 7 2 2 2 2" xfId="37226"/>
    <cellStyle name="Output 4 6 7 2 2 3" xfId="36166"/>
    <cellStyle name="Output 4 6 7 2 3" xfId="12945"/>
    <cellStyle name="Output 4 6 7 2 3 2" xfId="21934"/>
    <cellStyle name="Output 4 6 7 2 3 2 2" xfId="25222"/>
    <cellStyle name="Output 4 6 7 2 3 3" xfId="28154"/>
    <cellStyle name="Output 4 6 7 2 4" xfId="15988"/>
    <cellStyle name="Output 4 6 7 2 4 2" xfId="36843"/>
    <cellStyle name="Output 4 6 7 2 5" xfId="35301"/>
    <cellStyle name="Output 4 6 7 3" xfId="9562"/>
    <cellStyle name="Output 4 6 7 3 2" xfId="18551"/>
    <cellStyle name="Output 4 6 7 3 2 2" xfId="25798"/>
    <cellStyle name="Output 4 6 7 3 3" xfId="28830"/>
    <cellStyle name="Output 4 6 7 4" xfId="39264"/>
    <cellStyle name="Output 4 6 8" xfId="4782"/>
    <cellStyle name="Output 4 6 8 2" xfId="7368"/>
    <cellStyle name="Output 4 6 8 2 2" xfId="16357"/>
    <cellStyle name="Output 4 6 8 2 2 2" xfId="28702"/>
    <cellStyle name="Output 4 6 8 2 3" xfId="24462"/>
    <cellStyle name="Output 4 6 8 3" xfId="10005"/>
    <cellStyle name="Output 4 6 8 3 2" xfId="18994"/>
    <cellStyle name="Output 4 6 8 3 2 2" xfId="36065"/>
    <cellStyle name="Output 4 6 8 3 3" xfId="32222"/>
    <cellStyle name="Output 4 6 8 4" xfId="13771"/>
    <cellStyle name="Output 4 6 8 4 2" xfId="26824"/>
    <cellStyle name="Output 4 6 8 5" xfId="32460"/>
    <cellStyle name="Output 4 6 9" xfId="6683"/>
    <cellStyle name="Output 4 6 9 2" xfId="11889"/>
    <cellStyle name="Output 4 6 9 2 2" xfId="20878"/>
    <cellStyle name="Output 4 6 9 2 2 2" xfId="39001"/>
    <cellStyle name="Output 4 6 9 2 3" xfId="40318"/>
    <cellStyle name="Output 4 6 9 3" xfId="15672"/>
    <cellStyle name="Output 4 6 9 3 2" xfId="35433"/>
    <cellStyle name="Output 4 6 9 4" xfId="32859"/>
    <cellStyle name="Output 4 7" xfId="526"/>
    <cellStyle name="Output 4 7 10" xfId="44481"/>
    <cellStyle name="Output 4 7 11" xfId="45715"/>
    <cellStyle name="Output 4 7 2" xfId="875"/>
    <cellStyle name="Output 4 7 2 2" xfId="5244"/>
    <cellStyle name="Output 4 7 2 2 2" xfId="7830"/>
    <cellStyle name="Output 4 7 2 2 2 2" xfId="16819"/>
    <cellStyle name="Output 4 7 2 2 2 2 2" xfId="38026"/>
    <cellStyle name="Output 4 7 2 2 2 3" xfId="35760"/>
    <cellStyle name="Output 4 7 2 2 3" xfId="10467"/>
    <cellStyle name="Output 4 7 2 2 3 2" xfId="19456"/>
    <cellStyle name="Output 4 7 2 2 3 2 2" xfId="35275"/>
    <cellStyle name="Output 4 7 2 2 3 3" xfId="22931"/>
    <cellStyle name="Output 4 7 2 2 4" xfId="14233"/>
    <cellStyle name="Output 4 7 2 2 4 2" xfId="42505"/>
    <cellStyle name="Output 4 7 2 2 5" xfId="39293"/>
    <cellStyle name="Output 4 7 2 3" xfId="3312"/>
    <cellStyle name="Output 4 7 2 3 2" xfId="23610"/>
    <cellStyle name="Output 4 7 2 4" xfId="27053"/>
    <cellStyle name="Output 4 7 3" xfId="1220"/>
    <cellStyle name="Output 4 7 3 2" xfId="5565"/>
    <cellStyle name="Output 4 7 3 2 2" xfId="8151"/>
    <cellStyle name="Output 4 7 3 2 2 2" xfId="17140"/>
    <cellStyle name="Output 4 7 3 2 2 2 2" xfId="43397"/>
    <cellStyle name="Output 4 7 3 2 2 3" xfId="42117"/>
    <cellStyle name="Output 4 7 3 2 3" xfId="10788"/>
    <cellStyle name="Output 4 7 3 2 3 2" xfId="19777"/>
    <cellStyle name="Output 4 7 3 2 3 2 2" xfId="22918"/>
    <cellStyle name="Output 4 7 3 2 3 3" xfId="27523"/>
    <cellStyle name="Output 4 7 3 2 4" xfId="14554"/>
    <cellStyle name="Output 4 7 3 2 4 2" xfId="33454"/>
    <cellStyle name="Output 4 7 3 2 5" xfId="42302"/>
    <cellStyle name="Output 4 7 3 3" xfId="3657"/>
    <cellStyle name="Output 4 7 3 3 2" xfId="42620"/>
    <cellStyle name="Output 4 7 3 4" xfId="30657"/>
    <cellStyle name="Output 4 7 4" xfId="1564"/>
    <cellStyle name="Output 4 7 4 2" xfId="5909"/>
    <cellStyle name="Output 4 7 4 2 2" xfId="8495"/>
    <cellStyle name="Output 4 7 4 2 2 2" xfId="17484"/>
    <cellStyle name="Output 4 7 4 2 2 2 2" xfId="35583"/>
    <cellStyle name="Output 4 7 4 2 2 3" xfId="43422"/>
    <cellStyle name="Output 4 7 4 2 3" xfId="11132"/>
    <cellStyle name="Output 4 7 4 2 3 2" xfId="20121"/>
    <cellStyle name="Output 4 7 4 2 3 2 2" xfId="26892"/>
    <cellStyle name="Output 4 7 4 2 3 3" xfId="27255"/>
    <cellStyle name="Output 4 7 4 2 4" xfId="14898"/>
    <cellStyle name="Output 4 7 4 2 4 2" xfId="25849"/>
    <cellStyle name="Output 4 7 4 2 5" xfId="29876"/>
    <cellStyle name="Output 4 7 4 3" xfId="4001"/>
    <cellStyle name="Output 4 7 4 3 2" xfId="41964"/>
    <cellStyle name="Output 4 7 4 4" xfId="31213"/>
    <cellStyle name="Output 4 7 5" xfId="1876"/>
    <cellStyle name="Output 4 7 5 2" xfId="6192"/>
    <cellStyle name="Output 4 7 5 2 2" xfId="8778"/>
    <cellStyle name="Output 4 7 5 2 2 2" xfId="17767"/>
    <cellStyle name="Output 4 7 5 2 2 2 2" xfId="28272"/>
    <cellStyle name="Output 4 7 5 2 2 3" xfId="23806"/>
    <cellStyle name="Output 4 7 5 2 3" xfId="11415"/>
    <cellStyle name="Output 4 7 5 2 3 2" xfId="20404"/>
    <cellStyle name="Output 4 7 5 2 3 2 2" xfId="26153"/>
    <cellStyle name="Output 4 7 5 2 3 3" xfId="34454"/>
    <cellStyle name="Output 4 7 5 2 4" xfId="15181"/>
    <cellStyle name="Output 4 7 5 2 4 2" xfId="30371"/>
    <cellStyle name="Output 4 7 5 2 5" xfId="34267"/>
    <cellStyle name="Output 4 7 5 3" xfId="4313"/>
    <cellStyle name="Output 4 7 5 3 2" xfId="43741"/>
    <cellStyle name="Output 4 7 5 4" xfId="34234"/>
    <cellStyle name="Output 4 7 6" xfId="2183"/>
    <cellStyle name="Output 4 7 6 2" xfId="6484"/>
    <cellStyle name="Output 4 7 6 2 2" xfId="9070"/>
    <cellStyle name="Output 4 7 6 2 2 2" xfId="18059"/>
    <cellStyle name="Output 4 7 6 2 2 2 2" xfId="28533"/>
    <cellStyle name="Output 4 7 6 2 2 3" xfId="24796"/>
    <cellStyle name="Output 4 7 6 2 3" xfId="11707"/>
    <cellStyle name="Output 4 7 6 2 3 2" xfId="20696"/>
    <cellStyle name="Output 4 7 6 2 3 2 2" xfId="43535"/>
    <cellStyle name="Output 4 7 6 2 3 3" xfId="38893"/>
    <cellStyle name="Output 4 7 6 2 4" xfId="15473"/>
    <cellStyle name="Output 4 7 6 2 4 2" xfId="29125"/>
    <cellStyle name="Output 4 7 6 2 5" xfId="30609"/>
    <cellStyle name="Output 4 7 6 3" xfId="4620"/>
    <cellStyle name="Output 4 7 6 3 2" xfId="35974"/>
    <cellStyle name="Output 4 7 6 4" xfId="31029"/>
    <cellStyle name="Output 4 7 7" xfId="4920"/>
    <cellStyle name="Output 4 7 7 2" xfId="7506"/>
    <cellStyle name="Output 4 7 7 2 2" xfId="16495"/>
    <cellStyle name="Output 4 7 7 2 2 2" xfId="30820"/>
    <cellStyle name="Output 4 7 7 2 3" xfId="43629"/>
    <cellStyle name="Output 4 7 7 3" xfId="10143"/>
    <cellStyle name="Output 4 7 7 3 2" xfId="19132"/>
    <cellStyle name="Output 4 7 7 3 2 2" xfId="25628"/>
    <cellStyle name="Output 4 7 7 3 3" xfId="22925"/>
    <cellStyle name="Output 4 7 7 4" xfId="13909"/>
    <cellStyle name="Output 4 7 7 4 2" xfId="26248"/>
    <cellStyle name="Output 4 7 7 5" xfId="32627"/>
    <cellStyle name="Output 4 7 8" xfId="2532"/>
    <cellStyle name="Output 4 7 8 2" xfId="29571"/>
    <cellStyle name="Output 4 7 9" xfId="28326"/>
    <cellStyle name="Output 4 8" xfId="226"/>
    <cellStyle name="Output 4 8 2" xfId="2575"/>
    <cellStyle name="Output 4 8 2 2" xfId="6816"/>
    <cellStyle name="Output 4 8 2 2 2" xfId="15805"/>
    <cellStyle name="Output 4 8 2 2 2 2" xfId="31755"/>
    <cellStyle name="Output 4 8 2 2 3" xfId="36955"/>
    <cellStyle name="Output 4 8 2 3" xfId="9386"/>
    <cellStyle name="Output 4 8 2 3 2" xfId="18375"/>
    <cellStyle name="Output 4 8 2 3 2 2" xfId="29736"/>
    <cellStyle name="Output 4 8 2 3 3" xfId="43406"/>
    <cellStyle name="Output 4 8 2 4" xfId="13429"/>
    <cellStyle name="Output 4 8 2 4 2" xfId="39897"/>
    <cellStyle name="Output 4 8 2 5" xfId="31508"/>
    <cellStyle name="Output 4 8 3" xfId="2694"/>
    <cellStyle name="Output 4 8 3 2" xfId="25673"/>
    <cellStyle name="Output 4 8 4" xfId="35841"/>
    <cellStyle name="Output 4 8 5" xfId="44454"/>
    <cellStyle name="Output 4 8 6" xfId="45762"/>
    <cellStyle name="Output 4 9" xfId="575"/>
    <cellStyle name="Output 4 9 2" xfId="4966"/>
    <cellStyle name="Output 4 9 2 2" xfId="7552"/>
    <cellStyle name="Output 4 9 2 2 2" xfId="16541"/>
    <cellStyle name="Output 4 9 2 2 2 2" xfId="32513"/>
    <cellStyle name="Output 4 9 2 2 3" xfId="33630"/>
    <cellStyle name="Output 4 9 2 3" xfId="10189"/>
    <cellStyle name="Output 4 9 2 3 2" xfId="19178"/>
    <cellStyle name="Output 4 9 2 3 2 2" xfId="37201"/>
    <cellStyle name="Output 4 9 2 3 3" xfId="43826"/>
    <cellStyle name="Output 4 9 2 4" xfId="13955"/>
    <cellStyle name="Output 4 9 2 4 2" xfId="36292"/>
    <cellStyle name="Output 4 9 2 5" xfId="39534"/>
    <cellStyle name="Output 4 9 3" xfId="3012"/>
    <cellStyle name="Output 4 9 3 2" xfId="36517"/>
    <cellStyle name="Output 4 9 4" xfId="34287"/>
    <cellStyle name="Output 4 9 5" xfId="44539"/>
    <cellStyle name="Output 4 9 6" xfId="45803"/>
    <cellStyle name="Output 5" xfId="137"/>
    <cellStyle name="Output 5 10" xfId="189"/>
    <cellStyle name="Output 5 10 2" xfId="2589"/>
    <cellStyle name="Output 5 10 2 2" xfId="6830"/>
    <cellStyle name="Output 5 10 2 2 2" xfId="15819"/>
    <cellStyle name="Output 5 10 2 2 2 2" xfId="26112"/>
    <cellStyle name="Output 5 10 2 2 3" xfId="30124"/>
    <cellStyle name="Output 5 10 2 3" xfId="9400"/>
    <cellStyle name="Output 5 10 2 3 2" xfId="18389"/>
    <cellStyle name="Output 5 10 2 3 2 2" xfId="25630"/>
    <cellStyle name="Output 5 10 2 3 3" xfId="42416"/>
    <cellStyle name="Output 5 10 2 4" xfId="13443"/>
    <cellStyle name="Output 5 10 2 4 2" xfId="38820"/>
    <cellStyle name="Output 5 10 2 5" xfId="25901"/>
    <cellStyle name="Output 5 10 3" xfId="2657"/>
    <cellStyle name="Output 5 10 3 2" xfId="42690"/>
    <cellStyle name="Output 5 10 4" xfId="35669"/>
    <cellStyle name="Output 5 10 5" xfId="44601"/>
    <cellStyle name="Output 5 11" xfId="2633"/>
    <cellStyle name="Output 5 11 2" xfId="6874"/>
    <cellStyle name="Output 5 11 2 2" xfId="15863"/>
    <cellStyle name="Output 5 11 2 2 2" xfId="39025"/>
    <cellStyle name="Output 5 11 2 3" xfId="27602"/>
    <cellStyle name="Output 5 11 3" xfId="9444"/>
    <cellStyle name="Output 5 11 3 2" xfId="18433"/>
    <cellStyle name="Output 5 11 3 2 2" xfId="41049"/>
    <cellStyle name="Output 5 11 3 3" xfId="33482"/>
    <cellStyle name="Output 5 11 4" xfId="13487"/>
    <cellStyle name="Output 5 11 4 2" xfId="36027"/>
    <cellStyle name="Output 5 11 5" xfId="41295"/>
    <cellStyle name="Output 5 11 6" xfId="44630"/>
    <cellStyle name="Output 5 12" xfId="6593"/>
    <cellStyle name="Output 5 12 2" xfId="11804"/>
    <cellStyle name="Output 5 12 2 2" xfId="20793"/>
    <cellStyle name="Output 5 12 2 2 2" xfId="23692"/>
    <cellStyle name="Output 5 12 2 3" xfId="34643"/>
    <cellStyle name="Output 5 12 3" xfId="15582"/>
    <cellStyle name="Output 5 12 3 2" xfId="41838"/>
    <cellStyle name="Output 5 12 4" xfId="33521"/>
    <cellStyle name="Output 5 12 5" xfId="44702"/>
    <cellStyle name="Output 5 13" xfId="9167"/>
    <cellStyle name="Output 5 13 2" xfId="18156"/>
    <cellStyle name="Output 5 13 2 2" xfId="26067"/>
    <cellStyle name="Output 5 13 3" xfId="39831"/>
    <cellStyle name="Output 5 13 4" xfId="44715"/>
    <cellStyle name="Output 5 14" xfId="9753"/>
    <cellStyle name="Output 5 14 2" xfId="18742"/>
    <cellStyle name="Output 5 14 2 2" xfId="33980"/>
    <cellStyle name="Output 5 14 3" xfId="36496"/>
    <cellStyle name="Output 5 14 4" xfId="44787"/>
    <cellStyle name="Output 5 15" xfId="2297"/>
    <cellStyle name="Output 5 15 2" xfId="29211"/>
    <cellStyle name="Output 5 15 3" xfId="44800"/>
    <cellStyle name="Output 5 16" xfId="13206"/>
    <cellStyle name="Output 5 16 2" xfId="28130"/>
    <cellStyle name="Output 5 16 3" xfId="44846"/>
    <cellStyle name="Output 5 17" xfId="32956"/>
    <cellStyle name="Output 5 17 2" xfId="44883"/>
    <cellStyle name="Output 5 18" xfId="44912"/>
    <cellStyle name="Output 5 19" xfId="44994"/>
    <cellStyle name="Output 5 2" xfId="358"/>
    <cellStyle name="Output 5 2 10" xfId="6660"/>
    <cellStyle name="Output 5 2 10 2" xfId="11866"/>
    <cellStyle name="Output 5 2 10 2 2" xfId="20855"/>
    <cellStyle name="Output 5 2 10 2 2 2" xfId="25540"/>
    <cellStyle name="Output 5 2 10 2 3" xfId="42729"/>
    <cellStyle name="Output 5 2 10 3" xfId="15649"/>
    <cellStyle name="Output 5 2 10 3 2" xfId="28280"/>
    <cellStyle name="Output 5 2 10 4" xfId="35122"/>
    <cellStyle name="Output 5 2 11" xfId="9229"/>
    <cellStyle name="Output 5 2 11 2" xfId="18218"/>
    <cellStyle name="Output 5 2 11 2 2" xfId="29860"/>
    <cellStyle name="Output 5 2 11 3" xfId="23004"/>
    <cellStyle name="Output 5 2 12" xfId="9832"/>
    <cellStyle name="Output 5 2 12 2" xfId="18821"/>
    <cellStyle name="Output 5 2 12 2 2" xfId="33153"/>
    <cellStyle name="Output 5 2 12 3" xfId="40099"/>
    <cellStyle name="Output 5 2 13" xfId="2364"/>
    <cellStyle name="Output 5 2 13 2" xfId="37755"/>
    <cellStyle name="Output 5 2 14" xfId="13273"/>
    <cellStyle name="Output 5 2 14 2" xfId="32313"/>
    <cellStyle name="Output 5 2 15" xfId="25992"/>
    <cellStyle name="Output 5 2 16" xfId="44347"/>
    <cellStyle name="Output 5 2 17" xfId="45494"/>
    <cellStyle name="Output 5 2 2" xfId="490"/>
    <cellStyle name="Output 5 2 2 10" xfId="9354"/>
    <cellStyle name="Output 5 2 2 10 2" xfId="18343"/>
    <cellStyle name="Output 5 2 2 10 2 2" xfId="28651"/>
    <cellStyle name="Output 5 2 2 10 3" xfId="37061"/>
    <cellStyle name="Output 5 2 2 11" xfId="12691"/>
    <cellStyle name="Output 5 2 2 11 2" xfId="21680"/>
    <cellStyle name="Output 5 2 2 11 2 2" xfId="41001"/>
    <cellStyle name="Output 5 2 2 11 3" xfId="27449"/>
    <cellStyle name="Output 5 2 2 12" xfId="2496"/>
    <cellStyle name="Output 5 2 2 12 2" xfId="30670"/>
    <cellStyle name="Output 5 2 2 13" xfId="13405"/>
    <cellStyle name="Output 5 2 2 13 2" xfId="23879"/>
    <cellStyle name="Output 5 2 2 14" xfId="27324"/>
    <cellStyle name="Output 5 2 2 2" xfId="839"/>
    <cellStyle name="Output 5 2 2 2 2" xfId="5208"/>
    <cellStyle name="Output 5 2 2 2 2 2" xfId="7794"/>
    <cellStyle name="Output 5 2 2 2 2 2 2" xfId="16783"/>
    <cellStyle name="Output 5 2 2 2 2 2 2 2" xfId="33534"/>
    <cellStyle name="Output 5 2 2 2 2 2 3" xfId="41544"/>
    <cellStyle name="Output 5 2 2 2 2 3" xfId="10431"/>
    <cellStyle name="Output 5 2 2 2 2 3 2" xfId="19420"/>
    <cellStyle name="Output 5 2 2 2 2 3 2 2" xfId="23464"/>
    <cellStyle name="Output 5 2 2 2 2 3 3" xfId="22503"/>
    <cellStyle name="Output 5 2 2 2 2 4" xfId="14197"/>
    <cellStyle name="Output 5 2 2 2 2 4 2" xfId="30434"/>
    <cellStyle name="Output 5 2 2 2 2 5" xfId="38942"/>
    <cellStyle name="Output 5 2 2 2 3" xfId="3276"/>
    <cellStyle name="Output 5 2 2 2 3 2" xfId="32621"/>
    <cellStyle name="Output 5 2 2 2 4" xfId="34931"/>
    <cellStyle name="Output 5 2 2 3" xfId="1184"/>
    <cellStyle name="Output 5 2 2 3 2" xfId="5529"/>
    <cellStyle name="Output 5 2 2 3 2 2" xfId="8115"/>
    <cellStyle name="Output 5 2 2 3 2 2 2" xfId="17104"/>
    <cellStyle name="Output 5 2 2 3 2 2 2 2" xfId="39249"/>
    <cellStyle name="Output 5 2 2 3 2 2 3" xfId="38008"/>
    <cellStyle name="Output 5 2 2 3 2 3" xfId="10752"/>
    <cellStyle name="Output 5 2 2 3 2 3 2" xfId="19741"/>
    <cellStyle name="Output 5 2 2 3 2 3 2 2" xfId="24619"/>
    <cellStyle name="Output 5 2 2 3 2 3 3" xfId="27087"/>
    <cellStyle name="Output 5 2 2 3 2 4" xfId="14518"/>
    <cellStyle name="Output 5 2 2 3 2 4 2" xfId="31848"/>
    <cellStyle name="Output 5 2 2 3 2 5" xfId="38124"/>
    <cellStyle name="Output 5 2 2 3 3" xfId="3621"/>
    <cellStyle name="Output 5 2 2 3 3 2" xfId="23774"/>
    <cellStyle name="Output 5 2 2 3 4" xfId="25207"/>
    <cellStyle name="Output 5 2 2 4" xfId="1528"/>
    <cellStyle name="Output 5 2 2 4 2" xfId="5873"/>
    <cellStyle name="Output 5 2 2 4 2 2" xfId="8459"/>
    <cellStyle name="Output 5 2 2 4 2 2 2" xfId="17448"/>
    <cellStyle name="Output 5 2 2 4 2 2 2 2" xfId="22302"/>
    <cellStyle name="Output 5 2 2 4 2 2 3" xfId="39242"/>
    <cellStyle name="Output 5 2 2 4 2 3" xfId="11096"/>
    <cellStyle name="Output 5 2 2 4 2 3 2" xfId="20085"/>
    <cellStyle name="Output 5 2 2 4 2 3 2 2" xfId="36595"/>
    <cellStyle name="Output 5 2 2 4 2 3 3" xfId="30923"/>
    <cellStyle name="Output 5 2 2 4 2 4" xfId="14862"/>
    <cellStyle name="Output 5 2 2 4 2 4 2" xfId="42980"/>
    <cellStyle name="Output 5 2 2 4 2 5" xfId="39600"/>
    <cellStyle name="Output 5 2 2 4 3" xfId="3965"/>
    <cellStyle name="Output 5 2 2 4 3 2" xfId="25196"/>
    <cellStyle name="Output 5 2 2 4 4" xfId="27644"/>
    <cellStyle name="Output 5 2 2 5" xfId="1919"/>
    <cellStyle name="Output 5 2 2 5 2" xfId="6235"/>
    <cellStyle name="Output 5 2 2 5 2 2" xfId="8821"/>
    <cellStyle name="Output 5 2 2 5 2 2 2" xfId="17810"/>
    <cellStyle name="Output 5 2 2 5 2 2 2 2" xfId="29668"/>
    <cellStyle name="Output 5 2 2 5 2 2 3" xfId="25531"/>
    <cellStyle name="Output 5 2 2 5 2 3" xfId="11458"/>
    <cellStyle name="Output 5 2 2 5 2 3 2" xfId="20447"/>
    <cellStyle name="Output 5 2 2 5 2 3 2 2" xfId="29861"/>
    <cellStyle name="Output 5 2 2 5 2 3 3" xfId="35405"/>
    <cellStyle name="Output 5 2 2 5 2 4" xfId="15224"/>
    <cellStyle name="Output 5 2 2 5 2 4 2" xfId="37688"/>
    <cellStyle name="Output 5 2 2 5 2 5" xfId="27214"/>
    <cellStyle name="Output 5 2 2 5 3" xfId="4356"/>
    <cellStyle name="Output 5 2 2 5 3 2" xfId="22476"/>
    <cellStyle name="Output 5 2 2 5 4" xfId="37093"/>
    <cellStyle name="Output 5 2 2 6" xfId="2147"/>
    <cellStyle name="Output 5 2 2 6 2" xfId="6448"/>
    <cellStyle name="Output 5 2 2 6 2 2" xfId="9034"/>
    <cellStyle name="Output 5 2 2 6 2 2 2" xfId="18023"/>
    <cellStyle name="Output 5 2 2 6 2 2 2 2" xfId="26900"/>
    <cellStyle name="Output 5 2 2 6 2 2 3" xfId="41925"/>
    <cellStyle name="Output 5 2 2 6 2 3" xfId="11671"/>
    <cellStyle name="Output 5 2 2 6 2 3 2" xfId="20660"/>
    <cellStyle name="Output 5 2 2 6 2 3 2 2" xfId="39447"/>
    <cellStyle name="Output 5 2 2 6 2 3 3" xfId="36630"/>
    <cellStyle name="Output 5 2 2 6 2 4" xfId="15437"/>
    <cellStyle name="Output 5 2 2 6 2 4 2" xfId="25566"/>
    <cellStyle name="Output 5 2 2 6 2 5" xfId="30698"/>
    <cellStyle name="Output 5 2 2 6 3" xfId="4584"/>
    <cellStyle name="Output 5 2 2 6 3 2" xfId="42427"/>
    <cellStyle name="Output 5 2 2 6 4" xfId="38976"/>
    <cellStyle name="Output 5 2 2 7" xfId="2957"/>
    <cellStyle name="Output 5 2 2 7 2" xfId="7107"/>
    <cellStyle name="Output 5 2 2 7 2 2" xfId="12233"/>
    <cellStyle name="Output 5 2 2 7 2 2 2" xfId="21222"/>
    <cellStyle name="Output 5 2 2 7 2 2 2 2" xfId="27071"/>
    <cellStyle name="Output 5 2 2 7 2 2 3" xfId="38531"/>
    <cellStyle name="Output 5 2 2 7 2 3" xfId="13026"/>
    <cellStyle name="Output 5 2 2 7 2 3 2" xfId="22015"/>
    <cellStyle name="Output 5 2 2 7 2 3 2 2" xfId="40029"/>
    <cellStyle name="Output 5 2 2 7 2 3 3" xfId="27917"/>
    <cellStyle name="Output 5 2 2 7 2 4" xfId="16096"/>
    <cellStyle name="Output 5 2 2 7 2 4 2" xfId="34025"/>
    <cellStyle name="Output 5 2 2 7 2 5" xfId="27094"/>
    <cellStyle name="Output 5 2 2 7 3" xfId="9670"/>
    <cellStyle name="Output 5 2 2 7 3 2" xfId="18659"/>
    <cellStyle name="Output 5 2 2 7 3 2 2" xfId="24468"/>
    <cellStyle name="Output 5 2 2 7 3 3" xfId="35498"/>
    <cellStyle name="Output 5 2 2 7 4" xfId="22710"/>
    <cellStyle name="Output 5 2 2 8" xfId="4884"/>
    <cellStyle name="Output 5 2 2 8 2" xfId="7470"/>
    <cellStyle name="Output 5 2 2 8 2 2" xfId="16459"/>
    <cellStyle name="Output 5 2 2 8 2 2 2" xfId="31781"/>
    <cellStyle name="Output 5 2 2 8 2 3" xfId="42605"/>
    <cellStyle name="Output 5 2 2 8 3" xfId="10107"/>
    <cellStyle name="Output 5 2 2 8 3 2" xfId="19096"/>
    <cellStyle name="Output 5 2 2 8 3 2 2" xfId="32335"/>
    <cellStyle name="Output 5 2 2 8 3 3" xfId="22497"/>
    <cellStyle name="Output 5 2 2 8 4" xfId="13873"/>
    <cellStyle name="Output 5 2 2 8 4 2" xfId="26342"/>
    <cellStyle name="Output 5 2 2 8 5" xfId="33136"/>
    <cellStyle name="Output 5 2 2 9" xfId="6792"/>
    <cellStyle name="Output 5 2 2 9 2" xfId="11991"/>
    <cellStyle name="Output 5 2 2 9 2 2" xfId="20980"/>
    <cellStyle name="Output 5 2 2 9 2 2 2" xfId="36631"/>
    <cellStyle name="Output 5 2 2 9 2 3" xfId="34435"/>
    <cellStyle name="Output 5 2 2 9 3" xfId="15781"/>
    <cellStyle name="Output 5 2 2 9 3 2" xfId="25871"/>
    <cellStyle name="Output 5 2 2 9 4" xfId="33356"/>
    <cellStyle name="Output 5 2 3" xfId="707"/>
    <cellStyle name="Output 5 2 3 2" xfId="5083"/>
    <cellStyle name="Output 5 2 3 2 2" xfId="7669"/>
    <cellStyle name="Output 5 2 3 2 2 2" xfId="16658"/>
    <cellStyle name="Output 5 2 3 2 2 2 2" xfId="41793"/>
    <cellStyle name="Output 5 2 3 2 2 3" xfId="42911"/>
    <cellStyle name="Output 5 2 3 2 3" xfId="10306"/>
    <cellStyle name="Output 5 2 3 2 3 2" xfId="19295"/>
    <cellStyle name="Output 5 2 3 2 3 2 2" xfId="33782"/>
    <cellStyle name="Output 5 2 3 2 3 3" xfId="24133"/>
    <cellStyle name="Output 5 2 3 2 4" xfId="14072"/>
    <cellStyle name="Output 5 2 3 2 4 2" xfId="23435"/>
    <cellStyle name="Output 5 2 3 2 5" xfId="29132"/>
    <cellStyle name="Output 5 2 3 3" xfId="3144"/>
    <cellStyle name="Output 5 2 3 3 2" xfId="25976"/>
    <cellStyle name="Output 5 2 3 4" xfId="25508"/>
    <cellStyle name="Output 5 2 4" xfId="1052"/>
    <cellStyle name="Output 5 2 4 2" xfId="5404"/>
    <cellStyle name="Output 5 2 4 2 2" xfId="7990"/>
    <cellStyle name="Output 5 2 4 2 2 2" xfId="16979"/>
    <cellStyle name="Output 5 2 4 2 2 2 2" xfId="43283"/>
    <cellStyle name="Output 5 2 4 2 2 3" xfId="40811"/>
    <cellStyle name="Output 5 2 4 2 3" xfId="10627"/>
    <cellStyle name="Output 5 2 4 2 3 2" xfId="19616"/>
    <cellStyle name="Output 5 2 4 2 3 2 2" xfId="22875"/>
    <cellStyle name="Output 5 2 4 2 3 3" xfId="26859"/>
    <cellStyle name="Output 5 2 4 2 4" xfId="14393"/>
    <cellStyle name="Output 5 2 4 2 4 2" xfId="30874"/>
    <cellStyle name="Output 5 2 4 2 5" xfId="30170"/>
    <cellStyle name="Output 5 2 4 3" xfId="3489"/>
    <cellStyle name="Output 5 2 4 3 2" xfId="36616"/>
    <cellStyle name="Output 5 2 4 4" xfId="36536"/>
    <cellStyle name="Output 5 2 5" xfId="1396"/>
    <cellStyle name="Output 5 2 5 2" xfId="5741"/>
    <cellStyle name="Output 5 2 5 2 2" xfId="8327"/>
    <cellStyle name="Output 5 2 5 2 2 2" xfId="17316"/>
    <cellStyle name="Output 5 2 5 2 2 2 2" xfId="39626"/>
    <cellStyle name="Output 5 2 5 2 2 3" xfId="24767"/>
    <cellStyle name="Output 5 2 5 2 3" xfId="10964"/>
    <cellStyle name="Output 5 2 5 2 3 2" xfId="19953"/>
    <cellStyle name="Output 5 2 5 2 3 2 2" xfId="43536"/>
    <cellStyle name="Output 5 2 5 2 3 3" xfId="26999"/>
    <cellStyle name="Output 5 2 5 2 4" xfId="14730"/>
    <cellStyle name="Output 5 2 5 2 4 2" xfId="43068"/>
    <cellStyle name="Output 5 2 5 2 5" xfId="32988"/>
    <cellStyle name="Output 5 2 5 3" xfId="3833"/>
    <cellStyle name="Output 5 2 5 3 2" xfId="36782"/>
    <cellStyle name="Output 5 2 5 4" xfId="26643"/>
    <cellStyle name="Output 5 2 6" xfId="1597"/>
    <cellStyle name="Output 5 2 6 2" xfId="5942"/>
    <cellStyle name="Output 5 2 6 2 2" xfId="8528"/>
    <cellStyle name="Output 5 2 6 2 2 2" xfId="17517"/>
    <cellStyle name="Output 5 2 6 2 2 2 2" xfId="39024"/>
    <cellStyle name="Output 5 2 6 2 2 3" xfId="43707"/>
    <cellStyle name="Output 5 2 6 2 3" xfId="11165"/>
    <cellStyle name="Output 5 2 6 2 3 2" xfId="20154"/>
    <cellStyle name="Output 5 2 6 2 3 2 2" xfId="39131"/>
    <cellStyle name="Output 5 2 6 2 3 3" xfId="33406"/>
    <cellStyle name="Output 5 2 6 2 4" xfId="14931"/>
    <cellStyle name="Output 5 2 6 2 4 2" xfId="23985"/>
    <cellStyle name="Output 5 2 6 2 5" xfId="28847"/>
    <cellStyle name="Output 5 2 6 3" xfId="4034"/>
    <cellStyle name="Output 5 2 6 3 2" xfId="35244"/>
    <cellStyle name="Output 5 2 6 4" xfId="40710"/>
    <cellStyle name="Output 5 2 7" xfId="2015"/>
    <cellStyle name="Output 5 2 7 2" xfId="6323"/>
    <cellStyle name="Output 5 2 7 2 2" xfId="8909"/>
    <cellStyle name="Output 5 2 7 2 2 2" xfId="17898"/>
    <cellStyle name="Output 5 2 7 2 2 2 2" xfId="24935"/>
    <cellStyle name="Output 5 2 7 2 2 3" xfId="22979"/>
    <cellStyle name="Output 5 2 7 2 3" xfId="11546"/>
    <cellStyle name="Output 5 2 7 2 3 2" xfId="20535"/>
    <cellStyle name="Output 5 2 7 2 3 2 2" xfId="37335"/>
    <cellStyle name="Output 5 2 7 2 3 3" xfId="27543"/>
    <cellStyle name="Output 5 2 7 2 4" xfId="15312"/>
    <cellStyle name="Output 5 2 7 2 4 2" xfId="29042"/>
    <cellStyle name="Output 5 2 7 2 5" xfId="25462"/>
    <cellStyle name="Output 5 2 7 3" xfId="4452"/>
    <cellStyle name="Output 5 2 7 3 2" xfId="24121"/>
    <cellStyle name="Output 5 2 7 4" xfId="35872"/>
    <cellStyle name="Output 5 2 8" xfId="2826"/>
    <cellStyle name="Output 5 2 8 2" xfId="6976"/>
    <cellStyle name="Output 5 2 8 2 2" xfId="12105"/>
    <cellStyle name="Output 5 2 8 2 2 2" xfId="21094"/>
    <cellStyle name="Output 5 2 8 2 2 2 2" xfId="39332"/>
    <cellStyle name="Output 5 2 8 2 2 3" xfId="40440"/>
    <cellStyle name="Output 5 2 8 2 3" xfId="12926"/>
    <cellStyle name="Output 5 2 8 2 3 2" xfId="21915"/>
    <cellStyle name="Output 5 2 8 2 3 2 2" xfId="30941"/>
    <cellStyle name="Output 5 2 8 2 3 3" xfId="28017"/>
    <cellStyle name="Output 5 2 8 2 4" xfId="15965"/>
    <cellStyle name="Output 5 2 8 2 4 2" xfId="30518"/>
    <cellStyle name="Output 5 2 8 2 5" xfId="28029"/>
    <cellStyle name="Output 5 2 8 3" xfId="9539"/>
    <cellStyle name="Output 5 2 8 3 2" xfId="18528"/>
    <cellStyle name="Output 5 2 8 3 2 2" xfId="32542"/>
    <cellStyle name="Output 5 2 8 3 3" xfId="23172"/>
    <cellStyle name="Output 5 2 8 4" xfId="25585"/>
    <cellStyle name="Output 5 2 9" xfId="4759"/>
    <cellStyle name="Output 5 2 9 2" xfId="7345"/>
    <cellStyle name="Output 5 2 9 2 2" xfId="16334"/>
    <cellStyle name="Output 5 2 9 2 2 2" xfId="30494"/>
    <cellStyle name="Output 5 2 9 2 3" xfId="35806"/>
    <cellStyle name="Output 5 2 9 3" xfId="9982"/>
    <cellStyle name="Output 5 2 9 3 2" xfId="18971"/>
    <cellStyle name="Output 5 2 9 3 2 2" xfId="30623"/>
    <cellStyle name="Output 5 2 9 3 3" xfId="24136"/>
    <cellStyle name="Output 5 2 9 4" xfId="13748"/>
    <cellStyle name="Output 5 2 9 4 2" xfId="26917"/>
    <cellStyle name="Output 5 2 9 5" xfId="34930"/>
    <cellStyle name="Output 5 20" xfId="45013"/>
    <cellStyle name="Output 5 21" xfId="45020"/>
    <cellStyle name="Output 5 22" xfId="45078"/>
    <cellStyle name="Output 5 23" xfId="45040"/>
    <cellStyle name="Output 5 24" xfId="45130"/>
    <cellStyle name="Output 5 25" xfId="45185"/>
    <cellStyle name="Output 5 26" xfId="45193"/>
    <cellStyle name="Output 5 27" xfId="45277"/>
    <cellStyle name="Output 5 28" xfId="45296"/>
    <cellStyle name="Output 5 29" xfId="45307"/>
    <cellStyle name="Output 5 3" xfId="426"/>
    <cellStyle name="Output 5 3 10" xfId="9292"/>
    <cellStyle name="Output 5 3 10 2" xfId="18281"/>
    <cellStyle name="Output 5 3 10 2 2" xfId="43258"/>
    <cellStyle name="Output 5 3 10 3" xfId="41746"/>
    <cellStyle name="Output 5 3 11" xfId="9860"/>
    <cellStyle name="Output 5 3 11 2" xfId="18849"/>
    <cellStyle name="Output 5 3 11 2 2" xfId="27939"/>
    <cellStyle name="Output 5 3 11 3" xfId="31142"/>
    <cellStyle name="Output 5 3 12" xfId="2432"/>
    <cellStyle name="Output 5 3 12 2" xfId="36227"/>
    <cellStyle name="Output 5 3 13" xfId="13341"/>
    <cellStyle name="Output 5 3 13 2" xfId="40767"/>
    <cellStyle name="Output 5 3 14" xfId="24024"/>
    <cellStyle name="Output 5 3 15" xfId="44364"/>
    <cellStyle name="Output 5 3 16" xfId="45589"/>
    <cellStyle name="Output 5 3 2" xfId="775"/>
    <cellStyle name="Output 5 3 2 2" xfId="5146"/>
    <cellStyle name="Output 5 3 2 2 2" xfId="7732"/>
    <cellStyle name="Output 5 3 2 2 2 2" xfId="16721"/>
    <cellStyle name="Output 5 3 2 2 2 2 2" xfId="24831"/>
    <cellStyle name="Output 5 3 2 2 2 3" xfId="33847"/>
    <cellStyle name="Output 5 3 2 2 3" xfId="10369"/>
    <cellStyle name="Output 5 3 2 2 3 2" xfId="19358"/>
    <cellStyle name="Output 5 3 2 2 3 2 2" xfId="28473"/>
    <cellStyle name="Output 5 3 2 2 3 3" xfId="34467"/>
    <cellStyle name="Output 5 3 2 2 4" xfId="14135"/>
    <cellStyle name="Output 5 3 2 2 4 2" xfId="26083"/>
    <cellStyle name="Output 5 3 2 2 5" xfId="40119"/>
    <cellStyle name="Output 5 3 2 3" xfId="3212"/>
    <cellStyle name="Output 5 3 2 3 2" xfId="22141"/>
    <cellStyle name="Output 5 3 2 4" xfId="30285"/>
    <cellStyle name="Output 5 3 3" xfId="1120"/>
    <cellStyle name="Output 5 3 3 2" xfId="5467"/>
    <cellStyle name="Output 5 3 3 2 2" xfId="8053"/>
    <cellStyle name="Output 5 3 3 2 2 2" xfId="17042"/>
    <cellStyle name="Output 5 3 3 2 2 2 2" xfId="37725"/>
    <cellStyle name="Output 5 3 3 2 2 3" xfId="23168"/>
    <cellStyle name="Output 5 3 3 2 3" xfId="10690"/>
    <cellStyle name="Output 5 3 3 2 3 2" xfId="19679"/>
    <cellStyle name="Output 5 3 3 2 3 2 2" xfId="39934"/>
    <cellStyle name="Output 5 3 3 2 3 3" xfId="40263"/>
    <cellStyle name="Output 5 3 3 2 4" xfId="14456"/>
    <cellStyle name="Output 5 3 3 2 4 2" xfId="25727"/>
    <cellStyle name="Output 5 3 3 2 5" xfId="25233"/>
    <cellStyle name="Output 5 3 3 3" xfId="3557"/>
    <cellStyle name="Output 5 3 3 3 2" xfId="40708"/>
    <cellStyle name="Output 5 3 3 4" xfId="22484"/>
    <cellStyle name="Output 5 3 4" xfId="1464"/>
    <cellStyle name="Output 5 3 4 2" xfId="5809"/>
    <cellStyle name="Output 5 3 4 2 2" xfId="8395"/>
    <cellStyle name="Output 5 3 4 2 2 2" xfId="17384"/>
    <cellStyle name="Output 5 3 4 2 2 2 2" xfId="30637"/>
    <cellStyle name="Output 5 3 4 2 2 3" xfId="41563"/>
    <cellStyle name="Output 5 3 4 2 3" xfId="11032"/>
    <cellStyle name="Output 5 3 4 2 3 2" xfId="20021"/>
    <cellStyle name="Output 5 3 4 2 3 2 2" xfId="30014"/>
    <cellStyle name="Output 5 3 4 2 3 3" xfId="42733"/>
    <cellStyle name="Output 5 3 4 2 4" xfId="14798"/>
    <cellStyle name="Output 5 3 4 2 4 2" xfId="23936"/>
    <cellStyle name="Output 5 3 4 2 5" xfId="41944"/>
    <cellStyle name="Output 5 3 4 3" xfId="3901"/>
    <cellStyle name="Output 5 3 4 3 2" xfId="35366"/>
    <cellStyle name="Output 5 3 4 4" xfId="43126"/>
    <cellStyle name="Output 5 3 5" xfId="1631"/>
    <cellStyle name="Output 5 3 5 2" xfId="5973"/>
    <cellStyle name="Output 5 3 5 2 2" xfId="8559"/>
    <cellStyle name="Output 5 3 5 2 2 2" xfId="17548"/>
    <cellStyle name="Output 5 3 5 2 2 2 2" xfId="29904"/>
    <cellStyle name="Output 5 3 5 2 2 3" xfId="27733"/>
    <cellStyle name="Output 5 3 5 2 3" xfId="11196"/>
    <cellStyle name="Output 5 3 5 2 3 2" xfId="20185"/>
    <cellStyle name="Output 5 3 5 2 3 2 2" xfId="42131"/>
    <cellStyle name="Output 5 3 5 2 3 3" xfId="41532"/>
    <cellStyle name="Output 5 3 5 2 4" xfId="14962"/>
    <cellStyle name="Output 5 3 5 2 4 2" xfId="25369"/>
    <cellStyle name="Output 5 3 5 2 5" xfId="27458"/>
    <cellStyle name="Output 5 3 5 3" xfId="4068"/>
    <cellStyle name="Output 5 3 5 3 2" xfId="28386"/>
    <cellStyle name="Output 5 3 5 4" xfId="43216"/>
    <cellStyle name="Output 5 3 6" xfId="2083"/>
    <cellStyle name="Output 5 3 6 2" xfId="6386"/>
    <cellStyle name="Output 5 3 6 2 2" xfId="8972"/>
    <cellStyle name="Output 5 3 6 2 2 2" xfId="17961"/>
    <cellStyle name="Output 5 3 6 2 2 2 2" xfId="42588"/>
    <cellStyle name="Output 5 3 6 2 2 3" xfId="37525"/>
    <cellStyle name="Output 5 3 6 2 3" xfId="11609"/>
    <cellStyle name="Output 5 3 6 2 3 2" xfId="20598"/>
    <cellStyle name="Output 5 3 6 2 3 2 2" xfId="42554"/>
    <cellStyle name="Output 5 3 6 2 3 3" xfId="32227"/>
    <cellStyle name="Output 5 3 6 2 4" xfId="15375"/>
    <cellStyle name="Output 5 3 6 2 4 2" xfId="39673"/>
    <cellStyle name="Output 5 3 6 2 5" xfId="22850"/>
    <cellStyle name="Output 5 3 6 3" xfId="4520"/>
    <cellStyle name="Output 5 3 6 3 2" xfId="27110"/>
    <cellStyle name="Output 5 3 6 4" xfId="33988"/>
    <cellStyle name="Output 5 3 7" xfId="2893"/>
    <cellStyle name="Output 5 3 7 2" xfId="7043"/>
    <cellStyle name="Output 5 3 7 2 2" xfId="12170"/>
    <cellStyle name="Output 5 3 7 2 2 2" xfId="21159"/>
    <cellStyle name="Output 5 3 7 2 2 2 2" xfId="22443"/>
    <cellStyle name="Output 5 3 7 2 2 3" xfId="24973"/>
    <cellStyle name="Output 5 3 7 2 3" xfId="12979"/>
    <cellStyle name="Output 5 3 7 2 3 2" xfId="21968"/>
    <cellStyle name="Output 5 3 7 2 3 2 2" xfId="32529"/>
    <cellStyle name="Output 5 3 7 2 3 3" xfId="28505"/>
    <cellStyle name="Output 5 3 7 2 4" xfId="16032"/>
    <cellStyle name="Output 5 3 7 2 4 2" xfId="23439"/>
    <cellStyle name="Output 5 3 7 2 5" xfId="30672"/>
    <cellStyle name="Output 5 3 7 3" xfId="9606"/>
    <cellStyle name="Output 5 3 7 3 2" xfId="18595"/>
    <cellStyle name="Output 5 3 7 3 2 2" xfId="41210"/>
    <cellStyle name="Output 5 3 7 3 3" xfId="39124"/>
    <cellStyle name="Output 5 3 7 4" xfId="36508"/>
    <cellStyle name="Output 5 3 8" xfId="4822"/>
    <cellStyle name="Output 5 3 8 2" xfId="7408"/>
    <cellStyle name="Output 5 3 8 2 2" xfId="16397"/>
    <cellStyle name="Output 5 3 8 2 2 2" xfId="25593"/>
    <cellStyle name="Output 5 3 8 2 3" xfId="42120"/>
    <cellStyle name="Output 5 3 8 3" xfId="10045"/>
    <cellStyle name="Output 5 3 8 3 2" xfId="19034"/>
    <cellStyle name="Output 5 3 8 3 2 2" xfId="22769"/>
    <cellStyle name="Output 5 3 8 3 3" xfId="34423"/>
    <cellStyle name="Output 5 3 8 4" xfId="13811"/>
    <cellStyle name="Output 5 3 8 4 2" xfId="27232"/>
    <cellStyle name="Output 5 3 8 5" xfId="29148"/>
    <cellStyle name="Output 5 3 9" xfId="6728"/>
    <cellStyle name="Output 5 3 9 2" xfId="11929"/>
    <cellStyle name="Output 5 3 9 2 2" xfId="20918"/>
    <cellStyle name="Output 5 3 9 2 2 2" xfId="40863"/>
    <cellStyle name="Output 5 3 9 2 3" xfId="22984"/>
    <cellStyle name="Output 5 3 9 3" xfId="15717"/>
    <cellStyle name="Output 5 3 9 3 2" xfId="41347"/>
    <cellStyle name="Output 5 3 9 4" xfId="29722"/>
    <cellStyle name="Output 5 30" xfId="45390"/>
    <cellStyle name="Output 5 31" xfId="45414"/>
    <cellStyle name="Output 5 32" xfId="45438"/>
    <cellStyle name="Output 5 33" xfId="45447"/>
    <cellStyle name="Output 5 34" xfId="44276"/>
    <cellStyle name="Output 5 35" xfId="44216"/>
    <cellStyle name="Output 5 36" xfId="45485"/>
    <cellStyle name="Output 5 4" xfId="525"/>
    <cellStyle name="Output 5 4 10" xfId="44378"/>
    <cellStyle name="Output 5 4 11" xfId="45648"/>
    <cellStyle name="Output 5 4 2" xfId="874"/>
    <cellStyle name="Output 5 4 2 2" xfId="5243"/>
    <cellStyle name="Output 5 4 2 2 2" xfId="7829"/>
    <cellStyle name="Output 5 4 2 2 2 2" xfId="16818"/>
    <cellStyle name="Output 5 4 2 2 2 2 2" xfId="28885"/>
    <cellStyle name="Output 5 4 2 2 2 3" xfId="26838"/>
    <cellStyle name="Output 5 4 2 2 3" xfId="10466"/>
    <cellStyle name="Output 5 4 2 2 3 2" xfId="19455"/>
    <cellStyle name="Output 5 4 2 2 3 2 2" xfId="36347"/>
    <cellStyle name="Output 5 4 2 2 3 3" xfId="35133"/>
    <cellStyle name="Output 5 4 2 2 4" xfId="14232"/>
    <cellStyle name="Output 5 4 2 2 4 2" xfId="33095"/>
    <cellStyle name="Output 5 4 2 2 5" xfId="30088"/>
    <cellStyle name="Output 5 4 2 3" xfId="3311"/>
    <cellStyle name="Output 5 4 2 3 2" xfId="22811"/>
    <cellStyle name="Output 5 4 2 4" xfId="36892"/>
    <cellStyle name="Output 5 4 3" xfId="1219"/>
    <cellStyle name="Output 5 4 3 2" xfId="5564"/>
    <cellStyle name="Output 5 4 3 2 2" xfId="8150"/>
    <cellStyle name="Output 5 4 3 2 2 2" xfId="17139"/>
    <cellStyle name="Output 5 4 3 2 2 2 2" xfId="33987"/>
    <cellStyle name="Output 5 4 3 2 2 3" xfId="32707"/>
    <cellStyle name="Output 5 4 3 2 3" xfId="10787"/>
    <cellStyle name="Output 5 4 3 2 3 2" xfId="19776"/>
    <cellStyle name="Output 5 4 3 2 3 2 2" xfId="35302"/>
    <cellStyle name="Output 5 4 3 2 3 3" xfId="38894"/>
    <cellStyle name="Output 5 4 3 2 4" xfId="14553"/>
    <cellStyle name="Output 5 4 3 2 4 2" xfId="25468"/>
    <cellStyle name="Output 5 4 3 2 5" xfId="32892"/>
    <cellStyle name="Output 5 4 3 3" xfId="3656"/>
    <cellStyle name="Output 5 4 3 3 2" xfId="33210"/>
    <cellStyle name="Output 5 4 3 4" xfId="43714"/>
    <cellStyle name="Output 5 4 4" xfId="1563"/>
    <cellStyle name="Output 5 4 4 2" xfId="5908"/>
    <cellStyle name="Output 5 4 4 2 2" xfId="8494"/>
    <cellStyle name="Output 5 4 4 2 2 2" xfId="17483"/>
    <cellStyle name="Output 5 4 4 2 2 2 2" xfId="36655"/>
    <cellStyle name="Output 5 4 4 2 2 3" xfId="34012"/>
    <cellStyle name="Output 5 4 4 2 3" xfId="11131"/>
    <cellStyle name="Output 5 4 4 2 3 2" xfId="20120"/>
    <cellStyle name="Output 5 4 4 2 3 2 2" xfId="36846"/>
    <cellStyle name="Output 5 4 4 2 3 3" xfId="39993"/>
    <cellStyle name="Output 5 4 4 2 4" xfId="14897"/>
    <cellStyle name="Output 5 4 4 2 4 2" xfId="38286"/>
    <cellStyle name="Output 5 4 4 2 5" xfId="42928"/>
    <cellStyle name="Output 5 4 4 3" xfId="4000"/>
    <cellStyle name="Output 5 4 4 3 2" xfId="32555"/>
    <cellStyle name="Output 5 4 4 4" xfId="39019"/>
    <cellStyle name="Output 5 4 5" xfId="1875"/>
    <cellStyle name="Output 5 4 5 2" xfId="6191"/>
    <cellStyle name="Output 5 4 5 2 2" xfId="8777"/>
    <cellStyle name="Output 5 4 5 2 2 2" xfId="17766"/>
    <cellStyle name="Output 5 4 5 2 2 2 2" xfId="41125"/>
    <cellStyle name="Output 5 4 5 2 2 3" xfId="23036"/>
    <cellStyle name="Output 5 4 5 2 3" xfId="11414"/>
    <cellStyle name="Output 5 4 5 2 3 2" xfId="20403"/>
    <cellStyle name="Output 5 4 5 2 3 2 2" xfId="38590"/>
    <cellStyle name="Output 5 4 5 2 3 3" xfId="26468"/>
    <cellStyle name="Output 5 4 5 2 4" xfId="15180"/>
    <cellStyle name="Output 5 4 5 2 4 2" xfId="43424"/>
    <cellStyle name="Output 5 4 5 2 5" xfId="26280"/>
    <cellStyle name="Output 5 4 5 3" xfId="4312"/>
    <cellStyle name="Output 5 4 5 3 2" xfId="34331"/>
    <cellStyle name="Output 5 4 5 4" xfId="26247"/>
    <cellStyle name="Output 5 4 6" xfId="2182"/>
    <cellStyle name="Output 5 4 6 2" xfId="6483"/>
    <cellStyle name="Output 5 4 6 2 2" xfId="9069"/>
    <cellStyle name="Output 5 4 6 2 2 2" xfId="18058"/>
    <cellStyle name="Output 5 4 6 2 2 2 2" xfId="41403"/>
    <cellStyle name="Output 5 4 6 2 2 3" xfId="23665"/>
    <cellStyle name="Output 5 4 6 2 3" xfId="11706"/>
    <cellStyle name="Output 5 4 6 2 3 2" xfId="20695"/>
    <cellStyle name="Output 5 4 6 2 3 2 2" xfId="34125"/>
    <cellStyle name="Output 5 4 6 2 3 3" xfId="42740"/>
    <cellStyle name="Output 5 4 6 2 4" xfId="15472"/>
    <cellStyle name="Output 5 4 6 2 4 2" xfId="42112"/>
    <cellStyle name="Output 5 4 6 2 5" xfId="43662"/>
    <cellStyle name="Output 5 4 6 3" xfId="4619"/>
    <cellStyle name="Output 5 4 6 3 2" xfId="38844"/>
    <cellStyle name="Output 5 4 6 4" xfId="38749"/>
    <cellStyle name="Output 5 4 7" xfId="4919"/>
    <cellStyle name="Output 5 4 7 2" xfId="7505"/>
    <cellStyle name="Output 5 4 7 2 2" xfId="16494"/>
    <cellStyle name="Output 5 4 7 2 2 2" xfId="43983"/>
    <cellStyle name="Output 5 4 7 2 3" xfId="34219"/>
    <cellStyle name="Output 5 4 7 3" xfId="10142"/>
    <cellStyle name="Output 5 4 7 3 2" xfId="19131"/>
    <cellStyle name="Output 5 4 7 3 2 2" xfId="38065"/>
    <cellStyle name="Output 5 4 7 3 3" xfId="35127"/>
    <cellStyle name="Output 5 4 7 4" xfId="13908"/>
    <cellStyle name="Output 5 4 7 4 2" xfId="24022"/>
    <cellStyle name="Output 5 4 7 5" xfId="24641"/>
    <cellStyle name="Output 5 4 8" xfId="2531"/>
    <cellStyle name="Output 5 4 8 2" xfId="42558"/>
    <cellStyle name="Output 5 4 9" xfId="41179"/>
    <cellStyle name="Output 5 5" xfId="291"/>
    <cellStyle name="Output 5 5 2" xfId="4697"/>
    <cellStyle name="Output 5 5 2 2" xfId="7283"/>
    <cellStyle name="Output 5 5 2 2 2" xfId="16272"/>
    <cellStyle name="Output 5 5 2 2 2 2" xfId="29069"/>
    <cellStyle name="Output 5 5 2 2 3" xfId="39478"/>
    <cellStyle name="Output 5 5 2 3" xfId="9920"/>
    <cellStyle name="Output 5 5 2 3 2" xfId="18909"/>
    <cellStyle name="Output 5 5 2 3 2 2" xfId="35856"/>
    <cellStyle name="Output 5 5 2 3 3" xfId="40223"/>
    <cellStyle name="Output 5 5 2 4" xfId="13686"/>
    <cellStyle name="Output 5 5 2 4 2" xfId="39555"/>
    <cellStyle name="Output 5 5 2 5" xfId="31684"/>
    <cellStyle name="Output 5 5 3" xfId="2759"/>
    <cellStyle name="Output 5 5 3 2" xfId="37369"/>
    <cellStyle name="Output 5 5 4" xfId="30964"/>
    <cellStyle name="Output 5 5 5" xfId="44445"/>
    <cellStyle name="Output 5 5 6" xfId="45667"/>
    <cellStyle name="Output 5 6" xfId="640"/>
    <cellStyle name="Output 5 6 2" xfId="5021"/>
    <cellStyle name="Output 5 6 2 2" xfId="7607"/>
    <cellStyle name="Output 5 6 2 2 2" xfId="16596"/>
    <cellStyle name="Output 5 6 2 2 2 2" xfId="23730"/>
    <cellStyle name="Output 5 6 2 2 3" xfId="38115"/>
    <cellStyle name="Output 5 6 2 3" xfId="10244"/>
    <cellStyle name="Output 5 6 2 3 2" xfId="19233"/>
    <cellStyle name="Output 5 6 2 3 2 2" xfId="41579"/>
    <cellStyle name="Output 5 6 2 3 3" xfId="43803"/>
    <cellStyle name="Output 5 6 2 4" xfId="14010"/>
    <cellStyle name="Output 5 6 2 4 2" xfId="37470"/>
    <cellStyle name="Output 5 6 2 5" xfId="25494"/>
    <cellStyle name="Output 5 6 3" xfId="3077"/>
    <cellStyle name="Output 5 6 3 2" xfId="41438"/>
    <cellStyle name="Output 5 6 4" xfId="35338"/>
    <cellStyle name="Output 5 6 5" xfId="44464"/>
    <cellStyle name="Output 5 6 6" xfId="45703"/>
    <cellStyle name="Output 5 7" xfId="985"/>
    <cellStyle name="Output 5 7 2" xfId="5342"/>
    <cellStyle name="Output 5 7 2 2" xfId="7928"/>
    <cellStyle name="Output 5 7 2 2 2" xfId="16917"/>
    <cellStyle name="Output 5 7 2 2 2 2" xfId="25147"/>
    <cellStyle name="Output 5 7 2 2 3" xfId="35602"/>
    <cellStyle name="Output 5 7 2 3" xfId="10565"/>
    <cellStyle name="Output 5 7 2 3 2" xfId="19554"/>
    <cellStyle name="Output 5 7 2 3 2 2" xfId="42764"/>
    <cellStyle name="Output 5 7 2 3 3" xfId="44093"/>
    <cellStyle name="Output 5 7 2 4" xfId="14331"/>
    <cellStyle name="Output 5 7 2 4 2" xfId="29210"/>
    <cellStyle name="Output 5 7 2 5" xfId="31228"/>
    <cellStyle name="Output 5 7 3" xfId="3422"/>
    <cellStyle name="Output 5 7 3 2" xfId="25697"/>
    <cellStyle name="Output 5 7 4" xfId="25619"/>
    <cellStyle name="Output 5 7 5" xfId="44513"/>
    <cellStyle name="Output 5 7 6" xfId="45739"/>
    <cellStyle name="Output 5 8" xfId="1329"/>
    <cellStyle name="Output 5 8 2" xfId="5674"/>
    <cellStyle name="Output 5 8 2 2" xfId="8260"/>
    <cellStyle name="Output 5 8 2 2 2" xfId="17249"/>
    <cellStyle name="Output 5 8 2 2 2 2" xfId="23410"/>
    <cellStyle name="Output 5 8 2 2 3" xfId="38637"/>
    <cellStyle name="Output 5 8 2 3" xfId="10897"/>
    <cellStyle name="Output 5 8 2 3 2" xfId="19886"/>
    <cellStyle name="Output 5 8 2 3 2 2" xfId="35040"/>
    <cellStyle name="Output 5 8 2 3 3" xfId="40570"/>
    <cellStyle name="Output 5 8 2 4" xfId="14663"/>
    <cellStyle name="Output 5 8 2 4 2" xfId="43538"/>
    <cellStyle name="Output 5 8 2 5" xfId="31350"/>
    <cellStyle name="Output 5 8 3" xfId="3766"/>
    <cellStyle name="Output 5 8 3 2" xfId="25962"/>
    <cellStyle name="Output 5 8 4" xfId="27279"/>
    <cellStyle name="Output 5 8 5" xfId="44522"/>
    <cellStyle name="Output 5 8 6" xfId="45788"/>
    <cellStyle name="Output 5 9" xfId="1663"/>
    <cellStyle name="Output 5 9 2" xfId="5995"/>
    <cellStyle name="Output 5 9 2 2" xfId="8581"/>
    <cellStyle name="Output 5 9 2 2 2" xfId="17570"/>
    <cellStyle name="Output 5 9 2 2 2 2" xfId="40842"/>
    <cellStyle name="Output 5 9 2 2 3" xfId="41905"/>
    <cellStyle name="Output 5 9 2 3" xfId="11218"/>
    <cellStyle name="Output 5 9 2 3 2" xfId="20207"/>
    <cellStyle name="Output 5 9 2 3 2 2" xfId="25946"/>
    <cellStyle name="Output 5 9 2 3 3" xfId="42794"/>
    <cellStyle name="Output 5 9 2 4" xfId="14984"/>
    <cellStyle name="Output 5 9 2 4 2" xfId="31372"/>
    <cellStyle name="Output 5 9 2 5" xfId="30557"/>
    <cellStyle name="Output 5 9 3" xfId="4100"/>
    <cellStyle name="Output 5 9 3 2" xfId="42471"/>
    <cellStyle name="Output 5 9 4" xfId="32844"/>
    <cellStyle name="Output 5 9 5" xfId="44585"/>
    <cellStyle name="Output 5 9 6" xfId="45828"/>
    <cellStyle name="Output 6" xfId="114"/>
    <cellStyle name="Output 6 10" xfId="1821"/>
    <cellStyle name="Output 6 10 2" xfId="6138"/>
    <cellStyle name="Output 6 10 2 2" xfId="8724"/>
    <cellStyle name="Output 6 10 2 2 2" xfId="17713"/>
    <cellStyle name="Output 6 10 2 2 2 2" xfId="36085"/>
    <cellStyle name="Output 6 10 2 2 3" xfId="41943"/>
    <cellStyle name="Output 6 10 2 3" xfId="11361"/>
    <cellStyle name="Output 6 10 2 3 2" xfId="20350"/>
    <cellStyle name="Output 6 10 2 3 2 2" xfId="30120"/>
    <cellStyle name="Output 6 10 2 3 3" xfId="37865"/>
    <cellStyle name="Output 6 10 2 4" xfId="15127"/>
    <cellStyle name="Output 6 10 2 4 2" xfId="40731"/>
    <cellStyle name="Output 6 10 2 5" xfId="42432"/>
    <cellStyle name="Output 6 10 3" xfId="4258"/>
    <cellStyle name="Output 6 10 3 2" xfId="38315"/>
    <cellStyle name="Output 6 10 4" xfId="32989"/>
    <cellStyle name="Output 6 10 5" xfId="44618"/>
    <cellStyle name="Output 6 10 6" xfId="45744"/>
    <cellStyle name="Output 6 11" xfId="2987"/>
    <cellStyle name="Output 6 11 2" xfId="7137"/>
    <cellStyle name="Output 6 11 2 2" xfId="16126"/>
    <cellStyle name="Output 6 11 2 2 2" xfId="30534"/>
    <cellStyle name="Output 6 11 2 3" xfId="33877"/>
    <cellStyle name="Output 6 11 3" xfId="9700"/>
    <cellStyle name="Output 6 11 3 2" xfId="18689"/>
    <cellStyle name="Output 6 11 3 2 2" xfId="40862"/>
    <cellStyle name="Output 6 11 3 3" xfId="31064"/>
    <cellStyle name="Output 6 11 4" xfId="13540"/>
    <cellStyle name="Output 6 11 4 2" xfId="40454"/>
    <cellStyle name="Output 6 11 5" xfId="39443"/>
    <cellStyle name="Output 6 11 6" xfId="44693"/>
    <cellStyle name="Output 6 12" xfId="6570"/>
    <cellStyle name="Output 6 12 2" xfId="11788"/>
    <cellStyle name="Output 6 12 2 2" xfId="20777"/>
    <cellStyle name="Output 6 12 2 2 2" xfId="42082"/>
    <cellStyle name="Output 6 12 2 3" xfId="40122"/>
    <cellStyle name="Output 6 12 3" xfId="15559"/>
    <cellStyle name="Output 6 12 3 2" xfId="40589"/>
    <cellStyle name="Output 6 12 4" xfId="33045"/>
    <cellStyle name="Output 6 12 5" xfId="44704"/>
    <cellStyle name="Output 6 13" xfId="9151"/>
    <cellStyle name="Output 6 13 2" xfId="18140"/>
    <cellStyle name="Output 6 13 2 2" xfId="30255"/>
    <cellStyle name="Output 6 13 3" xfId="28809"/>
    <cellStyle name="Output 6 13 4" xfId="44668"/>
    <cellStyle name="Output 6 14" xfId="12484"/>
    <cellStyle name="Output 6 14 2" xfId="21473"/>
    <cellStyle name="Output 6 14 2 2" xfId="32378"/>
    <cellStyle name="Output 6 14 3" xfId="27901"/>
    <cellStyle name="Output 6 14 4" xfId="44743"/>
    <cellStyle name="Output 6 15" xfId="2274"/>
    <cellStyle name="Output 6 15 2" xfId="23534"/>
    <cellStyle name="Output 6 15 3" xfId="44789"/>
    <cellStyle name="Output 6 16" xfId="13183"/>
    <cellStyle name="Output 6 16 2" xfId="30042"/>
    <cellStyle name="Output 6 16 3" xfId="44728"/>
    <cellStyle name="Output 6 17" xfId="35245"/>
    <cellStyle name="Output 6 17 2" xfId="44824"/>
    <cellStyle name="Output 6 18" xfId="44845"/>
    <cellStyle name="Output 6 19" xfId="44851"/>
    <cellStyle name="Output 6 2" xfId="364"/>
    <cellStyle name="Output 6 2 10" xfId="6666"/>
    <cellStyle name="Output 6 2 10 2" xfId="11872"/>
    <cellStyle name="Output 6 2 10 2 2" xfId="20861"/>
    <cellStyle name="Output 6 2 10 2 2 2" xfId="40692"/>
    <cellStyle name="Output 6 2 10 2 3" xfId="35418"/>
    <cellStyle name="Output 6 2 10 3" xfId="15655"/>
    <cellStyle name="Output 6 2 10 3 2" xfId="23738"/>
    <cellStyle name="Output 6 2 10 4" xfId="29135"/>
    <cellStyle name="Output 6 2 11" xfId="9235"/>
    <cellStyle name="Output 6 2 11 2" xfId="18224"/>
    <cellStyle name="Output 6 2 11 2 2" xfId="24065"/>
    <cellStyle name="Output 6 2 11 3" xfId="38456"/>
    <cellStyle name="Output 6 2 12" xfId="9742"/>
    <cellStyle name="Output 6 2 12 2" xfId="18731"/>
    <cellStyle name="Output 6 2 12 2 2" xfId="36487"/>
    <cellStyle name="Output 6 2 12 3" xfId="34699"/>
    <cellStyle name="Output 6 2 13" xfId="2370"/>
    <cellStyle name="Output 6 2 13 2" xfId="35986"/>
    <cellStyle name="Output 6 2 14" xfId="13279"/>
    <cellStyle name="Output 6 2 14 2" xfId="42835"/>
    <cellStyle name="Output 6 2 15" xfId="41145"/>
    <cellStyle name="Output 6 2 16" xfId="44301"/>
    <cellStyle name="Output 6 2 17" xfId="45550"/>
    <cellStyle name="Output 6 2 2" xfId="496"/>
    <cellStyle name="Output 6 2 2 10" xfId="9360"/>
    <cellStyle name="Output 6 2 2 10 2" xfId="18349"/>
    <cellStyle name="Output 6 2 2 10 2 2" xfId="38800"/>
    <cellStyle name="Output 6 2 2 10 3" xfId="24779"/>
    <cellStyle name="Output 6 2 2 11" xfId="12356"/>
    <cellStyle name="Output 6 2 2 11 2" xfId="21345"/>
    <cellStyle name="Output 6 2 2 11 2 2" xfId="34429"/>
    <cellStyle name="Output 6 2 2 11 3" xfId="43179"/>
    <cellStyle name="Output 6 2 2 12" xfId="2502"/>
    <cellStyle name="Output 6 2 2 12 2" xfId="40141"/>
    <cellStyle name="Output 6 2 2 13" xfId="13411"/>
    <cellStyle name="Output 6 2 2 13 2" xfId="26122"/>
    <cellStyle name="Output 6 2 2 14" xfId="32823"/>
    <cellStyle name="Output 6 2 2 2" xfId="845"/>
    <cellStyle name="Output 6 2 2 2 2" xfId="5214"/>
    <cellStyle name="Output 6 2 2 2 2 2" xfId="7800"/>
    <cellStyle name="Output 6 2 2 2 2 2 2" xfId="16789"/>
    <cellStyle name="Output 6 2 2 2 2 2 2 2" xfId="27847"/>
    <cellStyle name="Output 6 2 2 2 2 2 3" xfId="29652"/>
    <cellStyle name="Output 6 2 2 2 2 3" xfId="10437"/>
    <cellStyle name="Output 6 2 2 2 2 3 2" xfId="19426"/>
    <cellStyle name="Output 6 2 2 2 2 3 2 2" xfId="25708"/>
    <cellStyle name="Output 6 2 2 2 2 3 3" xfId="32225"/>
    <cellStyle name="Output 6 2 2 2 2 4" xfId="14203"/>
    <cellStyle name="Output 6 2 2 2 2 4 2" xfId="27626"/>
    <cellStyle name="Output 6 2 2 2 2 5" xfId="22541"/>
    <cellStyle name="Output 6 2 2 2 3" xfId="3282"/>
    <cellStyle name="Output 6 2 2 2 3 2" xfId="43144"/>
    <cellStyle name="Output 6 2 2 2 4" xfId="28754"/>
    <cellStyle name="Output 6 2 2 3" xfId="1190"/>
    <cellStyle name="Output 6 2 2 3 2" xfId="5535"/>
    <cellStyle name="Output 6 2 2 3 2 2" xfId="8121"/>
    <cellStyle name="Output 6 2 2 3 2 2 2" xfId="17110"/>
    <cellStyle name="Output 6 2 2 3 2 2 2 2" xfId="36188"/>
    <cellStyle name="Output 6 2 2 3 2 2 3" xfId="31314"/>
    <cellStyle name="Output 6 2 2 3 2 3" xfId="10758"/>
    <cellStyle name="Output 6 2 2 3 2 3 2" xfId="19747"/>
    <cellStyle name="Output 6 2 2 3 2 3 2 2" xfId="33717"/>
    <cellStyle name="Output 6 2 2 3 2 3 3" xfId="24268"/>
    <cellStyle name="Output 6 2 2 3 2 4" xfId="14524"/>
    <cellStyle name="Output 6 2 2 3 2 4 2" xfId="35576"/>
    <cellStyle name="Output 6 2 2 3 2 5" xfId="31430"/>
    <cellStyle name="Output 6 2 2 3 3" xfId="3627"/>
    <cellStyle name="Output 6 2 2 3 3 2" xfId="26017"/>
    <cellStyle name="Output 6 2 2 3 4" xfId="40445"/>
    <cellStyle name="Output 6 2 2 4" xfId="1534"/>
    <cellStyle name="Output 6 2 2 4 2" xfId="5879"/>
    <cellStyle name="Output 6 2 2 4 2 2" xfId="8465"/>
    <cellStyle name="Output 6 2 2 4 2 2 2" xfId="17454"/>
    <cellStyle name="Output 6 2 2 4 2 2 2 2" xfId="25215"/>
    <cellStyle name="Output 6 2 2 4 2 2 3" xfId="36179"/>
    <cellStyle name="Output 6 2 2 4 2 3" xfId="11102"/>
    <cellStyle name="Output 6 2 2 4 2 3 2" xfId="20091"/>
    <cellStyle name="Output 6 2 2 4 2 3 2 2" xfId="42461"/>
    <cellStyle name="Output 6 2 2 4 2 3 3" xfId="24247"/>
    <cellStyle name="Output 6 2 2 4 2 4" xfId="14868"/>
    <cellStyle name="Output 6 2 2 4 2 4 2" xfId="36889"/>
    <cellStyle name="Output 6 2 2 4 2 5" xfId="36586"/>
    <cellStyle name="Output 6 2 2 4 3" xfId="3971"/>
    <cellStyle name="Output 6 2 2 4 3 2" xfId="40434"/>
    <cellStyle name="Output 6 2 2 4 4" xfId="34318"/>
    <cellStyle name="Output 6 2 2 5" xfId="1925"/>
    <cellStyle name="Output 6 2 2 5 2" xfId="6241"/>
    <cellStyle name="Output 6 2 2 5 2 2" xfId="8827"/>
    <cellStyle name="Output 6 2 2 5 2 2 2" xfId="17816"/>
    <cellStyle name="Output 6 2 2 5 2 2 2 2" xfId="41764"/>
    <cellStyle name="Output 6 2 2 5 2 2 3" xfId="40683"/>
    <cellStyle name="Output 6 2 2 5 2 3" xfId="11464"/>
    <cellStyle name="Output 6 2 2 5 2 3 2" xfId="20453"/>
    <cellStyle name="Output 6 2 2 5 2 3 2 2" xfId="24066"/>
    <cellStyle name="Output 6 2 2 5 2 3 3" xfId="40265"/>
    <cellStyle name="Output 6 2 2 5 2 4" xfId="15230"/>
    <cellStyle name="Output 6 2 2 5 2 4 2" xfId="35909"/>
    <cellStyle name="Output 6 2 2 5 2 5" xfId="32731"/>
    <cellStyle name="Output 6 2 2 5 3" xfId="4362"/>
    <cellStyle name="Output 6 2 2 5 3 2" xfId="37999"/>
    <cellStyle name="Output 6 2 2 5 4" xfId="24811"/>
    <cellStyle name="Output 6 2 2 6" xfId="2153"/>
    <cellStyle name="Output 6 2 2 6 2" xfId="6454"/>
    <cellStyle name="Output 6 2 2 6 2 2" xfId="9040"/>
    <cellStyle name="Output 6 2 2 6 2 2 2" xfId="18029"/>
    <cellStyle name="Output 6 2 2 6 2 2 2 2" xfId="30561"/>
    <cellStyle name="Output 6 2 2 6 2 2 3" xfId="29986"/>
    <cellStyle name="Output 6 2 2 6 2 3" xfId="11677"/>
    <cellStyle name="Output 6 2 2 6 2 3 2" xfId="20666"/>
    <cellStyle name="Output 6 2 2 6 2 3 2 2" xfId="36404"/>
    <cellStyle name="Output 6 2 2 6 2 3 3" xfId="34524"/>
    <cellStyle name="Output 6 2 2 6 2 4" xfId="15443"/>
    <cellStyle name="Output 6 2 2 6 2 4 2" xfId="40718"/>
    <cellStyle name="Output 6 2 2 6 2 5" xfId="40169"/>
    <cellStyle name="Output 6 2 2 6 3" xfId="4590"/>
    <cellStyle name="Output 6 2 2 6 3 2" xfId="30487"/>
    <cellStyle name="Output 6 2 2 6 4" xfId="23084"/>
    <cellStyle name="Output 6 2 2 7" xfId="2963"/>
    <cellStyle name="Output 6 2 2 7 2" xfId="7113"/>
    <cellStyle name="Output 6 2 2 7 2 2" xfId="12239"/>
    <cellStyle name="Output 6 2 2 7 2 2 2" xfId="21228"/>
    <cellStyle name="Output 6 2 2 7 2 2 2 2" xfId="32607"/>
    <cellStyle name="Output 6 2 2 7 2 2 3" xfId="31838"/>
    <cellStyle name="Output 6 2 2 7 2 3" xfId="13030"/>
    <cellStyle name="Output 6 2 2 7 2 3 2" xfId="22019"/>
    <cellStyle name="Output 6 2 2 7 2 3 2 2" xfId="38358"/>
    <cellStyle name="Output 6 2 2 7 2 3 3" xfId="35021"/>
    <cellStyle name="Output 6 2 2 7 2 4" xfId="16102"/>
    <cellStyle name="Output 6 2 2 7 2 4 2" xfId="28338"/>
    <cellStyle name="Output 6 2 2 7 2 5" xfId="32628"/>
    <cellStyle name="Output 6 2 2 7 3" xfId="9676"/>
    <cellStyle name="Output 6 2 2 7 3 2" xfId="18665"/>
    <cellStyle name="Output 6 2 2 7 3 2 2" xfId="33566"/>
    <cellStyle name="Output 6 2 2 7 3 3" xfId="26748"/>
    <cellStyle name="Output 6 2 2 7 4" xfId="38194"/>
    <cellStyle name="Output 6 2 2 8" xfId="4890"/>
    <cellStyle name="Output 6 2 2 8 2" xfId="7476"/>
    <cellStyle name="Output 6 2 2 8 2 2" xfId="16465"/>
    <cellStyle name="Output 6 2 2 8 2 2 2" xfId="35500"/>
    <cellStyle name="Output 6 2 2 8 2 3" xfId="35844"/>
    <cellStyle name="Output 6 2 2 8 3" xfId="10113"/>
    <cellStyle name="Output 6 2 2 8 3 2" xfId="19102"/>
    <cellStyle name="Output 6 2 2 8 3 2 2" xfId="42857"/>
    <cellStyle name="Output 6 2 2 8 3 3" xfId="32221"/>
    <cellStyle name="Output 6 2 2 8 4" xfId="13879"/>
    <cellStyle name="Output 6 2 2 8 4 2" xfId="34589"/>
    <cellStyle name="Output 6 2 2 8 5" xfId="42639"/>
    <cellStyle name="Output 6 2 2 9" xfId="6798"/>
    <cellStyle name="Output 6 2 2 9 2" xfId="11997"/>
    <cellStyle name="Output 6 2 2 9 2 2" xfId="20986"/>
    <cellStyle name="Output 6 2 2 9 2 2 2" xfId="28724"/>
    <cellStyle name="Output 6 2 2 9 2 3" xfId="40463"/>
    <cellStyle name="Output 6 2 2 9 3" xfId="15787"/>
    <cellStyle name="Output 6 2 2 9 3 2" xfId="41024"/>
    <cellStyle name="Output 6 2 2 9 4" xfId="31010"/>
    <cellStyle name="Output 6 2 3" xfId="713"/>
    <cellStyle name="Output 6 2 3 2" xfId="5089"/>
    <cellStyle name="Output 6 2 3 2 2" xfId="7675"/>
    <cellStyle name="Output 6 2 3 2 2 2" xfId="16664"/>
    <cellStyle name="Output 6 2 3 2 2 2 2" xfId="29854"/>
    <cellStyle name="Output 6 2 3 2 2 3" xfId="36820"/>
    <cellStyle name="Output 6 2 3 2 3" xfId="10312"/>
    <cellStyle name="Output 6 2 3 2 3 2" xfId="19301"/>
    <cellStyle name="Output 6 2 3 2 3 2 2" xfId="28095"/>
    <cellStyle name="Output 6 2 3 2 3 3" xfId="41528"/>
    <cellStyle name="Output 6 2 3 2 4" xfId="14078"/>
    <cellStyle name="Output 6 2 3 2 4 2" xfId="25679"/>
    <cellStyle name="Output 6 2 3 2 5" xfId="39385"/>
    <cellStyle name="Output 6 2 3 3" xfId="3150"/>
    <cellStyle name="Output 6 2 3 3 2" xfId="41129"/>
    <cellStyle name="Output 6 2 3 4" xfId="40660"/>
    <cellStyle name="Output 6 2 4" xfId="1058"/>
    <cellStyle name="Output 6 2 4 2" xfId="5410"/>
    <cellStyle name="Output 6 2 4 2 2" xfId="7996"/>
    <cellStyle name="Output 6 2 4 2 2 2" xfId="16985"/>
    <cellStyle name="Output 6 2 4 2 2 2 2" xfId="37193"/>
    <cellStyle name="Output 6 2 4 2 2 3" xfId="22747"/>
    <cellStyle name="Output 6 2 4 2 3" xfId="10633"/>
    <cellStyle name="Output 6 2 4 2 3 2" xfId="19622"/>
    <cellStyle name="Output 6 2 4 2 3 2 2" xfId="38354"/>
    <cellStyle name="Output 6 2 4 2 3 3" xfId="26583"/>
    <cellStyle name="Output 6 2 4 2 4" xfId="14399"/>
    <cellStyle name="Output 6 2 4 2 4 2" xfId="25306"/>
    <cellStyle name="Output 6 2 4 2 5" xfId="27327"/>
    <cellStyle name="Output 6 2 4 3" xfId="3495"/>
    <cellStyle name="Output 6 2 4 3 2" xfId="43711"/>
    <cellStyle name="Output 6 2 4 4" xfId="42410"/>
    <cellStyle name="Output 6 2 5" xfId="1402"/>
    <cellStyle name="Output 6 2 5 2" xfId="5747"/>
    <cellStyle name="Output 6 2 5 2 2" xfId="8333"/>
    <cellStyle name="Output 6 2 5 2 2 2" xfId="17322"/>
    <cellStyle name="Output 6 2 5 2 2 2 2" xfId="36612"/>
    <cellStyle name="Output 6 2 5 2 2 3" xfId="33866"/>
    <cellStyle name="Output 6 2 5 2 3" xfId="10970"/>
    <cellStyle name="Output 6 2 5 2 3 2" xfId="19959"/>
    <cellStyle name="Output 6 2 5 2 3 2 2" xfId="37446"/>
    <cellStyle name="Output 6 2 5 2 3 3" xfId="24292"/>
    <cellStyle name="Output 6 2 5 2 4" xfId="14736"/>
    <cellStyle name="Output 6 2 5 2 4 2" xfId="36977"/>
    <cellStyle name="Output 6 2 5 2 5" xfId="43511"/>
    <cellStyle name="Output 6 2 5 3" xfId="3839"/>
    <cellStyle name="Output 6 2 5 3 2" xfId="39795"/>
    <cellStyle name="Output 6 2 5 4" xfId="41602"/>
    <cellStyle name="Output 6 2 6" xfId="1825"/>
    <cellStyle name="Output 6 2 6 2" xfId="6142"/>
    <cellStyle name="Output 6 2 6 2 2" xfId="8728"/>
    <cellStyle name="Output 6 2 6 2 2 2" xfId="17717"/>
    <cellStyle name="Output 6 2 6 2 2 2 2" xfId="24628"/>
    <cellStyle name="Output 6 2 6 2 2 3" xfId="33646"/>
    <cellStyle name="Output 6 2 6 2 3" xfId="11365"/>
    <cellStyle name="Output 6 2 6 2 3 2" xfId="20354"/>
    <cellStyle name="Output 6 2 6 2 3 2 2" xfId="28075"/>
    <cellStyle name="Output 6 2 6 2 3 3" xfId="40036"/>
    <cellStyle name="Output 6 2 6 2 4" xfId="15131"/>
    <cellStyle name="Output 6 2 6 2 4 2" xfId="36049"/>
    <cellStyle name="Output 6 2 6 2 5" xfId="34135"/>
    <cellStyle name="Output 6 2 6 3" xfId="4262"/>
    <cellStyle name="Output 6 2 6 3 2" xfId="30222"/>
    <cellStyle name="Output 6 2 6 4" xfId="26115"/>
    <cellStyle name="Output 6 2 7" xfId="2021"/>
    <cellStyle name="Output 6 2 7 2" xfId="6329"/>
    <cellStyle name="Output 6 2 7 2 2" xfId="8915"/>
    <cellStyle name="Output 6 2 7 2 2 2" xfId="17904"/>
    <cellStyle name="Output 6 2 7 2 2 2 2" xfId="34034"/>
    <cellStyle name="Output 6 2 7 2 2 3" xfId="38439"/>
    <cellStyle name="Output 6 2 7 2 3" xfId="11552"/>
    <cellStyle name="Output 6 2 7 2 3 2" xfId="20541"/>
    <cellStyle name="Output 6 2 7 2 3 2 2" xfId="24991"/>
    <cellStyle name="Output 6 2 7 2 3 3" xfId="24317"/>
    <cellStyle name="Output 6 2 7 2 4" xfId="15318"/>
    <cellStyle name="Output 6 2 7 2 4 2" xfId="39295"/>
    <cellStyle name="Output 6 2 7 2 5" xfId="40614"/>
    <cellStyle name="Output 6 2 7 3" xfId="4458"/>
    <cellStyle name="Output 6 2 7 3 2" xfId="26560"/>
    <cellStyle name="Output 6 2 7 4" xfId="41835"/>
    <cellStyle name="Output 6 2 8" xfId="2832"/>
    <cellStyle name="Output 6 2 8 2" xfId="6982"/>
    <cellStyle name="Output 6 2 8 2 2" xfId="12111"/>
    <cellStyle name="Output 6 2 8 2 2 2" xfId="21100"/>
    <cellStyle name="Output 6 2 8 2 2 2 2" xfId="36289"/>
    <cellStyle name="Output 6 2 8 2 2 3" xfId="22618"/>
    <cellStyle name="Output 6 2 8 2 3" xfId="12930"/>
    <cellStyle name="Output 6 2 8 2 3 2" xfId="21919"/>
    <cellStyle name="Output 6 2 8 2 3 2 2" xfId="24017"/>
    <cellStyle name="Output 6 2 8 2 3 3" xfId="35145"/>
    <cellStyle name="Output 6 2 8 2 4" xfId="15971"/>
    <cellStyle name="Output 6 2 8 2 4 2" xfId="27719"/>
    <cellStyle name="Output 6 2 8 2 5" xfId="23623"/>
    <cellStyle name="Output 6 2 8 3" xfId="9545"/>
    <cellStyle name="Output 6 2 8 3 2" xfId="18534"/>
    <cellStyle name="Output 6 2 8 3 2 2" xfId="43064"/>
    <cellStyle name="Output 6 2 8 3 3" xfId="38607"/>
    <cellStyle name="Output 6 2 8 4" xfId="40737"/>
    <cellStyle name="Output 6 2 9" xfId="4765"/>
    <cellStyle name="Output 6 2 9 2" xfId="7351"/>
    <cellStyle name="Output 6 2 9 2 2" xfId="16340"/>
    <cellStyle name="Output 6 2 9 2 2 2" xfId="27695"/>
    <cellStyle name="Output 6 2 9 2 3" xfId="41728"/>
    <cellStyle name="Output 6 2 9 3" xfId="9988"/>
    <cellStyle name="Output 6 2 9 3 2" xfId="18977"/>
    <cellStyle name="Output 6 2 9 3 2 2" xfId="22517"/>
    <cellStyle name="Output 6 2 9 3 3" xfId="41531"/>
    <cellStyle name="Output 6 2 9 4" xfId="13754"/>
    <cellStyle name="Output 6 2 9 4 2" xfId="30540"/>
    <cellStyle name="Output 6 2 9 5" xfId="28753"/>
    <cellStyle name="Output 6 20" xfId="44931"/>
    <cellStyle name="Output 6 21" xfId="44933"/>
    <cellStyle name="Output 6 22" xfId="44920"/>
    <cellStyle name="Output 6 23" xfId="44979"/>
    <cellStyle name="Output 6 24" xfId="45026"/>
    <cellStyle name="Output 6 25" xfId="45067"/>
    <cellStyle name="Output 6 26" xfId="45124"/>
    <cellStyle name="Output 6 27" xfId="45145"/>
    <cellStyle name="Output 6 28" xfId="45140"/>
    <cellStyle name="Output 6 29" xfId="45229"/>
    <cellStyle name="Output 6 3" xfId="406"/>
    <cellStyle name="Output 6 3 10" xfId="9276"/>
    <cellStyle name="Output 6 3 10 2" xfId="18265"/>
    <cellStyle name="Output 6 3 10 2 2" xfId="31468"/>
    <cellStyle name="Output 6 3 10 3" xfId="43982"/>
    <cellStyle name="Output 6 3 11" xfId="12468"/>
    <cellStyle name="Output 6 3 11 2" xfId="21457"/>
    <cellStyle name="Output 6 3 11 2 2" xfId="34613"/>
    <cellStyle name="Output 6 3 11 3" xfId="28591"/>
    <cellStyle name="Output 6 3 12" xfId="2412"/>
    <cellStyle name="Output 6 3 12 2" xfId="27066"/>
    <cellStyle name="Output 6 3 13" xfId="13321"/>
    <cellStyle name="Output 6 3 13 2" xfId="29752"/>
    <cellStyle name="Output 6 3 14" xfId="33253"/>
    <cellStyle name="Output 6 3 15" xfId="44353"/>
    <cellStyle name="Output 6 3 16" xfId="45557"/>
    <cellStyle name="Output 6 3 2" xfId="755"/>
    <cellStyle name="Output 6 3 2 2" xfId="5130"/>
    <cellStyle name="Output 6 3 2 2 2" xfId="7716"/>
    <cellStyle name="Output 6 3 2 2 2 2" xfId="16705"/>
    <cellStyle name="Output 6 3 2 2 2 2 2" xfId="29103"/>
    <cellStyle name="Output 6 3 2 2 2 3" xfId="39273"/>
    <cellStyle name="Output 6 3 2 2 3" xfId="10353"/>
    <cellStyle name="Output 6 3 2 2 3 2" xfId="19342"/>
    <cellStyle name="Output 6 3 2 2 3 2 2" xfId="36591"/>
    <cellStyle name="Output 6 3 2 2 3 3" xfId="40026"/>
    <cellStyle name="Output 6 3 2 2 4" xfId="14119"/>
    <cellStyle name="Output 6 3 2 2 4 2" xfId="30294"/>
    <cellStyle name="Output 6 3 2 2 5" xfId="28298"/>
    <cellStyle name="Output 6 3 2 3" xfId="3192"/>
    <cellStyle name="Output 6 3 2 3 2" xfId="33227"/>
    <cellStyle name="Output 6 3 2 4" xfId="43202"/>
    <cellStyle name="Output 6 3 3" xfId="1100"/>
    <cellStyle name="Output 6 3 3 2" xfId="5451"/>
    <cellStyle name="Output 6 3 3 2 2" xfId="8037"/>
    <cellStyle name="Output 6 3 3 2 2 2" xfId="17026"/>
    <cellStyle name="Output 6 3 3 2 2 2 2" xfId="35601"/>
    <cellStyle name="Output 6 3 3 2 2 3" xfId="32922"/>
    <cellStyle name="Output 6 3 3 2 3" xfId="10674"/>
    <cellStyle name="Output 6 3 3 2 3 2" xfId="19663"/>
    <cellStyle name="Output 6 3 3 2 3 2 2" xfId="43555"/>
    <cellStyle name="Output 6 3 3 2 3 3" xfId="41662"/>
    <cellStyle name="Output 6 3 3 2 4" xfId="14440"/>
    <cellStyle name="Output 6 3 3 2 4 2" xfId="29941"/>
    <cellStyle name="Output 6 3 3 2 5" xfId="22339"/>
    <cellStyle name="Output 6 3 3 3" xfId="3537"/>
    <cellStyle name="Output 6 3 3 3 2" xfId="29737"/>
    <cellStyle name="Output 6 3 3 4" xfId="37927"/>
    <cellStyle name="Output 6 3 4" xfId="1444"/>
    <cellStyle name="Output 6 3 4 2" xfId="5789"/>
    <cellStyle name="Output 6 3 4 2 2" xfId="8375"/>
    <cellStyle name="Output 6 3 4 2 2 2" xfId="17364"/>
    <cellStyle name="Output 6 3 4 2 2 2 2" xfId="35992"/>
    <cellStyle name="Output 6 3 4 2 2 3" xfId="31864"/>
    <cellStyle name="Output 6 3 4 2 3" xfId="11012"/>
    <cellStyle name="Output 6 3 4 2 3 2" xfId="20001"/>
    <cellStyle name="Output 6 3 4 2 3 2 2" xfId="26271"/>
    <cellStyle name="Output 6 3 4 2 3 3" xfId="25421"/>
    <cellStyle name="Output 6 3 4 2 4" xfId="14778"/>
    <cellStyle name="Output 6 3 4 2 4 2" xfId="23048"/>
    <cellStyle name="Output 6 3 4 2 5" xfId="39027"/>
    <cellStyle name="Output 6 3 4 3" xfId="3881"/>
    <cellStyle name="Output 6 3 4 3 2" xfId="36301"/>
    <cellStyle name="Output 6 3 4 4" xfId="33585"/>
    <cellStyle name="Output 6 3 5" xfId="1744"/>
    <cellStyle name="Output 6 3 5 2" xfId="6070"/>
    <cellStyle name="Output 6 3 5 2 2" xfId="8656"/>
    <cellStyle name="Output 6 3 5 2 2 2" xfId="17645"/>
    <cellStyle name="Output 6 3 5 2 2 2 2" xfId="32105"/>
    <cellStyle name="Output 6 3 5 2 2 3" xfId="33003"/>
    <cellStyle name="Output 6 3 5 2 3" xfId="11293"/>
    <cellStyle name="Output 6 3 5 2 3 2" xfId="20282"/>
    <cellStyle name="Output 6 3 5 2 3 2 2" xfId="34221"/>
    <cellStyle name="Output 6 3 5 2 3 3" xfId="35708"/>
    <cellStyle name="Output 6 3 5 2 4" xfId="15059"/>
    <cellStyle name="Output 6 3 5 2 4 2" xfId="39686"/>
    <cellStyle name="Output 6 3 5 2 5" xfId="31384"/>
    <cellStyle name="Output 6 3 5 3" xfId="4181"/>
    <cellStyle name="Output 6 3 5 3 2" xfId="28499"/>
    <cellStyle name="Output 6 3 5 4" xfId="24496"/>
    <cellStyle name="Output 6 3 6" xfId="2063"/>
    <cellStyle name="Output 6 3 6 2" xfId="6370"/>
    <cellStyle name="Output 6 3 6 2 2" xfId="8956"/>
    <cellStyle name="Output 6 3 6 2 2 2" xfId="17945"/>
    <cellStyle name="Output 6 3 6 2 2 2 2" xfId="31272"/>
    <cellStyle name="Output 6 3 6 2 2 3" xfId="42722"/>
    <cellStyle name="Output 6 3 6 2 3" xfId="11593"/>
    <cellStyle name="Output 6 3 6 2 3 2" xfId="20582"/>
    <cellStyle name="Output 6 3 6 2 3 2 2" xfId="32341"/>
    <cellStyle name="Output 6 3 6 2 3 3" xfId="37691"/>
    <cellStyle name="Output 6 3 6 2 4" xfId="15359"/>
    <cellStyle name="Output 6 3 6 2 4 2" xfId="28112"/>
    <cellStyle name="Output 6 3 6 2 5" xfId="32630"/>
    <cellStyle name="Output 6 3 6 3" xfId="4500"/>
    <cellStyle name="Output 6 3 6 3 2" xfId="35779"/>
    <cellStyle name="Output 6 3 6 4" xfId="25809"/>
    <cellStyle name="Output 6 3 7" xfId="2874"/>
    <cellStyle name="Output 6 3 7 2" xfId="7024"/>
    <cellStyle name="Output 6 3 7 2 2" xfId="12153"/>
    <cellStyle name="Output 6 3 7 2 2 2" xfId="21142"/>
    <cellStyle name="Output 6 3 7 2 2 2 2" xfId="25048"/>
    <cellStyle name="Output 6 3 7 2 2 3" xfId="42261"/>
    <cellStyle name="Output 6 3 7 2 3" xfId="12965"/>
    <cellStyle name="Output 6 3 7 2 3 2" xfId="21954"/>
    <cellStyle name="Output 6 3 7 2 3 2 2" xfId="38954"/>
    <cellStyle name="Output 6 3 7 2 3 3" xfId="37296"/>
    <cellStyle name="Output 6 3 7 2 4" xfId="16013"/>
    <cellStyle name="Output 6 3 7 2 4 2" xfId="24437"/>
    <cellStyle name="Output 6 3 7 2 5" xfId="29404"/>
    <cellStyle name="Output 6 3 7 3" xfId="9587"/>
    <cellStyle name="Output 6 3 7 3 2" xfId="18576"/>
    <cellStyle name="Output 6 3 7 3 2 2" xfId="41087"/>
    <cellStyle name="Output 6 3 7 3 3" xfId="38995"/>
    <cellStyle name="Output 6 3 7 4" xfId="36357"/>
    <cellStyle name="Output 6 3 8" xfId="4806"/>
    <cellStyle name="Output 6 3 8 2" xfId="7392"/>
    <cellStyle name="Output 6 3 8 2 2" xfId="16381"/>
    <cellStyle name="Output 6 3 8 2 2 2" xfId="26282"/>
    <cellStyle name="Output 6 3 8 2 3" xfId="25704"/>
    <cellStyle name="Output 6 3 8 3" xfId="10029"/>
    <cellStyle name="Output 6 3 8 3 2" xfId="19018"/>
    <cellStyle name="Output 6 3 8 3 2 2" xfId="32730"/>
    <cellStyle name="Output 6 3 8 3 3" xfId="39982"/>
    <cellStyle name="Output 6 3 8 4" xfId="13795"/>
    <cellStyle name="Output 6 3 8 4 2" xfId="22690"/>
    <cellStyle name="Output 6 3 8 5" xfId="33702"/>
    <cellStyle name="Output 6 3 9" xfId="6708"/>
    <cellStyle name="Output 6 3 9 2" xfId="11913"/>
    <cellStyle name="Output 6 3 9 2 2" xfId="20902"/>
    <cellStyle name="Output 6 3 9 2 2 2" xfId="27046"/>
    <cellStyle name="Output 6 3 9 2 3" xfId="26692"/>
    <cellStyle name="Output 6 3 9 3" xfId="15697"/>
    <cellStyle name="Output 6 3 9 3 2" xfId="32066"/>
    <cellStyle name="Output 6 3 9 4" xfId="34002"/>
    <cellStyle name="Output 6 30" xfId="45223"/>
    <cellStyle name="Output 6 31" xfId="45298"/>
    <cellStyle name="Output 6 32" xfId="45297"/>
    <cellStyle name="Output 6 33" xfId="45333"/>
    <cellStyle name="Output 6 34" xfId="45323"/>
    <cellStyle name="Output 6 35" xfId="45439"/>
    <cellStyle name="Output 6 36" xfId="45452"/>
    <cellStyle name="Output 6 37" xfId="44149"/>
    <cellStyle name="Output 6 38" xfId="45460"/>
    <cellStyle name="Output 6 39" xfId="45503"/>
    <cellStyle name="Output 6 4" xfId="509"/>
    <cellStyle name="Output 6 4 10" xfId="44406"/>
    <cellStyle name="Output 6 4 11" xfId="45608"/>
    <cellStyle name="Output 6 4 2" xfId="858"/>
    <cellStyle name="Output 6 4 2 2" xfId="5227"/>
    <cellStyle name="Output 6 4 2 2 2" xfId="7813"/>
    <cellStyle name="Output 6 4 2 2 2 2" xfId="16802"/>
    <cellStyle name="Output 6 4 2 2 2 2 2" xfId="33446"/>
    <cellStyle name="Output 6 4 2 2 2 3" xfId="39014"/>
    <cellStyle name="Output 6 4 2 2 3" xfId="10450"/>
    <cellStyle name="Output 6 4 2 2 3 2" xfId="19439"/>
    <cellStyle name="Output 6 4 2 2 3 2 2" xfId="23597"/>
    <cellStyle name="Output 6 4 2 2 3 3" xfId="24263"/>
    <cellStyle name="Output 6 4 2 2 4" xfId="14216"/>
    <cellStyle name="Output 6 4 2 2 4 2" xfId="38750"/>
    <cellStyle name="Output 6 4 2 2 5" xfId="40766"/>
    <cellStyle name="Output 6 4 2 3" xfId="3295"/>
    <cellStyle name="Output 6 4 2 3 2" xfId="32757"/>
    <cellStyle name="Output 6 4 2 4" xfId="34833"/>
    <cellStyle name="Output 6 4 3" xfId="1203"/>
    <cellStyle name="Output 6 4 3 2" xfId="5548"/>
    <cellStyle name="Output 6 4 3 2 2" xfId="8134"/>
    <cellStyle name="Output 6 4 3 2 2 2" xfId="17123"/>
    <cellStyle name="Output 6 4 3 2 2 2 2" xfId="39382"/>
    <cellStyle name="Output 6 4 3 2 2 3" xfId="38138"/>
    <cellStyle name="Output 6 4 3 2 3" xfId="10771"/>
    <cellStyle name="Output 6 4 3 2 3 2" xfId="19760"/>
    <cellStyle name="Output 6 4 3 2 3 2 2" xfId="24755"/>
    <cellStyle name="Output 6 4 3 2 3 3" xfId="36248"/>
    <cellStyle name="Output 6 4 3 2 4" xfId="14537"/>
    <cellStyle name="Output 6 4 3 2 4 2" xfId="32138"/>
    <cellStyle name="Output 6 4 3 2 5" xfId="38255"/>
    <cellStyle name="Output 6 4 3 3" xfId="3640"/>
    <cellStyle name="Output 6 4 3 3 2" xfId="24114"/>
    <cellStyle name="Output 6 4 3 4" xfId="26084"/>
    <cellStyle name="Output 6 4 4" xfId="1547"/>
    <cellStyle name="Output 6 4 4 2" xfId="5892"/>
    <cellStyle name="Output 6 4 4 2 2" xfId="8478"/>
    <cellStyle name="Output 6 4 4 2 2 2" xfId="17467"/>
    <cellStyle name="Output 6 4 4 2 2 2 2" xfId="23868"/>
    <cellStyle name="Output 6 4 4 2 2 3" xfId="39375"/>
    <cellStyle name="Output 6 4 4 2 3" xfId="11115"/>
    <cellStyle name="Output 6 4 4 2 3 2" xfId="20104"/>
    <cellStyle name="Output 6 4 4 2 3 2 2" xfId="36728"/>
    <cellStyle name="Output 6 4 4 2 3 3" xfId="36107"/>
    <cellStyle name="Output 6 4 4 2 4" xfId="14881"/>
    <cellStyle name="Output 6 4 4 2 4 2" xfId="43111"/>
    <cellStyle name="Output 6 4 4 2 5" xfId="39718"/>
    <cellStyle name="Output 6 4 4 3" xfId="3984"/>
    <cellStyle name="Output 6 4 4 3 2" xfId="25550"/>
    <cellStyle name="Output 6 4 4 4" xfId="25255"/>
    <cellStyle name="Output 6 4 5" xfId="1859"/>
    <cellStyle name="Output 6 4 5 2" xfId="6175"/>
    <cellStyle name="Output 6 4 5 2 2" xfId="8761"/>
    <cellStyle name="Output 6 4 5 2 2 2" xfId="17750"/>
    <cellStyle name="Output 6 4 5 2 2 2 2" xfId="27377"/>
    <cellStyle name="Output 6 4 5 2 2 3" xfId="32800"/>
    <cellStyle name="Output 6 4 5 2 3" xfId="11398"/>
    <cellStyle name="Output 6 4 5 2 3 2" xfId="20387"/>
    <cellStyle name="Output 6 4 5 2 3 2 2" xfId="43465"/>
    <cellStyle name="Output 6 4 5 2 3 3" xfId="43713"/>
    <cellStyle name="Output 6 4 5 2 4" xfId="15164"/>
    <cellStyle name="Output 6 4 5 2 4 2" xfId="31586"/>
    <cellStyle name="Output 6 4 5 2 5" xfId="23268"/>
    <cellStyle name="Output 6 4 5 3" xfId="4296"/>
    <cellStyle name="Output 6 4 5 3 2" xfId="38556"/>
    <cellStyle name="Output 6 4 5 4" xfId="23235"/>
    <cellStyle name="Output 6 4 6" xfId="2166"/>
    <cellStyle name="Output 6 4 6 2" xfId="6467"/>
    <cellStyle name="Output 6 4 6 2 2" xfId="9053"/>
    <cellStyle name="Output 6 4 6 2 2 2" xfId="18042"/>
    <cellStyle name="Output 6 4 6 2 2 2 2" xfId="42799"/>
    <cellStyle name="Output 6 4 6 2 2 3" xfId="42055"/>
    <cellStyle name="Output 6 4 6 2 3" xfId="11690"/>
    <cellStyle name="Output 6 4 6 2 3 2" xfId="20679"/>
    <cellStyle name="Output 6 4 6 2 3 2 2" xfId="39498"/>
    <cellStyle name="Output 6 4 6 2 3 3" xfId="30919"/>
    <cellStyle name="Output 6 4 6 2 4" xfId="15456"/>
    <cellStyle name="Output 6 4 6 2 4 2" xfId="25696"/>
    <cellStyle name="Output 6 4 6 2 5" xfId="32371"/>
    <cellStyle name="Output 6 4 6 3" xfId="4603"/>
    <cellStyle name="Output 6 4 6 3 2" xfId="43766"/>
    <cellStyle name="Output 6 4 6 4" xfId="41244"/>
    <cellStyle name="Output 6 4 7" xfId="4903"/>
    <cellStyle name="Output 6 4 7 2" xfId="7489"/>
    <cellStyle name="Output 6 4 7 2 2" xfId="16478"/>
    <cellStyle name="Output 6 4 7 2 2 2" xfId="31844"/>
    <cellStyle name="Output 6 4 7 2 3" xfId="42492"/>
    <cellStyle name="Output 6 4 7 3" xfId="10126"/>
    <cellStyle name="Output 6 4 7 3 2" xfId="19115"/>
    <cellStyle name="Output 6 4 7 3 2 2" xfId="26483"/>
    <cellStyle name="Output 6 4 7 3 3" xfId="24259"/>
    <cellStyle name="Output 6 4 7 4" xfId="13892"/>
    <cellStyle name="Output 6 4 7 4 2" xfId="35944"/>
    <cellStyle name="Output 6 4 7 5" xfId="28919"/>
    <cellStyle name="Output 6 4 8" xfId="2515"/>
    <cellStyle name="Output 6 4 8 2" xfId="32343"/>
    <cellStyle name="Output 6 4 9" xfId="27451"/>
    <cellStyle name="Output 6 5" xfId="268"/>
    <cellStyle name="Output 6 5 2" xfId="4681"/>
    <cellStyle name="Output 6 5 2 2" xfId="7267"/>
    <cellStyle name="Output 6 5 2 2 2" xfId="16256"/>
    <cellStyle name="Output 6 5 2 2 2 2" xfId="33629"/>
    <cellStyle name="Output 6 5 2 2 3" xfId="28091"/>
    <cellStyle name="Output 6 5 2 3" xfId="9904"/>
    <cellStyle name="Output 6 5 2 3 2" xfId="18893"/>
    <cellStyle name="Output 6 5 2 3 2 2" xfId="22333"/>
    <cellStyle name="Output 6 5 2 3 3" xfId="41622"/>
    <cellStyle name="Output 6 5 2 4" xfId="13670"/>
    <cellStyle name="Output 6 5 2 4 2" xfId="28121"/>
    <cellStyle name="Output 6 5 2 5" xfId="37110"/>
    <cellStyle name="Output 6 5 3" xfId="2736"/>
    <cellStyle name="Output 6 5 3 2" xfId="39489"/>
    <cellStyle name="Output 6 5 4" xfId="25186"/>
    <cellStyle name="Output 6 5 5" xfId="44447"/>
    <cellStyle name="Output 6 5 6" xfId="45631"/>
    <cellStyle name="Output 6 6" xfId="617"/>
    <cellStyle name="Output 6 6 2" xfId="5005"/>
    <cellStyle name="Output 6 6 2 2" xfId="7591"/>
    <cellStyle name="Output 6 6 2 2 2" xfId="16580"/>
    <cellStyle name="Output 6 6 2 2 2 2" xfId="42189"/>
    <cellStyle name="Output 6 6 2 2 3" xfId="43307"/>
    <cellStyle name="Output 6 6 2 3" xfId="10228"/>
    <cellStyle name="Output 6 6 2 3 2" xfId="19217"/>
    <cellStyle name="Output 6 6 2 3 2 2" xfId="27676"/>
    <cellStyle name="Output 6 6 2 3 3" xfId="27045"/>
    <cellStyle name="Output 6 6 2 4" xfId="13994"/>
    <cellStyle name="Output 6 6 2 4 2" xfId="35509"/>
    <cellStyle name="Output 6 6 2 5" xfId="32165"/>
    <cellStyle name="Output 6 6 3" xfId="3054"/>
    <cellStyle name="Output 6 6 3 2" xfId="35963"/>
    <cellStyle name="Output 6 6 4" xfId="28066"/>
    <cellStyle name="Output 6 6 5" xfId="44470"/>
    <cellStyle name="Output 6 6 6" xfId="45671"/>
    <cellStyle name="Output 6 7" xfId="962"/>
    <cellStyle name="Output 6 7 2" xfId="5326"/>
    <cellStyle name="Output 6 7 2 2" xfId="7912"/>
    <cellStyle name="Output 6 7 2 2 2" xfId="16901"/>
    <cellStyle name="Output 6 7 2 2 2 2" xfId="25095"/>
    <cellStyle name="Output 6 7 2 2 3" xfId="25016"/>
    <cellStyle name="Output 6 7 2 3" xfId="10549"/>
    <cellStyle name="Output 6 7 2 3 2" xfId="19538"/>
    <cellStyle name="Output 6 7 2 3 2 2" xfId="26239"/>
    <cellStyle name="Output 6 7 2 3 3" xfId="32236"/>
    <cellStyle name="Output 6 7 2 4" xfId="14315"/>
    <cellStyle name="Output 6 7 2 4 2" xfId="33763"/>
    <cellStyle name="Output 6 7 2 5" xfId="33256"/>
    <cellStyle name="Output 6 7 3" xfId="3399"/>
    <cellStyle name="Output 6 7 3 2" xfId="32441"/>
    <cellStyle name="Output 6 7 4" xfId="22209"/>
    <cellStyle name="Output 6 7 5" xfId="44514"/>
    <cellStyle name="Output 6 7 6" xfId="45707"/>
    <cellStyle name="Output 6 8" xfId="1306"/>
    <cellStyle name="Output 6 8 2" xfId="5651"/>
    <cellStyle name="Output 6 8 2 2" xfId="8237"/>
    <cellStyle name="Output 6 8 2 2 2" xfId="17226"/>
    <cellStyle name="Output 6 8 2 2 2 2" xfId="39849"/>
    <cellStyle name="Output 6 8 2 2 3" xfId="43806"/>
    <cellStyle name="Output 6 8 2 3" xfId="10874"/>
    <cellStyle name="Output 6 8 2 3 2" xfId="19863"/>
    <cellStyle name="Output 6 8 2 3 2 2" xfId="26852"/>
    <cellStyle name="Output 6 8 2 3 3" xfId="43862"/>
    <cellStyle name="Output 6 8 2 4" xfId="14640"/>
    <cellStyle name="Output 6 8 2 4 2" xfId="29287"/>
    <cellStyle name="Output 6 8 2 5" xfId="38683"/>
    <cellStyle name="Output 6 8 3" xfId="3743"/>
    <cellStyle name="Output 6 8 3 2" xfId="32746"/>
    <cellStyle name="Output 6 8 4" xfId="31392"/>
    <cellStyle name="Output 6 8 5" xfId="44548"/>
    <cellStyle name="Output 6 8 6" xfId="45754"/>
    <cellStyle name="Output 6 9" xfId="1733"/>
    <cellStyle name="Output 6 9 2" xfId="6059"/>
    <cellStyle name="Output 6 9 2 2" xfId="8645"/>
    <cellStyle name="Output 6 9 2 2 2" xfId="17634"/>
    <cellStyle name="Output 6 9 2 2 2 2" xfId="24119"/>
    <cellStyle name="Output 6 9 2 2 3" xfId="39584"/>
    <cellStyle name="Output 6 9 2 3" xfId="11282"/>
    <cellStyle name="Output 6 9 2 3 2" xfId="20271"/>
    <cellStyle name="Output 6 9 2 3 2 2" xfId="43810"/>
    <cellStyle name="Output 6 9 2 3 3" xfId="43930"/>
    <cellStyle name="Output 6 9 2 4" xfId="15048"/>
    <cellStyle name="Output 6 9 2 4 2" xfId="23136"/>
    <cellStyle name="Output 6 9 2 5" xfId="23397"/>
    <cellStyle name="Output 6 9 3" xfId="4170"/>
    <cellStyle name="Output 6 9 3 2" xfId="40344"/>
    <cellStyle name="Output 6 9 4" xfId="34412"/>
    <cellStyle name="Output 6 9 5" xfId="44583"/>
    <cellStyle name="Output 6 9 6" xfId="45795"/>
    <cellStyle name="Output 7" xfId="151"/>
    <cellStyle name="Output 7 10" xfId="1962"/>
    <cellStyle name="Output 7 10 2" xfId="6272"/>
    <cellStyle name="Output 7 10 2 2" xfId="8858"/>
    <cellStyle name="Output 7 10 2 2 2" xfId="17847"/>
    <cellStyle name="Output 7 10 2 2 2 2" xfId="33644"/>
    <cellStyle name="Output 7 10 2 2 3" xfId="38009"/>
    <cellStyle name="Output 7 10 2 3" xfId="11495"/>
    <cellStyle name="Output 7 10 2 3 2" xfId="20484"/>
    <cellStyle name="Output 7 10 2 3 2 2" xfId="24614"/>
    <cellStyle name="Output 7 10 2 3 3" xfId="22227"/>
    <cellStyle name="Output 7 10 2 4" xfId="15261"/>
    <cellStyle name="Output 7 10 2 4 2" xfId="38640"/>
    <cellStyle name="Output 7 10 2 5" xfId="37127"/>
    <cellStyle name="Output 7 10 3" xfId="4399"/>
    <cellStyle name="Output 7 10 3 2" xfId="29121"/>
    <cellStyle name="Output 7 10 4" xfId="23921"/>
    <cellStyle name="Output 7 11" xfId="2990"/>
    <cellStyle name="Output 7 11 2" xfId="7140"/>
    <cellStyle name="Output 7 11 2 2" xfId="16129"/>
    <cellStyle name="Output 7 11 2 2 2" xfId="41345"/>
    <cellStyle name="Output 7 11 2 3" xfId="39440"/>
    <cellStyle name="Output 7 11 3" xfId="9703"/>
    <cellStyle name="Output 7 11 3 2" xfId="18692"/>
    <cellStyle name="Output 7 11 3 2 2" xfId="27198"/>
    <cellStyle name="Output 7 11 3 3" xfId="22513"/>
    <cellStyle name="Output 7 11 4" xfId="13543"/>
    <cellStyle name="Output 7 11 4 2" xfId="26941"/>
    <cellStyle name="Output 7 11 5" xfId="28193"/>
    <cellStyle name="Output 7 12" xfId="6607"/>
    <cellStyle name="Output 7 12 2" xfId="11815"/>
    <cellStyle name="Output 7 12 2 2" xfId="20804"/>
    <cellStyle name="Output 7 12 2 2 2" xfId="31679"/>
    <cellStyle name="Output 7 12 2 3" xfId="36043"/>
    <cellStyle name="Output 7 12 3" xfId="15596"/>
    <cellStyle name="Output 7 12 3 2" xfId="34943"/>
    <cellStyle name="Output 7 12 4" xfId="32321"/>
    <cellStyle name="Output 7 13" xfId="9178"/>
    <cellStyle name="Output 7 13 2" xfId="18167"/>
    <cellStyle name="Output 7 13 2 2" xfId="35531"/>
    <cellStyle name="Output 7 13 3" xfId="38029"/>
    <cellStyle name="Output 7 14" xfId="12443"/>
    <cellStyle name="Output 7 14 2" xfId="21432"/>
    <cellStyle name="Output 7 14 2 2" xfId="25028"/>
    <cellStyle name="Output 7 14 3" xfId="38860"/>
    <cellStyle name="Output 7 15" xfId="2311"/>
    <cellStyle name="Output 7 15 2" xfId="23057"/>
    <cellStyle name="Output 7 16" xfId="13220"/>
    <cellStyle name="Output 7 16 2" xfId="43433"/>
    <cellStyle name="Output 7 17" xfId="36619"/>
    <cellStyle name="Output 7 18" xfId="44250"/>
    <cellStyle name="Output 7 19" xfId="45508"/>
    <cellStyle name="Output 7 2" xfId="365"/>
    <cellStyle name="Output 7 2 10" xfId="6667"/>
    <cellStyle name="Output 7 2 10 2" xfId="11873"/>
    <cellStyle name="Output 7 2 10 2 2" xfId="20862"/>
    <cellStyle name="Output 7 2 10 2 2 2" xfId="27839"/>
    <cellStyle name="Output 7 2 10 2 3" xfId="23979"/>
    <cellStyle name="Output 7 2 10 3" xfId="15656"/>
    <cellStyle name="Output 7 2 10 3 2" xfId="24869"/>
    <cellStyle name="Output 7 2 10 4" xfId="38275"/>
    <cellStyle name="Output 7 2 11" xfId="9236"/>
    <cellStyle name="Output 7 2 11 2" xfId="18225"/>
    <cellStyle name="Output 7 2 11 2 2" xfId="26284"/>
    <cellStyle name="Output 7 2 11 3" xfId="26019"/>
    <cellStyle name="Output 7 2 12" xfId="9371"/>
    <cellStyle name="Output 7 2 12 2" xfId="18360"/>
    <cellStyle name="Output 7 2 12 2 2" xfId="29810"/>
    <cellStyle name="Output 7 2 12 3" xfId="41044"/>
    <cellStyle name="Output 7 2 13" xfId="2371"/>
    <cellStyle name="Output 7 2 13 2" xfId="23275"/>
    <cellStyle name="Output 7 2 14" xfId="13280"/>
    <cellStyle name="Output 7 2 14 2" xfId="29783"/>
    <cellStyle name="Output 7 2 15" xfId="28292"/>
    <cellStyle name="Output 7 2 2" xfId="497"/>
    <cellStyle name="Output 7 2 2 10" xfId="9361"/>
    <cellStyle name="Output 7 2 2 10 2" xfId="18350"/>
    <cellStyle name="Output 7 2 2 10 2 2" xfId="35930"/>
    <cellStyle name="Output 7 2 2 10 3" xfId="32765"/>
    <cellStyle name="Output 7 2 2 11" xfId="9710"/>
    <cellStyle name="Output 7 2 2 11 2" xfId="18699"/>
    <cellStyle name="Output 7 2 2 11 2 2" xfId="42127"/>
    <cellStyle name="Output 7 2 2 11 3" xfId="41637"/>
    <cellStyle name="Output 7 2 2 12" xfId="2503"/>
    <cellStyle name="Output 7 2 2 12 2" xfId="32139"/>
    <cellStyle name="Output 7 2 2 13" xfId="13412"/>
    <cellStyle name="Output 7 2 2 13 2" xfId="34109"/>
    <cellStyle name="Output 7 2 2 14" xfId="42233"/>
    <cellStyle name="Output 7 2 2 2" xfId="846"/>
    <cellStyle name="Output 7 2 2 2 2" xfId="5215"/>
    <cellStyle name="Output 7 2 2 2 2 2" xfId="7801"/>
    <cellStyle name="Output 7 2 2 2 2 2 2" xfId="16790"/>
    <cellStyle name="Output 7 2 2 2 2 2 2 2" xfId="36853"/>
    <cellStyle name="Output 7 2 2 2 2 2 3" xfId="38799"/>
    <cellStyle name="Output 7 2 2 2 2 3" xfId="10438"/>
    <cellStyle name="Output 7 2 2 2 2 3 2" xfId="19427"/>
    <cellStyle name="Output 7 2 2 2 2 3 2 2" xfId="33694"/>
    <cellStyle name="Output 7 2 2 2 2 3 3" xfId="41634"/>
    <cellStyle name="Output 7 2 2 2 2 4" xfId="14204"/>
    <cellStyle name="Output 7 2 2 2 2 4 2" xfId="36632"/>
    <cellStyle name="Output 7 2 2 2 2 5" xfId="23370"/>
    <cellStyle name="Output 7 2 2 2 3" xfId="3283"/>
    <cellStyle name="Output 7 2 2 2 3 2" xfId="30091"/>
    <cellStyle name="Output 7 2 2 2 4" xfId="37895"/>
    <cellStyle name="Output 7 2 2 3" xfId="1191"/>
    <cellStyle name="Output 7 2 2 3 2" xfId="5536"/>
    <cellStyle name="Output 7 2 2 3 2 2" xfId="8122"/>
    <cellStyle name="Output 7 2 2 3 2 2 2" xfId="17111"/>
    <cellStyle name="Output 7 2 2 3 2 2 2 2" xfId="35116"/>
    <cellStyle name="Output 7 2 2 3 2 2 3" xfId="40723"/>
    <cellStyle name="Output 7 2 2 3 2 3" xfId="10759"/>
    <cellStyle name="Output 7 2 2 3 2 3 2" xfId="19748"/>
    <cellStyle name="Output 7 2 2 3 2 3 2 2" xfId="43128"/>
    <cellStyle name="Output 7 2 2 3 2 3 3" xfId="26691"/>
    <cellStyle name="Output 7 2 2 3 2 4" xfId="14525"/>
    <cellStyle name="Output 7 2 2 3 2 4 2" xfId="22384"/>
    <cellStyle name="Output 7 2 2 3 2 5" xfId="40839"/>
    <cellStyle name="Output 7 2 2 3 3" xfId="3628"/>
    <cellStyle name="Output 7 2 2 3 3 2" xfId="34004"/>
    <cellStyle name="Output 7 2 2 3 4" xfId="26920"/>
    <cellStyle name="Output 7 2 2 4" xfId="1535"/>
    <cellStyle name="Output 7 2 2 4 2" xfId="5880"/>
    <cellStyle name="Output 7 2 2 4 2 2" xfId="8466"/>
    <cellStyle name="Output 7 2 2 4 2 2 2" xfId="17455"/>
    <cellStyle name="Output 7 2 2 4 2 2 2 2" xfId="33201"/>
    <cellStyle name="Output 7 2 2 4 2 2 3" xfId="35107"/>
    <cellStyle name="Output 7 2 2 4 2 3" xfId="11103"/>
    <cellStyle name="Output 7 2 2 4 2 3 2" xfId="20092"/>
    <cellStyle name="Output 7 2 2 4 2 3 2 2" xfId="29474"/>
    <cellStyle name="Output 7 2 2 4 2 3 3" xfId="26670"/>
    <cellStyle name="Output 7 2 2 4 2 4" xfId="14869"/>
    <cellStyle name="Output 7 2 2 4 2 4 2" xfId="27050"/>
    <cellStyle name="Output 7 2 2 4 2 5" xfId="35514"/>
    <cellStyle name="Output 7 2 2 4 3" xfId="3972"/>
    <cellStyle name="Output 7 2 2 4 3 2" xfId="26909"/>
    <cellStyle name="Output 7 2 2 4 4" xfId="43728"/>
    <cellStyle name="Output 7 2 2 5" xfId="1926"/>
    <cellStyle name="Output 7 2 2 5 2" xfId="6242"/>
    <cellStyle name="Output 7 2 2 5 2 2" xfId="8828"/>
    <cellStyle name="Output 7 2 2 5 2 2 2" xfId="17817"/>
    <cellStyle name="Output 7 2 2 5 2 2 2 2" xfId="28777"/>
    <cellStyle name="Output 7 2 2 5 2 2 3" xfId="27830"/>
    <cellStyle name="Output 7 2 2 5 2 3" xfId="11465"/>
    <cellStyle name="Output 7 2 2 5 2 3 2" xfId="20454"/>
    <cellStyle name="Output 7 2 2 5 2 3 2 2" xfId="26285"/>
    <cellStyle name="Output 7 2 2 5 2 3 3" xfId="32279"/>
    <cellStyle name="Output 7 2 2 5 2 4" xfId="15231"/>
    <cellStyle name="Output 7 2 2 5 2 4 2" xfId="23206"/>
    <cellStyle name="Output 7 2 2 5 2 5" xfId="42141"/>
    <cellStyle name="Output 7 2 2 5 3" xfId="4363"/>
    <cellStyle name="Output 7 2 2 5 3 2" xfId="25562"/>
    <cellStyle name="Output 7 2 2 5 4" xfId="32797"/>
    <cellStyle name="Output 7 2 2 6" xfId="2154"/>
    <cellStyle name="Output 7 2 2 6 2" xfId="6455"/>
    <cellStyle name="Output 7 2 2 6 2 2" xfId="9041"/>
    <cellStyle name="Output 7 2 2 6 2 2 2" xfId="18030"/>
    <cellStyle name="Output 7 2 2 6 2 2 2 2" xfId="39767"/>
    <cellStyle name="Output 7 2 2 6 2 2 3" xfId="39191"/>
    <cellStyle name="Output 7 2 2 6 2 3" xfId="11678"/>
    <cellStyle name="Output 7 2 2 6 2 3 2" xfId="20667"/>
    <cellStyle name="Output 7 2 2 6 2 3 2 2" xfId="35332"/>
    <cellStyle name="Output 7 2 2 6 2 3 3" xfId="43934"/>
    <cellStyle name="Output 7 2 2 6 2 4" xfId="15444"/>
    <cellStyle name="Output 7 2 2 6 2 4 2" xfId="27865"/>
    <cellStyle name="Output 7 2 2 6 2 5" xfId="32168"/>
    <cellStyle name="Output 7 2 2 6 3" xfId="4591"/>
    <cellStyle name="Output 7 2 2 6 3 2" xfId="39693"/>
    <cellStyle name="Output 7 2 2 6 4" xfId="23848"/>
    <cellStyle name="Output 7 2 2 7" xfId="2964"/>
    <cellStyle name="Output 7 2 2 7 2" xfId="7114"/>
    <cellStyle name="Output 7 2 2 7 2 2" xfId="12240"/>
    <cellStyle name="Output 7 2 2 7 2 2 2" xfId="21229"/>
    <cellStyle name="Output 7 2 2 7 2 2 2 2" xfId="42016"/>
    <cellStyle name="Output 7 2 2 7 2 2 3" xfId="41247"/>
    <cellStyle name="Output 7 2 2 7 2 3" xfId="13031"/>
    <cellStyle name="Output 7 2 2 7 2 3 2" xfId="22020"/>
    <cellStyle name="Output 7 2 2 7 2 3 2 2" xfId="25921"/>
    <cellStyle name="Output 7 2 2 7 2 3 3" xfId="22699"/>
    <cellStyle name="Output 7 2 2 7 2 4" xfId="16103"/>
    <cellStyle name="Output 7 2 2 7 2 4 2" xfId="37345"/>
    <cellStyle name="Output 7 2 2 7 2 5" xfId="42037"/>
    <cellStyle name="Output 7 2 2 7 3" xfId="9677"/>
    <cellStyle name="Output 7 2 2 7 3 2" xfId="18666"/>
    <cellStyle name="Output 7 2 2 7 3 2 2" xfId="42976"/>
    <cellStyle name="Output 7 2 2 7 3 3" xfId="35670"/>
    <cellStyle name="Output 7 2 2 7 4" xfId="25757"/>
    <cellStyle name="Output 7 2 2 8" xfId="4891"/>
    <cellStyle name="Output 7 2 2 8 2" xfId="7477"/>
    <cellStyle name="Output 7 2 2 8 2 2" xfId="16466"/>
    <cellStyle name="Output 7 2 2 8 2 2 2" xfId="23095"/>
    <cellStyle name="Output 7 2 2 8 2 3" xfId="23971"/>
    <cellStyle name="Output 7 2 2 8 3" xfId="10114"/>
    <cellStyle name="Output 7 2 2 8 3 2" xfId="19103"/>
    <cellStyle name="Output 7 2 2 8 3 2 2" xfId="29805"/>
    <cellStyle name="Output 7 2 2 8 3 3" xfId="41630"/>
    <cellStyle name="Output 7 2 2 8 4" xfId="13880"/>
    <cellStyle name="Output 7 2 2 8 4 2" xfId="43999"/>
    <cellStyle name="Output 7 2 2 8 5" xfId="29647"/>
    <cellStyle name="Output 7 2 2 9" xfId="6799"/>
    <cellStyle name="Output 7 2 2 9 2" xfId="11998"/>
    <cellStyle name="Output 7 2 2 9 2 2" xfId="20987"/>
    <cellStyle name="Output 7 2 2 9 2 2 2" xfId="37772"/>
    <cellStyle name="Output 7 2 2 9 2 3" xfId="34806"/>
    <cellStyle name="Output 7 2 2 9 3" xfId="15788"/>
    <cellStyle name="Output 7 2 2 9 3 2" xfId="28171"/>
    <cellStyle name="Output 7 2 2 9 4" xfId="40419"/>
    <cellStyle name="Output 7 2 3" xfId="714"/>
    <cellStyle name="Output 7 2 3 2" xfId="5090"/>
    <cellStyle name="Output 7 2 3 2 2" xfId="7676"/>
    <cellStyle name="Output 7 2 3 2 2 2" xfId="16665"/>
    <cellStyle name="Output 7 2 3 2 2 2 2" xfId="39059"/>
    <cellStyle name="Output 7 2 3 2 2 3" xfId="24064"/>
    <cellStyle name="Output 7 2 3 2 3" xfId="10313"/>
    <cellStyle name="Output 7 2 3 2 3 2" xfId="19302"/>
    <cellStyle name="Output 7 2 3 2 3 2 2" xfId="37102"/>
    <cellStyle name="Output 7 2 3 2 3 3" xfId="37682"/>
    <cellStyle name="Output 7 2 3 2 4" xfId="14079"/>
    <cellStyle name="Output 7 2 3 2 4 2" xfId="33665"/>
    <cellStyle name="Output 7 2 3 2 5" xfId="31579"/>
    <cellStyle name="Output 7 2 3 3" xfId="3151"/>
    <cellStyle name="Output 7 2 3 3 2" xfId="28276"/>
    <cellStyle name="Output 7 2 3 4" xfId="27807"/>
    <cellStyle name="Output 7 2 4" xfId="1059"/>
    <cellStyle name="Output 7 2 4 2" xfId="5411"/>
    <cellStyle name="Output 7 2 4 2 2" xfId="7997"/>
    <cellStyle name="Output 7 2 4 2 2 2" xfId="16986"/>
    <cellStyle name="Output 7 2 4 2 2 2 2" xfId="27387"/>
    <cellStyle name="Output 7 2 4 2 2 3" xfId="23545"/>
    <cellStyle name="Output 7 2 4 2 3" xfId="10634"/>
    <cellStyle name="Output 7 2 4 2 3 2" xfId="19623"/>
    <cellStyle name="Output 7 2 4 2 3 2 2" xfId="25917"/>
    <cellStyle name="Output 7 2 4 2 3 3" xfId="34569"/>
    <cellStyle name="Output 7 2 4 2 4" xfId="14400"/>
    <cellStyle name="Output 7 2 4 2 4 2" xfId="33292"/>
    <cellStyle name="Output 7 2 4 2 5" xfId="36333"/>
    <cellStyle name="Output 7 2 4 3" xfId="3496"/>
    <cellStyle name="Output 7 2 4 3 2" xfId="30655"/>
    <cellStyle name="Output 7 2 4 4" xfId="29423"/>
    <cellStyle name="Output 7 2 5" xfId="1403"/>
    <cellStyle name="Output 7 2 5 2" xfId="5748"/>
    <cellStyle name="Output 7 2 5 2 2" xfId="8334"/>
    <cellStyle name="Output 7 2 5 2 2 2" xfId="17323"/>
    <cellStyle name="Output 7 2 5 2 2 2 2" xfId="35540"/>
    <cellStyle name="Output 7 2 5 2 2 3" xfId="43276"/>
    <cellStyle name="Output 7 2 5 2 3" xfId="10971"/>
    <cellStyle name="Output 7 2 5 2 3 2" xfId="19960"/>
    <cellStyle name="Output 7 2 5 2 3 2 2" xfId="27682"/>
    <cellStyle name="Output 7 2 5 2 3 3" xfId="26715"/>
    <cellStyle name="Output 7 2 5 2 4" xfId="14737"/>
    <cellStyle name="Output 7 2 5 2 4 2" xfId="27147"/>
    <cellStyle name="Output 7 2 5 2 5" xfId="30458"/>
    <cellStyle name="Output 7 2 5 3" xfId="3840"/>
    <cellStyle name="Output 7 2 5 3 2" xfId="32006"/>
    <cellStyle name="Output 7 2 5 4" xfId="28708"/>
    <cellStyle name="Output 7 2 6" xfId="1698"/>
    <cellStyle name="Output 7 2 6 2" xfId="6025"/>
    <cellStyle name="Output 7 2 6 2 2" xfId="8611"/>
    <cellStyle name="Output 7 2 6 2 2 2" xfId="17600"/>
    <cellStyle name="Output 7 2 6 2 2 2 2" xfId="29339"/>
    <cellStyle name="Output 7 2 6 2 2 3" xfId="37058"/>
    <cellStyle name="Output 7 2 6 2 3" xfId="11248"/>
    <cellStyle name="Output 7 2 6 2 3 2" xfId="20237"/>
    <cellStyle name="Output 7 2 6 2 3 2 2" xfId="36628"/>
    <cellStyle name="Output 7 2 6 2 3 3" xfId="40254"/>
    <cellStyle name="Output 7 2 6 2 4" xfId="15014"/>
    <cellStyle name="Output 7 2 6 2 4 2" xfId="42179"/>
    <cellStyle name="Output 7 2 6 2 5" xfId="28529"/>
    <cellStyle name="Output 7 2 6 3" xfId="4135"/>
    <cellStyle name="Output 7 2 6 3 2" xfId="41570"/>
    <cellStyle name="Output 7 2 6 4" xfId="29630"/>
    <cellStyle name="Output 7 2 7" xfId="2022"/>
    <cellStyle name="Output 7 2 7 2" xfId="6330"/>
    <cellStyle name="Output 7 2 7 2 2" xfId="8916"/>
    <cellStyle name="Output 7 2 7 2 2 2" xfId="17905"/>
    <cellStyle name="Output 7 2 7 2 2 2 2" xfId="43444"/>
    <cellStyle name="Output 7 2 7 2 2 3" xfId="26002"/>
    <cellStyle name="Output 7 2 7 2 3" xfId="11553"/>
    <cellStyle name="Output 7 2 7 2 3 2" xfId="20542"/>
    <cellStyle name="Output 7 2 7 2 3 2 2" xfId="32977"/>
    <cellStyle name="Output 7 2 7 2 3 3" xfId="26740"/>
    <cellStyle name="Output 7 2 7 2 4" xfId="15319"/>
    <cellStyle name="Output 7 2 7 2 4 2" xfId="31489"/>
    <cellStyle name="Output 7 2 7 2 5" xfId="27761"/>
    <cellStyle name="Output 7 2 7 3" xfId="4459"/>
    <cellStyle name="Output 7 2 7 3 2" xfId="34546"/>
    <cellStyle name="Output 7 2 7 4" xfId="28848"/>
    <cellStyle name="Output 7 2 8" xfId="2833"/>
    <cellStyle name="Output 7 2 8 2" xfId="6983"/>
    <cellStyle name="Output 7 2 8 2 2" xfId="12112"/>
    <cellStyle name="Output 7 2 8 2 2 2" xfId="21101"/>
    <cellStyle name="Output 7 2 8 2 2 2 2" xfId="35217"/>
    <cellStyle name="Output 7 2 8 2 2 3" xfId="23438"/>
    <cellStyle name="Output 7 2 8 2 3" xfId="12931"/>
    <cellStyle name="Output 7 2 8 2 3 2" xfId="21920"/>
    <cellStyle name="Output 7 2 8 2 3 2 2" xfId="26243"/>
    <cellStyle name="Output 7 2 8 2 3 3" xfId="22812"/>
    <cellStyle name="Output 7 2 8 2 4" xfId="15972"/>
    <cellStyle name="Output 7 2 8 2 4 2" xfId="36725"/>
    <cellStyle name="Output 7 2 8 2 5" xfId="24754"/>
    <cellStyle name="Output 7 2 8 3" xfId="9546"/>
    <cellStyle name="Output 7 2 8 3 2" xfId="18535"/>
    <cellStyle name="Output 7 2 8 3 2 2" xfId="30012"/>
    <cellStyle name="Output 7 2 8 3 3" xfId="26170"/>
    <cellStyle name="Output 7 2 8 4" xfId="27884"/>
    <cellStyle name="Output 7 2 9" xfId="4766"/>
    <cellStyle name="Output 7 2 9 2" xfId="7352"/>
    <cellStyle name="Output 7 2 9 2 2" xfId="16341"/>
    <cellStyle name="Output 7 2 9 2 2 2" xfId="36701"/>
    <cellStyle name="Output 7 2 9 2 3" xfId="28741"/>
    <cellStyle name="Output 7 2 9 3" xfId="9989"/>
    <cellStyle name="Output 7 2 9 3 2" xfId="18978"/>
    <cellStyle name="Output 7 2 9 3 2 2" xfId="23346"/>
    <cellStyle name="Output 7 2 9 3 3" xfId="37685"/>
    <cellStyle name="Output 7 2 9 4" xfId="13755"/>
    <cellStyle name="Output 7 2 9 4 2" xfId="39746"/>
    <cellStyle name="Output 7 2 9 5" xfId="37894"/>
    <cellStyle name="Output 7 3" xfId="438"/>
    <cellStyle name="Output 7 3 10" xfId="9303"/>
    <cellStyle name="Output 7 3 10 2" xfId="18292"/>
    <cellStyle name="Output 7 3 10 2 2" xfId="23724"/>
    <cellStyle name="Output 7 3 10 3" xfId="36768"/>
    <cellStyle name="Output 7 3 11" xfId="12687"/>
    <cellStyle name="Output 7 3 11 2" xfId="21676"/>
    <cellStyle name="Output 7 3 11 2 2" xfId="43245"/>
    <cellStyle name="Output 7 3 11 3" xfId="31691"/>
    <cellStyle name="Output 7 3 12" xfId="2444"/>
    <cellStyle name="Output 7 3 12 2" xfId="30208"/>
    <cellStyle name="Output 7 3 13" xfId="13353"/>
    <cellStyle name="Output 7 3 13 2" xfId="38182"/>
    <cellStyle name="Output 7 3 14" xfId="24449"/>
    <cellStyle name="Output 7 3 2" xfId="787"/>
    <cellStyle name="Output 7 3 2 2" xfId="5157"/>
    <cellStyle name="Output 7 3 2 2 2" xfId="7743"/>
    <cellStyle name="Output 7 3 2 2 2 2" xfId="16732"/>
    <cellStyle name="Output 7 3 2 2 2 2 2" xfId="41096"/>
    <cellStyle name="Output 7 3 2 2 2 3" xfId="22999"/>
    <cellStyle name="Output 7 3 2 2 3" xfId="10380"/>
    <cellStyle name="Output 7 3 2 2 3 2" xfId="19369"/>
    <cellStyle name="Output 7 3 2 2 3 2 2" xfId="25537"/>
    <cellStyle name="Output 7 3 2 2 3 3" xfId="34708"/>
    <cellStyle name="Output 7 3 2 2 4" xfId="14146"/>
    <cellStyle name="Output 7 3 2 2 4 2" xfId="35548"/>
    <cellStyle name="Output 7 3 2 2 5" xfId="23200"/>
    <cellStyle name="Output 7 3 2 3" xfId="3224"/>
    <cellStyle name="Output 7 3 2 3 2" xfId="33078"/>
    <cellStyle name="Output 7 3 2 4" xfId="32938"/>
    <cellStyle name="Output 7 3 3" xfId="1132"/>
    <cellStyle name="Output 7 3 3 2" xfId="5478"/>
    <cellStyle name="Output 7 3 3 2 2" xfId="8064"/>
    <cellStyle name="Output 7 3 3 2 2 2" xfId="17053"/>
    <cellStyle name="Output 7 3 3 2 2 2 2" xfId="28787"/>
    <cellStyle name="Output 7 3 3 2 2 3" xfId="39716"/>
    <cellStyle name="Output 7 3 3 2 3" xfId="10701"/>
    <cellStyle name="Output 7 3 3 2 3 2" xfId="19690"/>
    <cellStyle name="Output 7 3 3 2 3 2 2" xfId="33296"/>
    <cellStyle name="Output 7 3 3 2 3 3" xfId="40555"/>
    <cellStyle name="Output 7 3 3 2 4" xfId="14467"/>
    <cellStyle name="Output 7 3 3 2 4 2" xfId="35154"/>
    <cellStyle name="Output 7 3 3 2 5" xfId="37872"/>
    <cellStyle name="Output 7 3 3 3" xfId="3569"/>
    <cellStyle name="Output 7 3 3 3 2" xfId="38123"/>
    <cellStyle name="Output 7 3 3 4" xfId="31312"/>
    <cellStyle name="Output 7 3 4" xfId="1476"/>
    <cellStyle name="Output 7 3 4 2" xfId="5821"/>
    <cellStyle name="Output 7 3 4 2 2" xfId="8407"/>
    <cellStyle name="Output 7 3 4 2 2 2" xfId="17396"/>
    <cellStyle name="Output 7 3 4 2 2 2 2" xfId="38041"/>
    <cellStyle name="Output 7 3 4 2 2 3" xfId="41767"/>
    <cellStyle name="Output 7 3 4 2 3" xfId="11044"/>
    <cellStyle name="Output 7 3 4 2 3 2" xfId="20033"/>
    <cellStyle name="Output 7 3 4 2 3 2 2" xfId="32674"/>
    <cellStyle name="Output 7 3 4 2 3 3" xfId="40224"/>
    <cellStyle name="Output 7 3 4 2 4" xfId="14810"/>
    <cellStyle name="Output 7 3 4 2 4 2" xfId="41332"/>
    <cellStyle name="Output 7 3 4 2 5" xfId="27136"/>
    <cellStyle name="Output 7 3 4 3" xfId="3913"/>
    <cellStyle name="Output 7 3 4 3 2" xfId="39604"/>
    <cellStyle name="Output 7 3 4 4" xfId="24753"/>
    <cellStyle name="Output 7 3 5" xfId="1799"/>
    <cellStyle name="Output 7 3 5 2" xfId="6117"/>
    <cellStyle name="Output 7 3 5 2 2" xfId="8703"/>
    <cellStyle name="Output 7 3 5 2 2 2" xfId="17692"/>
    <cellStyle name="Output 7 3 5 2 2 2 2" xfId="35747"/>
    <cellStyle name="Output 7 3 5 2 2 3" xfId="29837"/>
    <cellStyle name="Output 7 3 5 2 3" xfId="11340"/>
    <cellStyle name="Output 7 3 5 2 3 2" xfId="20329"/>
    <cellStyle name="Output 7 3 5 2 3 2 2" xfId="33632"/>
    <cellStyle name="Output 7 3 5 2 3 3" xfId="40270"/>
    <cellStyle name="Output 7 3 5 2 4" xfId="15106"/>
    <cellStyle name="Output 7 3 5 2 4 2" xfId="34255"/>
    <cellStyle name="Output 7 3 5 2 5" xfId="24100"/>
    <cellStyle name="Output 7 3 5 3" xfId="4236"/>
    <cellStyle name="Output 7 3 5 3 2" xfId="32616"/>
    <cellStyle name="Output 7 3 5 4" xfId="23025"/>
    <cellStyle name="Output 7 3 6" xfId="2095"/>
    <cellStyle name="Output 7 3 6 2" xfId="6397"/>
    <cellStyle name="Output 7 3 6 2 2" xfId="8983"/>
    <cellStyle name="Output 7 3 6 2 2 2" xfId="17972"/>
    <cellStyle name="Output 7 3 6 2 2 2 2" xfId="23310"/>
    <cellStyle name="Output 7 3 6 2 2 3" xfId="26777"/>
    <cellStyle name="Output 7 3 6 2 3" xfId="11620"/>
    <cellStyle name="Output 7 3 6 2 3 2" xfId="20609"/>
    <cellStyle name="Output 7 3 6 2 3 2 2" xfId="40398"/>
    <cellStyle name="Output 7 3 6 2 3 3" xfId="34983"/>
    <cellStyle name="Output 7 3 6 2 4" xfId="15386"/>
    <cellStyle name="Output 7 3 6 2 4 2" xfId="34335"/>
    <cellStyle name="Output 7 3 6 2 5" xfId="39442"/>
    <cellStyle name="Output 7 3 6 3" xfId="4532"/>
    <cellStyle name="Output 7 3 6 3 2" xfId="43163"/>
    <cellStyle name="Output 7 3 6 4" xfId="23835"/>
    <cellStyle name="Output 7 3 7" xfId="2905"/>
    <cellStyle name="Output 7 3 7 2" xfId="7055"/>
    <cellStyle name="Output 7 3 7 2 2" xfId="12181"/>
    <cellStyle name="Output 7 3 7 2 2 2" xfId="21170"/>
    <cellStyle name="Output 7 3 7 2 2 2 2" xfId="40196"/>
    <cellStyle name="Output 7 3 7 2 2 3" xfId="41238"/>
    <cellStyle name="Output 7 3 7 2 3" xfId="12987"/>
    <cellStyle name="Output 7 3 7 2 3 2" xfId="21976"/>
    <cellStyle name="Output 7 3 7 2 3 2 2" xfId="39204"/>
    <cellStyle name="Output 7 3 7 2 3 3" xfId="34474"/>
    <cellStyle name="Output 7 3 7 2 4" xfId="16044"/>
    <cellStyle name="Output 7 3 7 2 4 2" xfId="40835"/>
    <cellStyle name="Output 7 3 7 2 5" xfId="33242"/>
    <cellStyle name="Output 7 3 7 3" xfId="9618"/>
    <cellStyle name="Output 7 3 7 3 2" xfId="18607"/>
    <cellStyle name="Output 7 3 7 3 2 2" xfId="38612"/>
    <cellStyle name="Output 7 3 7 3 3" xfId="41988"/>
    <cellStyle name="Output 7 3 7 4" xfId="28514"/>
    <cellStyle name="Output 7 3 8" xfId="4833"/>
    <cellStyle name="Output 7 3 8 2" xfId="7419"/>
    <cellStyle name="Output 7 3 8 2 2" xfId="16408"/>
    <cellStyle name="Output 7 3 8 2 2 2" xfId="34996"/>
    <cellStyle name="Output 7 3 8 2 3" xfId="37143"/>
    <cellStyle name="Output 7 3 8 3" xfId="10056"/>
    <cellStyle name="Output 7 3 8 3 2" xfId="19045"/>
    <cellStyle name="Output 7 3 8 3 2 2" xfId="39361"/>
    <cellStyle name="Output 7 3 8 3 3" xfId="34710"/>
    <cellStyle name="Output 7 3 8 4" xfId="13822"/>
    <cellStyle name="Output 7 3 8 4 2" xfId="33862"/>
    <cellStyle name="Output 7 3 8 5" xfId="27352"/>
    <cellStyle name="Output 7 3 9" xfId="6740"/>
    <cellStyle name="Output 7 3 9 2" xfId="11940"/>
    <cellStyle name="Output 7 3 9 2 2" xfId="20929"/>
    <cellStyle name="Output 7 3 9 2 2 2" xfId="29143"/>
    <cellStyle name="Output 7 3 9 2 3" xfId="42815"/>
    <cellStyle name="Output 7 3 9 3" xfId="15729"/>
    <cellStyle name="Output 7 3 9 3 2" xfId="29753"/>
    <cellStyle name="Output 7 3 9 4" xfId="31961"/>
    <cellStyle name="Output 7 4" xfId="536"/>
    <cellStyle name="Output 7 4 2" xfId="885"/>
    <cellStyle name="Output 7 4 2 2" xfId="5254"/>
    <cellStyle name="Output 7 4 2 2 2" xfId="7840"/>
    <cellStyle name="Output 7 4 2 2 2 2" xfId="16829"/>
    <cellStyle name="Output 7 4 2 2 2 2 2" xfId="27057"/>
    <cellStyle name="Output 7 4 2 2 2 3" xfId="38058"/>
    <cellStyle name="Output 7 4 2 2 3" xfId="10477"/>
    <cellStyle name="Output 7 4 2 2 3 2" xfId="19466"/>
    <cellStyle name="Output 7 4 2 2 3 2 2" xfId="43417"/>
    <cellStyle name="Output 7 4 2 2 3 3" xfId="33344"/>
    <cellStyle name="Output 7 4 2 2 4" xfId="14243"/>
    <cellStyle name="Output 7 4 2 2 4 2" xfId="30933"/>
    <cellStyle name="Output 7 4 2 2 5" xfId="24768"/>
    <cellStyle name="Output 7 4 2 3" xfId="3322"/>
    <cellStyle name="Output 7 4 2 3 2" xfId="39403"/>
    <cellStyle name="Output 7 4 2 4" xfId="25717"/>
    <cellStyle name="Output 7 4 3" xfId="1230"/>
    <cellStyle name="Output 7 4 3 2" xfId="5575"/>
    <cellStyle name="Output 7 4 3 2 2" xfId="8161"/>
    <cellStyle name="Output 7 4 3 2 2 2" xfId="17150"/>
    <cellStyle name="Output 7 4 3 2 2 2 2" xfId="22973"/>
    <cellStyle name="Output 7 4 3 2 2 3" xfId="28133"/>
    <cellStyle name="Output 7 4 3 2 3" xfId="10798"/>
    <cellStyle name="Output 7 4 3 2 3 2" xfId="19787"/>
    <cellStyle name="Output 7 4 3 2 3 2 2" xfId="30301"/>
    <cellStyle name="Output 7 4 3 2 3 3" xfId="40284"/>
    <cellStyle name="Output 7 4 3 2 4" xfId="14564"/>
    <cellStyle name="Output 7 4 3 2 4 2" xfId="33147"/>
    <cellStyle name="Output 7 4 3 2 5" xfId="28318"/>
    <cellStyle name="Output 7 4 3 3" xfId="3667"/>
    <cellStyle name="Output 7 4 3 3 2" xfId="25190"/>
    <cellStyle name="Output 7 4 3 4" xfId="37677"/>
    <cellStyle name="Output 7 4 4" xfId="1574"/>
    <cellStyle name="Output 7 4 4 2" xfId="5919"/>
    <cellStyle name="Output 7 4 4 2 2" xfId="8505"/>
    <cellStyle name="Output 7 4 4 2 2 2" xfId="17494"/>
    <cellStyle name="Output 7 4 4 2 2 2 2" xfId="43994"/>
    <cellStyle name="Output 7 4 4 2 2 3" xfId="23015"/>
    <cellStyle name="Output 7 4 4 2 3" xfId="11142"/>
    <cellStyle name="Output 7 4 4 2 3 2" xfId="20131"/>
    <cellStyle name="Output 7 4 4 2 3 2 2" xfId="25453"/>
    <cellStyle name="Output 7 4 4 2 3 3" xfId="40269"/>
    <cellStyle name="Output 7 4 4 2 4" xfId="14908"/>
    <cellStyle name="Output 7 4 4 2 4 2" xfId="36356"/>
    <cellStyle name="Output 7 4 4 2 5" xfId="22282"/>
    <cellStyle name="Output 7 4 4 3" xfId="4011"/>
    <cellStyle name="Output 7 4 4 3 2" xfId="27980"/>
    <cellStyle name="Output 7 4 4 4" xfId="25331"/>
    <cellStyle name="Output 7 4 5" xfId="1886"/>
    <cellStyle name="Output 7 4 5 2" xfId="6202"/>
    <cellStyle name="Output 7 4 5 2 2" xfId="8788"/>
    <cellStyle name="Output 7 4 5 2 2 2" xfId="17777"/>
    <cellStyle name="Output 7 4 5 2 2 2 2" xfId="29414"/>
    <cellStyle name="Output 7 4 5 2 2 3" xfId="39599"/>
    <cellStyle name="Output 7 4 5 2 3" xfId="11425"/>
    <cellStyle name="Output 7 4 5 2 3 2" xfId="20414"/>
    <cellStyle name="Output 7 4 5 2 3 2 2" xfId="36704"/>
    <cellStyle name="Output 7 4 5 2 3 3" xfId="26685"/>
    <cellStyle name="Output 7 4 5 2 4" xfId="15191"/>
    <cellStyle name="Output 7 4 5 2 4 2" xfId="23790"/>
    <cellStyle name="Output 7 4 5 2 5" xfId="24479"/>
    <cellStyle name="Output 7 4 5 3" xfId="4323"/>
    <cellStyle name="Output 7 4 5 3 2" xfId="28668"/>
    <cellStyle name="Output 7 4 5 4" xfId="23413"/>
    <cellStyle name="Output 7 4 6" xfId="2193"/>
    <cellStyle name="Output 7 4 6 2" xfId="6494"/>
    <cellStyle name="Output 7 4 6 2 2" xfId="9080"/>
    <cellStyle name="Output 7 4 6 2 2 2" xfId="18069"/>
    <cellStyle name="Output 7 4 6 2 2 2 2" xfId="30756"/>
    <cellStyle name="Output 7 4 6 2 2 3" xfId="31652"/>
    <cellStyle name="Output 7 4 6 2 3" xfId="11717"/>
    <cellStyle name="Output 7 4 6 2 3 2" xfId="20706"/>
    <cellStyle name="Output 7 4 6 2 3 2 2" xfId="22420"/>
    <cellStyle name="Output 7 4 6 2 3 3" xfId="44089"/>
    <cellStyle name="Output 7 4 6 2 4" xfId="15483"/>
    <cellStyle name="Output 7 4 6 2 4 2" xfId="37135"/>
    <cellStyle name="Output 7 4 6 2 5" xfId="32538"/>
    <cellStyle name="Output 7 4 6 3" xfId="4630"/>
    <cellStyle name="Output 7 4 6 3 2" xfId="29851"/>
    <cellStyle name="Output 7 4 6 4" xfId="31981"/>
    <cellStyle name="Output 7 4 7" xfId="4930"/>
    <cellStyle name="Output 7 4 7 2" xfId="7516"/>
    <cellStyle name="Output 7 4 7 2 2" xfId="16505"/>
    <cellStyle name="Output 7 4 7 2 2 2" xfId="38798"/>
    <cellStyle name="Output 7 4 7 2 3" xfId="29529"/>
    <cellStyle name="Output 7 4 7 3" xfId="10153"/>
    <cellStyle name="Output 7 4 7 3 2" xfId="19142"/>
    <cellStyle name="Output 7 4 7 3 2 2" xfId="36106"/>
    <cellStyle name="Output 7 4 7 3 3" xfId="33353"/>
    <cellStyle name="Output 7 4 7 4" xfId="13919"/>
    <cellStyle name="Output 7 4 7 4 2" xfId="22590"/>
    <cellStyle name="Output 7 4 7 5" xfId="40905"/>
    <cellStyle name="Output 7 4 8" xfId="2542"/>
    <cellStyle name="Output 7 4 8 2" xfId="40403"/>
    <cellStyle name="Output 7 4 9" xfId="30649"/>
    <cellStyle name="Output 7 5" xfId="305"/>
    <cellStyle name="Output 7 5 2" xfId="4708"/>
    <cellStyle name="Output 7 5 2 2" xfId="7294"/>
    <cellStyle name="Output 7 5 2 2 2" xfId="16283"/>
    <cellStyle name="Output 7 5 2 2 2 2" xfId="27273"/>
    <cellStyle name="Output 7 5 2 2 3" xfId="32925"/>
    <cellStyle name="Output 7 5 2 3" xfId="9931"/>
    <cellStyle name="Output 7 5 2 3 2" xfId="18920"/>
    <cellStyle name="Output 7 5 2 3 2 2" xfId="43544"/>
    <cellStyle name="Output 7 5 2 3 3" xfId="40515"/>
    <cellStyle name="Output 7 5 2 4" xfId="13697"/>
    <cellStyle name="Output 7 5 2 4 2" xfId="32860"/>
    <cellStyle name="Output 7 5 2 5" xfId="42347"/>
    <cellStyle name="Output 7 5 3" xfId="2773"/>
    <cellStyle name="Output 7 5 3 2" xfId="30524"/>
    <cellStyle name="Output 7 5 4" xfId="39160"/>
    <cellStyle name="Output 7 6" xfId="654"/>
    <cellStyle name="Output 7 6 2" xfId="5032"/>
    <cellStyle name="Output 7 6 2 2" xfId="7618"/>
    <cellStyle name="Output 7 6 2 2 2" xfId="16607"/>
    <cellStyle name="Output 7 6 2 2 2 2" xfId="31717"/>
    <cellStyle name="Output 7 6 2 2 3" xfId="36160"/>
    <cellStyle name="Output 7 6 2 3" xfId="10255"/>
    <cellStyle name="Output 7 6 2 3 2" xfId="19244"/>
    <cellStyle name="Output 7 6 2 3 2 2" xfId="32373"/>
    <cellStyle name="Output 7 6 2 3 3" xfId="44104"/>
    <cellStyle name="Output 7 6 2 4" xfId="14021"/>
    <cellStyle name="Output 7 6 2 4 2" xfId="33513"/>
    <cellStyle name="Output 7 6 2 5" xfId="34249"/>
    <cellStyle name="Output 7 6 3" xfId="3091"/>
    <cellStyle name="Output 7 6 3 2" xfId="39126"/>
    <cellStyle name="Output 7 6 4" xfId="41175"/>
    <cellStyle name="Output 7 7" xfId="999"/>
    <cellStyle name="Output 7 7 2" xfId="5353"/>
    <cellStyle name="Output 7 7 2 2" xfId="7939"/>
    <cellStyle name="Output 7 7 2 2 2" xfId="16928"/>
    <cellStyle name="Output 7 7 2 2 2 2" xfId="35759"/>
    <cellStyle name="Output 7 7 2 2 3" xfId="30848"/>
    <cellStyle name="Output 7 7 2 3" xfId="10576"/>
    <cellStyle name="Output 7 7 2 3 2" xfId="19565"/>
    <cellStyle name="Output 7 7 2 3 2 2" xfId="42574"/>
    <cellStyle name="Output 7 7 2 3 3" xfId="31129"/>
    <cellStyle name="Output 7 7 2 4" xfId="14342"/>
    <cellStyle name="Output 7 7 2 4 2" xfId="27414"/>
    <cellStyle name="Output 7 7 2 5" xfId="41423"/>
    <cellStyle name="Output 7 7 3" xfId="3436"/>
    <cellStyle name="Output 7 7 3 2" xfId="24717"/>
    <cellStyle name="Output 7 7 4" xfId="24637"/>
    <cellStyle name="Output 7 8" xfId="1343"/>
    <cellStyle name="Output 7 8 2" xfId="5688"/>
    <cellStyle name="Output 7 8 2 2" xfId="8274"/>
    <cellStyle name="Output 7 8 2 2 2" xfId="17263"/>
    <cellStyle name="Output 7 8 2 2 2 2" xfId="36959"/>
    <cellStyle name="Output 7 8 2 2 3" xfId="42536"/>
    <cellStyle name="Output 7 8 2 3" xfId="10911"/>
    <cellStyle name="Output 7 8 2 3 2" xfId="19900"/>
    <cellStyle name="Output 7 8 2 3 2 2" xfId="40914"/>
    <cellStyle name="Output 7 8 2 3 3" xfId="26769"/>
    <cellStyle name="Output 7 8 2 4" xfId="14677"/>
    <cellStyle name="Output 7 8 2 4 2" xfId="43764"/>
    <cellStyle name="Output 7 8 2 5" xfId="25737"/>
    <cellStyle name="Output 7 8 3" xfId="3780"/>
    <cellStyle name="Output 7 8 3 2" xfId="25001"/>
    <cellStyle name="Output 7 8 4" xfId="39465"/>
    <cellStyle name="Output 7 9" xfId="1650"/>
    <cellStyle name="Output 7 9 2" xfId="5986"/>
    <cellStyle name="Output 7 9 2 2" xfId="8572"/>
    <cellStyle name="Output 7 9 2 2 2" xfId="17561"/>
    <cellStyle name="Output 7 9 2 2 2 2" xfId="41973"/>
    <cellStyle name="Output 7 9 2 2 3" xfId="26839"/>
    <cellStyle name="Output 7 9 2 3" xfId="11209"/>
    <cellStyle name="Output 7 9 2 3 2" xfId="20198"/>
    <cellStyle name="Output 7 9 2 3 2 2" xfId="36354"/>
    <cellStyle name="Output 7 9 2 3 3" xfId="26660"/>
    <cellStyle name="Output 7 9 2 4" xfId="14975"/>
    <cellStyle name="Output 7 9 2 4 2" xfId="32503"/>
    <cellStyle name="Output 7 9 2 5" xfId="38767"/>
    <cellStyle name="Output 7 9 3" xfId="4087"/>
    <cellStyle name="Output 7 9 3 2" xfId="35847"/>
    <cellStyle name="Output 7 9 4" xfId="43440"/>
    <cellStyle name="Output 8" xfId="150"/>
    <cellStyle name="Output 8 10" xfId="1961"/>
    <cellStyle name="Output 8 10 2" xfId="6271"/>
    <cellStyle name="Output 8 10 2 2" xfId="8857"/>
    <cellStyle name="Output 8 10 2 2 2" xfId="17846"/>
    <cellStyle name="Output 8 10 2 2 2 2" xfId="25658"/>
    <cellStyle name="Output 8 10 2 2 3" xfId="28868"/>
    <cellStyle name="Output 8 10 2 3" xfId="11494"/>
    <cellStyle name="Output 8 10 2 3 2" xfId="20483"/>
    <cellStyle name="Output 8 10 2 3 2 2" xfId="23482"/>
    <cellStyle name="Output 8 10 2 3 3" xfId="34754"/>
    <cellStyle name="Output 8 10 2 4" xfId="15260"/>
    <cellStyle name="Output 8 10 2 4 2" xfId="29500"/>
    <cellStyle name="Output 8 10 2 5" xfId="28120"/>
    <cellStyle name="Output 8 10 3" xfId="4398"/>
    <cellStyle name="Output 8 10 3 2" xfId="42108"/>
    <cellStyle name="Output 8 10 4" xfId="23166"/>
    <cellStyle name="Output 8 11" xfId="2981"/>
    <cellStyle name="Output 8 11 2" xfId="7131"/>
    <cellStyle name="Output 8 11 2 2" xfId="16120"/>
    <cellStyle name="Output 8 11 2 2 2" xfId="26991"/>
    <cellStyle name="Output 8 11 2 3" xfId="24778"/>
    <cellStyle name="Output 8 11 3" xfId="9694"/>
    <cellStyle name="Output 8 11 3 2" xfId="18683"/>
    <cellStyle name="Output 8 11 3 2 2" xfId="25710"/>
    <cellStyle name="Output 8 11 3 3" xfId="26469"/>
    <cellStyle name="Output 8 11 4" xfId="13534"/>
    <cellStyle name="Output 8 11 4 2" xfId="25216"/>
    <cellStyle name="Output 8 11 5" xfId="29190"/>
    <cellStyle name="Output 8 12" xfId="6606"/>
    <cellStyle name="Output 8 12 2" xfId="11814"/>
    <cellStyle name="Output 8 12 2 2" xfId="20803"/>
    <cellStyle name="Output 8 12 2 2 2" xfId="39485"/>
    <cellStyle name="Output 8 12 2 3" xfId="27036"/>
    <cellStyle name="Output 8 12 3" xfId="15595"/>
    <cellStyle name="Output 8 12 3 2" xfId="36015"/>
    <cellStyle name="Output 8 12 4" xfId="24335"/>
    <cellStyle name="Output 8 13" xfId="9177"/>
    <cellStyle name="Output 8 13 2" xfId="18166"/>
    <cellStyle name="Output 8 13 2 2" xfId="36603"/>
    <cellStyle name="Output 8 13 3" xfId="28888"/>
    <cellStyle name="Output 8 14" xfId="9777"/>
    <cellStyle name="Output 8 14 2" xfId="18766"/>
    <cellStyle name="Output 8 14 2 2" xfId="26930"/>
    <cellStyle name="Output 8 14 3" xfId="34525"/>
    <cellStyle name="Output 8 15" xfId="2310"/>
    <cellStyle name="Output 8 15 2" xfId="35349"/>
    <cellStyle name="Output 8 16" xfId="13219"/>
    <cellStyle name="Output 8 16 2" xfId="34023"/>
    <cellStyle name="Output 8 17" xfId="27613"/>
    <cellStyle name="Output 8 18" xfId="44666"/>
    <cellStyle name="Output 8 19" xfId="45749"/>
    <cellStyle name="Output 8 2" xfId="330"/>
    <cellStyle name="Output 8 2 10" xfId="6632"/>
    <cellStyle name="Output 8 2 10 2" xfId="11838"/>
    <cellStyle name="Output 8 2 10 2 2" xfId="20827"/>
    <cellStyle name="Output 8 2 10 2 2 2" xfId="27588"/>
    <cellStyle name="Output 8 2 10 2 3" xfId="24279"/>
    <cellStyle name="Output 8 2 10 3" xfId="15621"/>
    <cellStyle name="Output 8 2 10 3 2" xfId="29113"/>
    <cellStyle name="Output 8 2 10 4" xfId="42972"/>
    <cellStyle name="Output 8 2 11" xfId="9201"/>
    <cellStyle name="Output 8 2 11 2" xfId="18190"/>
    <cellStyle name="Output 8 2 11 2 2" xfId="34365"/>
    <cellStyle name="Output 8 2 11 3" xfId="30066"/>
    <cellStyle name="Output 8 2 12" xfId="12327"/>
    <cellStyle name="Output 8 2 12 2" xfId="21316"/>
    <cellStyle name="Output 8 2 12 2 2" xfId="37707"/>
    <cellStyle name="Output 8 2 12 3" xfId="34908"/>
    <cellStyle name="Output 8 2 13" xfId="2336"/>
    <cellStyle name="Output 8 2 13 2" xfId="38592"/>
    <cellStyle name="Output 8 2 14" xfId="13245"/>
    <cellStyle name="Output 8 2 14 2" xfId="37388"/>
    <cellStyle name="Output 8 2 15" xfId="36240"/>
    <cellStyle name="Output 8 2 2" xfId="462"/>
    <cellStyle name="Output 8 2 2 10" xfId="9326"/>
    <cellStyle name="Output 8 2 2 10 2" xfId="18315"/>
    <cellStyle name="Output 8 2 2 10 2 2" xfId="29399"/>
    <cellStyle name="Output 8 2 2 10 3" xfId="38062"/>
    <cellStyle name="Output 8 2 2 11" xfId="12006"/>
    <cellStyle name="Output 8 2 2 11 2" xfId="20995"/>
    <cellStyle name="Output 8 2 2 11 2 2" xfId="26996"/>
    <cellStyle name="Output 8 2 2 11 3" xfId="41627"/>
    <cellStyle name="Output 8 2 2 12" xfId="2468"/>
    <cellStyle name="Output 8 2 2 12 2" xfId="37302"/>
    <cellStyle name="Output 8 2 2 13" xfId="13377"/>
    <cellStyle name="Output 8 2 2 13 2" xfId="39431"/>
    <cellStyle name="Output 8 2 2 14" xfId="25691"/>
    <cellStyle name="Output 8 2 2 2" xfId="811"/>
    <cellStyle name="Output 8 2 2 2 2" xfId="5180"/>
    <cellStyle name="Output 8 2 2 2 2 2" xfId="7766"/>
    <cellStyle name="Output 8 2 2 2 2 2 2" xfId="16755"/>
    <cellStyle name="Output 8 2 2 2 2 2 2 2" xfId="36602"/>
    <cellStyle name="Output 8 2 2 2 2 2 3" xfId="42385"/>
    <cellStyle name="Output 8 2 2 2 2 3" xfId="10403"/>
    <cellStyle name="Output 8 2 2 2 2 3 2" xfId="19392"/>
    <cellStyle name="Output 8 2 2 2 2 3 2 2" xfId="38998"/>
    <cellStyle name="Output 8 2 2 2 2 3 3" xfId="25383"/>
    <cellStyle name="Output 8 2 2 2 2 4" xfId="14169"/>
    <cellStyle name="Output 8 2 2 2 2 4 2" xfId="41338"/>
    <cellStyle name="Output 8 2 2 2 2 5" xfId="41358"/>
    <cellStyle name="Output 8 2 2 2 3" xfId="3248"/>
    <cellStyle name="Output 8 2 2 2 3 2" xfId="39972"/>
    <cellStyle name="Output 8 2 2 2 4" xfId="34169"/>
    <cellStyle name="Output 8 2 2 3" xfId="1156"/>
    <cellStyle name="Output 8 2 2 3 2" xfId="5501"/>
    <cellStyle name="Output 8 2 2 3 2 2" xfId="8087"/>
    <cellStyle name="Output 8 2 2 3 2 2 2" xfId="17076"/>
    <cellStyle name="Output 8 2 2 3 2 2 2 2" xfId="24458"/>
    <cellStyle name="Output 8 2 2 3 2 2 3" xfId="26881"/>
    <cellStyle name="Output 8 2 2 3 2 3" xfId="10724"/>
    <cellStyle name="Output 8 2 2 3 2 3 2" xfId="19713"/>
    <cellStyle name="Output 8 2 2 3 2 3 2 2" xfId="43687"/>
    <cellStyle name="Output 8 2 2 3 2 3 3" xfId="43936"/>
    <cellStyle name="Output 8 2 2 3 2 4" xfId="14490"/>
    <cellStyle name="Output 8 2 2 3 2 4 2" xfId="32835"/>
    <cellStyle name="Output 8 2 2 3 2 5" xfId="30893"/>
    <cellStyle name="Output 8 2 2 3 3" xfId="3593"/>
    <cellStyle name="Output 8 2 2 3 3 2" xfId="39367"/>
    <cellStyle name="Output 8 2 2 3 4" xfId="36186"/>
    <cellStyle name="Output 8 2 2 4" xfId="1500"/>
    <cellStyle name="Output 8 2 2 4 2" xfId="5845"/>
    <cellStyle name="Output 8 2 2 4 2 2" xfId="8431"/>
    <cellStyle name="Output 8 2 2 4 2 2 2" xfId="17420"/>
    <cellStyle name="Output 8 2 2 4 2 2 2 2" xfId="39283"/>
    <cellStyle name="Output 8 2 2 4 2 2 3" xfId="24451"/>
    <cellStyle name="Output 8 2 2 4 2 3" xfId="11068"/>
    <cellStyle name="Output 8 2 2 4 2 3 2" xfId="20057"/>
    <cellStyle name="Output 8 2 2 4 2 3 2 2" xfId="33923"/>
    <cellStyle name="Output 8 2 2 4 2 3 3" xfId="42822"/>
    <cellStyle name="Output 8 2 2 4 2 4" xfId="14834"/>
    <cellStyle name="Output 8 2 2 4 2 4 2" xfId="22369"/>
    <cellStyle name="Output 8 2 2 4 2 5" xfId="24815"/>
    <cellStyle name="Output 8 2 2 4 3" xfId="3937"/>
    <cellStyle name="Output 8 2 2 4 3 2" xfId="27717"/>
    <cellStyle name="Output 8 2 2 4 4" xfId="25994"/>
    <cellStyle name="Output 8 2 2 5" xfId="1454"/>
    <cellStyle name="Output 8 2 2 5 2" xfId="5799"/>
    <cellStyle name="Output 8 2 2 5 2 2" xfId="8385"/>
    <cellStyle name="Output 8 2 2 5 2 2 2" xfId="17374"/>
    <cellStyle name="Output 8 2 2 5 2 2 2 2" xfId="29869"/>
    <cellStyle name="Output 8 2 2 5 2 2 3" xfId="34332"/>
    <cellStyle name="Output 8 2 2 5 2 3" xfId="11022"/>
    <cellStyle name="Output 8 2 2 5 2 3 2" xfId="20011"/>
    <cellStyle name="Output 8 2 2 5 2 3 2 2" xfId="22604"/>
    <cellStyle name="Output 8 2 2 5 2 3 3" xfId="24228"/>
    <cellStyle name="Output 8 2 2 5 2 4" xfId="14788"/>
    <cellStyle name="Output 8 2 2 5 2 4 2" xfId="30405"/>
    <cellStyle name="Output 8 2 2 5 2 5" xfId="39796"/>
    <cellStyle name="Output 8 2 2 5 3" xfId="3891"/>
    <cellStyle name="Output 8 2 2 5 3 2" xfId="33918"/>
    <cellStyle name="Output 8 2 2 5 4" xfId="35002"/>
    <cellStyle name="Output 8 2 2 6" xfId="2119"/>
    <cellStyle name="Output 8 2 2 6 2" xfId="6420"/>
    <cellStyle name="Output 8 2 2 6 2 2" xfId="9006"/>
    <cellStyle name="Output 8 2 2 6 2 2 2" xfId="17995"/>
    <cellStyle name="Output 8 2 2 6 2 2 2 2" xfId="42255"/>
    <cellStyle name="Output 8 2 2 6 2 2 3" xfId="43852"/>
    <cellStyle name="Output 8 2 2 6 2 3" xfId="11643"/>
    <cellStyle name="Output 8 2 2 6 2 3 2" xfId="20632"/>
    <cellStyle name="Output 8 2 2 6 2 3 2 2" xfId="24649"/>
    <cellStyle name="Output 8 2 2 6 2 3 3" xfId="44105"/>
    <cellStyle name="Output 8 2 2 6 2 4" xfId="15409"/>
    <cellStyle name="Output 8 2 2 6 2 4 2" xfId="28783"/>
    <cellStyle name="Output 8 2 2 6 2 5" xfId="37348"/>
    <cellStyle name="Output 8 2 2 6 3" xfId="4556"/>
    <cellStyle name="Output 8 2 2 6 3 2" xfId="28202"/>
    <cellStyle name="Output 8 2 2 6 4" xfId="25210"/>
    <cellStyle name="Output 8 2 2 7" xfId="2929"/>
    <cellStyle name="Output 8 2 2 7 2" xfId="7079"/>
    <cellStyle name="Output 8 2 2 7 2 2" xfId="12205"/>
    <cellStyle name="Output 8 2 2 7 2 2 2" xfId="21194"/>
    <cellStyle name="Output 8 2 2 7 2 2 2 2" xfId="27823"/>
    <cellStyle name="Output 8 2 2 7 2 2 3" xfId="43586"/>
    <cellStyle name="Output 8 2 2 7 2 3" xfId="13005"/>
    <cellStyle name="Output 8 2 2 7 2 3 2" xfId="21994"/>
    <cellStyle name="Output 8 2 2 7 2 3 2 2" xfId="29081"/>
    <cellStyle name="Output 8 2 2 7 2 3 3" xfId="30777"/>
    <cellStyle name="Output 8 2 2 7 2 4" xfId="16068"/>
    <cellStyle name="Output 8 2 2 7 2 4 2" xfId="35249"/>
    <cellStyle name="Output 8 2 2 7 2 5" xfId="29560"/>
    <cellStyle name="Output 8 2 2 7 3" xfId="9642"/>
    <cellStyle name="Output 8 2 2 7 3 2" xfId="18631"/>
    <cellStyle name="Output 8 2 2 7 3 2 2" xfId="31282"/>
    <cellStyle name="Output 8 2 2 7 3 3" xfId="43234"/>
    <cellStyle name="Output 8 2 2 7 4" xfId="34483"/>
    <cellStyle name="Output 8 2 2 8" xfId="4856"/>
    <cellStyle name="Output 8 2 2 8 2" xfId="7442"/>
    <cellStyle name="Output 8 2 2 8 2 2" xfId="16431"/>
    <cellStyle name="Output 8 2 2 8 2 2 2" xfId="32733"/>
    <cellStyle name="Output 8 2 2 8 2 3" xfId="22147"/>
    <cellStyle name="Output 8 2 2 8 3" xfId="10079"/>
    <cellStyle name="Output 8 2 2 8 3 2" xfId="19068"/>
    <cellStyle name="Output 8 2 2 8 3 2 2" xfId="37404"/>
    <cellStyle name="Output 8 2 2 8 3 3" xfId="25340"/>
    <cellStyle name="Output 8 2 2 8 4" xfId="13845"/>
    <cellStyle name="Output 8 2 2 8 4 2" xfId="31732"/>
    <cellStyle name="Output 8 2 2 8 5" xfId="22149"/>
    <cellStyle name="Output 8 2 2 9" xfId="6764"/>
    <cellStyle name="Output 8 2 2 9 2" xfId="11963"/>
    <cellStyle name="Output 8 2 2 9 2 2" xfId="20952"/>
    <cellStyle name="Output 8 2 2 9 2 2 2" xfId="43411"/>
    <cellStyle name="Output 8 2 2 9 2 3" xfId="40577"/>
    <cellStyle name="Output 8 2 2 9 3" xfId="15753"/>
    <cellStyle name="Output 8 2 2 9 3 2" xfId="36080"/>
    <cellStyle name="Output 8 2 2 9 4" xfId="30582"/>
    <cellStyle name="Output 8 2 3" xfId="679"/>
    <cellStyle name="Output 8 2 3 2" xfId="5055"/>
    <cellStyle name="Output 8 2 3 2 2" xfId="7641"/>
    <cellStyle name="Output 8 2 3 2 2 2" xfId="16630"/>
    <cellStyle name="Output 8 2 3 2 2 2 2" xfId="27691"/>
    <cellStyle name="Output 8 2 3 2 2 3" xfId="26378"/>
    <cellStyle name="Output 8 2 3 2 3" xfId="10278"/>
    <cellStyle name="Output 8 2 3 2 3 2" xfId="19267"/>
    <cellStyle name="Output 8 2 3 2 3 2 2" xfId="22262"/>
    <cellStyle name="Output 8 2 3 2 3 3" xfId="26460"/>
    <cellStyle name="Output 8 2 3 2 4" xfId="14044"/>
    <cellStyle name="Output 8 2 3 2 4 2" xfId="31022"/>
    <cellStyle name="Output 8 2 3 2 5" xfId="36878"/>
    <cellStyle name="Output 8 2 3 3" xfId="3116"/>
    <cellStyle name="Output 8 2 3 3 2" xfId="36195"/>
    <cellStyle name="Output 8 2 3 4" xfId="22427"/>
    <cellStyle name="Output 8 2 4" xfId="1024"/>
    <cellStyle name="Output 8 2 4 2" xfId="5376"/>
    <cellStyle name="Output 8 2 4 2 2" xfId="7962"/>
    <cellStyle name="Output 8 2 4 2 2 2" xfId="16951"/>
    <cellStyle name="Output 8 2 4 2 2 2 2" xfId="22703"/>
    <cellStyle name="Output 8 2 4 2 2 3" xfId="31235"/>
    <cellStyle name="Output 8 2 4 2 3" xfId="10599"/>
    <cellStyle name="Output 8 2 4 2 3 2" xfId="19588"/>
    <cellStyle name="Output 8 2 4 2 3 2 2" xfId="29995"/>
    <cellStyle name="Output 8 2 4 2 3 3" xfId="26741"/>
    <cellStyle name="Output 8 2 4 2 4" xfId="14365"/>
    <cellStyle name="Output 8 2 4 2 4 2" xfId="23911"/>
    <cellStyle name="Output 8 2 4 2 5" xfId="23450"/>
    <cellStyle name="Output 8 2 4 3" xfId="3461"/>
    <cellStyle name="Output 8 2 4 3 2" xfId="34027"/>
    <cellStyle name="Output 8 2 4 4" xfId="33872"/>
    <cellStyle name="Output 8 2 5" xfId="1368"/>
    <cellStyle name="Output 8 2 5 2" xfId="5713"/>
    <cellStyle name="Output 8 2 5 2 2" xfId="8299"/>
    <cellStyle name="Output 8 2 5 2 2 2" xfId="17288"/>
    <cellStyle name="Output 8 2 5 2 2 2 2" xfId="24808"/>
    <cellStyle name="Output 8 2 5 2 2 3" xfId="31356"/>
    <cellStyle name="Output 8 2 5 2 3" xfId="10936"/>
    <cellStyle name="Output 8 2 5 2 3 2" xfId="19925"/>
    <cellStyle name="Output 8 2 5 2 3 2 2" xfId="22976"/>
    <cellStyle name="Output 8 2 5 2 3 3" xfId="34663"/>
    <cellStyle name="Output 8 2 5 2 4" xfId="14702"/>
    <cellStyle name="Output 8 2 5 2 4 2" xfId="33491"/>
    <cellStyle name="Output 8 2 5 2 5" xfId="41026"/>
    <cellStyle name="Output 8 2 5 3" xfId="3805"/>
    <cellStyle name="Output 8 2 5 3 2" xfId="34586"/>
    <cellStyle name="Output 8 2 5 4" xfId="36607"/>
    <cellStyle name="Output 8 2 6" xfId="1724"/>
    <cellStyle name="Output 8 2 6 2" xfId="6050"/>
    <cellStyle name="Output 8 2 6 2 2" xfId="8636"/>
    <cellStyle name="Output 8 2 6 2 2 2" xfId="17625"/>
    <cellStyle name="Output 8 2 6 2 2 2 2" xfId="39547"/>
    <cellStyle name="Output 8 2 6 2 2 3" xfId="24922"/>
    <cellStyle name="Output 8 2 6 2 3" xfId="11273"/>
    <cellStyle name="Output 8 2 6 2 3 2" xfId="20262"/>
    <cellStyle name="Output 8 2 6 2 3 2 2" xfId="28518"/>
    <cellStyle name="Output 8 2 6 2 3 3" xfId="39960"/>
    <cellStyle name="Output 8 2 6 2 4" xfId="15039"/>
    <cellStyle name="Output 8 2 6 2 4 2" xfId="30304"/>
    <cellStyle name="Output 8 2 6 2 5" xfId="42803"/>
    <cellStyle name="Output 8 2 6 3" xfId="4161"/>
    <cellStyle name="Output 8 2 6 3 2" xfId="38660"/>
    <cellStyle name="Output 8 2 6 4" xfId="28495"/>
    <cellStyle name="Output 8 2 7" xfId="1987"/>
    <cellStyle name="Output 8 2 7 2" xfId="6295"/>
    <cellStyle name="Output 8 2 7 2 2" xfId="8881"/>
    <cellStyle name="Output 8 2 7 2 2 2" xfId="17870"/>
    <cellStyle name="Output 8 2 7 2 2 2 2" xfId="31531"/>
    <cellStyle name="Output 8 2 7 2 2 3" xfId="30046"/>
    <cellStyle name="Output 8 2 7 2 3" xfId="11518"/>
    <cellStyle name="Output 8 2 7 2 3 2" xfId="20507"/>
    <cellStyle name="Output 8 2 7 2 3 2 2" xfId="38299"/>
    <cellStyle name="Output 8 2 7 2 3 3" xfId="34682"/>
    <cellStyle name="Output 8 2 7 2 4" xfId="15284"/>
    <cellStyle name="Output 8 2 7 2 4 2" xfId="35753"/>
    <cellStyle name="Output 8 2 7 2 5" xfId="22378"/>
    <cellStyle name="Output 8 2 7 3" xfId="4424"/>
    <cellStyle name="Output 8 2 7 3 2" xfId="39563"/>
    <cellStyle name="Output 8 2 7 4" xfId="33514"/>
    <cellStyle name="Output 8 2 8" xfId="2798"/>
    <cellStyle name="Output 8 2 8 2" xfId="6948"/>
    <cellStyle name="Output 8 2 8 2 2" xfId="12077"/>
    <cellStyle name="Output 8 2 8 2 2 2" xfId="21066"/>
    <cellStyle name="Output 8 2 8 2 2 2 2" xfId="24541"/>
    <cellStyle name="Output 8 2 8 2 2 3" xfId="41365"/>
    <cellStyle name="Output 8 2 8 2 3" xfId="12905"/>
    <cellStyle name="Output 8 2 8 2 3 2" xfId="21894"/>
    <cellStyle name="Output 8 2 8 2 3 2 2" xfId="26227"/>
    <cellStyle name="Output 8 2 8 2 3 3" xfId="31331"/>
    <cellStyle name="Output 8 2 8 2 4" xfId="15937"/>
    <cellStyle name="Output 8 2 8 2 4 2" xfId="23813"/>
    <cellStyle name="Output 8 2 8 2 5" xfId="28896"/>
    <cellStyle name="Output 8 2 8 3" xfId="9511"/>
    <cellStyle name="Output 8 2 8 3 2" xfId="18500"/>
    <cellStyle name="Output 8 2 8 3 2 2" xfId="24389"/>
    <cellStyle name="Output 8 2 8 3 3" xfId="30273"/>
    <cellStyle name="Output 8 2 8 4" xfId="35817"/>
    <cellStyle name="Output 8 2 9" xfId="4731"/>
    <cellStyle name="Output 8 2 9 2" xfId="7317"/>
    <cellStyle name="Output 8 2 9 2 2" xfId="16306"/>
    <cellStyle name="Output 8 2 9 2 2 2" xfId="22285"/>
    <cellStyle name="Output 8 2 9 2 3" xfId="26169"/>
    <cellStyle name="Output 8 2 9 3" xfId="9954"/>
    <cellStyle name="Output 8 2 9 3 2" xfId="18943"/>
    <cellStyle name="Output 8 2 9 3 2 2" xfId="41593"/>
    <cellStyle name="Output 8 2 9 3 3" xfId="34714"/>
    <cellStyle name="Output 8 2 9 4" xfId="13720"/>
    <cellStyle name="Output 8 2 9 4 2" xfId="26557"/>
    <cellStyle name="Output 8 2 9 5" xfId="34168"/>
    <cellStyle name="Output 8 3" xfId="437"/>
    <cellStyle name="Output 8 3 10" xfId="9302"/>
    <cellStyle name="Output 8 3 10 2" xfId="18291"/>
    <cellStyle name="Output 8 3 10 2 2" xfId="22936"/>
    <cellStyle name="Output 8 3 10 3" xfId="27762"/>
    <cellStyle name="Output 8 3 11" xfId="9842"/>
    <cellStyle name="Output 8 3 11 2" xfId="18831"/>
    <cellStyle name="Output 8 3 11 2 2" xfId="35784"/>
    <cellStyle name="Output 8 3 11 3" xfId="31050"/>
    <cellStyle name="Output 8 3 12" xfId="2443"/>
    <cellStyle name="Output 8 3 12 2" xfId="43261"/>
    <cellStyle name="Output 8 3 13" xfId="13352"/>
    <cellStyle name="Output 8 3 13 2" xfId="29041"/>
    <cellStyle name="Output 8 3 14" xfId="23317"/>
    <cellStyle name="Output 8 3 2" xfId="786"/>
    <cellStyle name="Output 8 3 2 2" xfId="5156"/>
    <cellStyle name="Output 8 3 2 2 2" xfId="7742"/>
    <cellStyle name="Output 8 3 2 2 2 2" xfId="16731"/>
    <cellStyle name="Output 8 3 2 2 2 2 2" xfId="31687"/>
    <cellStyle name="Output 8 3 2 2 2 3" xfId="35295"/>
    <cellStyle name="Output 8 3 2 2 3" xfId="10379"/>
    <cellStyle name="Output 8 3 2 2 3 2" xfId="19368"/>
    <cellStyle name="Output 8 3 2 2 3 2 2" xfId="37974"/>
    <cellStyle name="Output 8 3 2 2 3 3" xfId="26722"/>
    <cellStyle name="Output 8 3 2 2 4" xfId="14145"/>
    <cellStyle name="Output 8 3 2 2 4 2" xfId="36620"/>
    <cellStyle name="Output 8 3 2 2 5" xfId="35897"/>
    <cellStyle name="Output 8 3 2 3" xfId="3223"/>
    <cellStyle name="Output 8 3 2 3 2" xfId="25092"/>
    <cellStyle name="Output 8 3 2 4" xfId="24952"/>
    <cellStyle name="Output 8 3 3" xfId="1131"/>
    <cellStyle name="Output 8 3 3 2" xfId="5477"/>
    <cellStyle name="Output 8 3 3 2 2" xfId="8063"/>
    <cellStyle name="Output 8 3 3 2 2 2" xfId="17052"/>
    <cellStyle name="Output 8 3 3 2 2 2 2" xfId="41774"/>
    <cellStyle name="Output 8 3 3 2 2 3" xfId="30510"/>
    <cellStyle name="Output 8 3 3 2 3" xfId="10700"/>
    <cellStyle name="Output 8 3 3 2 3 2" xfId="19689"/>
    <cellStyle name="Output 8 3 3 2 3 2 2" xfId="25310"/>
    <cellStyle name="Output 8 3 3 2 3 3" xfId="31146"/>
    <cellStyle name="Output 8 3 3 2 4" xfId="14466"/>
    <cellStyle name="Output 8 3 3 2 4 2" xfId="36226"/>
    <cellStyle name="Output 8 3 3 2 5" xfId="28731"/>
    <cellStyle name="Output 8 3 3 3" xfId="3568"/>
    <cellStyle name="Output 8 3 3 3 2" xfId="28982"/>
    <cellStyle name="Output 8 3 3 4" xfId="39118"/>
    <cellStyle name="Output 8 3 4" xfId="1475"/>
    <cellStyle name="Output 8 3 4 2" xfId="5820"/>
    <cellStyle name="Output 8 3 4 2 2" xfId="8406"/>
    <cellStyle name="Output 8 3 4 2 2 2" xfId="17395"/>
    <cellStyle name="Output 8 3 4 2 2 2 2" xfId="28900"/>
    <cellStyle name="Output 8 3 4 2 2 3" xfId="32358"/>
    <cellStyle name="Output 8 3 4 2 3" xfId="11043"/>
    <cellStyle name="Output 8 3 4 2 3 2" xfId="20032"/>
    <cellStyle name="Output 8 3 4 2 3 2 2" xfId="24688"/>
    <cellStyle name="Output 8 3 4 2 3 3" xfId="44071"/>
    <cellStyle name="Output 8 3 4 2 4" xfId="14809"/>
    <cellStyle name="Output 8 3 4 2 4 2" xfId="31923"/>
    <cellStyle name="Output 8 3 4 2 5" xfId="36966"/>
    <cellStyle name="Output 8 3 4 3" xfId="3912"/>
    <cellStyle name="Output 8 3 4 3 2" xfId="30398"/>
    <cellStyle name="Output 8 3 4 4" xfId="23622"/>
    <cellStyle name="Output 8 3 5" xfId="1635"/>
    <cellStyle name="Output 8 3 5 2" xfId="5977"/>
    <cellStyle name="Output 8 3 5 2 2" xfId="8563"/>
    <cellStyle name="Output 8 3 5 2 2 2" xfId="17552"/>
    <cellStyle name="Output 8 3 5 2 2 2 2" xfId="27859"/>
    <cellStyle name="Output 8 3 5 2 2 3" xfId="33135"/>
    <cellStyle name="Output 8 3 5 2 3" xfId="11200"/>
    <cellStyle name="Output 8 3 5 2 3 2" xfId="20189"/>
    <cellStyle name="Output 8 3 5 2 3 2 2" xfId="33834"/>
    <cellStyle name="Output 8 3 5 2 3 3" xfId="42739"/>
    <cellStyle name="Output 8 3 5 2 4" xfId="14966"/>
    <cellStyle name="Output 8 3 5 2 4 2" xfId="38918"/>
    <cellStyle name="Output 8 3 5 2 5" xfId="24107"/>
    <cellStyle name="Output 8 3 5 3" xfId="4072"/>
    <cellStyle name="Output 8 3 5 3 2" xfId="35553"/>
    <cellStyle name="Output 8 3 5 4" xfId="40972"/>
    <cellStyle name="Output 8 3 6" xfId="2094"/>
    <cellStyle name="Output 8 3 6 2" xfId="6396"/>
    <cellStyle name="Output 8 3 6 2 2" xfId="8982"/>
    <cellStyle name="Output 8 3 6 2 2 2" xfId="17971"/>
    <cellStyle name="Output 8 3 6 2 2 2 2" xfId="22466"/>
    <cellStyle name="Output 8 3 6 2 2 3" xfId="39940"/>
    <cellStyle name="Output 8 3 6 2 3" xfId="11619"/>
    <cellStyle name="Output 8 3 6 2 3 2" xfId="20608"/>
    <cellStyle name="Output 8 3 6 2 3 2 2" xfId="30989"/>
    <cellStyle name="Output 8 3 6 2 3 3" xfId="40505"/>
    <cellStyle name="Output 8 3 6 2 4" xfId="15385"/>
    <cellStyle name="Output 8 3 6 2 4 2" xfId="26349"/>
    <cellStyle name="Output 8 3 6 2 5" xfId="30236"/>
    <cellStyle name="Output 8 3 6 3" xfId="4531"/>
    <cellStyle name="Output 8 3 6 3 2" xfId="33752"/>
    <cellStyle name="Output 8 3 6 4" xfId="23066"/>
    <cellStyle name="Output 8 3 7" xfId="2904"/>
    <cellStyle name="Output 8 3 7 2" xfId="7054"/>
    <cellStyle name="Output 8 3 7 2 2" xfId="12180"/>
    <cellStyle name="Output 8 3 7 2 2 2" xfId="21169"/>
    <cellStyle name="Output 8 3 7 2 2 2 2" xfId="30880"/>
    <cellStyle name="Output 8 3 7 2 2 3" xfId="31829"/>
    <cellStyle name="Output 8 3 7 2 3" xfId="12986"/>
    <cellStyle name="Output 8 3 7 2 3 2" xfId="21975"/>
    <cellStyle name="Output 8 3 7 2 3 2 2" xfId="29999"/>
    <cellStyle name="Output 8 3 7 2 3 3" xfId="26488"/>
    <cellStyle name="Output 8 3 7 2 4" xfId="16043"/>
    <cellStyle name="Output 8 3 7 2 4 2" xfId="31426"/>
    <cellStyle name="Output 8 3 7 2 5" xfId="25256"/>
    <cellStyle name="Output 8 3 7 3" xfId="9617"/>
    <cellStyle name="Output 8 3 7 3 2" xfId="18606"/>
    <cellStyle name="Output 8 3 7 3 2 2" xfId="29472"/>
    <cellStyle name="Output 8 3 7 3 3" xfId="32579"/>
    <cellStyle name="Output 8 3 7 4" xfId="41373"/>
    <cellStyle name="Output 8 3 8" xfId="4832"/>
    <cellStyle name="Output 8 3 8 2" xfId="7418"/>
    <cellStyle name="Output 8 3 8 2 2" xfId="16407"/>
    <cellStyle name="Output 8 3 8 2 2 2" xfId="36068"/>
    <cellStyle name="Output 8 3 8 2 3" xfId="28136"/>
    <cellStyle name="Output 8 3 8 3" xfId="10055"/>
    <cellStyle name="Output 8 3 8 3 2" xfId="19044"/>
    <cellStyle name="Output 8 3 8 3 2 2" xfId="30155"/>
    <cellStyle name="Output 8 3 8 3 3" xfId="26724"/>
    <cellStyle name="Output 8 3 8 4" xfId="13821"/>
    <cellStyle name="Output 8 3 8 4 2" xfId="25875"/>
    <cellStyle name="Output 8 3 8 5" xfId="37158"/>
    <cellStyle name="Output 8 3 9" xfId="6739"/>
    <cellStyle name="Output 8 3 9 2" xfId="11939"/>
    <cellStyle name="Output 8 3 9 2 2" xfId="20928"/>
    <cellStyle name="Output 8 3 9 2 2 2" xfId="42130"/>
    <cellStyle name="Output 8 3 9 2 3" xfId="33405"/>
    <cellStyle name="Output 8 3 9 3" xfId="15728"/>
    <cellStyle name="Output 8 3 9 3 2" xfId="42776"/>
    <cellStyle name="Output 8 3 9 4" xfId="39761"/>
    <cellStyle name="Output 8 4" xfId="535"/>
    <cellStyle name="Output 8 4 2" xfId="884"/>
    <cellStyle name="Output 8 4 2 2" xfId="5253"/>
    <cellStyle name="Output 8 4 2 2 2" xfId="7839"/>
    <cellStyle name="Output 8 4 2 2 2 2" xfId="16828"/>
    <cellStyle name="Output 8 4 2 2 2 2 2" xfId="36894"/>
    <cellStyle name="Output 8 4 2 2 2 3" xfId="28917"/>
    <cellStyle name="Output 8 4 2 2 3" xfId="10476"/>
    <cellStyle name="Output 8 4 2 2 3 2" xfId="19465"/>
    <cellStyle name="Output 8 4 2 2 3 2 2" xfId="34007"/>
    <cellStyle name="Output 8 4 2 2 3 3" xfId="25358"/>
    <cellStyle name="Output 8 4 2 2 4" xfId="14242"/>
    <cellStyle name="Output 8 4 2 2 4 2" xfId="35717"/>
    <cellStyle name="Output 8 4 2 2 5" xfId="23637"/>
    <cellStyle name="Output 8 4 2 3" xfId="3321"/>
    <cellStyle name="Output 8 4 2 3 2" xfId="30197"/>
    <cellStyle name="Output 8 4 2 4" xfId="38154"/>
    <cellStyle name="Output 8 4 3" xfId="1229"/>
    <cellStyle name="Output 8 4 3 2" xfId="5574"/>
    <cellStyle name="Output 8 4 3 2 2" xfId="8160"/>
    <cellStyle name="Output 8 4 3 2 2 2" xfId="17149"/>
    <cellStyle name="Output 8 4 3 2 2 2 2" xfId="35454"/>
    <cellStyle name="Output 8 4 3 2 2 3" xfId="40986"/>
    <cellStyle name="Output 8 4 3 2 3" xfId="10797"/>
    <cellStyle name="Output 8 4 3 2 3 2" xfId="19786"/>
    <cellStyle name="Output 8 4 3 2 3 2 2" xfId="43354"/>
    <cellStyle name="Output 8 4 3 2 3 3" xfId="44131"/>
    <cellStyle name="Output 8 4 3 2 4" xfId="14563"/>
    <cellStyle name="Output 8 4 3 2 4 2" xfId="25161"/>
    <cellStyle name="Output 8 4 3 2 5" xfId="41171"/>
    <cellStyle name="Output 8 4 3 3" xfId="3666"/>
    <cellStyle name="Output 8 4 3 3 2" xfId="37628"/>
    <cellStyle name="Output 8 4 3 4" xfId="28641"/>
    <cellStyle name="Output 8 4 4" xfId="1573"/>
    <cellStyle name="Output 8 4 4 2" xfId="5918"/>
    <cellStyle name="Output 8 4 4 2 2" xfId="8504"/>
    <cellStyle name="Output 8 4 4 2 2 2" xfId="17493"/>
    <cellStyle name="Output 8 4 4 2 2 2 2" xfId="34584"/>
    <cellStyle name="Output 8 4 4 2 2 3" xfId="35488"/>
    <cellStyle name="Output 8 4 4 2 3" xfId="11141"/>
    <cellStyle name="Output 8 4 4 2 3 2" xfId="20130"/>
    <cellStyle name="Output 8 4 4 2 3 2 2" xfId="37890"/>
    <cellStyle name="Output 8 4 4 2 3 3" xfId="44116"/>
    <cellStyle name="Output 8 4 4 2 4" xfId="14907"/>
    <cellStyle name="Output 8 4 4 2 4 2" xfId="27350"/>
    <cellStyle name="Output 8 4 4 2 5" xfId="22323"/>
    <cellStyle name="Output 8 4 4 3" xfId="4010"/>
    <cellStyle name="Output 8 4 4 3 2" xfId="40833"/>
    <cellStyle name="Output 8 4 4 4" xfId="38632"/>
    <cellStyle name="Output 8 4 5" xfId="1885"/>
    <cellStyle name="Output 8 4 5 2" xfId="6201"/>
    <cellStyle name="Output 8 4 5 2 2" xfId="8787"/>
    <cellStyle name="Output 8 4 5 2 2 2" xfId="17776"/>
    <cellStyle name="Output 8 4 5 2 2 2 2" xfId="42401"/>
    <cellStyle name="Output 8 4 5 2 2 3" xfId="30393"/>
    <cellStyle name="Output 8 4 5 2 3" xfId="11424"/>
    <cellStyle name="Output 8 4 5 2 3 2" xfId="20413"/>
    <cellStyle name="Output 8 4 5 2 3 2 2" xfId="27698"/>
    <cellStyle name="Output 8 4 5 2 3 3" xfId="24262"/>
    <cellStyle name="Output 8 4 5 2 4" xfId="15190"/>
    <cellStyle name="Output 8 4 5 2 4 2" xfId="23019"/>
    <cellStyle name="Output 8 4 5 2 5" xfId="23347"/>
    <cellStyle name="Output 8 4 5 3" xfId="4322"/>
    <cellStyle name="Output 8 4 5 3 2" xfId="41562"/>
    <cellStyle name="Output 8 4 5 4" xfId="22591"/>
    <cellStyle name="Output 8 4 6" xfId="2192"/>
    <cellStyle name="Output 8 4 6 2" xfId="6493"/>
    <cellStyle name="Output 8 4 6 2 2" xfId="9079"/>
    <cellStyle name="Output 8 4 6 2 2 2" xfId="18068"/>
    <cellStyle name="Output 8 4 6 2 2 2 2" xfId="43841"/>
    <cellStyle name="Output 8 4 6 2 2 3" xfId="39458"/>
    <cellStyle name="Output 8 4 6 2 3" xfId="11716"/>
    <cellStyle name="Output 8 4 6 2 3 2" xfId="20705"/>
    <cellStyle name="Output 8 4 6 2 3 2 2" xfId="35615"/>
    <cellStyle name="Output 8 4 6 2 3 3" xfId="34679"/>
    <cellStyle name="Output 8 4 6 2 4" xfId="15482"/>
    <cellStyle name="Output 8 4 6 2 4 2" xfId="28128"/>
    <cellStyle name="Output 8 4 6 2 5" xfId="24552"/>
    <cellStyle name="Output 8 4 6 3" xfId="4629"/>
    <cellStyle name="Output 8 4 6 3 2" xfId="42903"/>
    <cellStyle name="Output 8 4 6 4" xfId="39772"/>
    <cellStyle name="Output 8 4 7" xfId="4929"/>
    <cellStyle name="Output 8 4 7 2" xfId="7515"/>
    <cellStyle name="Output 8 4 7 2 2" xfId="16504"/>
    <cellStyle name="Output 8 4 7 2 2 2" xfId="29651"/>
    <cellStyle name="Output 8 4 7 2 3" xfId="42516"/>
    <cellStyle name="Output 8 4 7 3" xfId="10152"/>
    <cellStyle name="Output 8 4 7 3 2" xfId="19141"/>
    <cellStyle name="Output 8 4 7 3 2 2" xfId="27099"/>
    <cellStyle name="Output 8 4 7 3 3" xfId="25367"/>
    <cellStyle name="Output 8 4 7 4" xfId="13918"/>
    <cellStyle name="Output 8 4 7 4 2" xfId="22252"/>
    <cellStyle name="Output 8 4 7 5" xfId="31496"/>
    <cellStyle name="Output 8 4 8" xfId="2541"/>
    <cellStyle name="Output 8 4 8 2" xfId="30994"/>
    <cellStyle name="Output 8 4 9" xfId="43705"/>
    <cellStyle name="Output 8 5" xfId="304"/>
    <cellStyle name="Output 8 5 2" xfId="4707"/>
    <cellStyle name="Output 8 5 2 2" xfId="7293"/>
    <cellStyle name="Output 8 5 2 2 2" xfId="16282"/>
    <cellStyle name="Output 8 5 2 2 2 2" xfId="37079"/>
    <cellStyle name="Output 8 5 2 2 3" xfId="24939"/>
    <cellStyle name="Output 8 5 2 3" xfId="9930"/>
    <cellStyle name="Output 8 5 2 3 2" xfId="18919"/>
    <cellStyle name="Output 8 5 2 3 2 2" xfId="34134"/>
    <cellStyle name="Output 8 5 2 3 3" xfId="31106"/>
    <cellStyle name="Output 8 5 2 4" xfId="13696"/>
    <cellStyle name="Output 8 5 2 4 2" xfId="24874"/>
    <cellStyle name="Output 8 5 2 5" xfId="32937"/>
    <cellStyle name="Output 8 5 3" xfId="2772"/>
    <cellStyle name="Output 8 5 3 2" xfId="43577"/>
    <cellStyle name="Output 8 5 4" xfId="29955"/>
    <cellStyle name="Output 8 6" xfId="653"/>
    <cellStyle name="Output 8 6 2" xfId="5031"/>
    <cellStyle name="Output 8 6 2 2" xfId="7617"/>
    <cellStyle name="Output 8 6 2 2 2" xfId="16606"/>
    <cellStyle name="Output 8 6 2 2 2 2" xfId="39523"/>
    <cellStyle name="Output 8 6 2 2 3" xfId="27153"/>
    <cellStyle name="Output 8 6 2 3" xfId="10254"/>
    <cellStyle name="Output 8 6 2 3 2" xfId="19243"/>
    <cellStyle name="Output 8 6 2 3 2 2" xfId="24387"/>
    <cellStyle name="Output 8 6 2 3 3" xfId="34694"/>
    <cellStyle name="Output 8 6 2 4" xfId="14020"/>
    <cellStyle name="Output 8 6 2 4 2" xfId="25527"/>
    <cellStyle name="Output 8 6 2 5" xfId="26262"/>
    <cellStyle name="Output 8 6 3" xfId="3090"/>
    <cellStyle name="Output 8 6 3 2" xfId="29921"/>
    <cellStyle name="Output 8 6 4" xfId="31766"/>
    <cellStyle name="Output 8 7" xfId="998"/>
    <cellStyle name="Output 8 7 2" xfId="5352"/>
    <cellStyle name="Output 8 7 2 2" xfId="7938"/>
    <cellStyle name="Output 8 7 2 2 2" xfId="16927"/>
    <cellStyle name="Output 8 7 2 2 2 2" xfId="26837"/>
    <cellStyle name="Output 8 7 2 2 3" xfId="44011"/>
    <cellStyle name="Output 8 7 2 3" xfId="10575"/>
    <cellStyle name="Output 8 7 2 3 2" xfId="19564"/>
    <cellStyle name="Output 8 7 2 3 2 2" xfId="33164"/>
    <cellStyle name="Output 8 7 2 3 3" xfId="36273"/>
    <cellStyle name="Output 8 7 2 4" xfId="14341"/>
    <cellStyle name="Output 8 7 2 4 2" xfId="37220"/>
    <cellStyle name="Output 8 7 2 5" xfId="32014"/>
    <cellStyle name="Output 8 7 3" xfId="3435"/>
    <cellStyle name="Output 8 7 3 2" xfId="23586"/>
    <cellStyle name="Output 8 7 4" xfId="23505"/>
    <cellStyle name="Output 8 8" xfId="1342"/>
    <cellStyle name="Output 8 8 2" xfId="5687"/>
    <cellStyle name="Output 8 8 2 2" xfId="8273"/>
    <cellStyle name="Output 8 8 2 2 2" xfId="17262"/>
    <cellStyle name="Output 8 8 2 2 2 2" xfId="27953"/>
    <cellStyle name="Output 8 8 2 2 3" xfId="33126"/>
    <cellStyle name="Output 8 8 2 3" xfId="10910"/>
    <cellStyle name="Output 8 8 2 3 2" xfId="19899"/>
    <cellStyle name="Output 8 8 2 3 2 2" xfId="31505"/>
    <cellStyle name="Output 8 8 2 3 3" xfId="38943"/>
    <cellStyle name="Output 8 8 2 4" xfId="14676"/>
    <cellStyle name="Output 8 8 2 4 2" xfId="34354"/>
    <cellStyle name="Output 8 8 2 5" xfId="38174"/>
    <cellStyle name="Output 8 8 3" xfId="3779"/>
    <cellStyle name="Output 8 8 3 2" xfId="23870"/>
    <cellStyle name="Output 8 8 4" xfId="30259"/>
    <cellStyle name="Output 8 9" xfId="1781"/>
    <cellStyle name="Output 8 9 2" xfId="6102"/>
    <cellStyle name="Output 8 9 2 2" xfId="8688"/>
    <cellStyle name="Output 8 9 2 2 2" xfId="17677"/>
    <cellStyle name="Output 8 9 2 2 2 2" xfId="41354"/>
    <cellStyle name="Output 8 9 2 2 3" xfId="25279"/>
    <cellStyle name="Output 8 9 2 3" xfId="11325"/>
    <cellStyle name="Output 8 9 2 3 2" xfId="20314"/>
    <cellStyle name="Output 8 9 2 3 2 2" xfId="29750"/>
    <cellStyle name="Output 8 9 2 3 3" xfId="37821"/>
    <cellStyle name="Output 8 9 2 4" xfId="15091"/>
    <cellStyle name="Output 8 9 2 4 2" xfId="32374"/>
    <cellStyle name="Output 8 9 2 5" xfId="38344"/>
    <cellStyle name="Output 8 9 3" xfId="4218"/>
    <cellStyle name="Output 8 9 3 2" xfId="41895"/>
    <cellStyle name="Output 8 9 4" xfId="23631"/>
    <cellStyle name="Output 9" xfId="156"/>
    <cellStyle name="Output 9 10" xfId="1967"/>
    <cellStyle name="Output 9 10 2" xfId="6277"/>
    <cellStyle name="Output 9 10 2 2" xfId="8863"/>
    <cellStyle name="Output 9 10 2 2 2" xfId="17852"/>
    <cellStyle name="Output 9 10 2 2 2 2" xfId="40810"/>
    <cellStyle name="Output 9 10 2 2 3" xfId="39121"/>
    <cellStyle name="Output 9 10 2 3" xfId="11500"/>
    <cellStyle name="Output 9 10 2 3 2" xfId="20489"/>
    <cellStyle name="Output 9 10 2 3 2 2" xfId="25726"/>
    <cellStyle name="Output 9 10 2 3 3" xfId="34658"/>
    <cellStyle name="Output 9 10 2 4" xfId="15266"/>
    <cellStyle name="Output 9 10 2 4 2" xfId="38910"/>
    <cellStyle name="Output 9 10 2 5" xfId="23855"/>
    <cellStyle name="Output 9 10 3" xfId="4404"/>
    <cellStyle name="Output 9 10 3 2" xfId="30168"/>
    <cellStyle name="Output 9 10 4" xfId="38601"/>
    <cellStyle name="Output 9 11" xfId="2640"/>
    <cellStyle name="Output 9 11 2" xfId="6881"/>
    <cellStyle name="Output 9 11 2 2" xfId="15870"/>
    <cellStyle name="Output 9 11 2 2 2" xfId="34231"/>
    <cellStyle name="Output 9 11 2 3" xfId="42441"/>
    <cellStyle name="Output 9 11 3" xfId="9451"/>
    <cellStyle name="Output 9 11 3 2" xfId="18440"/>
    <cellStyle name="Output 9 11 3 2 2" xfId="22446"/>
    <cellStyle name="Output 9 11 3 3" xfId="36801"/>
    <cellStyle name="Output 9 11 4" xfId="13494"/>
    <cellStyle name="Output 9 11 4 2" xfId="28991"/>
    <cellStyle name="Output 9 11 5" xfId="24193"/>
    <cellStyle name="Output 9 12" xfId="6612"/>
    <cellStyle name="Output 9 12 2" xfId="11820"/>
    <cellStyle name="Output 9 12 2 2" xfId="20809"/>
    <cellStyle name="Output 9 12 2 2 2" xfId="36442"/>
    <cellStyle name="Output 9 12 2 3" xfId="24258"/>
    <cellStyle name="Output 9 12 3" xfId="15601"/>
    <cellStyle name="Output 9 12 3 2" xfId="41968"/>
    <cellStyle name="Output 9 12 4" xfId="33433"/>
    <cellStyle name="Output 9 13" xfId="9183"/>
    <cellStyle name="Output 9 13 2" xfId="18172"/>
    <cellStyle name="Output 9 13 2 2" xfId="42436"/>
    <cellStyle name="Output 9 13 3" xfId="39141"/>
    <cellStyle name="Output 9 14" xfId="9862"/>
    <cellStyle name="Output 9 14 2" xfId="18851"/>
    <cellStyle name="Output 9 14 2 2" xfId="27115"/>
    <cellStyle name="Output 9 14 3" xfId="35417"/>
    <cellStyle name="Output 9 15" xfId="2316"/>
    <cellStyle name="Output 9 15 2" xfId="29367"/>
    <cellStyle name="Output 9 16" xfId="13225"/>
    <cellStyle name="Output 9 16 2" xfId="28336"/>
    <cellStyle name="Output 9 17" xfId="41498"/>
    <cellStyle name="Output 9 18" xfId="44759"/>
    <cellStyle name="Output 9 2" xfId="343"/>
    <cellStyle name="Output 9 2 10" xfId="6645"/>
    <cellStyle name="Output 9 2 10 2" xfId="11851"/>
    <cellStyle name="Output 9 2 10 2 2" xfId="20840"/>
    <cellStyle name="Output 9 2 10 2 2 2" xfId="30520"/>
    <cellStyle name="Output 9 2 10 2 3" xfId="36472"/>
    <cellStyle name="Output 9 2 10 3" xfId="15634"/>
    <cellStyle name="Output 9 2 10 3 2" xfId="35251"/>
    <cellStyle name="Output 9 2 10 4" xfId="32580"/>
    <cellStyle name="Output 9 2 11" xfId="9214"/>
    <cellStyle name="Output 9 2 11 2" xfId="18203"/>
    <cellStyle name="Output 9 2 11 2 2" xfId="25304"/>
    <cellStyle name="Output 9 2 11 3" xfId="42142"/>
    <cellStyle name="Output 9 2 12" xfId="9845"/>
    <cellStyle name="Output 9 2 12 2" xfId="18834"/>
    <cellStyle name="Output 9 2 12 2 2" xfId="34896"/>
    <cellStyle name="Output 9 2 12 3" xfId="22940"/>
    <cellStyle name="Output 9 2 13" xfId="2349"/>
    <cellStyle name="Output 9 2 13 2" xfId="22438"/>
    <cellStyle name="Output 9 2 14" xfId="13258"/>
    <cellStyle name="Output 9 2 14 2" xfId="43962"/>
    <cellStyle name="Output 9 2 15" xfId="39427"/>
    <cellStyle name="Output 9 2 2" xfId="475"/>
    <cellStyle name="Output 9 2 2 10" xfId="9339"/>
    <cellStyle name="Output 9 2 2 10 2" xfId="18328"/>
    <cellStyle name="Output 9 2 2 10 2 2" xfId="35574"/>
    <cellStyle name="Output 9 2 2 10 3" xfId="22708"/>
    <cellStyle name="Output 9 2 2 11" xfId="9370"/>
    <cellStyle name="Output 9 2 2 11 2" xfId="18359"/>
    <cellStyle name="Output 9 2 2 11 2 2" xfId="42862"/>
    <cellStyle name="Output 9 2 2 11 3" xfId="31635"/>
    <cellStyle name="Output 9 2 2 12" xfId="2481"/>
    <cellStyle name="Output 9 2 2 12 2" xfId="43502"/>
    <cellStyle name="Output 9 2 2 13" xfId="13390"/>
    <cellStyle name="Output 9 2 2 13 2" xfId="29141"/>
    <cellStyle name="Output 9 2 2 14" xfId="23580"/>
    <cellStyle name="Output 9 2 2 2" xfId="824"/>
    <cellStyle name="Output 9 2 2 2 2" xfId="5193"/>
    <cellStyle name="Output 9 2 2 2 2 2" xfId="7779"/>
    <cellStyle name="Output 9 2 2 2 2 2 2" xfId="16768"/>
    <cellStyle name="Output 9 2 2 2 2 2 2 2" xfId="39734"/>
    <cellStyle name="Output 9 2 2 2 2 2 3" xfId="36645"/>
    <cellStyle name="Output 9 2 2 2 2 3" xfId="10416"/>
    <cellStyle name="Output 9 2 2 2 2 3 2" xfId="19405"/>
    <cellStyle name="Output 9 2 2 2 2 3 2 2" xfId="28874"/>
    <cellStyle name="Output 9 2 2 2 2 3 3" xfId="34565"/>
    <cellStyle name="Output 9 2 2 2 2 4" xfId="14182"/>
    <cellStyle name="Output 9 2 2 2 2 4 2" xfId="26744"/>
    <cellStyle name="Output 9 2 2 2 2 5" xfId="26764"/>
    <cellStyle name="Output 9 2 2 2 3" xfId="3261"/>
    <cellStyle name="Output 9 2 2 2 3 2" xfId="25617"/>
    <cellStyle name="Output 9 2 2 2 4" xfId="32420"/>
    <cellStyle name="Output 9 2 2 3" xfId="1169"/>
    <cellStyle name="Output 9 2 2 3 2" xfId="5514"/>
    <cellStyle name="Output 9 2 2 3 2 2" xfId="8100"/>
    <cellStyle name="Output 9 2 2 3 2 2 2" xfId="17089"/>
    <cellStyle name="Output 9 2 2 3 2 2 2 2" xfId="36875"/>
    <cellStyle name="Output 9 2 2 3 2 2 3" xfId="29786"/>
    <cellStyle name="Output 9 2 2 3 2 3" xfId="10737"/>
    <cellStyle name="Output 9 2 2 3 2 3 2" xfId="19726"/>
    <cellStyle name="Output 9 2 2 3 2 3 2 2" xfId="38038"/>
    <cellStyle name="Output 9 2 2 3 2 3 3" xfId="22208"/>
    <cellStyle name="Output 9 2 2 3 2 4" xfId="14503"/>
    <cellStyle name="Output 9 2 2 3 2 4 2" xfId="27467"/>
    <cellStyle name="Output 9 2 2 3 2 5" xfId="29901"/>
    <cellStyle name="Output 9 2 2 3 3" xfId="3606"/>
    <cellStyle name="Output 9 2 2 3 3 2" xfId="29266"/>
    <cellStyle name="Output 9 2 2 3 4" xfId="39381"/>
    <cellStyle name="Output 9 2 2 4" xfId="1513"/>
    <cellStyle name="Output 9 2 2 4 2" xfId="5858"/>
    <cellStyle name="Output 9 2 2 4 2 2" xfId="8444"/>
    <cellStyle name="Output 9 2 2 4 2 2 2" xfId="17433"/>
    <cellStyle name="Output 9 2 2 4 2 2 2 2" xfId="29167"/>
    <cellStyle name="Output 9 2 2 4 2 2 3" xfId="36868"/>
    <cellStyle name="Output 9 2 2 4 2 3" xfId="11081"/>
    <cellStyle name="Output 9 2 2 4 2 3 2" xfId="20070"/>
    <cellStyle name="Output 9 2 2 4 2 3 2 2" xfId="24947"/>
    <cellStyle name="Output 9 2 2 4 2 3 3" xfId="32290"/>
    <cellStyle name="Output 9 2 2 4 2 4" xfId="14847"/>
    <cellStyle name="Output 9 2 2 4 2 4 2" xfId="40607"/>
    <cellStyle name="Output 9 2 2 4 2 5" xfId="37234"/>
    <cellStyle name="Output 9 2 2 4 3" xfId="3950"/>
    <cellStyle name="Output 9 2 2 4 3 2" xfId="39085"/>
    <cellStyle name="Output 9 2 2 4 4" xfId="23863"/>
    <cellStyle name="Output 9 2 2 5" xfId="176"/>
    <cellStyle name="Output 9 2 2 5 2" xfId="2606"/>
    <cellStyle name="Output 9 2 2 5 2 2" xfId="6847"/>
    <cellStyle name="Output 9 2 2 5 2 2 2" xfId="15836"/>
    <cellStyle name="Output 9 2 2 5 2 2 2 2" xfId="30677"/>
    <cellStyle name="Output 9 2 2 5 2 2 3" xfId="33903"/>
    <cellStyle name="Output 9 2 2 5 2 3" xfId="9417"/>
    <cellStyle name="Output 9 2 2 5 2 3 2" xfId="18406"/>
    <cellStyle name="Output 9 2 2 5 2 3 2 2" xfId="29056"/>
    <cellStyle name="Output 9 2 2 5 2 3 3" xfId="26358"/>
    <cellStyle name="Output 9 2 2 5 2 4" xfId="13460"/>
    <cellStyle name="Output 9 2 2 5 2 4 2" xfId="24028"/>
    <cellStyle name="Output 9 2 2 5 2 5" xfId="29301"/>
    <cellStyle name="Output 9 2 2 5 3" xfId="2644"/>
    <cellStyle name="Output 9 2 2 5 3 2" xfId="30708"/>
    <cellStyle name="Output 9 2 2 5 4" xfId="28488"/>
    <cellStyle name="Output 9 2 2 6" xfId="2132"/>
    <cellStyle name="Output 9 2 2 6 2" xfId="6433"/>
    <cellStyle name="Output 9 2 2 6 2 2" xfId="9019"/>
    <cellStyle name="Output 9 2 2 6 2 2 2" xfId="18008"/>
    <cellStyle name="Output 9 2 2 6 2 2 2 2" xfId="36493"/>
    <cellStyle name="Output 9 2 2 6 2 2 3" xfId="38718"/>
    <cellStyle name="Output 9 2 2 6 2 3" xfId="11656"/>
    <cellStyle name="Output 9 2 2 6 2 3 2" xfId="20645"/>
    <cellStyle name="Output 9 2 2 6 2 3 2 2" xfId="37067"/>
    <cellStyle name="Output 9 2 2 6 2 3 3" xfId="35414"/>
    <cellStyle name="Output 9 2 2 6 2 4" xfId="15422"/>
    <cellStyle name="Output 9 2 2 6 2 4 2" xfId="34242"/>
    <cellStyle name="Output 9 2 2 6 2 5" xfId="43530"/>
    <cellStyle name="Output 9 2 2 6 3" xfId="4569"/>
    <cellStyle name="Output 9 2 2 6 3 2" xfId="33943"/>
    <cellStyle name="Output 9 2 2 6 4" xfId="30530"/>
    <cellStyle name="Output 9 2 2 7" xfId="2942"/>
    <cellStyle name="Output 9 2 2 7 2" xfId="7092"/>
    <cellStyle name="Output 9 2 2 7 2 2" xfId="12218"/>
    <cellStyle name="Output 9 2 2 7 2 2 2" xfId="21207"/>
    <cellStyle name="Output 9 2 2 7 2 2 2 2" xfId="23359"/>
    <cellStyle name="Output 9 2 2 7 2 2 3" xfId="34441"/>
    <cellStyle name="Output 9 2 2 7 2 3" xfId="13012"/>
    <cellStyle name="Output 9 2 2 7 2 3 2" xfId="22001"/>
    <cellStyle name="Output 9 2 2 7 2 3 2 2" xfId="31528"/>
    <cellStyle name="Output 9 2 2 7 2 3 3" xfId="22545"/>
    <cellStyle name="Output 9 2 2 7 2 4" xfId="16081"/>
    <cellStyle name="Output 9 2 2 7 2 4 2" xfId="31077"/>
    <cellStyle name="Output 9 2 2 7 2 5" xfId="23380"/>
    <cellStyle name="Output 9 2 2 7 3" xfId="9655"/>
    <cellStyle name="Output 9 2 2 7 3 2" xfId="18644"/>
    <cellStyle name="Output 9 2 2 7 3 2 2" xfId="37888"/>
    <cellStyle name="Output 9 2 2 7 3 3" xfId="32909"/>
    <cellStyle name="Output 9 2 2 7 4" xfId="41910"/>
    <cellStyle name="Output 9 2 2 8" xfId="4869"/>
    <cellStyle name="Output 9 2 2 8 2" xfId="7455"/>
    <cellStyle name="Output 9 2 2 8 2 2" xfId="16444"/>
    <cellStyle name="Output 9 2 2 8 2 2 2" xfId="27360"/>
    <cellStyle name="Output 9 2 2 8 2 3" xfId="31710"/>
    <cellStyle name="Output 9 2 2 8 3" xfId="10092"/>
    <cellStyle name="Output 9 2 2 8 3 2" xfId="19081"/>
    <cellStyle name="Output 9 2 2 8 3 2 2" xfId="43980"/>
    <cellStyle name="Output 9 2 2 8 3 3" xfId="34560"/>
    <cellStyle name="Output 9 2 2 8 4" xfId="13858"/>
    <cellStyle name="Output 9 2 2 8 4 2" xfId="38553"/>
    <cellStyle name="Output 9 2 2 8 5" xfId="42494"/>
    <cellStyle name="Output 9 2 2 9" xfId="6777"/>
    <cellStyle name="Output 9 2 2 9 2" xfId="11976"/>
    <cellStyle name="Output 9 2 2 9 2 2" xfId="20965"/>
    <cellStyle name="Output 9 2 2 9 2 2 2" xfId="24977"/>
    <cellStyle name="Output 9 2 2 9 2 3" xfId="38900"/>
    <cellStyle name="Output 9 2 2 9 3" xfId="15766"/>
    <cellStyle name="Output 9 2 2 9 3 2" xfId="39284"/>
    <cellStyle name="Output 9 2 2 9 4" xfId="43854"/>
    <cellStyle name="Output 9 2 3" xfId="692"/>
    <cellStyle name="Output 9 2 3 2" xfId="5068"/>
    <cellStyle name="Output 9 2 3 2 2" xfId="7654"/>
    <cellStyle name="Output 9 2 3 2 2 2" xfId="16643"/>
    <cellStyle name="Output 9 2 3 2 2 2 2" xfId="30866"/>
    <cellStyle name="Output 9 2 3 2 2 3" xfId="37751"/>
    <cellStyle name="Output 9 2 3 2 3" xfId="10291"/>
    <cellStyle name="Output 9 2 3 2 3 2" xfId="19280"/>
    <cellStyle name="Output 9 2 3 2 3 2 2" xfId="31409"/>
    <cellStyle name="Output 9 2 3 2 3 3" xfId="40086"/>
    <cellStyle name="Output 9 2 3 2 4" xfId="14057"/>
    <cellStyle name="Output 9 2 3 2 4 2" xfId="37990"/>
    <cellStyle name="Output 9 2 3 2 5" xfId="43100"/>
    <cellStyle name="Output 9 2 3 3" xfId="3129"/>
    <cellStyle name="Output 9 2 3 3 2" xfId="39389"/>
    <cellStyle name="Output 9 2 3 4" xfId="41590"/>
    <cellStyle name="Output 9 2 4" xfId="1037"/>
    <cellStyle name="Output 9 2 4 2" xfId="5389"/>
    <cellStyle name="Output 9 2 4 2 2" xfId="7975"/>
    <cellStyle name="Output 9 2 4 2 2 2" xfId="16964"/>
    <cellStyle name="Output 9 2 4 2 2 2 2" xfId="40902"/>
    <cellStyle name="Output 9 2 4 2 2 3" xfId="37586"/>
    <cellStyle name="Output 9 2 4 2 3" xfId="10612"/>
    <cellStyle name="Output 9 2 4 2 3 2" xfId="19601"/>
    <cellStyle name="Output 9 2 4 2 3 2 2" xfId="42064"/>
    <cellStyle name="Output 9 2 4 2 3 3" xfId="31173"/>
    <cellStyle name="Output 9 2 4 2 4" xfId="14378"/>
    <cellStyle name="Output 9 2 4 2 4 2" xfId="28454"/>
    <cellStyle name="Output 9 2 4 2 5" xfId="27993"/>
    <cellStyle name="Output 9 2 4 3" xfId="3474"/>
    <cellStyle name="Output 9 2 4 3 2" xfId="24967"/>
    <cellStyle name="Output 9 2 4 4" xfId="24896"/>
    <cellStyle name="Output 9 2 5" xfId="1381"/>
    <cellStyle name="Output 9 2 5 2" xfId="5726"/>
    <cellStyle name="Output 9 2 5 2 2" xfId="8312"/>
    <cellStyle name="Output 9 2 5 2 2 2" xfId="17301"/>
    <cellStyle name="Output 9 2 5 2 2 2 2" xfId="37227"/>
    <cellStyle name="Output 9 2 5 2 2 3" xfId="38180"/>
    <cellStyle name="Output 9 2 5 2 3" xfId="10949"/>
    <cellStyle name="Output 9 2 5 2 3 2" xfId="19938"/>
    <cellStyle name="Output 9 2 5 2 3 2 2" xfId="41152"/>
    <cellStyle name="Output 9 2 5 2 3 3" xfId="40518"/>
    <cellStyle name="Output 9 2 5 2 4" xfId="14715"/>
    <cellStyle name="Output 9 2 5 2 4 2" xfId="39823"/>
    <cellStyle name="Output 9 2 5 2 5" xfId="26021"/>
    <cellStyle name="Output 9 2 5 3" xfId="3818"/>
    <cellStyle name="Output 9 2 5 3 2" xfId="35941"/>
    <cellStyle name="Output 9 2 5 4" xfId="39706"/>
    <cellStyle name="Output 9 2 6" xfId="1706"/>
    <cellStyle name="Output 9 2 6 2" xfId="6032"/>
    <cellStyle name="Output 9 2 6 2 2" xfId="8618"/>
    <cellStyle name="Output 9 2 6 2 2 2" xfId="17607"/>
    <cellStyle name="Output 9 2 6 2 2 2 2" xfId="31786"/>
    <cellStyle name="Output 9 2 6 2 2 3" xfId="32762"/>
    <cellStyle name="Output 9 2 6 2 3" xfId="11255"/>
    <cellStyle name="Output 9 2 6 2 3 2" xfId="20244"/>
    <cellStyle name="Output 9 2 6 2 3 2 2" xfId="37766"/>
    <cellStyle name="Output 9 2 6 2 3 3" xfId="38895"/>
    <cellStyle name="Output 9 2 6 2 4" xfId="15021"/>
    <cellStyle name="Output 9 2 6 2 4 2" xfId="39445"/>
    <cellStyle name="Output 9 2 6 2 5" xfId="25387"/>
    <cellStyle name="Output 9 2 6 3" xfId="4143"/>
    <cellStyle name="Output 9 2 6 3 2" xfId="31066"/>
    <cellStyle name="Output 9 2 6 4" xfId="37626"/>
    <cellStyle name="Output 9 2 7" xfId="2000"/>
    <cellStyle name="Output 9 2 7 2" xfId="6308"/>
    <cellStyle name="Output 9 2 7 2 2" xfId="8894"/>
    <cellStyle name="Output 9 2 7 2 2 2" xfId="17883"/>
    <cellStyle name="Output 9 2 7 2 2 2 2" xfId="38361"/>
    <cellStyle name="Output 9 2 7 2 2 3" xfId="42118"/>
    <cellStyle name="Output 9 2 7 2 3" xfId="11531"/>
    <cellStyle name="Output 9 2 7 2 3 2" xfId="20520"/>
    <cellStyle name="Output 9 2 7 2 3 2 2" xfId="23014"/>
    <cellStyle name="Output 9 2 7 2 3 3" xfId="40537"/>
    <cellStyle name="Output 9 2 7 2 4" xfId="15297"/>
    <cellStyle name="Output 9 2 7 2 4 2" xfId="43012"/>
    <cellStyle name="Output 9 2 7 2 5" xfId="41541"/>
    <cellStyle name="Output 9 2 7 3" xfId="4437"/>
    <cellStyle name="Output 9 2 7 3 2" xfId="29341"/>
    <cellStyle name="Output 9 2 7 4" xfId="24083"/>
    <cellStyle name="Output 9 2 8" xfId="2811"/>
    <cellStyle name="Output 9 2 8 2" xfId="6961"/>
    <cellStyle name="Output 9 2 8 2 2" xfId="12090"/>
    <cellStyle name="Output 9 2 8 2 2 2" xfId="21079"/>
    <cellStyle name="Output 9 2 8 2 2 2 2" xfId="36958"/>
    <cellStyle name="Output 9 2 8 2 2 3" xfId="32077"/>
    <cellStyle name="Output 9 2 8 2 3" xfId="12912"/>
    <cellStyle name="Output 9 2 8 2 3 2" xfId="21901"/>
    <cellStyle name="Output 9 2 8 2 3 2 2" xfId="28527"/>
    <cellStyle name="Output 9 2 8 2 3 3" xfId="22669"/>
    <cellStyle name="Output 9 2 8 2 4" xfId="15950"/>
    <cellStyle name="Output 9 2 8 2 4 2" xfId="28356"/>
    <cellStyle name="Output 9 2 8 2 5" xfId="35003"/>
    <cellStyle name="Output 9 2 8 3" xfId="9524"/>
    <cellStyle name="Output 9 2 8 3 2" xfId="18513"/>
    <cellStyle name="Output 9 2 8 3 2 2" xfId="36806"/>
    <cellStyle name="Output 9 2 8 3 3" xfId="42336"/>
    <cellStyle name="Output 9 2 8 4" xfId="39005"/>
    <cellStyle name="Output 9 2 9" xfId="4744"/>
    <cellStyle name="Output 9 2 9 2" xfId="7330"/>
    <cellStyle name="Output 9 2 9 2 2" xfId="16319"/>
    <cellStyle name="Output 9 2 9 2 2 2" xfId="26911"/>
    <cellStyle name="Output 9 2 9 2 3" xfId="24421"/>
    <cellStyle name="Output 9 2 9 3" xfId="9967"/>
    <cellStyle name="Output 9 2 9 3 2" xfId="18956"/>
    <cellStyle name="Output 9 2 9 3 2 2" xfId="28807"/>
    <cellStyle name="Output 9 2 9 3 3" xfId="40569"/>
    <cellStyle name="Output 9 2 9 4" xfId="13733"/>
    <cellStyle name="Output 9 2 9 4 2" xfId="38777"/>
    <cellStyle name="Output 9 2 9 5" xfId="32419"/>
    <cellStyle name="Output 9 3" xfId="443"/>
    <cellStyle name="Output 9 3 10" xfId="9308"/>
    <cellStyle name="Output 9 3 10 2" xfId="18297"/>
    <cellStyle name="Output 9 3 10 2 2" xfId="38404"/>
    <cellStyle name="Output 9 3 10 3" xfId="29561"/>
    <cellStyle name="Output 9 3 11" xfId="9748"/>
    <cellStyle name="Output 9 3 11 2" xfId="18737"/>
    <cellStyle name="Output 9 3 11 2 2" xfId="32867"/>
    <cellStyle name="Output 9 3 11 3" xfId="26431"/>
    <cellStyle name="Output 9 3 12" xfId="2449"/>
    <cellStyle name="Output 9 3 12 2" xfId="37171"/>
    <cellStyle name="Output 9 3 13" xfId="13358"/>
    <cellStyle name="Output 9 3 13 2" xfId="39294"/>
    <cellStyle name="Output 9 3 14" xfId="25561"/>
    <cellStyle name="Output 9 3 2" xfId="792"/>
    <cellStyle name="Output 9 3 2 2" xfId="5162"/>
    <cellStyle name="Output 9 3 2 2 2" xfId="7748"/>
    <cellStyle name="Output 9 3 2 2 2 2" xfId="16737"/>
    <cellStyle name="Output 9 3 2 2 2 2 2" xfId="35378"/>
    <cellStyle name="Output 9 3 2 2 2 3" xfId="29313"/>
    <cellStyle name="Output 9 3 2 2 3" xfId="10385"/>
    <cellStyle name="Output 9 3 2 2 3 2" xfId="19374"/>
    <cellStyle name="Output 9 3 2 2 3 2 2" xfId="31280"/>
    <cellStyle name="Output 9 3 2 2 3 3" xfId="37848"/>
    <cellStyle name="Output 9 3 2 2 4" xfId="14151"/>
    <cellStyle name="Output 9 3 2 2 4 2" xfId="28612"/>
    <cellStyle name="Output 9 3 2 2 5" xfId="37881"/>
    <cellStyle name="Output 9 3 2 3" xfId="3229"/>
    <cellStyle name="Output 9 3 2 3 2" xfId="34415"/>
    <cellStyle name="Output 9 3 2 4" xfId="34051"/>
    <cellStyle name="Output 9 3 3" xfId="1137"/>
    <cellStyle name="Output 9 3 3 2" xfId="5483"/>
    <cellStyle name="Output 9 3 3 2 2" xfId="8069"/>
    <cellStyle name="Output 9 3 3 2 2 2" xfId="17058"/>
    <cellStyle name="Output 9 3 3 2 2 2 2" xfId="29835"/>
    <cellStyle name="Output 9 3 3 2 2 3" xfId="27711"/>
    <cellStyle name="Output 9 3 3 2 3" xfId="10706"/>
    <cellStyle name="Output 9 3 3 2 3 2" xfId="19695"/>
    <cellStyle name="Output 9 3 3 2 3 2 2" xfId="23278"/>
    <cellStyle name="Output 9 3 3 2 3 3" xfId="34720"/>
    <cellStyle name="Output 9 3 3 2 4" xfId="14472"/>
    <cellStyle name="Output 9 3 3 2 4 2" xfId="42147"/>
    <cellStyle name="Output 9 3 3 2 5" xfId="38984"/>
    <cellStyle name="Output 9 3 3 3" xfId="3574"/>
    <cellStyle name="Output 9 3 3 3 2" xfId="39235"/>
    <cellStyle name="Output 9 3 3 4" xfId="36032"/>
    <cellStyle name="Output 9 3 4" xfId="1481"/>
    <cellStyle name="Output 9 3 4 2" xfId="5826"/>
    <cellStyle name="Output 9 3 4 2 2" xfId="8412"/>
    <cellStyle name="Output 9 3 4 2 2 2" xfId="17401"/>
    <cellStyle name="Output 9 3 4 2 2 2 2" xfId="39153"/>
    <cellStyle name="Output 9 3 4 2 2 3" xfId="42880"/>
    <cellStyle name="Output 9 3 4 2 3" xfId="11049"/>
    <cellStyle name="Output 9 3 4 2 3 2" xfId="20038"/>
    <cellStyle name="Output 9 3 4 2 3 2 2" xfId="33786"/>
    <cellStyle name="Output 9 3 4 2 3 3" xfId="34449"/>
    <cellStyle name="Output 9 3 4 2 4" xfId="14815"/>
    <cellStyle name="Output 9 3 4 2 4 2" xfId="35658"/>
    <cellStyle name="Output 9 3 4 2 5" xfId="24679"/>
    <cellStyle name="Output 9 3 4 3" xfId="3918"/>
    <cellStyle name="Output 9 3 4 3 2" xfId="27584"/>
    <cellStyle name="Output 9 3 4 4" xfId="25865"/>
    <cellStyle name="Output 9 3 5" xfId="1729"/>
    <cellStyle name="Output 9 3 5 2" xfId="6055"/>
    <cellStyle name="Output 9 3 5 2 2" xfId="8641"/>
    <cellStyle name="Output 9 3 5 2 2 2" xfId="17630"/>
    <cellStyle name="Output 9 3 5 2 2 2 2" xfId="27517"/>
    <cellStyle name="Output 9 3 5 2 2 3" xfId="26034"/>
    <cellStyle name="Output 9 3 5 2 3" xfId="11278"/>
    <cellStyle name="Output 9 3 5 2 3 2" xfId="20267"/>
    <cellStyle name="Output 9 3 5 2 3 2 2" xfId="29515"/>
    <cellStyle name="Output 9 3 5 2 3 3" xfId="35419"/>
    <cellStyle name="Output 9 3 5 2 4" xfId="15044"/>
    <cellStyle name="Output 9 3 5 2 4 2" xfId="37267"/>
    <cellStyle name="Output 9 3 5 2 5" xfId="31001"/>
    <cellStyle name="Output 9 3 5 3" xfId="4166"/>
    <cellStyle name="Output 9 3 5 3 2" xfId="40001"/>
    <cellStyle name="Output 9 3 5 4" xfId="42531"/>
    <cellStyle name="Output 9 3 6" xfId="2100"/>
    <cellStyle name="Output 9 3 6 2" xfId="6402"/>
    <cellStyle name="Output 9 3 6 2 2" xfId="8988"/>
    <cellStyle name="Output 9 3 6 2 2 2" xfId="17977"/>
    <cellStyle name="Output 9 3 6 2 2 2 2" xfId="37991"/>
    <cellStyle name="Output 9 3 6 2 2 3" xfId="22180"/>
    <cellStyle name="Output 9 3 6 2 3" xfId="11625"/>
    <cellStyle name="Output 9 3 6 2 3 2" xfId="20614"/>
    <cellStyle name="Output 9 3 6 2 3 2 2" xfId="32505"/>
    <cellStyle name="Output 9 3 6 2 3 3" xfId="44084"/>
    <cellStyle name="Output 9 3 6 2 4" xfId="15391"/>
    <cellStyle name="Output 9 3 6 2 4 2" xfId="34596"/>
    <cellStyle name="Output 9 3 6 2 5" xfId="27393"/>
    <cellStyle name="Output 9 3 6 3" xfId="4537"/>
    <cellStyle name="Output 9 3 6 3 2" xfId="28065"/>
    <cellStyle name="Output 9 3 6 4" xfId="38515"/>
    <cellStyle name="Output 9 3 7" xfId="2910"/>
    <cellStyle name="Output 9 3 7 2" xfId="7060"/>
    <cellStyle name="Output 9 3 7 2 2" xfId="12186"/>
    <cellStyle name="Output 9 3 7 2 2 2" xfId="21175"/>
    <cellStyle name="Output 9 3 7 2 2 2 2" xfId="25312"/>
    <cellStyle name="Output 9 3 7 2 2 3" xfId="35552"/>
    <cellStyle name="Output 9 3 7 2 3" xfId="12991"/>
    <cellStyle name="Output 9 3 7 2 3 2" xfId="21980"/>
    <cellStyle name="Output 9 3 7 2 3 2 2" xfId="36960"/>
    <cellStyle name="Output 9 3 7 2 3 3" xfId="26768"/>
    <cellStyle name="Output 9 3 7 2 4" xfId="16049"/>
    <cellStyle name="Output 9 3 7 2 4 2" xfId="35095"/>
    <cellStyle name="Output 9 3 7 2 5" xfId="23227"/>
    <cellStyle name="Output 9 3 7 3" xfId="9623"/>
    <cellStyle name="Output 9 3 7 3 2" xfId="18612"/>
    <cellStyle name="Output 9 3 7 3 2 2" xfId="39725"/>
    <cellStyle name="Output 9 3 7 3 3" xfId="43102"/>
    <cellStyle name="Output 9 3 7 4" xfId="29511"/>
    <cellStyle name="Output 9 3 8" xfId="4838"/>
    <cellStyle name="Output 9 3 8 2" xfId="7424"/>
    <cellStyle name="Output 9 3 8 2 2" xfId="16413"/>
    <cellStyle name="Output 9 3 8 2 2 2" xfId="42006"/>
    <cellStyle name="Output 9 3 8 2 3" xfId="23780"/>
    <cellStyle name="Output 9 3 8 3" xfId="10061"/>
    <cellStyle name="Output 9 3 8 3 2" xfId="19050"/>
    <cellStyle name="Output 9 3 8 3 2 2" xfId="27312"/>
    <cellStyle name="Output 9 3 8 3 3" xfId="37850"/>
    <cellStyle name="Output 9 3 8 4" xfId="13827"/>
    <cellStyle name="Output 9 3 8 4 2" xfId="41028"/>
    <cellStyle name="Output 9 3 8 5" xfId="24900"/>
    <cellStyle name="Output 9 3 9" xfId="6745"/>
    <cellStyle name="Output 9 3 9 2" xfId="11945"/>
    <cellStyle name="Output 9 3 9 2 2" xfId="20934"/>
    <cellStyle name="Output 9 3 9 2 2 2" xfId="30190"/>
    <cellStyle name="Output 9 3 9 2 3" xfId="40559"/>
    <cellStyle name="Output 9 3 9 3" xfId="15734"/>
    <cellStyle name="Output 9 3 9 3 2" xfId="40367"/>
    <cellStyle name="Output 9 3 9 4" xfId="33085"/>
    <cellStyle name="Output 9 4" xfId="541"/>
    <cellStyle name="Output 9 4 2" xfId="890"/>
    <cellStyle name="Output 9 4 2 2" xfId="5259"/>
    <cellStyle name="Output 9 4 2 2 2" xfId="7845"/>
    <cellStyle name="Output 9 4 2 2 2 2" xfId="16834"/>
    <cellStyle name="Output 9 4 2 2 2 2 2" xfId="24607"/>
    <cellStyle name="Output 9 4 2 2 2 3" xfId="39170"/>
    <cellStyle name="Output 9 4 2 2 3" xfId="10482"/>
    <cellStyle name="Output 9 4 2 2 3 2" xfId="19471"/>
    <cellStyle name="Output 9 4 2 2 3 2 2" xfId="28320"/>
    <cellStyle name="Output 9 4 2 2 3 3" xfId="31139"/>
    <cellStyle name="Output 9 4 2 2 4" xfId="14248"/>
    <cellStyle name="Output 9 4 2 2 4 2" xfId="26235"/>
    <cellStyle name="Output 9 4 2 2 5" xfId="25880"/>
    <cellStyle name="Output 9 4 2 3" xfId="3327"/>
    <cellStyle name="Output 9 4 2 3 2" xfId="27354"/>
    <cellStyle name="Output 9 4 2 4" xfId="31460"/>
    <cellStyle name="Output 9 4 3" xfId="1235"/>
    <cellStyle name="Output 9 4 3 2" xfId="5580"/>
    <cellStyle name="Output 9 4 3 2 2" xfId="8166"/>
    <cellStyle name="Output 9 4 3 2 2 2" xfId="17155"/>
    <cellStyle name="Output 9 4 3 2 2 2 2" xfId="29293"/>
    <cellStyle name="Output 9 4 3 2 2 3" xfId="22911"/>
    <cellStyle name="Output 9 4 3 2 3" xfId="10803"/>
    <cellStyle name="Output 9 4 3 2 3 2" xfId="19792"/>
    <cellStyle name="Output 9 4 3 2 3 2 2" xfId="37264"/>
    <cellStyle name="Output 9 4 3 2 3 3" xfId="34408"/>
    <cellStyle name="Output 9 4 3 2 4" xfId="14569"/>
    <cellStyle name="Output 9 4 3 2 4 2" xfId="34390"/>
    <cellStyle name="Output 9 4 3 2 5" xfId="23016"/>
    <cellStyle name="Output 9 4 3 3" xfId="3672"/>
    <cellStyle name="Output 9 4 3 3 2" xfId="31019"/>
    <cellStyle name="Output 9 4 3 4" xfId="38787"/>
    <cellStyle name="Output 9 4 4" xfId="1579"/>
    <cellStyle name="Output 9 4 4 2" xfId="5924"/>
    <cellStyle name="Output 9 4 4 2 2" xfId="8510"/>
    <cellStyle name="Output 9 4 4 2 2 2" xfId="17499"/>
    <cellStyle name="Output 9 4 4 2 2 2 2" xfId="28660"/>
    <cellStyle name="Output 9 4 4 2 2 3" xfId="29326"/>
    <cellStyle name="Output 9 4 4 2 3" xfId="11147"/>
    <cellStyle name="Output 9 4 4 2 3 2" xfId="20136"/>
    <cellStyle name="Output 9 4 4 2 3 2 2" xfId="31196"/>
    <cellStyle name="Output 9 4 4 2 3 3" xfId="33400"/>
    <cellStyle name="Output 9 4 4 2 4" xfId="14913"/>
    <cellStyle name="Output 9 4 4 2 4 2" xfId="32906"/>
    <cellStyle name="Output 9 4 4 2 5" xfId="37633"/>
    <cellStyle name="Output 9 4 4 3" xfId="4016"/>
    <cellStyle name="Output 9 4 4 3 2" xfId="22768"/>
    <cellStyle name="Output 9 4 4 4" xfId="26756"/>
    <cellStyle name="Output 9 4 5" xfId="1891"/>
    <cellStyle name="Output 9 4 5 2" xfId="6207"/>
    <cellStyle name="Output 9 4 5 2 2" xfId="8793"/>
    <cellStyle name="Output 9 4 5 2 2 2" xfId="17782"/>
    <cellStyle name="Output 9 4 5 2 2 2 2" xfId="30461"/>
    <cellStyle name="Output 9 4 5 2 2 3" xfId="27579"/>
    <cellStyle name="Output 9 4 5 2 3" xfId="11430"/>
    <cellStyle name="Output 9 4 5 2 3 2" xfId="20419"/>
    <cellStyle name="Output 9 4 5 2 3 2 2" xfId="34366"/>
    <cellStyle name="Output 9 4 5 2 3 3" xfId="41657"/>
    <cellStyle name="Output 9 4 5 2 4" xfId="15196"/>
    <cellStyle name="Output 9 4 5 2 4 2" xfId="38470"/>
    <cellStyle name="Output 9 4 5 2 5" xfId="25591"/>
    <cellStyle name="Output 9 4 5 3" xfId="4328"/>
    <cellStyle name="Output 9 4 5 3 2" xfId="29670"/>
    <cellStyle name="Output 9 4 5 4" xfId="38094"/>
    <cellStyle name="Output 9 4 6" xfId="2198"/>
    <cellStyle name="Output 9 4 6 2" xfId="6499"/>
    <cellStyle name="Output 9 4 6 2 2" xfId="9085"/>
    <cellStyle name="Output 9 4 6 2 2 2" xfId="18074"/>
    <cellStyle name="Output 9 4 6 2 2 2 2" xfId="40356"/>
    <cellStyle name="Output 9 4 6 2 2 3" xfId="36415"/>
    <cellStyle name="Output 9 4 6 2 3" xfId="11722"/>
    <cellStyle name="Output 9 4 6 2 3 2" xfId="20711"/>
    <cellStyle name="Output 9 4 6 2 3 2 2" xfId="30704"/>
    <cellStyle name="Output 9 4 6 2 3 3" xfId="26465"/>
    <cellStyle name="Output 9 4 6 2 4" xfId="15488"/>
    <cellStyle name="Output 9 4 6 2 4 2" xfId="23701"/>
    <cellStyle name="Output 9 4 6 2 5" xfId="33650"/>
    <cellStyle name="Output 9 4 6 3" xfId="4635"/>
    <cellStyle name="Output 9 4 6 3 2" xfId="36812"/>
    <cellStyle name="Output 9 4 6 4" xfId="33096"/>
    <cellStyle name="Output 9 4 7" xfId="4935"/>
    <cellStyle name="Output 9 4 7 2" xfId="7521"/>
    <cellStyle name="Output 9 4 7 2 2" xfId="16510"/>
    <cellStyle name="Output 9 4 7 2 2 2" xfId="41747"/>
    <cellStyle name="Output 9 4 7 2 3" xfId="29760"/>
    <cellStyle name="Output 9 4 7 3" xfId="10158"/>
    <cellStyle name="Output 9 4 7 3 2" xfId="19147"/>
    <cellStyle name="Output 9 4 7 3 2 2" xfId="32632"/>
    <cellStyle name="Output 9 4 7 3 3" xfId="31135"/>
    <cellStyle name="Output 9 4 7 4" xfId="13924"/>
    <cellStyle name="Output 9 4 7 4 2" xfId="28952"/>
    <cellStyle name="Output 9 4 7 5" xfId="35182"/>
    <cellStyle name="Output 9 4 8" xfId="2547"/>
    <cellStyle name="Output 9 4 8 2" xfId="32509"/>
    <cellStyle name="Output 9 4 9" xfId="30804"/>
    <cellStyle name="Output 9 5" xfId="310"/>
    <cellStyle name="Output 9 5 2" xfId="4713"/>
    <cellStyle name="Output 9 5 2 2" xfId="7299"/>
    <cellStyle name="Output 9 5 2 2 2" xfId="16288"/>
    <cellStyle name="Output 9 5 2 2 2 2" xfId="24797"/>
    <cellStyle name="Output 9 5 2 2 3" xfId="34038"/>
    <cellStyle name="Output 9 5 2 3" xfId="9936"/>
    <cellStyle name="Output 9 5 2 3 2" xfId="18925"/>
    <cellStyle name="Output 9 5 2 3 2 2" xfId="28447"/>
    <cellStyle name="Output 9 5 2 3 3" xfId="34534"/>
    <cellStyle name="Output 9 5 2 4" xfId="13702"/>
    <cellStyle name="Output 9 5 2 4 2" xfId="33973"/>
    <cellStyle name="Output 9 5 2 5" xfId="43460"/>
    <cellStyle name="Output 9 5 3" xfId="2778"/>
    <cellStyle name="Output 9 5 3 2" xfId="37487"/>
    <cellStyle name="Output 9 5 4" xfId="27079"/>
    <cellStyle name="Output 9 6" xfId="659"/>
    <cellStyle name="Output 9 6 2" xfId="5037"/>
    <cellStyle name="Output 9 6 2 2" xfId="7623"/>
    <cellStyle name="Output 9 6 2 2 2" xfId="16612"/>
    <cellStyle name="Output 9 6 2 2 2 2" xfId="36495"/>
    <cellStyle name="Output 9 6 2 2 3" xfId="33025"/>
    <cellStyle name="Output 9 6 2 3" xfId="10260"/>
    <cellStyle name="Output 9 6 2 3 2" xfId="19249"/>
    <cellStyle name="Output 9 6 2 3 2 2" xfId="33485"/>
    <cellStyle name="Output 9 6 2 3 3" xfId="26425"/>
    <cellStyle name="Output 9 6 2 4" xfId="14026"/>
    <cellStyle name="Output 9 6 2 4 2" xfId="40679"/>
    <cellStyle name="Output 9 6 2 5" xfId="41434"/>
    <cellStyle name="Output 9 6 3" xfId="3096"/>
    <cellStyle name="Output 9 6 3 2" xfId="27034"/>
    <cellStyle name="Output 9 6 4" xfId="35484"/>
    <cellStyle name="Output 9 7" xfId="1004"/>
    <cellStyle name="Output 9 7 2" xfId="5358"/>
    <cellStyle name="Output 9 7 2 2" xfId="7944"/>
    <cellStyle name="Output 9 7 2 2 2" xfId="16933"/>
    <cellStyle name="Output 9 7 2 2 2 2" xfId="23376"/>
    <cellStyle name="Output 9 7 2 2 3" xfId="37726"/>
    <cellStyle name="Output 9 7 2 3" xfId="10581"/>
    <cellStyle name="Output 9 7 2 3 2" xfId="19570"/>
    <cellStyle name="Output 9 7 2 3 2 2" xfId="43838"/>
    <cellStyle name="Output 9 7 2 3 3" xfId="26725"/>
    <cellStyle name="Output 9 7 2 4" xfId="14347"/>
    <cellStyle name="Output 9 7 2 4 2" xfId="24957"/>
    <cellStyle name="Output 9 7 2 5" xfId="24452"/>
    <cellStyle name="Output 9 7 3" xfId="3441"/>
    <cellStyle name="Output 9 7 3 2" xfId="25829"/>
    <cellStyle name="Output 9 7 4" xfId="25749"/>
    <cellStyle name="Output 9 8" xfId="1348"/>
    <cellStyle name="Output 9 8 2" xfId="5693"/>
    <cellStyle name="Output 9 8 2 2" xfId="8279"/>
    <cellStyle name="Output 9 8 2 2 2" xfId="17268"/>
    <cellStyle name="Output 9 8 2 2 2 2" xfId="23540"/>
    <cellStyle name="Output 9 8 2 2 3" xfId="42814"/>
    <cellStyle name="Output 9 8 2 3" xfId="10916"/>
    <cellStyle name="Output 9 8 2 3 2" xfId="19905"/>
    <cellStyle name="Output 9 8 2 3 2 2" xfId="35194"/>
    <cellStyle name="Output 9 8 2 3 3" xfId="24230"/>
    <cellStyle name="Output 9 8 2 4" xfId="14682"/>
    <cellStyle name="Output 9 8 2 4 2" xfId="44024"/>
    <cellStyle name="Output 9 8 2 5" xfId="31480"/>
    <cellStyle name="Output 9 8 3" xfId="3785"/>
    <cellStyle name="Output 9 8 3 2" xfId="26113"/>
    <cellStyle name="Output 9 8 4" xfId="27416"/>
    <cellStyle name="Output 9 9" xfId="212"/>
    <cellStyle name="Output 9 9 2" xfId="2637"/>
    <cellStyle name="Output 9 9 2 2" xfId="6878"/>
    <cellStyle name="Output 9 9 2 2 2" xfId="15867"/>
    <cellStyle name="Output 9 9 2 2 2 2" xfId="36781"/>
    <cellStyle name="Output 9 9 2 2 3" xfId="23914"/>
    <cellStyle name="Output 9 9 2 3" xfId="9448"/>
    <cellStyle name="Output 9 9 2 3 2" xfId="18437"/>
    <cellStyle name="Output 9 9 2 3 2 2" xfId="36403"/>
    <cellStyle name="Output 9 9 2 3 3" xfId="31239"/>
    <cellStyle name="Output 9 9 2 4" xfId="13491"/>
    <cellStyle name="Output 9 9 2 4 2" xfId="24583"/>
    <cellStyle name="Output 9 9 2 5" xfId="36692"/>
    <cellStyle name="Output 9 9 3" xfId="2680"/>
    <cellStyle name="Output 9 9 3 2" xfId="30618"/>
    <cellStyle name="Output 9 9 4" xfId="22293"/>
    <cellStyle name="Parent row" xfId="3"/>
    <cellStyle name="Percent" xfId="11" builtinId="5"/>
    <cellStyle name="Percent 2" xfId="44140"/>
    <cellStyle name="Percent 2 2" xfId="44199"/>
    <cellStyle name="Percent 2 3" xfId="44169"/>
    <cellStyle name="Percent 3" xfId="44200"/>
    <cellStyle name="Percent 4" xfId="44167"/>
    <cellStyle name="Percent 5" xfId="44251"/>
    <cellStyle name="Percent 6" xfId="44224"/>
    <cellStyle name="Percent 7" xfId="59"/>
    <cellStyle name="Table title" xfId="7"/>
    <cellStyle name="Title 2" xfId="103"/>
    <cellStyle name="Title 2 2" xfId="44201"/>
    <cellStyle name="Title 3" xfId="44252"/>
    <cellStyle name="Title 4" xfId="60"/>
    <cellStyle name="Title-2" xfId="14"/>
    <cellStyle name="Total 10" xfId="2220"/>
    <cellStyle name="Total 10 2" xfId="41406"/>
    <cellStyle name="Total 11" xfId="33797"/>
    <cellStyle name="Total 12" xfId="104"/>
    <cellStyle name="Total 13" xfId="44145"/>
    <cellStyle name="Total 14" xfId="45472"/>
    <cellStyle name="Total 15" xfId="61"/>
    <cellStyle name="Total 2" xfId="107"/>
    <cellStyle name="Total 2 10" xfId="919"/>
    <cellStyle name="Total 2 10 2" xfId="5286"/>
    <cellStyle name="Total 2 10 2 2" xfId="7872"/>
    <cellStyle name="Total 2 10 2 2 2" xfId="16861"/>
    <cellStyle name="Total 2 10 2 2 2 2" xfId="30199"/>
    <cellStyle name="Total 2 10 2 2 3" xfId="22845"/>
    <cellStyle name="Total 2 10 2 3" xfId="10509"/>
    <cellStyle name="Total 2 10 2 3 2" xfId="19498"/>
    <cellStyle name="Total 2 10 2 3 2 2" xfId="32210"/>
    <cellStyle name="Total 2 10 2 3 3" xfId="41383"/>
    <cellStyle name="Total 2 10 2 4" xfId="14275"/>
    <cellStyle name="Total 2 10 2 4 2" xfId="42570"/>
    <cellStyle name="Total 2 10 2 5" xfId="37152"/>
    <cellStyle name="Total 2 10 3" xfId="3356"/>
    <cellStyle name="Total 2 10 3 2" xfId="26611"/>
    <cellStyle name="Total 2 10 4" xfId="32837"/>
    <cellStyle name="Total 2 10 5" xfId="44479"/>
    <cellStyle name="Total 2 10 6" xfId="45713"/>
    <cellStyle name="Total 2 11" xfId="1263"/>
    <cellStyle name="Total 2 11 2" xfId="5608"/>
    <cellStyle name="Total 2 11 2 2" xfId="8194"/>
    <cellStyle name="Total 2 11 2 2 2" xfId="17183"/>
    <cellStyle name="Total 2 11 2 2 2 2" xfId="28642"/>
    <cellStyle name="Total 2 11 2 2 3" xfId="33938"/>
    <cellStyle name="Total 2 11 2 3" xfId="10831"/>
    <cellStyle name="Total 2 11 2 3 2" xfId="19820"/>
    <cellStyle name="Total 2 11 2 3 2 2" xfId="30673"/>
    <cellStyle name="Total 2 11 2 3 3" xfId="44050"/>
    <cellStyle name="Total 2 11 2 4" xfId="14597"/>
    <cellStyle name="Total 2 11 2 4 2" xfId="22721"/>
    <cellStyle name="Total 2 11 2 5" xfId="43951"/>
    <cellStyle name="Total 2 11 3" xfId="3700"/>
    <cellStyle name="Total 2 11 3 2" xfId="40368"/>
    <cellStyle name="Total 2 11 4" xfId="25125"/>
    <cellStyle name="Total 2 11 5" xfId="44519"/>
    <cellStyle name="Total 2 11 6" xfId="45760"/>
    <cellStyle name="Total 2 12" xfId="186"/>
    <cellStyle name="Total 2 12 2" xfId="2592"/>
    <cellStyle name="Total 2 12 2 2" xfId="6833"/>
    <cellStyle name="Total 2 12 2 2 2" xfId="15822"/>
    <cellStyle name="Total 2 12 2 2 2 2" xfId="30456"/>
    <cellStyle name="Total 2 12 2 2 3" xfId="40932"/>
    <cellStyle name="Total 2 12 2 3" xfId="9403"/>
    <cellStyle name="Total 2 12 2 3 2" xfId="18392"/>
    <cellStyle name="Total 2 12 2 3 2 2" xfId="29974"/>
    <cellStyle name="Total 2 12 2 3 3" xfId="26132"/>
    <cellStyle name="Total 2 12 2 4" xfId="13446"/>
    <cellStyle name="Total 2 12 2 4 2" xfId="24374"/>
    <cellStyle name="Total 2 12 2 5" xfId="30245"/>
    <cellStyle name="Total 2 12 3" xfId="2654"/>
    <cellStyle name="Total 2 12 3 2" xfId="37742"/>
    <cellStyle name="Total 2 12 4" xfId="29766"/>
    <cellStyle name="Total 2 12 5" xfId="44567"/>
    <cellStyle name="Total 2 12 6" xfId="45801"/>
    <cellStyle name="Total 2 13" xfId="207"/>
    <cellStyle name="Total 2 13 2" xfId="2991"/>
    <cellStyle name="Total 2 13 2 2" xfId="7141"/>
    <cellStyle name="Total 2 13 2 2 2" xfId="16130"/>
    <cellStyle name="Total 2 13 2 2 2 2" xfId="28490"/>
    <cellStyle name="Total 2 13 2 2 3" xfId="31634"/>
    <cellStyle name="Total 2 13 2 3" xfId="9704"/>
    <cellStyle name="Total 2 13 2 3 2" xfId="18693"/>
    <cellStyle name="Total 2 13 2 3 2 2" xfId="36204"/>
    <cellStyle name="Total 2 13 2 3 3" xfId="24242"/>
    <cellStyle name="Total 2 13 2 4" xfId="13544"/>
    <cellStyle name="Total 2 13 2 4 2" xfId="35863"/>
    <cellStyle name="Total 2 13 2 5" xfId="37200"/>
    <cellStyle name="Total 2 13 3" xfId="2675"/>
    <cellStyle name="Total 2 13 3 2" xfId="36811"/>
    <cellStyle name="Total 2 13 4" xfId="28393"/>
    <cellStyle name="Total 2 13 5" xfId="44577"/>
    <cellStyle name="Total 2 14" xfId="2641"/>
    <cellStyle name="Total 2 14 2" xfId="6882"/>
    <cellStyle name="Total 2 14 2 2" xfId="15871"/>
    <cellStyle name="Total 2 14 2 2 2" xfId="43641"/>
    <cellStyle name="Total 2 14 2 3" xfId="29454"/>
    <cellStyle name="Total 2 14 3" xfId="9452"/>
    <cellStyle name="Total 2 14 3 2" xfId="18441"/>
    <cellStyle name="Total 2 14 3 2 2" xfId="24214"/>
    <cellStyle name="Total 2 14 3 3" xfId="24040"/>
    <cellStyle name="Total 2 14 4" xfId="13495"/>
    <cellStyle name="Total 2 14 4 2" xfId="38132"/>
    <cellStyle name="Total 2 14 5" xfId="26369"/>
    <cellStyle name="Total 2 14 6" xfId="44627"/>
    <cellStyle name="Total 2 15" xfId="6527"/>
    <cellStyle name="Total 2 15 2" xfId="11748"/>
    <cellStyle name="Total 2 15 2 2" xfId="20737"/>
    <cellStyle name="Total 2 15 2 2 2" xfId="29846"/>
    <cellStyle name="Total 2 15 2 3" xfId="35467"/>
    <cellStyle name="Total 2 15 3" xfId="15516"/>
    <cellStyle name="Total 2 15 3 2" xfId="30424"/>
    <cellStyle name="Total 2 15 4" xfId="36300"/>
    <cellStyle name="Total 2 15 5" xfId="44652"/>
    <cellStyle name="Total 2 16" xfId="9111"/>
    <cellStyle name="Total 2 16 2" xfId="18100"/>
    <cellStyle name="Total 2 16 2 2" xfId="33631"/>
    <cellStyle name="Total 2 16 3" xfId="29446"/>
    <cellStyle name="Total 2 16 4" xfId="44712"/>
    <cellStyle name="Total 2 17" xfId="12014"/>
    <cellStyle name="Total 2 17 2" xfId="21003"/>
    <cellStyle name="Total 2 17 2 2" xfId="31979"/>
    <cellStyle name="Total 2 17 3" xfId="31087"/>
    <cellStyle name="Total 2 17 4" xfId="44741"/>
    <cellStyle name="Total 2 18" xfId="2231"/>
    <cellStyle name="Total 2 18 2" xfId="30779"/>
    <cellStyle name="Total 2 18 3" xfId="44797"/>
    <cellStyle name="Total 2 19" xfId="13140"/>
    <cellStyle name="Total 2 19 2" xfId="31232"/>
    <cellStyle name="Total 2 19 3" xfId="44823"/>
    <cellStyle name="Total 2 2" xfId="169"/>
    <cellStyle name="Total 2 2 10" xfId="1980"/>
    <cellStyle name="Total 2 2 10 2" xfId="6288"/>
    <cellStyle name="Total 2 2 10 2 2" xfId="8874"/>
    <cellStyle name="Total 2 2 10 2 2 2" xfId="17863"/>
    <cellStyle name="Total 2 2 10 2 2 2 2" xfId="29084"/>
    <cellStyle name="Total 2 2 10 2 2 3" xfId="32576"/>
    <cellStyle name="Total 2 2 10 2 3" xfId="11511"/>
    <cellStyle name="Total 2 2 10 2 3 2" xfId="20500"/>
    <cellStyle name="Total 2 2 10 2 3 2 2" xfId="35153"/>
    <cellStyle name="Total 2 2 10 2 3 3" xfId="36113"/>
    <cellStyle name="Total 2 2 10 2 4" xfId="15277"/>
    <cellStyle name="Total 2 2 10 2 4 2" xfId="38692"/>
    <cellStyle name="Total 2 2 10 2 5" xfId="31842"/>
    <cellStyle name="Total 2 2 10 3" xfId="4417"/>
    <cellStyle name="Total 2 2 10 3 2" xfId="42297"/>
    <cellStyle name="Total 2 2 10 4" xfId="23284"/>
    <cellStyle name="Total 2 2 10 5" xfId="44622"/>
    <cellStyle name="Total 2 2 10 6" xfId="45812"/>
    <cellStyle name="Total 2 2 11" xfId="2885"/>
    <cellStyle name="Total 2 2 11 2" xfId="7035"/>
    <cellStyle name="Total 2 2 11 2 2" xfId="16024"/>
    <cellStyle name="Total 2 2 11 2 2 2" xfId="40701"/>
    <cellStyle name="Total 2 2 11 2 3" xfId="27645"/>
    <cellStyle name="Total 2 2 11 3" xfId="9598"/>
    <cellStyle name="Total 2 2 11 3 2" xfId="18587"/>
    <cellStyle name="Total 2 2 11 3 2 2" xfId="29354"/>
    <cellStyle name="Total 2 2 11 3 3" xfId="32449"/>
    <cellStyle name="Total 2 2 11 4" xfId="13520"/>
    <cellStyle name="Total 2 2 11 4 2" xfId="31571"/>
    <cellStyle name="Total 2 2 11 5" xfId="43380"/>
    <cellStyle name="Total 2 2 11 6" xfId="44657"/>
    <cellStyle name="Total 2 2 12" xfId="6625"/>
    <cellStyle name="Total 2 2 12 2" xfId="11831"/>
    <cellStyle name="Total 2 2 12 2 2" xfId="20820"/>
    <cellStyle name="Total 2 2 12 2 2 2" xfId="43455"/>
    <cellStyle name="Total 2 2 12 2 3" xfId="38934"/>
    <cellStyle name="Total 2 2 12 3" xfId="15614"/>
    <cellStyle name="Total 2 2 12 3 2" xfId="36169"/>
    <cellStyle name="Total 2 2 12 4" xfId="24464"/>
    <cellStyle name="Total 2 2 12 5" xfId="44706"/>
    <cellStyle name="Total 2 2 13" xfId="9194"/>
    <cellStyle name="Total 2 2 13 2" xfId="18183"/>
    <cellStyle name="Total 2 2 13 2 2" xfId="37459"/>
    <cellStyle name="Total 2 2 13 3" xfId="32596"/>
    <cellStyle name="Total 2 2 13 4" xfId="44677"/>
    <cellStyle name="Total 2 2 14" xfId="9821"/>
    <cellStyle name="Total 2 2 14 2" xfId="18810"/>
    <cellStyle name="Total 2 2 14 2 2" xfId="34485"/>
    <cellStyle name="Total 2 2 14 3" xfId="38915"/>
    <cellStyle name="Total 2 2 14 4" xfId="44769"/>
    <cellStyle name="Total 2 2 15" xfId="2329"/>
    <cellStyle name="Total 2 2 15 2" xfId="35534"/>
    <cellStyle name="Total 2 2 15 3" xfId="44791"/>
    <cellStyle name="Total 2 2 16" xfId="13238"/>
    <cellStyle name="Total 2 2 16 2" xfId="34068"/>
    <cellStyle name="Total 2 2 16 3" xfId="44733"/>
    <cellStyle name="Total 2 2 17" xfId="26188"/>
    <cellStyle name="Total 2 2 17 2" xfId="44802"/>
    <cellStyle name="Total 2 2 18" xfId="44810"/>
    <cellStyle name="Total 2 2 19" xfId="44871"/>
    <cellStyle name="Total 2 2 2" xfId="371"/>
    <cellStyle name="Total 2 2 2 10" xfId="6673"/>
    <cellStyle name="Total 2 2 2 10 2" xfId="11879"/>
    <cellStyle name="Total 2 2 2 10 2 2" xfId="20868"/>
    <cellStyle name="Total 2 2 2 10 2 2 2" xfId="23208"/>
    <cellStyle name="Total 2 2 2 10 2 3" xfId="41375"/>
    <cellStyle name="Total 2 2 2 10 3" xfId="15662"/>
    <cellStyle name="Total 2 2 2 10 3 2" xfId="33968"/>
    <cellStyle name="Total 2 2 2 10 4" xfId="31582"/>
    <cellStyle name="Total 2 2 2 11" xfId="9242"/>
    <cellStyle name="Total 2 2 2 11 2" xfId="18231"/>
    <cellStyle name="Total 2 2 2 11 2 2" xfId="41461"/>
    <cellStyle name="Total 2 2 2 11 3" xfId="41172"/>
    <cellStyle name="Total 2 2 2 12" xfId="12607"/>
    <cellStyle name="Total 2 2 2 12 2" xfId="21596"/>
    <cellStyle name="Total 2 2 2 12 2 2" xfId="28838"/>
    <cellStyle name="Total 2 2 2 12 3" xfId="38714"/>
    <cellStyle name="Total 2 2 2 13" xfId="2377"/>
    <cellStyle name="Total 2 2 2 13 2" xfId="25519"/>
    <cellStyle name="Total 2 2 2 14" xfId="13286"/>
    <cellStyle name="Total 2 2 2 14 2" xfId="22139"/>
    <cellStyle name="Total 2 2 2 15" xfId="23875"/>
    <cellStyle name="Total 2 2 2 16" xfId="44335"/>
    <cellStyle name="Total 2 2 2 17" xfId="45530"/>
    <cellStyle name="Total 2 2 2 2" xfId="503"/>
    <cellStyle name="Total 2 2 2 2 10" xfId="9367"/>
    <cellStyle name="Total 2 2 2 2 10 2" xfId="18356"/>
    <cellStyle name="Total 2 2 2 2 10 2 2" xfId="37903"/>
    <cellStyle name="Total 2 2 2 2 10 3" xfId="43288"/>
    <cellStyle name="Total 2 2 2 2 11" xfId="12581"/>
    <cellStyle name="Total 2 2 2 2 11 2" xfId="21570"/>
    <cellStyle name="Total 2 2 2 2 11 2 2" xfId="27590"/>
    <cellStyle name="Total 2 2 2 2 11 3" xfId="25258"/>
    <cellStyle name="Total 2 2 2 2 12" xfId="2509"/>
    <cellStyle name="Total 2 2 2 2 12 2" xfId="42650"/>
    <cellStyle name="Total 2 2 2 2 13" xfId="13418"/>
    <cellStyle name="Total 2 2 2 2 13 2" xfId="28422"/>
    <cellStyle name="Total 2 2 2 2 14" xfId="30293"/>
    <cellStyle name="Total 2 2 2 2 2" xfId="852"/>
    <cellStyle name="Total 2 2 2 2 2 2" xfId="5221"/>
    <cellStyle name="Total 2 2 2 2 2 2 2" xfId="7807"/>
    <cellStyle name="Total 2 2 2 2 2 2 2 2" xfId="16796"/>
    <cellStyle name="Total 2 2 2 2 2 2 2 2 2" xfId="24348"/>
    <cellStyle name="Total 2 2 2 2 2 2 2 3" xfId="28761"/>
    <cellStyle name="Total 2 2 2 2 2 2 3" xfId="10444"/>
    <cellStyle name="Total 2 2 2 2 2 2 3 2" xfId="19433"/>
    <cellStyle name="Total 2 2 2 2 2 2 3 2 2" xfId="28007"/>
    <cellStyle name="Total 2 2 2 2 2 2 3 3" xfId="27044"/>
    <cellStyle name="Total 2 2 2 2 2 2 4" xfId="14210"/>
    <cellStyle name="Total 2 2 2 2 2 2 4 2" xfId="28608"/>
    <cellStyle name="Total 2 2 2 2 2 2 5" xfId="25614"/>
    <cellStyle name="Total 2 2 2 2 2 3" xfId="3289"/>
    <cellStyle name="Total 2 2 2 2 2 3 2" xfId="27240"/>
    <cellStyle name="Total 2 2 2 2 2 4" xfId="31201"/>
    <cellStyle name="Total 2 2 2 2 3" xfId="1197"/>
    <cellStyle name="Total 2 2 2 2 3 2" xfId="5542"/>
    <cellStyle name="Total 2 2 2 2 3 2 2" xfId="8128"/>
    <cellStyle name="Total 2 2 2 2 3 2 2 2" xfId="17117"/>
    <cellStyle name="Total 2 2 2 2 3 2 2 2 2" xfId="29129"/>
    <cellStyle name="Total 2 2 2 2 3 2 2 3" xfId="22641"/>
    <cellStyle name="Total 2 2 2 2 3 2 3" xfId="10765"/>
    <cellStyle name="Total 2 2 2 2 3 2 3 2" xfId="19754"/>
    <cellStyle name="Total 2 2 2 2 3 2 3 2 2" xfId="37037"/>
    <cellStyle name="Total 2 2 2 2 3 2 3 3" xfId="37817"/>
    <cellStyle name="Total 2 2 2 2 3 2 4" xfId="14531"/>
    <cellStyle name="Total 2 2 2 2 3 2 4 2" xfId="39879"/>
    <cellStyle name="Total 2 2 2 2 3 2 5" xfId="22776"/>
    <cellStyle name="Total 2 2 2 2 3 3" xfId="3634"/>
    <cellStyle name="Total 2 2 2 2 3 3 2" xfId="28317"/>
    <cellStyle name="Total 2 2 2 2 3 4" xfId="23841"/>
    <cellStyle name="Total 2 2 2 2 4" xfId="1541"/>
    <cellStyle name="Total 2 2 2 2 4 2" xfId="5886"/>
    <cellStyle name="Total 2 2 2 2 4 2 2" xfId="8472"/>
    <cellStyle name="Total 2 2 2 2 4 2 2 2" xfId="17461"/>
    <cellStyle name="Total 2 2 2 2 4 2 2 2 2" xfId="26928"/>
    <cellStyle name="Total 2 2 2 2 4 2 2 3" xfId="29122"/>
    <cellStyle name="Total 2 2 2 2 4 2 3" xfId="11109"/>
    <cellStyle name="Total 2 2 2 2 4 2 3 2" xfId="20098"/>
    <cellStyle name="Total 2 2 2 2 4 2 3 2 2" xfId="39727"/>
    <cellStyle name="Total 2 2 2 2 4 2 3 3" xfId="37796"/>
    <cellStyle name="Total 2 2 2 2 4 2 4" xfId="14875"/>
    <cellStyle name="Total 2 2 2 2 4 2 4 2" xfId="32588"/>
    <cellStyle name="Total 2 2 2 2 4 2 5" xfId="29465"/>
    <cellStyle name="Total 2 2 2 2 4 3" xfId="3978"/>
    <cellStyle name="Total 2 2 2 2 4 3 2" xfId="23306"/>
    <cellStyle name="Total 2 2 2 2 4 4" xfId="30826"/>
    <cellStyle name="Total 2 2 2 2 5" xfId="1932"/>
    <cellStyle name="Total 2 2 2 2 5 2" xfId="6248"/>
    <cellStyle name="Total 2 2 2 2 5 2 2" xfId="8834"/>
    <cellStyle name="Total 2 2 2 2 5 2 2 2" xfId="17823"/>
    <cellStyle name="Total 2 2 2 2 5 2 2 2 2" xfId="39030"/>
    <cellStyle name="Total 2 2 2 2 5 2 2 3" xfId="23199"/>
    <cellStyle name="Total 2 2 2 2 5 2 3" xfId="11471"/>
    <cellStyle name="Total 2 2 2 2 5 2 3 2" xfId="20460"/>
    <cellStyle name="Total 2 2 2 2 5 2 3 2 2" xfId="41462"/>
    <cellStyle name="Total 2 2 2 2 5 2 3 3" xfId="38734"/>
    <cellStyle name="Total 2 2 2 2 5 2 4" xfId="15237"/>
    <cellStyle name="Total 2 2 2 2 5 2 4 2" xfId="25450"/>
    <cellStyle name="Total 2 2 2 2 5 2 5" xfId="30201"/>
    <cellStyle name="Total 2 2 2 2 5 3" xfId="4369"/>
    <cellStyle name="Total 2 2 2 2 5 3 2" xfId="40714"/>
    <cellStyle name="Total 2 2 2 2 5 4" xfId="43320"/>
    <cellStyle name="Total 2 2 2 2 6" xfId="2160"/>
    <cellStyle name="Total 2 2 2 2 6 2" xfId="6461"/>
    <cellStyle name="Total 2 2 2 2 6 2 2" xfId="9047"/>
    <cellStyle name="Total 2 2 2 2 6 2 2 2" xfId="18036"/>
    <cellStyle name="Total 2 2 2 2 6 2 2 2 2" xfId="33091"/>
    <cellStyle name="Total 2 2 2 2 6 2 2 3" xfId="36124"/>
    <cellStyle name="Total 2 2 2 2 6 2 3" xfId="11684"/>
    <cellStyle name="Total 2 2 2 2 6 2 3 2" xfId="20673"/>
    <cellStyle name="Total 2 2 2 2 6 2 3 2 2" xfId="29245"/>
    <cellStyle name="Total 2 2 2 2 6 2 3 3" xfId="33377"/>
    <cellStyle name="Total 2 2 2 2 6 2 4" xfId="15450"/>
    <cellStyle name="Total 2 2 2 2 6 2 4 2" xfId="23452"/>
    <cellStyle name="Total 2 2 2 2 6 2 5" xfId="42679"/>
    <cellStyle name="Total 2 2 2 2 6 3" xfId="4597"/>
    <cellStyle name="Total 2 2 2 2 6 3 2" xfId="36693"/>
    <cellStyle name="Total 2 2 2 2 6 4" xfId="26091"/>
    <cellStyle name="Total 2 2 2 2 7" xfId="2970"/>
    <cellStyle name="Total 2 2 2 2 7 2" xfId="7120"/>
    <cellStyle name="Total 2 2 2 2 7 2 2" xfId="12246"/>
    <cellStyle name="Total 2 2 2 2 7 2 2 2" xfId="21235"/>
    <cellStyle name="Total 2 2 2 2 7 2 2 2 2" xfId="30077"/>
    <cellStyle name="Total 2 2 2 2 7 2 2 3" xfId="22422"/>
    <cellStyle name="Total 2 2 2 2 7 2 3" xfId="13036"/>
    <cellStyle name="Total 2 2 2 2 7 2 3 2" xfId="22025"/>
    <cellStyle name="Total 2 2 2 2 7 2 3 2 2" xfId="31665"/>
    <cellStyle name="Total 2 2 2 2 7 2 3 3" xfId="29044"/>
    <cellStyle name="Total 2 2 2 2 7 2 4" xfId="16109"/>
    <cellStyle name="Total 2 2 2 2 7 2 4 2" xfId="32204"/>
    <cellStyle name="Total 2 2 2 2 7 2 5" xfId="30098"/>
    <cellStyle name="Total 2 2 2 2 7 3" xfId="9683"/>
    <cellStyle name="Total 2 2 2 2 7 3 2" xfId="18672"/>
    <cellStyle name="Total 2 2 2 2 7 3 2 2" xfId="36885"/>
    <cellStyle name="Total 2 2 2 2 7 3 3" xfId="40346"/>
    <cellStyle name="Total 2 2 2 2 7 4" xfId="40909"/>
    <cellStyle name="Total 2 2 2 2 8" xfId="4897"/>
    <cellStyle name="Total 2 2 2 2 8 2" xfId="7483"/>
    <cellStyle name="Total 2 2 2 2 8 2 2" xfId="16472"/>
    <cellStyle name="Total 2 2 2 2 8 2 2 2" xfId="38537"/>
    <cellStyle name="Total 2 2 2 2 8 2 3" xfId="31958"/>
    <cellStyle name="Total 2 2 2 2 8 3" xfId="10120"/>
    <cellStyle name="Total 2 2 2 2 8 3 2" xfId="19109"/>
    <cellStyle name="Total 2 2 2 2 8 3 2 2" xfId="22220"/>
    <cellStyle name="Total 2 2 2 2 8 3 3" xfId="27038"/>
    <cellStyle name="Total 2 2 2 2 8 4" xfId="13886"/>
    <cellStyle name="Total 2 2 2 2 8 4 2" xfId="37713"/>
    <cellStyle name="Total 2 2 2 2 8 5" xfId="34874"/>
    <cellStyle name="Total 2 2 2 2 9" xfId="6805"/>
    <cellStyle name="Total 2 2 2 2 9 2" xfId="12004"/>
    <cellStyle name="Total 2 2 2 2 9 2 2" xfId="20993"/>
    <cellStyle name="Total 2 2 2 2 9 2 2 2" xfId="31078"/>
    <cellStyle name="Total 2 2 2 2 9 2 3" xfId="40204"/>
    <cellStyle name="Total 2 2 2 2 9 3" xfId="15794"/>
    <cellStyle name="Total 2 2 2 2 9 3 2" xfId="23768"/>
    <cellStyle name="Total 2 2 2 2 9 4" xfId="41933"/>
    <cellStyle name="Total 2 2 2 3" xfId="720"/>
    <cellStyle name="Total 2 2 2 3 2" xfId="5096"/>
    <cellStyle name="Total 2 2 2 3 2 2" xfId="7682"/>
    <cellStyle name="Total 2 2 2 3 2 2 2" xfId="16671"/>
    <cellStyle name="Total 2 2 2 3 2 2 2 2" xfId="26278"/>
    <cellStyle name="Total 2 2 2 3 2 2 3" xfId="32051"/>
    <cellStyle name="Total 2 2 2 3 2 3" xfId="10319"/>
    <cellStyle name="Total 2 2 2 3 2 3 2" xfId="19308"/>
    <cellStyle name="Total 2 2 2 3 2 3 2 2" xfId="24820"/>
    <cellStyle name="Total 2 2 2 3 2 3 3" xfId="35902"/>
    <cellStyle name="Total 2 2 2 3 2 4" xfId="14085"/>
    <cellStyle name="Total 2 2 2 3 2 4 2" xfId="27978"/>
    <cellStyle name="Total 2 2 2 3 2 5" xfId="35270"/>
    <cellStyle name="Total 2 2 2 3 3" xfId="3157"/>
    <cellStyle name="Total 2 2 2 3 3 2" xfId="23760"/>
    <cellStyle name="Total 2 2 2 3 4" xfId="30620"/>
    <cellStyle name="Total 2 2 2 4" xfId="1065"/>
    <cellStyle name="Total 2 2 2 4 2" xfId="5417"/>
    <cellStyle name="Total 2 2 2 4 2 2" xfId="8003"/>
    <cellStyle name="Total 2 2 2 4 2 2 2" xfId="16992"/>
    <cellStyle name="Total 2 2 2 4 2 2 2 2" xfId="32833"/>
    <cellStyle name="Total 2 2 2 4 2 2 3" xfId="25789"/>
    <cellStyle name="Total 2 2 2 4 2 3" xfId="10640"/>
    <cellStyle name="Total 2 2 2 4 2 3 2" xfId="19629"/>
    <cellStyle name="Total 2 2 2 4 2 3 2 2" xfId="41070"/>
    <cellStyle name="Total 2 2 2 4 2 3 3" xfId="25374"/>
    <cellStyle name="Total 2 2 2 4 2 4" xfId="14406"/>
    <cellStyle name="Total 2 2 2 4 2 4 2" xfId="24406"/>
    <cellStyle name="Total 2 2 2 4 2 5" xfId="42271"/>
    <cellStyle name="Total 2 2 2 4 3" xfId="3502"/>
    <cellStyle name="Total 2 2 2 4 3 2" xfId="40114"/>
    <cellStyle name="Total 2 2 2 4 4" xfId="39676"/>
    <cellStyle name="Total 2 2 2 5" xfId="1409"/>
    <cellStyle name="Total 2 2 2 5 2" xfId="5754"/>
    <cellStyle name="Total 2 2 2 5 2 2" xfId="8340"/>
    <cellStyle name="Total 2 2 2 5 2 2 2" xfId="17329"/>
    <cellStyle name="Total 2 2 2 5 2 2 2 2" xfId="29458"/>
    <cellStyle name="Total 2 2 2 5 2 2 3" xfId="37186"/>
    <cellStyle name="Total 2 2 2 5 2 3" xfId="10977"/>
    <cellStyle name="Total 2 2 2 5 2 3 2" xfId="19966"/>
    <cellStyle name="Total 2 2 2 5 2 3 2 2" xfId="34352"/>
    <cellStyle name="Total 2 2 2 5 2 3 3" xfId="37841"/>
    <cellStyle name="Total 2 2 2 5 2 4" xfId="14743"/>
    <cellStyle name="Total 2 2 2 5 2 4 2" xfId="32676"/>
    <cellStyle name="Total 2 2 2 5 2 5" xfId="27652"/>
    <cellStyle name="Total 2 2 2 5 3" xfId="3846"/>
    <cellStyle name="Total 2 2 2 5 3 2" xfId="23421"/>
    <cellStyle name="Total 2 2 2 5 4" xfId="38857"/>
    <cellStyle name="Total 2 2 2 6" xfId="1616"/>
    <cellStyle name="Total 2 2 2 6 2" xfId="5960"/>
    <cellStyle name="Total 2 2 2 6 2 2" xfId="8546"/>
    <cellStyle name="Total 2 2 2 6 2 2 2" xfId="17535"/>
    <cellStyle name="Total 2 2 2 6 2 2 2 2" xfId="30898"/>
    <cellStyle name="Total 2 2 2 6 2 2 3" xfId="23190"/>
    <cellStyle name="Total 2 2 2 6 2 3" xfId="11183"/>
    <cellStyle name="Total 2 2 2 6 2 3 2" xfId="20172"/>
    <cellStyle name="Total 2 2 2 6 2 3 2 2" xfId="30056"/>
    <cellStyle name="Total 2 2 2 6 2 3 3" xfId="42786"/>
    <cellStyle name="Total 2 2 2 6 2 4" xfId="14949"/>
    <cellStyle name="Total 2 2 2 6 2 4 2" xfId="29767"/>
    <cellStyle name="Total 2 2 2 6 2 5" xfId="32829"/>
    <cellStyle name="Total 2 2 2 6 3" xfId="4053"/>
    <cellStyle name="Total 2 2 2 6 3 2" xfId="35389"/>
    <cellStyle name="Total 2 2 2 6 4" xfId="40840"/>
    <cellStyle name="Total 2 2 2 7" xfId="2028"/>
    <cellStyle name="Total 2 2 2 7 2" xfId="6336"/>
    <cellStyle name="Total 2 2 2 7 2 2" xfId="8922"/>
    <cellStyle name="Total 2 2 2 7 2 2 2" xfId="17911"/>
    <cellStyle name="Total 2 2 2 7 2 2 2 2" xfId="37354"/>
    <cellStyle name="Total 2 2 2 7 2 2 3" xfId="41155"/>
    <cellStyle name="Total 2 2 2 7 2 3" xfId="11559"/>
    <cellStyle name="Total 2 2 2 7 2 3 2" xfId="20548"/>
    <cellStyle name="Total 2 2 2 7 2 3 2 2" xfId="43500"/>
    <cellStyle name="Total 2 2 2 7 2 3 3" xfId="37866"/>
    <cellStyle name="Total 2 2 2 7 2 4" xfId="15325"/>
    <cellStyle name="Total 2 2 2 7 2 4 2" xfId="35173"/>
    <cellStyle name="Total 2 2 2 7 2 5" xfId="29562"/>
    <cellStyle name="Total 2 2 2 7 3" xfId="4465"/>
    <cellStyle name="Total 2 2 2 7 3 2" xfId="28634"/>
    <cellStyle name="Total 2 2 2 7 4" xfId="39101"/>
    <cellStyle name="Total 2 2 2 8" xfId="2839"/>
    <cellStyle name="Total 2 2 2 8 2" xfId="6989"/>
    <cellStyle name="Total 2 2 2 8 2 2" xfId="12118"/>
    <cellStyle name="Total 2 2 2 8 2 2 2" xfId="21107"/>
    <cellStyle name="Total 2 2 2 8 2 2 2 2" xfId="29216"/>
    <cellStyle name="Total 2 2 2 8 2 2 3" xfId="25682"/>
    <cellStyle name="Total 2 2 2 8 2 3" xfId="12936"/>
    <cellStyle name="Total 2 2 2 8 2 3 2" xfId="21925"/>
    <cellStyle name="Total 2 2 2 8 2 3 2 2" xfId="32004"/>
    <cellStyle name="Total 2 2 2 8 2 3 3" xfId="29151"/>
    <cellStyle name="Total 2 2 2 8 2 4" xfId="15978"/>
    <cellStyle name="Total 2 2 2 8 2 4 2" xfId="28834"/>
    <cellStyle name="Total 2 2 2 8 2 5" xfId="33853"/>
    <cellStyle name="Total 2 2 2 8 3" xfId="9552"/>
    <cellStyle name="Total 2 2 2 8 3 2" xfId="18541"/>
    <cellStyle name="Total 2 2 2 8 3 2 2" xfId="27143"/>
    <cellStyle name="Total 2 2 2 8 3 3" xfId="41323"/>
    <cellStyle name="Total 2 2 2 8 4" xfId="23471"/>
    <cellStyle name="Total 2 2 2 9" xfId="4772"/>
    <cellStyle name="Total 2 2 2 9 2" xfId="7358"/>
    <cellStyle name="Total 2 2 2 9 2 2" xfId="16347"/>
    <cellStyle name="Total 2 2 2 9 2 2 2" xfId="43773"/>
    <cellStyle name="Total 2 2 2 9 2 3" xfId="38994"/>
    <cellStyle name="Total 2 2 2 9 3" xfId="9995"/>
    <cellStyle name="Total 2 2 2 9 3 2" xfId="18984"/>
    <cellStyle name="Total 2 2 2 9 3 2 2" xfId="25590"/>
    <cellStyle name="Total 2 2 2 9 3 3" xfId="35906"/>
    <cellStyle name="Total 2 2 2 9 4" xfId="13761"/>
    <cellStyle name="Total 2 2 2 9 4 2" xfId="25136"/>
    <cellStyle name="Total 2 2 2 9 5" xfId="31200"/>
    <cellStyle name="Total 2 2 20" xfId="44961"/>
    <cellStyle name="Total 2 2 21" xfId="44937"/>
    <cellStyle name="Total 2 2 22" xfId="45004"/>
    <cellStyle name="Total 2 2 23" xfId="44949"/>
    <cellStyle name="Total 2 2 24" xfId="45028"/>
    <cellStyle name="Total 2 2 25" xfId="45032"/>
    <cellStyle name="Total 2 2 26" xfId="45088"/>
    <cellStyle name="Total 2 2 27" xfId="45167"/>
    <cellStyle name="Total 2 2 28" xfId="45166"/>
    <cellStyle name="Total 2 2 29" xfId="45259"/>
    <cellStyle name="Total 2 2 3" xfId="455"/>
    <cellStyle name="Total 2 2 3 10" xfId="9319"/>
    <cellStyle name="Total 2 2 3 10 2" xfId="18308"/>
    <cellStyle name="Total 2 2 3 10 2 2" xfId="36485"/>
    <cellStyle name="Total 2 2 3 10 3" xfId="34876"/>
    <cellStyle name="Total 2 2 3 11" xfId="12393"/>
    <cellStyle name="Total 2 2 3 11 2" xfId="21382"/>
    <cellStyle name="Total 2 2 3 11 2 2" xfId="43160"/>
    <cellStyle name="Total 2 2 3 11 3" xfId="34061"/>
    <cellStyle name="Total 2 2 3 12" xfId="2461"/>
    <cellStyle name="Total 2 2 3 12 2" xfId="33982"/>
    <cellStyle name="Total 2 2 3 13" xfId="13370"/>
    <cellStyle name="Total 2 2 3 13 2" xfId="42165"/>
    <cellStyle name="Total 2 2 3 14" xfId="22629"/>
    <cellStyle name="Total 2 2 3 15" xfId="44368"/>
    <cellStyle name="Total 2 2 3 16" xfId="45577"/>
    <cellStyle name="Total 2 2 3 2" xfId="804"/>
    <cellStyle name="Total 2 2 3 2 2" xfId="5173"/>
    <cellStyle name="Total 2 2 3 2 2 2" xfId="7759"/>
    <cellStyle name="Total 2 2 3 2 2 2 2" xfId="16748"/>
    <cellStyle name="Total 2 2 3 2 2 2 2 2" xfId="30410"/>
    <cellStyle name="Total 2 2 3 2 2 2 3" xfId="27542"/>
    <cellStyle name="Total 2 2 3 2 2 3" xfId="10396"/>
    <cellStyle name="Total 2 2 3 2 2 3 2" xfId="19385"/>
    <cellStyle name="Total 2 2 3 2 2 3 2 2" xfId="41732"/>
    <cellStyle name="Total 2 2 3 2 2 3 3" xfId="26530"/>
    <cellStyle name="Total 2 2 3 2 2 4" xfId="14162"/>
    <cellStyle name="Total 2 2 3 2 2 4 2" xfId="23942"/>
    <cellStyle name="Total 2 2 3 2 2 5" xfId="23962"/>
    <cellStyle name="Total 2 2 3 2 3" xfId="3241"/>
    <cellStyle name="Total 2 2 3 2 3 2" xfId="42540"/>
    <cellStyle name="Total 2 2 3 2 4" xfId="23939"/>
    <cellStyle name="Total 2 2 3 3" xfId="1149"/>
    <cellStyle name="Total 2 2 3 3 2" xfId="5494"/>
    <cellStyle name="Total 2 2 3 3 2 2" xfId="8080"/>
    <cellStyle name="Total 2 2 3 3 2 2 2" xfId="17069"/>
    <cellStyle name="Total 2 2 3 3 2 2 2 2" xfId="39809"/>
    <cellStyle name="Total 2 2 3 3 2 2 3" xfId="42926"/>
    <cellStyle name="Total 2 2 3 3 2 3" xfId="10717"/>
    <cellStyle name="Total 2 2 3 3 2 3 2" xfId="19706"/>
    <cellStyle name="Total 2 2 3 3 2 3 2 2" xfId="31265"/>
    <cellStyle name="Total 2 2 3 3 2 3 3" xfId="36637"/>
    <cellStyle name="Total 2 2 3 3 2 4" xfId="14483"/>
    <cellStyle name="Total 2 2 3 3 2 4 2" xfId="37170"/>
    <cellStyle name="Total 2 2 3 3 2 5" xfId="26420"/>
    <cellStyle name="Total 2 2 3 3 3" xfId="3586"/>
    <cellStyle name="Total 2 2 3 3 3 2" xfId="42101"/>
    <cellStyle name="Total 2 2 3 3 4" xfId="30043"/>
    <cellStyle name="Total 2 2 3 4" xfId="1493"/>
    <cellStyle name="Total 2 2 3 4 2" xfId="5838"/>
    <cellStyle name="Total 2 2 3 4 2 2" xfId="8424"/>
    <cellStyle name="Total 2 2 3 4 2 2 2" xfId="17413"/>
    <cellStyle name="Total 2 2 3 4 2 2 2 2" xfId="42017"/>
    <cellStyle name="Total 2 2 3 4 2 2 3" xfId="39802"/>
    <cellStyle name="Total 2 2 3 4 2 3" xfId="11061"/>
    <cellStyle name="Total 2 2 3 4 2 3 2" xfId="20050"/>
    <cellStyle name="Total 2 2 3 4 2 3 2 2" xfId="23693"/>
    <cellStyle name="Total 2 2 3 4 2 3 3" xfId="43945"/>
    <cellStyle name="Total 2 2 3 4 2 4" xfId="14827"/>
    <cellStyle name="Total 2 2 3 4 2 4 2" xfId="31286"/>
    <cellStyle name="Total 2 2 3 4 2 5" xfId="28090"/>
    <cellStyle name="Total 2 2 3 4 3" xfId="3930"/>
    <cellStyle name="Total 2 2 3 4 3 2" xfId="43569"/>
    <cellStyle name="Total 2 2 3 4 4" xfId="22971"/>
    <cellStyle name="Total 2 2 3 5" xfId="1321"/>
    <cellStyle name="Total 2 2 3 5 2" xfId="5666"/>
    <cellStyle name="Total 2 2 3 5 2 2" xfId="8252"/>
    <cellStyle name="Total 2 2 3 5 2 2 2" xfId="17241"/>
    <cellStyle name="Total 2 2 3 5 2 2 2 2" xfId="30778"/>
    <cellStyle name="Total 2 2 3 5 2 2 3" xfId="31948"/>
    <cellStyle name="Total 2 2 3 5 2 3" xfId="10889"/>
    <cellStyle name="Total 2 2 3 5 2 3 2" xfId="19878"/>
    <cellStyle name="Total 2 2 3 5 2 3 2 2" xfId="29976"/>
    <cellStyle name="Total 2 2 3 5 2 3 3" xfId="37855"/>
    <cellStyle name="Total 2 2 3 5 2 4" xfId="14655"/>
    <cellStyle name="Total 2 2 3 5 2 4 2" xfId="23898"/>
    <cellStyle name="Total 2 2 3 5 2 5" xfId="41890"/>
    <cellStyle name="Total 2 2 3 5 3" xfId="3758"/>
    <cellStyle name="Total 2 2 3 5 3 2" xfId="35307"/>
    <cellStyle name="Total 2 2 3 5 4" xfId="33765"/>
    <cellStyle name="Total 2 2 3 6" xfId="2112"/>
    <cellStyle name="Total 2 2 3 6 2" xfId="6413"/>
    <cellStyle name="Total 2 2 3 6 2 2" xfId="8999"/>
    <cellStyle name="Total 2 2 3 6 2 2 2" xfId="17988"/>
    <cellStyle name="Total 2 2 3 6 2 2 2 2" xfId="36014"/>
    <cellStyle name="Total 2 2 3 6 2 2 3" xfId="25118"/>
    <cellStyle name="Total 2 2 3 6 2 3" xfId="11636"/>
    <cellStyle name="Total 2 2 3 6 2 3 2" xfId="20625"/>
    <cellStyle name="Total 2 2 3 6 2 3 2 2" xfId="27930"/>
    <cellStyle name="Total 2 2 3 6 2 3 3" xfId="31120"/>
    <cellStyle name="Total 2 2 3 6 2 4" xfId="15402"/>
    <cellStyle name="Total 2 2 3 6 2 4 2" xfId="29674"/>
    <cellStyle name="Total 2 2 3 6 2 5" xfId="34028"/>
    <cellStyle name="Total 2 2 3 6 3" xfId="4549"/>
    <cellStyle name="Total 2 2 3 6 3 2" xfId="25902"/>
    <cellStyle name="Total 2 2 3 6 4" xfId="35543"/>
    <cellStyle name="Total 2 2 3 7" xfId="2922"/>
    <cellStyle name="Total 2 2 3 7 2" xfId="7072"/>
    <cellStyle name="Total 2 2 3 7 2 2" xfId="12198"/>
    <cellStyle name="Total 2 2 3 7 2 2 2" xfId="21187"/>
    <cellStyle name="Total 2 2 3 7 2 2 2 2" xfId="25524"/>
    <cellStyle name="Total 2 2 3 7 2 2 3" xfId="31076"/>
    <cellStyle name="Total 2 2 3 7 2 3" xfId="13000"/>
    <cellStyle name="Total 2 2 3 7 2 3 2" xfId="21989"/>
    <cellStyle name="Total 2 2 3 7 2 3 2 2" xfId="43853"/>
    <cellStyle name="Total 2 2 3 7 2 3 3" xfId="29554"/>
    <cellStyle name="Total 2 2 3 7 2 4" xfId="16061"/>
    <cellStyle name="Total 2 2 3 7 2 4 2" xfId="39364"/>
    <cellStyle name="Total 2 2 3 7 2 5" xfId="40623"/>
    <cellStyle name="Total 2 2 3 7 3" xfId="9635"/>
    <cellStyle name="Total 2 2 3 7 3 2" xfId="18624"/>
    <cellStyle name="Total 2 2 3 7 3 2 2" xfId="28835"/>
    <cellStyle name="Total 2 2 3 7 3 3" xfId="24725"/>
    <cellStyle name="Total 2 2 3 7 4" xfId="22218"/>
    <cellStyle name="Total 2 2 3 8" xfId="4849"/>
    <cellStyle name="Total 2 2 3 8 2" xfId="7435"/>
    <cellStyle name="Total 2 2 3 8 2 2" xfId="16424"/>
    <cellStyle name="Total 2 2 3 8 2 2 2" xfId="37029"/>
    <cellStyle name="Total 2 2 3 8 2 3" xfId="31767"/>
    <cellStyle name="Total 2 2 3 8 3" xfId="10072"/>
    <cellStyle name="Total 2 2 3 8 3 2" xfId="19061"/>
    <cellStyle name="Total 2 2 3 8 3 2 2" xfId="34084"/>
    <cellStyle name="Total 2 2 3 8 3 3" xfId="26533"/>
    <cellStyle name="Total 2 2 3 8 4" xfId="13838"/>
    <cellStyle name="Total 2 2 3 8 4 2" xfId="29285"/>
    <cellStyle name="Total 2 2 3 8 5" xfId="41165"/>
    <cellStyle name="Total 2 2 3 9" xfId="6757"/>
    <cellStyle name="Total 2 2 3 9 2" xfId="11956"/>
    <cellStyle name="Total 2 2 3 9 2 2" xfId="20945"/>
    <cellStyle name="Total 2 2 3 9 2 2 2" xfId="24902"/>
    <cellStyle name="Total 2 2 3 9 2 3" xfId="25402"/>
    <cellStyle name="Total 2 2 3 9 3" xfId="15746"/>
    <cellStyle name="Total 2 2 3 9 3 2" xfId="29949"/>
    <cellStyle name="Total 2 2 3 9 4" xfId="40323"/>
    <cellStyle name="Total 2 2 30" xfId="45208"/>
    <cellStyle name="Total 2 2 31" xfId="45299"/>
    <cellStyle name="Total 2 2 32" xfId="45308"/>
    <cellStyle name="Total 2 2 33" xfId="45377"/>
    <cellStyle name="Total 2 2 34" xfId="45401"/>
    <cellStyle name="Total 2 2 35" xfId="45440"/>
    <cellStyle name="Total 2 2 36" xfId="45454"/>
    <cellStyle name="Total 2 2 37" xfId="44202"/>
    <cellStyle name="Total 2 2 38" xfId="45462"/>
    <cellStyle name="Total 2 2 39" xfId="45490"/>
    <cellStyle name="Total 2 2 4" xfId="552"/>
    <cellStyle name="Total 2 2 4 10" xfId="44432"/>
    <cellStyle name="Total 2 2 4 11" xfId="45636"/>
    <cellStyle name="Total 2 2 4 2" xfId="901"/>
    <cellStyle name="Total 2 2 4 2 2" xfId="5270"/>
    <cellStyle name="Total 2 2 4 2 2 2" xfId="7856"/>
    <cellStyle name="Total 2 2 4 2 2 2 2" xfId="16845"/>
    <cellStyle name="Total 2 2 4 2 2 2 2 2" xfId="40871"/>
    <cellStyle name="Total 2 2 4 2 2 2 3" xfId="32625"/>
    <cellStyle name="Total 2 2 4 2 2 3" xfId="10493"/>
    <cellStyle name="Total 2 2 4 2 2 3 2" xfId="19482"/>
    <cellStyle name="Total 2 2 4 2 2 3 2 2" xfId="29385"/>
    <cellStyle name="Total 2 2 4 2 2 3 3" xfId="37856"/>
    <cellStyle name="Total 2 2 4 2 2 4" xfId="14259"/>
    <cellStyle name="Total 2 2 4 2 2 4 2" xfId="42519"/>
    <cellStyle name="Total 2 2 4 2 2 5" xfId="35315"/>
    <cellStyle name="Total 2 2 4 2 3" xfId="3338"/>
    <cellStyle name="Total 2 2 4 2 3 2" xfId="34111"/>
    <cellStyle name="Total 2 2 4 2 4" xfId="42136"/>
    <cellStyle name="Total 2 2 4 3" xfId="1246"/>
    <cellStyle name="Total 2 2 4 3 2" xfId="5591"/>
    <cellStyle name="Total 2 2 4 3 2 2" xfId="8177"/>
    <cellStyle name="Total 2 2 4 3 2 2 2" xfId="17166"/>
    <cellStyle name="Total 2 2 4 3 2 2 2 2" xfId="27516"/>
    <cellStyle name="Total 2 2 4 3 2 2 3" xfId="39502"/>
    <cellStyle name="Total 2 2 4 3 2 3" xfId="10814"/>
    <cellStyle name="Total 2 2 4 3 2 3 2" xfId="19803"/>
    <cellStyle name="Total 2 2 4 3 2 3 2 2" xfId="26108"/>
    <cellStyle name="Total 2 2 4 3 2 3 3" xfId="43937"/>
    <cellStyle name="Total 2 2 4 3 2 4" xfId="14580"/>
    <cellStyle name="Total 2 2 4 3 2 4 2" xfId="24522"/>
    <cellStyle name="Total 2 2 4 3 2 5" xfId="39580"/>
    <cellStyle name="Total 2 2 4 3 3" xfId="3683"/>
    <cellStyle name="Total 2 2 4 3 3 2" xfId="41348"/>
    <cellStyle name="Total 2 2 4 3 4" xfId="29784"/>
    <cellStyle name="Total 2 2 4 4" xfId="1590"/>
    <cellStyle name="Total 2 2 4 4 2" xfId="5935"/>
    <cellStyle name="Total 2 2 4 4 2 2" xfId="8521"/>
    <cellStyle name="Total 2 2 4 4 2 2 2" xfId="17510"/>
    <cellStyle name="Total 2 2 4 4 2 2 2 2" xfId="41758"/>
    <cellStyle name="Total 2 2 4 4 2 2 3" xfId="27558"/>
    <cellStyle name="Total 2 2 4 4 2 3" xfId="11158"/>
    <cellStyle name="Total 2 2 4 4 2 3 2" xfId="20147"/>
    <cellStyle name="Total 2 2 4 4 2 3 2 2" xfId="41865"/>
    <cellStyle name="Total 2 2 4 4 2 3 3" xfId="34724"/>
    <cellStyle name="Total 2 2 4 4 2 4" xfId="14924"/>
    <cellStyle name="Total 2 2 4 4 2 4 2" xfId="28332"/>
    <cellStyle name="Total 2 2 4 4 2 5" xfId="35871"/>
    <cellStyle name="Total 2 2 4 4 3" xfId="4027"/>
    <cellStyle name="Total 2 2 4 4 3 2" xfId="39359"/>
    <cellStyle name="Total 2 2 4 4 4" xfId="37995"/>
    <cellStyle name="Total 2 2 4 5" xfId="1902"/>
    <cellStyle name="Total 2 2 4 5 2" xfId="6218"/>
    <cellStyle name="Total 2 2 4 5 2 2" xfId="8804"/>
    <cellStyle name="Total 2 2 4 5 2 2 2" xfId="17793"/>
    <cellStyle name="Total 2 2 4 5 2 2 2 2" xfId="26343"/>
    <cellStyle name="Total 2 2 4 5 2 2 3" xfId="34154"/>
    <cellStyle name="Total 2 2 4 5 2 3" xfId="11441"/>
    <cellStyle name="Total 2 2 4 5 2 3 2" xfId="20430"/>
    <cellStyle name="Total 2 2 4 5 2 3 2 2" xfId="28705"/>
    <cellStyle name="Total 2 2 4 5 2 3 3" xfId="22928"/>
    <cellStyle name="Total 2 2 4 5 2 4" xfId="15207"/>
    <cellStyle name="Total 2 2 4 5 2 4 2" xfId="36568"/>
    <cellStyle name="Total 2 2 4 5 2 5" xfId="34994"/>
    <cellStyle name="Total 2 2 4 5 3" xfId="4339"/>
    <cellStyle name="Total 2 2 4 5 3 2" xfId="42879"/>
    <cellStyle name="Total 2 2 4 5 4" xfId="36139"/>
    <cellStyle name="Total 2 2 4 6" xfId="2209"/>
    <cellStyle name="Total 2 2 4 6 2" xfId="6510"/>
    <cellStyle name="Total 2 2 4 6 2 2" xfId="9096"/>
    <cellStyle name="Total 2 2 4 6 2 2 2" xfId="18085"/>
    <cellStyle name="Total 2 2 4 6 2 2 2 2" xfId="29763"/>
    <cellStyle name="Total 2 2 4 6 2 2 3" xfId="42604"/>
    <cellStyle name="Total 2 2 4 6 2 3" xfId="11733"/>
    <cellStyle name="Total 2 2 4 6 2 3 2" xfId="20722"/>
    <cellStyle name="Total 2 2 4 6 2 3 2 2" xfId="25289"/>
    <cellStyle name="Total 2 2 4 6 2 3 3" xfId="26719"/>
    <cellStyle name="Total 2 2 4 6 2 4" xfId="15499"/>
    <cellStyle name="Total 2 2 4 6 2 4 2" xfId="31688"/>
    <cellStyle name="Total 2 2 4 6 2 5" xfId="22752"/>
    <cellStyle name="Total 2 2 4 6 3" xfId="4646"/>
    <cellStyle name="Total 2 2 4 6 3 2" xfId="22270"/>
    <cellStyle name="Total 2 2 4 6 4" xfId="30934"/>
    <cellStyle name="Total 2 2 4 7" xfId="4946"/>
    <cellStyle name="Total 2 2 4 7 2" xfId="7532"/>
    <cellStyle name="Total 2 2 4 7 2 2" xfId="16521"/>
    <cellStyle name="Total 2 2 4 7 2 2 2" xfId="36769"/>
    <cellStyle name="Total 2 2 4 7 2 3" xfId="29580"/>
    <cellStyle name="Total 2 2 4 7 3" xfId="10169"/>
    <cellStyle name="Total 2 2 4 7 3 2" xfId="19158"/>
    <cellStyle name="Total 2 2 4 7 3 2 2" xfId="28057"/>
    <cellStyle name="Total 2 2 4 7 3 3" xfId="37852"/>
    <cellStyle name="Total 2 2 4 7 4" xfId="13935"/>
    <cellStyle name="Total 2 2 4 7 4 2" xfId="27131"/>
    <cellStyle name="Total 2 2 4 7 5" xfId="30233"/>
    <cellStyle name="Total 2 2 4 8" xfId="2558"/>
    <cellStyle name="Total 2 2 4 8 2" xfId="27934"/>
    <cellStyle name="Total 2 2 4 9" xfId="35884"/>
    <cellStyle name="Total 2 2 5" xfId="323"/>
    <cellStyle name="Total 2 2 5 2" xfId="4724"/>
    <cellStyle name="Total 2 2 5 2 2" xfId="7310"/>
    <cellStyle name="Total 2 2 5 2 2 2" xfId="16299"/>
    <cellStyle name="Total 2 2 5 2 2 2 2" xfId="41062"/>
    <cellStyle name="Total 2 2 5 2 2 3" xfId="23171"/>
    <cellStyle name="Total 2 2 5 2 3" xfId="9947"/>
    <cellStyle name="Total 2 2 5 2 3 2" xfId="18936"/>
    <cellStyle name="Total 2 2 5 2 3 2 2" xfId="39923"/>
    <cellStyle name="Total 2 2 5 2 3 3" xfId="35859"/>
    <cellStyle name="Total 2 2 5 2 4" xfId="13713"/>
    <cellStyle name="Total 2 2 5 2 4 2" xfId="22334"/>
    <cellStyle name="Total 2 2 5 2 5" xfId="23938"/>
    <cellStyle name="Total 2 2 5 3" xfId="2791"/>
    <cellStyle name="Total 2 2 5 3 2" xfId="29888"/>
    <cellStyle name="Total 2 2 5 4" xfId="30085"/>
    <cellStyle name="Total 2 2 5 5" xfId="44448"/>
    <cellStyle name="Total 2 2 5 6" xfId="45655"/>
    <cellStyle name="Total 2 2 6" xfId="672"/>
    <cellStyle name="Total 2 2 6 2" xfId="5048"/>
    <cellStyle name="Total 2 2 6 2 2" xfId="7634"/>
    <cellStyle name="Total 2 2 6 2 2 2" xfId="16623"/>
    <cellStyle name="Total 2 2 6 2 2 2 2" xfId="43543"/>
    <cellStyle name="Total 2 2 6 2 2 3" xfId="28451"/>
    <cellStyle name="Total 2 2 6 2 3" xfId="10271"/>
    <cellStyle name="Total 2 2 6 2 3 2" xfId="19260"/>
    <cellStyle name="Total 2 2 6 2 3 2 2" xfId="43664"/>
    <cellStyle name="Total 2 2 6 2 3 3" xfId="26731"/>
    <cellStyle name="Total 2 2 6 2 4" xfId="14037"/>
    <cellStyle name="Total 2 2 6 2 4 2" xfId="28600"/>
    <cellStyle name="Total 2 2 6 2 5" xfId="33559"/>
    <cellStyle name="Total 2 2 6 3" xfId="3109"/>
    <cellStyle name="Total 2 2 6 3 2" xfId="30051"/>
    <cellStyle name="Total 2 2 6 4" xfId="31888"/>
    <cellStyle name="Total 2 2 6 5" xfId="44412"/>
    <cellStyle name="Total 2 2 6 6" xfId="45691"/>
    <cellStyle name="Total 2 2 7" xfId="1017"/>
    <cellStyle name="Total 2 2 7 2" xfId="5369"/>
    <cellStyle name="Total 2 2 7 2 2" xfId="7955"/>
    <cellStyle name="Total 2 2 7 2 2 2" xfId="16944"/>
    <cellStyle name="Total 2 2 7 2 2 2 2" xfId="31363"/>
    <cellStyle name="Total 2 2 7 2 2 3" xfId="28788"/>
    <cellStyle name="Total 2 2 7 2 3" xfId="10592"/>
    <cellStyle name="Total 2 2 7 2 3 2" xfId="19581"/>
    <cellStyle name="Total 2 2 7 2 3 2 2" xfId="32525"/>
    <cellStyle name="Total 2 2 7 2 3 3" xfId="27551"/>
    <cellStyle name="Total 2 2 7 2 4" xfId="14358"/>
    <cellStyle name="Total 2 2 7 2 4 2" xfId="41222"/>
    <cellStyle name="Total 2 2 7 2 5" xfId="40716"/>
    <cellStyle name="Total 2 2 7 3" xfId="3454"/>
    <cellStyle name="Total 2 2 7 3 2" xfId="23797"/>
    <cellStyle name="Total 2 2 7 4" xfId="23642"/>
    <cellStyle name="Total 2 2 7 5" xfId="44515"/>
    <cellStyle name="Total 2 2 7 6" xfId="45727"/>
    <cellStyle name="Total 2 2 8" xfId="1361"/>
    <cellStyle name="Total 2 2 8 2" xfId="5706"/>
    <cellStyle name="Total 2 2 8 2 2" xfId="8292"/>
    <cellStyle name="Total 2 2 8 2 2 2" xfId="17281"/>
    <cellStyle name="Total 2 2 8 2 2 2 2" xfId="28083"/>
    <cellStyle name="Total 2 2 8 2 2 3" xfId="28909"/>
    <cellStyle name="Total 2 2 8 2 3" xfId="10929"/>
    <cellStyle name="Total 2 2 8 2 3 2" xfId="19918"/>
    <cellStyle name="Total 2 2 8 2 3 2 2" xfId="31642"/>
    <cellStyle name="Total 2 2 8 2 3 3" xfId="36020"/>
    <cellStyle name="Total 2 2 8 2 4" xfId="14695"/>
    <cellStyle name="Total 2 2 8 2 4 2" xfId="23261"/>
    <cellStyle name="Total 2 2 8 2 5" xfId="38310"/>
    <cellStyle name="Total 2 2 8 3" xfId="3798"/>
    <cellStyle name="Total 2 2 8 3 2" xfId="24161"/>
    <cellStyle name="Total 2 2 8 4" xfId="30415"/>
    <cellStyle name="Total 2 2 8 5" xfId="44571"/>
    <cellStyle name="Total 2 2 8 6" xfId="45776"/>
    <cellStyle name="Total 2 2 9" xfId="1598"/>
    <cellStyle name="Total 2 2 9 2" xfId="5943"/>
    <cellStyle name="Total 2 2 9 2 2" xfId="8529"/>
    <cellStyle name="Total 2 2 9 2 2 2" xfId="17518"/>
    <cellStyle name="Total 2 2 9 2 2 2 2" xfId="31218"/>
    <cellStyle name="Total 2 2 9 2 2 3" xfId="30651"/>
    <cellStyle name="Total 2 2 9 2 3" xfId="11166"/>
    <cellStyle name="Total 2 2 9 2 3 2" xfId="20155"/>
    <cellStyle name="Total 2 2 9 2 3 2 2" xfId="31325"/>
    <cellStyle name="Total 2 2 9 2 3 3" xfId="42816"/>
    <cellStyle name="Total 2 2 9 2 4" xfId="14932"/>
    <cellStyle name="Total 2 2 9 2 4 2" xfId="26216"/>
    <cellStyle name="Total 2 2 9 2 5" xfId="37988"/>
    <cellStyle name="Total 2 2 9 3" xfId="4035"/>
    <cellStyle name="Total 2 2 9 3 2" xfId="22912"/>
    <cellStyle name="Total 2 2 9 4" xfId="27857"/>
    <cellStyle name="Total 2 2 9 5" xfId="44533"/>
    <cellStyle name="Total 2 2 9 6" xfId="45816"/>
    <cellStyle name="Total 2 20" xfId="39360"/>
    <cellStyle name="Total 2 20 2" xfId="44857"/>
    <cellStyle name="Total 2 21" xfId="44889"/>
    <cellStyle name="Total 2 22" xfId="44915"/>
    <cellStyle name="Total 2 23" xfId="45009"/>
    <cellStyle name="Total 2 24" xfId="45017"/>
    <cellStyle name="Total 2 25" xfId="45045"/>
    <cellStyle name="Total 2 26" xfId="45060"/>
    <cellStyle name="Total 2 27" xfId="45123"/>
    <cellStyle name="Total 2 28" xfId="45173"/>
    <cellStyle name="Total 2 29" xfId="45183"/>
    <cellStyle name="Total 2 3" xfId="261"/>
    <cellStyle name="Total 2 3 10" xfId="6563"/>
    <cellStyle name="Total 2 3 10 2" xfId="11782"/>
    <cellStyle name="Total 2 3 10 2 2" xfId="20771"/>
    <cellStyle name="Total 2 3 10 2 2 2" xfId="36151"/>
    <cellStyle name="Total 2 3 10 2 3" xfId="40392"/>
    <cellStyle name="Total 2 3 10 3" xfId="15552"/>
    <cellStyle name="Total 2 3 10 3 2" xfId="37874"/>
    <cellStyle name="Total 2 3 10 4" xfId="37360"/>
    <cellStyle name="Total 2 3 10 5" xfId="44610"/>
    <cellStyle name="Total 2 3 10 6" xfId="45829"/>
    <cellStyle name="Total 2 3 11" xfId="9145"/>
    <cellStyle name="Total 2 3 11 2" xfId="18134"/>
    <cellStyle name="Total 2 3 11 2 2" xfId="42195"/>
    <cellStyle name="Total 2 3 11 3" xfId="38850"/>
    <cellStyle name="Total 2 3 11 4" xfId="44643"/>
    <cellStyle name="Total 2 3 12" xfId="12285"/>
    <cellStyle name="Total 2 3 12 2" xfId="21274"/>
    <cellStyle name="Total 2 3 12 2 2" xfId="38866"/>
    <cellStyle name="Total 2 3 12 3" xfId="34762"/>
    <cellStyle name="Total 2 3 12 4" xfId="44708"/>
    <cellStyle name="Total 2 3 13" xfId="2267"/>
    <cellStyle name="Total 2 3 13 2" xfId="40800"/>
    <cellStyle name="Total 2 3 13 3" xfId="44665"/>
    <cellStyle name="Total 2 3 14" xfId="13176"/>
    <cellStyle name="Total 2 3 14 2" xfId="32572"/>
    <cellStyle name="Total 2 3 14 3" xfId="44724"/>
    <cellStyle name="Total 2 3 15" xfId="28498"/>
    <cellStyle name="Total 2 3 15 2" xfId="44793"/>
    <cellStyle name="Total 2 3 16" xfId="44775"/>
    <cellStyle name="Total 2 3 17" xfId="44813"/>
    <cellStyle name="Total 2 3 18" xfId="44812"/>
    <cellStyle name="Total 2 3 19" xfId="44875"/>
    <cellStyle name="Total 2 3 2" xfId="399"/>
    <cellStyle name="Total 2 3 2 10" xfId="9270"/>
    <cellStyle name="Total 2 3 2 10 2" xfId="18259"/>
    <cellStyle name="Total 2 3 2 10 2 2" xfId="38162"/>
    <cellStyle name="Total 2 3 2 10 3" xfId="34311"/>
    <cellStyle name="Total 2 3 2 11" xfId="12252"/>
    <cellStyle name="Total 2 3 2 11 2" xfId="21241"/>
    <cellStyle name="Total 2 3 2 11 2 2" xfId="27226"/>
    <cellStyle name="Total 2 3 2 11 3" xfId="25291"/>
    <cellStyle name="Total 2 3 2 12" xfId="2405"/>
    <cellStyle name="Total 2 3 2 12 2" xfId="42994"/>
    <cellStyle name="Total 2 3 2 13" xfId="13314"/>
    <cellStyle name="Total 2 3 2 13 2" xfId="33128"/>
    <cellStyle name="Total 2 3 2 14" xfId="30838"/>
    <cellStyle name="Total 2 3 2 15" xfId="44339"/>
    <cellStyle name="Total 2 3 2 16" xfId="45526"/>
    <cellStyle name="Total 2 3 2 2" xfId="748"/>
    <cellStyle name="Total 2 3 2 2 2" xfId="5124"/>
    <cellStyle name="Total 2 3 2 2 2 2" xfId="7710"/>
    <cellStyle name="Total 2 3 2 2 2 2 2" xfId="16699"/>
    <cellStyle name="Total 2 3 2 2 2 2 2 2" xfId="35087"/>
    <cellStyle name="Total 2 3 2 2 2 2 3" xfId="29020"/>
    <cellStyle name="Total 2 3 2 2 2 3" xfId="10347"/>
    <cellStyle name="Total 2 3 2 2 2 3 2" xfId="19336"/>
    <cellStyle name="Total 2 3 2 2 2 3 2 2" xfId="39605"/>
    <cellStyle name="Total 2 3 2 2 2 3 3" xfId="32243"/>
    <cellStyle name="Total 2 3 2 2 2 4" xfId="14113"/>
    <cellStyle name="Total 2 3 2 2 2 4 2" xfId="42234"/>
    <cellStyle name="Total 2 3 2 2 2 5" xfId="33985"/>
    <cellStyle name="Total 2 3 2 2 3" xfId="3185"/>
    <cellStyle name="Total 2 3 2 2 3 2" xfId="30815"/>
    <cellStyle name="Total 2 3 2 2 4" xfId="24693"/>
    <cellStyle name="Total 2 3 2 3" xfId="1093"/>
    <cellStyle name="Total 2 3 2 3 2" xfId="5445"/>
    <cellStyle name="Total 2 3 2 3 2 2" xfId="8031"/>
    <cellStyle name="Total 2 3 2 3 2 2 2" xfId="17020"/>
    <cellStyle name="Total 2 3 2 3 2 2 2 2" xfId="31871"/>
    <cellStyle name="Total 2 3 2 3 2 2 3" xfId="27426"/>
    <cellStyle name="Total 2 3 2 3 2 3" xfId="10668"/>
    <cellStyle name="Total 2 3 2 3 2 3 2" xfId="19657"/>
    <cellStyle name="Total 2 3 2 3 2 3 2 2" xfId="33032"/>
    <cellStyle name="Total 2 3 2 3 2 3 3" xfId="24267"/>
    <cellStyle name="Total 2 3 2 3 2 4" xfId="14434"/>
    <cellStyle name="Total 2 3 2 3 2 4 2" xfId="41880"/>
    <cellStyle name="Total 2 3 2 3 2 5" xfId="41117"/>
    <cellStyle name="Total 2 3 2 3 3" xfId="3530"/>
    <cellStyle name="Total 2 3 2 3 3 2" xfId="33067"/>
    <cellStyle name="Total 2 3 2 3 4" xfId="38824"/>
    <cellStyle name="Total 2 3 2 4" xfId="1437"/>
    <cellStyle name="Total 2 3 2 4 2" xfId="5782"/>
    <cellStyle name="Total 2 3 2 4 2 2" xfId="8368"/>
    <cellStyle name="Total 2 3 2 4 2 2 2" xfId="17357"/>
    <cellStyle name="Total 2 3 2 4 2 2 2 2" xfId="28713"/>
    <cellStyle name="Total 2 3 2 4 2 2 3" xfId="29417"/>
    <cellStyle name="Total 2 3 2 4 2 3" xfId="11005"/>
    <cellStyle name="Total 2 3 2 4 2 3 2" xfId="19994"/>
    <cellStyle name="Total 2 3 2 4 2 3 2 2" xfId="29847"/>
    <cellStyle name="Total 2 3 2 4 2 3 3" xfId="26552"/>
    <cellStyle name="Total 2 3 2 4 2 4" xfId="14771"/>
    <cellStyle name="Total 2 3 2 4 2 4 2" xfId="31682"/>
    <cellStyle name="Total 2 3 2 4 2 5" xfId="41761"/>
    <cellStyle name="Total 2 3 2 4 3" xfId="3874"/>
    <cellStyle name="Total 2 3 2 4 3 2" xfId="30139"/>
    <cellStyle name="Total 2 3 2 4 4" xfId="23355"/>
    <cellStyle name="Total 2 3 2 5" xfId="1303"/>
    <cellStyle name="Total 2 3 2 5 2" xfId="5648"/>
    <cellStyle name="Total 2 3 2 5 2 2" xfId="8234"/>
    <cellStyle name="Total 2 3 2 5 2 2 2" xfId="17223"/>
    <cellStyle name="Total 2 3 2 5 2 2 2 2" xfId="34286"/>
    <cellStyle name="Total 2 3 2 5 2 2 3" xfId="38646"/>
    <cellStyle name="Total 2 3 2 5 2 3" xfId="10871"/>
    <cellStyle name="Total 2 3 2 5 2 3 2" xfId="19860"/>
    <cellStyle name="Total 2 3 2 5 2 3 2 2" xfId="42732"/>
    <cellStyle name="Total 2 3 2 5 2 3 3" xfId="37825"/>
    <cellStyle name="Total 2 3 2 5 2 4" xfId="14637"/>
    <cellStyle name="Total 2 3 2 5 2 4 2" xfId="24878"/>
    <cellStyle name="Total 2 3 2 5 2 5" xfId="33120"/>
    <cellStyle name="Total 2 3 2 5 3" xfId="3740"/>
    <cellStyle name="Total 2 3 2 5 3 2" xfId="22830"/>
    <cellStyle name="Total 2 3 2 5 4" xfId="43045"/>
    <cellStyle name="Total 2 3 2 6" xfId="2056"/>
    <cellStyle name="Total 2 3 2 6 2" xfId="6364"/>
    <cellStyle name="Total 2 3 2 6 2 2" xfId="8950"/>
    <cellStyle name="Total 2 3 2 6 2 2 2" xfId="17939"/>
    <cellStyle name="Total 2 3 2 6 2 2 2 2" xfId="37966"/>
    <cellStyle name="Total 2 3 2 6 2 2 3" xfId="32211"/>
    <cellStyle name="Total 2 3 2 6 2 3" xfId="11587"/>
    <cellStyle name="Total 2 3 2 6 2 3 2" xfId="20576"/>
    <cellStyle name="Total 2 3 2 6 2 3 2 2" xfId="42648"/>
    <cellStyle name="Total 2 3 2 6 2 3 3" xfId="26581"/>
    <cellStyle name="Total 2 3 2 6 2 4" xfId="15353"/>
    <cellStyle name="Total 2 3 2 6 2 4 2" xfId="33799"/>
    <cellStyle name="Total 2 3 2 6 2 5" xfId="27096"/>
    <cellStyle name="Total 2 3 2 6 3" xfId="4493"/>
    <cellStyle name="Total 2 3 2 6 3 2" xfId="38712"/>
    <cellStyle name="Total 2 3 2 6 4" xfId="22767"/>
    <cellStyle name="Total 2 3 2 7" xfId="2867"/>
    <cellStyle name="Total 2 3 2 7 2" xfId="7017"/>
    <cellStyle name="Total 2 3 2 7 2 2" xfId="12146"/>
    <cellStyle name="Total 2 3 2 7 2 2 2" xfId="21135"/>
    <cellStyle name="Total 2 3 2 7 2 2 2 2" xfId="28375"/>
    <cellStyle name="Total 2 3 2 7 2 2 3" xfId="27314"/>
    <cellStyle name="Total 2 3 2 7 2 3" xfId="12960"/>
    <cellStyle name="Total 2 3 2 7 2 3 2" xfId="21949"/>
    <cellStyle name="Total 2 3 2 7 2 3 2 2" xfId="38731"/>
    <cellStyle name="Total 2 3 2 7 2 3 3" xfId="30333"/>
    <cellStyle name="Total 2 3 2 7 2 4" xfId="16006"/>
    <cellStyle name="Total 2 3 2 7 2 4 2" xfId="26910"/>
    <cellStyle name="Total 2 3 2 7 2 5" xfId="36534"/>
    <cellStyle name="Total 2 3 2 7 3" xfId="9580"/>
    <cellStyle name="Total 2 3 2 7 3 2" xfId="18569"/>
    <cellStyle name="Total 2 3 2 7 3 2 2" xfId="38371"/>
    <cellStyle name="Total 2 3 2 7 3 3" xfId="41729"/>
    <cellStyle name="Total 2 3 2 7 4" xfId="30194"/>
    <cellStyle name="Total 2 3 2 8" xfId="4800"/>
    <cellStyle name="Total 2 3 2 8 2" xfId="7386"/>
    <cellStyle name="Total 2 3 2 8 2 2" xfId="16375"/>
    <cellStyle name="Total 2 3 2 8 2 2 2" xfId="39063"/>
    <cellStyle name="Total 2 3 2 8 2 3" xfId="23460"/>
    <cellStyle name="Total 2 3 2 8 3" xfId="10023"/>
    <cellStyle name="Total 2 3 2 8 3 2" xfId="19012"/>
    <cellStyle name="Total 2 3 2 8 3 2 2" xfId="27213"/>
    <cellStyle name="Total 2 3 2 8 3 3" xfId="32246"/>
    <cellStyle name="Total 2 3 2 8 4" xfId="13789"/>
    <cellStyle name="Total 2 3 2 8 4 2" xfId="40761"/>
    <cellStyle name="Total 2 3 2 8 5" xfId="24604"/>
    <cellStyle name="Total 2 3 2 9" xfId="6701"/>
    <cellStyle name="Total 2 3 2 9 2" xfId="11907"/>
    <cellStyle name="Total 2 3 2 9 2 2" xfId="20896"/>
    <cellStyle name="Total 2 3 2 9 2 2 2" xfId="29925"/>
    <cellStyle name="Total 2 3 2 9 2 3" xfId="36096"/>
    <cellStyle name="Total 2 3 2 9 3" xfId="15690"/>
    <cellStyle name="Total 2 3 2 9 3 2" xfId="33209"/>
    <cellStyle name="Total 2 3 2 9 4" xfId="23772"/>
    <cellStyle name="Total 2 3 20" xfId="44919"/>
    <cellStyle name="Total 2 3 21" xfId="44953"/>
    <cellStyle name="Total 2 3 22" xfId="45005"/>
    <cellStyle name="Total 2 3 23" xfId="45015"/>
    <cellStyle name="Total 2 3 24" xfId="45029"/>
    <cellStyle name="Total 2 3 25" xfId="45065"/>
    <cellStyle name="Total 2 3 26" xfId="45087"/>
    <cellStyle name="Total 2 3 27" xfId="45170"/>
    <cellStyle name="Total 2 3 28" xfId="45156"/>
    <cellStyle name="Total 2 3 29" xfId="45262"/>
    <cellStyle name="Total 2 3 3" xfId="610"/>
    <cellStyle name="Total 2 3 3 2" xfId="4999"/>
    <cellStyle name="Total 2 3 3 2 2" xfId="7585"/>
    <cellStyle name="Total 2 3 3 2 2 2" xfId="16574"/>
    <cellStyle name="Total 2 3 3 2 2 2 2" xfId="36275"/>
    <cellStyle name="Total 2 3 3 2 2 3" xfId="32784"/>
    <cellStyle name="Total 2 3 3 2 3" xfId="10222"/>
    <cellStyle name="Total 2 3 3 2 3 2" xfId="19211"/>
    <cellStyle name="Total 2 3 3 2 3 2 2" xfId="30479"/>
    <cellStyle name="Total 2 3 3 2 3 3" xfId="41635"/>
    <cellStyle name="Total 2 3 3 2 4" xfId="13988"/>
    <cellStyle name="Total 2 3 3 2 4 2" xfId="31789"/>
    <cellStyle name="Total 2 3 3 2 5" xfId="39905"/>
    <cellStyle name="Total 2 3 3 3" xfId="3047"/>
    <cellStyle name="Total 2 3 3 3 2" xfId="28684"/>
    <cellStyle name="Total 2 3 3 4" xfId="25767"/>
    <cellStyle name="Total 2 3 3 5" xfId="44297"/>
    <cellStyle name="Total 2 3 3 6" xfId="45581"/>
    <cellStyle name="Total 2 3 30" xfId="45200"/>
    <cellStyle name="Total 2 3 31" xfId="45301"/>
    <cellStyle name="Total 2 3 32" xfId="45309"/>
    <cellStyle name="Total 2 3 33" xfId="45382"/>
    <cellStyle name="Total 2 3 34" xfId="45406"/>
    <cellStyle name="Total 2 3 35" xfId="45442"/>
    <cellStyle name="Total 2 3 36" xfId="45455"/>
    <cellStyle name="Total 2 3 37" xfId="44208"/>
    <cellStyle name="Total 2 3 38" xfId="45463"/>
    <cellStyle name="Total 2 3 39" xfId="45482"/>
    <cellStyle name="Total 2 3 4" xfId="955"/>
    <cellStyle name="Total 2 3 4 2" xfId="5320"/>
    <cellStyle name="Total 2 3 4 2 2" xfId="7906"/>
    <cellStyle name="Total 2 3 4 2 2 2" xfId="16895"/>
    <cellStyle name="Total 2 3 4 2 2 2 2" xfId="30551"/>
    <cellStyle name="Total 2 3 4 2 2 3" xfId="37314"/>
    <cellStyle name="Total 2 3 4 2 3" xfId="10543"/>
    <cellStyle name="Total 2 3 4 2 3 2" xfId="19532"/>
    <cellStyle name="Total 2 3 4 2 3 2 2" xfId="35714"/>
    <cellStyle name="Total 2 3 4 2 3 3" xfId="22571"/>
    <cellStyle name="Total 2 3 4 2 4" xfId="14309"/>
    <cellStyle name="Total 2 3 4 2 4 2" xfId="24665"/>
    <cellStyle name="Total 2 3 4 2 5" xfId="40157"/>
    <cellStyle name="Total 2 3 4 3" xfId="3392"/>
    <cellStyle name="Total 2 3 4 3 2" xfId="32017"/>
    <cellStyle name="Total 2 3 4 4" xfId="29749"/>
    <cellStyle name="Total 2 3 4 5" xfId="44435"/>
    <cellStyle name="Total 2 3 4 6" xfId="45640"/>
    <cellStyle name="Total 2 3 5" xfId="1299"/>
    <cellStyle name="Total 2 3 5 2" xfId="5644"/>
    <cellStyle name="Total 2 3 5 2 2" xfId="8230"/>
    <cellStyle name="Total 2 3 5 2 2 2" xfId="17219"/>
    <cellStyle name="Total 2 3 5 2 2 2 2" xfId="42526"/>
    <cellStyle name="Total 2 3 5 2 2 3" xfId="25097"/>
    <cellStyle name="Total 2 3 5 2 3" xfId="10867"/>
    <cellStyle name="Total 2 3 5 2 3 2" xfId="19856"/>
    <cellStyle name="Total 2 3 5 2 3 2 2" xfId="29568"/>
    <cellStyle name="Total 2 3 5 2 3 3" xfId="44095"/>
    <cellStyle name="Total 2 3 5 2 4" xfId="14633"/>
    <cellStyle name="Total 2 3 5 2 4 2" xfId="36407"/>
    <cellStyle name="Total 2 3 5 2 5" xfId="28494"/>
    <cellStyle name="Total 2 3 5 3" xfId="3736"/>
    <cellStyle name="Total 2 3 5 3 2" xfId="37042"/>
    <cellStyle name="Total 2 3 5 4" xfId="28945"/>
    <cellStyle name="Total 2 3 5 5" xfId="44450"/>
    <cellStyle name="Total 2 3 5 6" xfId="45659"/>
    <cellStyle name="Total 2 3 6" xfId="1778"/>
    <cellStyle name="Total 2 3 6 2" xfId="6099"/>
    <cellStyle name="Total 2 3 6 2 2" xfId="8685"/>
    <cellStyle name="Total 2 3 6 2 2 2" xfId="17674"/>
    <cellStyle name="Total 2 3 6 2 2 2 2" xfId="30541"/>
    <cellStyle name="Total 2 3 6 2 2 3" xfId="41573"/>
    <cellStyle name="Total 2 3 6 2 3" xfId="11322"/>
    <cellStyle name="Total 2 3 6 2 3 2" xfId="20311"/>
    <cellStyle name="Total 2 3 6 2 3 2 2" xfId="25375"/>
    <cellStyle name="Total 2 3 6 2 3 3" xfId="40244"/>
    <cellStyle name="Total 2 3 6 2 4" xfId="15088"/>
    <cellStyle name="Total 2 3 6 2 4 2" xfId="35966"/>
    <cellStyle name="Total 2 3 6 2 5" xfId="32781"/>
    <cellStyle name="Total 2 3 6 3" xfId="4215"/>
    <cellStyle name="Total 2 3 6 3 2" xfId="23368"/>
    <cellStyle name="Total 2 3 6 4" xfId="36237"/>
    <cellStyle name="Total 2 3 6 5" xfId="44455"/>
    <cellStyle name="Total 2 3 6 6" xfId="45695"/>
    <cellStyle name="Total 2 3 7" xfId="1941"/>
    <cellStyle name="Total 2 3 7 2" xfId="6256"/>
    <cellStyle name="Total 2 3 7 2 2" xfId="8842"/>
    <cellStyle name="Total 2 3 7 2 2 2" xfId="17831"/>
    <cellStyle name="Total 2 3 7 2 2 2 2" xfId="43646"/>
    <cellStyle name="Total 2 3 7 2 2 3" xfId="42839"/>
    <cellStyle name="Total 2 3 7 2 3" xfId="11479"/>
    <cellStyle name="Total 2 3 7 2 3 2" xfId="20468"/>
    <cellStyle name="Total 2 3 7 2 3 2 2" xfId="28892"/>
    <cellStyle name="Total 2 3 7 2 3 3" xfId="34521"/>
    <cellStyle name="Total 2 3 7 2 4" xfId="15245"/>
    <cellStyle name="Total 2 3 7 2 4 2" xfId="36755"/>
    <cellStyle name="Total 2 3 7 2 5" xfId="35292"/>
    <cellStyle name="Total 2 3 7 3" xfId="4378"/>
    <cellStyle name="Total 2 3 7 3 2" xfId="32566"/>
    <cellStyle name="Total 2 3 7 4" xfId="35358"/>
    <cellStyle name="Total 2 3 7 5" xfId="44517"/>
    <cellStyle name="Total 2 3 7 6" xfId="45731"/>
    <cellStyle name="Total 2 3 8" xfId="2729"/>
    <cellStyle name="Total 2 3 8 2" xfId="6919"/>
    <cellStyle name="Total 2 3 8 2 2" xfId="12060"/>
    <cellStyle name="Total 2 3 8 2 2 2" xfId="21049"/>
    <cellStyle name="Total 2 3 8 2 2 2 2" xfId="25180"/>
    <cellStyle name="Total 2 3 8 2 2 3" xfId="41670"/>
    <cellStyle name="Total 2 3 8 2 3" xfId="12880"/>
    <cellStyle name="Total 2 3 8 2 3 2" xfId="21869"/>
    <cellStyle name="Total 2 3 8 2 3 2 2" xfId="37403"/>
    <cellStyle name="Total 2 3 8 2 3 3" xfId="37896"/>
    <cellStyle name="Total 2 3 8 2 4" xfId="15908"/>
    <cellStyle name="Total 2 3 8 2 4 2" xfId="30141"/>
    <cellStyle name="Total 2 3 8 2 5" xfId="24409"/>
    <cellStyle name="Total 2 3 8 3" xfId="9490"/>
    <cellStyle name="Total 2 3 8 3 2" xfId="18479"/>
    <cellStyle name="Total 2 3 8 3 2 2" xfId="26364"/>
    <cellStyle name="Total 2 3 8 3 3" xfId="33779"/>
    <cellStyle name="Total 2 3 8 4" xfId="42223"/>
    <cellStyle name="Total 2 3 8 5" xfId="44575"/>
    <cellStyle name="Total 2 3 8 6" xfId="45780"/>
    <cellStyle name="Total 2 3 9" xfId="4675"/>
    <cellStyle name="Total 2 3 9 2" xfId="7261"/>
    <cellStyle name="Total 2 3 9 2 2" xfId="16250"/>
    <cellStyle name="Total 2 3 9 2 2 2" xfId="24531"/>
    <cellStyle name="Total 2 3 9 2 3" xfId="33778"/>
    <cellStyle name="Total 2 3 9 3" xfId="9898"/>
    <cellStyle name="Total 2 3 9 3 2" xfId="18887"/>
    <cellStyle name="Total 2 3 9 3 2 2" xfId="28206"/>
    <cellStyle name="Total 2 3 9 3 3" xfId="24227"/>
    <cellStyle name="Total 2 3 9 4" xfId="13664"/>
    <cellStyle name="Total 2 3 9 4 2" xfId="33808"/>
    <cellStyle name="Total 2 3 9 5" xfId="43201"/>
    <cellStyle name="Total 2 3 9 6" xfId="44590"/>
    <cellStyle name="Total 2 3 9 7" xfId="45820"/>
    <cellStyle name="Total 2 30" xfId="45234"/>
    <cellStyle name="Total 2 31" xfId="45242"/>
    <cellStyle name="Total 2 32" xfId="45304"/>
    <cellStyle name="Total 2 33" xfId="45340"/>
    <cellStyle name="Total 2 34" xfId="45363"/>
    <cellStyle name="Total 2 35" xfId="45354"/>
    <cellStyle name="Total 2 36" xfId="45444"/>
    <cellStyle name="Total 2 37" xfId="44259"/>
    <cellStyle name="Total 2 38" xfId="44155"/>
    <cellStyle name="Total 2 39" xfId="45500"/>
    <cellStyle name="Total 2 4" xfId="255"/>
    <cellStyle name="Total 2 4 10" xfId="6557"/>
    <cellStyle name="Total 2 4 10 2" xfId="11776"/>
    <cellStyle name="Total 2 4 10 2 2" xfId="20765"/>
    <cellStyle name="Total 2 4 10 2 2 2" xfId="39218"/>
    <cellStyle name="Total 2 4 10 2 3" xfId="33394"/>
    <cellStyle name="Total 2 4 10 3" xfId="15546"/>
    <cellStyle name="Total 2 4 10 3 2" xfId="35889"/>
    <cellStyle name="Total 2 4 10 4" xfId="43450"/>
    <cellStyle name="Total 2 4 10 5" xfId="44605"/>
    <cellStyle name="Total 2 4 10 6" xfId="45745"/>
    <cellStyle name="Total 2 4 11" xfId="9139"/>
    <cellStyle name="Total 2 4 11 2" xfId="18128"/>
    <cellStyle name="Total 2 4 11 2 2" xfId="36281"/>
    <cellStyle name="Total 2 4 11 3" xfId="28701"/>
    <cellStyle name="Total 2 4 11 4" xfId="44632"/>
    <cellStyle name="Total 2 4 12" xfId="12614"/>
    <cellStyle name="Total 2 4 12 2" xfId="21603"/>
    <cellStyle name="Total 2 4 12 2 2" xfId="31285"/>
    <cellStyle name="Total 2 4 12 3" xfId="35782"/>
    <cellStyle name="Total 2 4 12 4" xfId="44709"/>
    <cellStyle name="Total 2 4 13" xfId="2261"/>
    <cellStyle name="Total 2 4 13 2" xfId="25648"/>
    <cellStyle name="Total 2 4 13 3" xfId="44678"/>
    <cellStyle name="Total 2 4 14" xfId="13170"/>
    <cellStyle name="Total 2 4 14 2" xfId="27023"/>
    <cellStyle name="Total 2 4 14 3" xfId="44755"/>
    <cellStyle name="Total 2 4 15" xfId="34185"/>
    <cellStyle name="Total 2 4 15 2" xfId="44794"/>
    <cellStyle name="Total 2 4 16" xfId="44771"/>
    <cellStyle name="Total 2 4 17" xfId="44826"/>
    <cellStyle name="Total 2 4 18" xfId="44808"/>
    <cellStyle name="Total 2 4 19" xfId="44879"/>
    <cellStyle name="Total 2 4 2" xfId="393"/>
    <cellStyle name="Total 2 4 2 10" xfId="9264"/>
    <cellStyle name="Total 2 4 2 10 2" xfId="18253"/>
    <cellStyle name="Total 2 4 2 10 2 2" xfId="22676"/>
    <cellStyle name="Total 2 4 2 10 3" xfId="27637"/>
    <cellStyle name="Total 2 4 2 11" xfId="12601"/>
    <cellStyle name="Total 2 4 2 11 2" xfId="21590"/>
    <cellStyle name="Total 2 4 2 11 2 2" xfId="36729"/>
    <cellStyle name="Total 2 4 2 11 3" xfId="36778"/>
    <cellStyle name="Total 2 4 2 12" xfId="2399"/>
    <cellStyle name="Total 2 4 2 12 2" xfId="32472"/>
    <cellStyle name="Total 2 4 2 13" xfId="13308"/>
    <cellStyle name="Total 2 4 2 13 2" xfId="35687"/>
    <cellStyle name="Total 2 4 2 14" xfId="43740"/>
    <cellStyle name="Total 2 4 2 15" xfId="44343"/>
    <cellStyle name="Total 2 4 2 16" xfId="45522"/>
    <cellStyle name="Total 2 4 2 2" xfId="742"/>
    <cellStyle name="Total 2 4 2 2 2" xfId="5118"/>
    <cellStyle name="Total 2 4 2 2 2 2" xfId="7704"/>
    <cellStyle name="Total 2 4 2 2 2 2 2" xfId="16693"/>
    <cellStyle name="Total 2 4 2 2 2 2 2 2" xfId="31420"/>
    <cellStyle name="Total 2 4 2 2 2 2 3" xfId="34997"/>
    <cellStyle name="Total 2 4 2 2 2 3" xfId="10341"/>
    <cellStyle name="Total 2 4 2 2 2 3 2" xfId="19330"/>
    <cellStyle name="Total 2 4 2 2 2 3 2 2" xfId="29352"/>
    <cellStyle name="Total 2 4 2 2 2 3 3" xfId="22648"/>
    <cellStyle name="Total 2 4 2 2 2 4" xfId="14107"/>
    <cellStyle name="Total 2 4 2 2 2 4 2" xfId="36314"/>
    <cellStyle name="Total 2 4 2 2 2 5" xfId="24886"/>
    <cellStyle name="Total 2 4 2 2 3" xfId="3179"/>
    <cellStyle name="Total 2 4 2 2 3 2" xfId="43717"/>
    <cellStyle name="Total 2 4 2 2 4" xfId="36980"/>
    <cellStyle name="Total 2 4 2 3" xfId="1087"/>
    <cellStyle name="Total 2 4 2 3 2" xfId="5439"/>
    <cellStyle name="Total 2 4 2 3 2 2" xfId="8025"/>
    <cellStyle name="Total 2 4 2 3 2 2 2" xfId="17014"/>
    <cellStyle name="Total 2 4 2 3 2 2 2 2" xfId="38564"/>
    <cellStyle name="Total 2 4 2 3 2 2 3" xfId="30269"/>
    <cellStyle name="Total 2 4 2 3 2 3" xfId="10662"/>
    <cellStyle name="Total 2 4 2 3 2 3 2" xfId="19651"/>
    <cellStyle name="Total 2 4 2 3 2 3 2 2" xfId="27603"/>
    <cellStyle name="Total 2 4 2 3 2 3 3" xfId="27055"/>
    <cellStyle name="Total 2 4 2 3 2 4" xfId="14428"/>
    <cellStyle name="Total 2 4 2 3 2 4 2" xfId="28586"/>
    <cellStyle name="Total 2 4 2 3 2 5" xfId="25964"/>
    <cellStyle name="Total 2 4 2 3 3" xfId="3524"/>
    <cellStyle name="Total 2 4 2 3 3 2" xfId="31181"/>
    <cellStyle name="Total 2 4 2 3 4" xfId="28675"/>
    <cellStyle name="Total 2 4 2 4" xfId="1431"/>
    <cellStyle name="Total 2 4 2 4 2" xfId="5776"/>
    <cellStyle name="Total 2 4 2 4 2 2" xfId="8362"/>
    <cellStyle name="Total 2 4 2 4 2 2 2" xfId="17351"/>
    <cellStyle name="Total 2 4 2 4 2 2 2 2" xfId="34634"/>
    <cellStyle name="Total 2 4 2 4 2 2 3" xfId="35276"/>
    <cellStyle name="Total 2 4 2 4 2 3" xfId="10999"/>
    <cellStyle name="Total 2 4 2 4 2 3 2" xfId="19988"/>
    <cellStyle name="Total 2 4 2 4 2 3 2 2" xfId="41786"/>
    <cellStyle name="Total 2 4 2 4 2 3 3" xfId="26758"/>
    <cellStyle name="Total 2 4 2 4 2 4" xfId="14765"/>
    <cellStyle name="Total 2 4 2 4 2 4 2" xfId="38375"/>
    <cellStyle name="Total 2 4 2 4 2 5" xfId="29665"/>
    <cellStyle name="Total 2 4 2 4 3" xfId="3868"/>
    <cellStyle name="Total 2 4 2 4 3 2" xfId="42078"/>
    <cellStyle name="Total 2 4 2 4 4" xfId="39838"/>
    <cellStyle name="Total 2 4 2 5" xfId="1316"/>
    <cellStyle name="Total 2 4 2 5 2" xfId="5661"/>
    <cellStyle name="Total 2 4 2 5 2 2" xfId="8247"/>
    <cellStyle name="Total 2 4 2 5 2 2 2" xfId="17236"/>
    <cellStyle name="Total 2 4 2 5 2 2 2 2" xfId="29590"/>
    <cellStyle name="Total 2 4 2 5 2 2 3" xfId="26200"/>
    <cellStyle name="Total 2 4 2 5 2 3" xfId="10884"/>
    <cellStyle name="Total 2 4 2 5 2 3 2" xfId="19873"/>
    <cellStyle name="Total 2 4 2 5 2 3 2 2" xfId="28928"/>
    <cellStyle name="Total 2 4 2 5 2 3 3" xfId="34715"/>
    <cellStyle name="Total 2 4 2 5 2 4" xfId="14650"/>
    <cellStyle name="Total 2 4 2 5 2 4 2" xfId="37297"/>
    <cellStyle name="Total 2 4 2 5 2 5" xfId="34856"/>
    <cellStyle name="Total 2 4 2 5 3" xfId="3753"/>
    <cellStyle name="Total 2 4 2 5 3 2" xfId="41025"/>
    <cellStyle name="Total 2 4 2 5 4" xfId="32653"/>
    <cellStyle name="Total 2 4 2 6" xfId="2050"/>
    <cellStyle name="Total 2 4 2 6 2" xfId="6358"/>
    <cellStyle name="Total 2 4 2 6 2 2" xfId="8944"/>
    <cellStyle name="Total 2 4 2 6 2 2 2" xfId="17933"/>
    <cellStyle name="Total 2 4 2 6 2 2 2 2" xfId="35644"/>
    <cellStyle name="Total 2 4 2 6 2 2 3" xfId="37272"/>
    <cellStyle name="Total 2 4 2 6 2 3" xfId="11581"/>
    <cellStyle name="Total 2 4 2 6 2 3 2" xfId="20570"/>
    <cellStyle name="Total 2 4 2 6 2 3 2 2" xfId="32137"/>
    <cellStyle name="Total 2 4 2 6 2 3 3" xfId="26853"/>
    <cellStyle name="Total 2 4 2 6 2 4" xfId="15347"/>
    <cellStyle name="Total 2 4 2 6 2 4 2" xfId="24700"/>
    <cellStyle name="Total 2 4 2 6 2 5" xfId="29970"/>
    <cellStyle name="Total 2 4 2 6 3" xfId="4487"/>
    <cellStyle name="Total 2 4 2 6 3 2" xfId="36738"/>
    <cellStyle name="Total 2 4 2 6 4" xfId="40832"/>
    <cellStyle name="Total 2 4 2 7" xfId="2861"/>
    <cellStyle name="Total 2 4 2 7 2" xfId="7011"/>
    <cellStyle name="Total 2 4 2 7 2 2" xfId="12140"/>
    <cellStyle name="Total 2 4 2 7 2 2 2" xfId="21129"/>
    <cellStyle name="Total 2 4 2 7 2 2 2 2" xfId="34062"/>
    <cellStyle name="Total 2 4 2 7 2 2 3" xfId="30157"/>
    <cellStyle name="Total 2 4 2 7 2 3" xfId="12954"/>
    <cellStyle name="Total 2 4 2 7 2 3 2" xfId="21943"/>
    <cellStyle name="Total 2 4 2 7 2 3 2 2" xfId="34853"/>
    <cellStyle name="Total 2 4 2 7 2 3 3" xfId="42273"/>
    <cellStyle name="Total 2 4 2 7 2 4" xfId="16000"/>
    <cellStyle name="Total 2 4 2 7 2 4 2" xfId="33183"/>
    <cellStyle name="Total 2 4 2 7 2 5" xfId="39556"/>
    <cellStyle name="Total 2 4 2 7 3" xfId="9574"/>
    <cellStyle name="Total 2 4 2 7 3 2" xfId="18563"/>
    <cellStyle name="Total 2 4 2 7 3 2 2" xfId="22892"/>
    <cellStyle name="Total 2 4 2 7 3 3" xfId="35807"/>
    <cellStyle name="Total 2 4 2 7 4" xfId="42134"/>
    <cellStyle name="Total 2 4 2 8" xfId="4794"/>
    <cellStyle name="Total 2 4 2 8 2" xfId="7380"/>
    <cellStyle name="Total 2 4 2 8 2 2" xfId="16369"/>
    <cellStyle name="Total 2 4 2 8 2 2 2" xfId="28810"/>
    <cellStyle name="Total 2 4 2 8 2 3" xfId="27873"/>
    <cellStyle name="Total 2 4 2 8 3" xfId="10017"/>
    <cellStyle name="Total 2 4 2 8 3 2" xfId="19006"/>
    <cellStyle name="Total 2 4 2 8 3 2 2" xfId="30064"/>
    <cellStyle name="Total 2 4 2 8 3 3" xfId="22652"/>
    <cellStyle name="Total 2 4 2 8 4" xfId="13783"/>
    <cellStyle name="Total 2 4 2 8 4 2" xfId="25609"/>
    <cellStyle name="Total 2 4 2 8 5" xfId="36891"/>
    <cellStyle name="Total 2 4 2 9" xfId="6695"/>
    <cellStyle name="Total 2 4 2 9 2" xfId="11901"/>
    <cellStyle name="Total 2 4 2 9 2 2" xfId="20890"/>
    <cellStyle name="Total 2 4 2 9 2 2 2" xfId="41864"/>
    <cellStyle name="Total 2 4 2 9 2 3" xfId="37794"/>
    <cellStyle name="Total 2 4 2 9 3" xfId="15684"/>
    <cellStyle name="Total 2 4 2 9 3 2" xfId="40102"/>
    <cellStyle name="Total 2 4 2 9 4" xfId="37292"/>
    <cellStyle name="Total 2 4 20" xfId="44918"/>
    <cellStyle name="Total 2 4 21" xfId="44984"/>
    <cellStyle name="Total 2 4 22" xfId="45007"/>
    <cellStyle name="Total 2 4 23" xfId="45016"/>
    <cellStyle name="Total 2 4 24" xfId="45030"/>
    <cellStyle name="Total 2 4 25" xfId="45071"/>
    <cellStyle name="Total 2 4 26" xfId="45125"/>
    <cellStyle name="Total 2 4 27" xfId="45172"/>
    <cellStyle name="Total 2 4 28" xfId="45134"/>
    <cellStyle name="Total 2 4 29" xfId="45265"/>
    <cellStyle name="Total 2 4 3" xfId="604"/>
    <cellStyle name="Total 2 4 3 2" xfId="4993"/>
    <cellStyle name="Total 2 4 3 2 2" xfId="7579"/>
    <cellStyle name="Total 2 4 3 2 2 2" xfId="16568"/>
    <cellStyle name="Total 2 4 3 2 2 2 2" xfId="39318"/>
    <cellStyle name="Total 2 4 3 2 2 3" xfId="27274"/>
    <cellStyle name="Total 2 4 3 2 3" xfId="10216"/>
    <cellStyle name="Total 2 4 3 2 3 2" xfId="19205"/>
    <cellStyle name="Total 2 4 3 2 3 2 2" xfId="42419"/>
    <cellStyle name="Total 2 4 3 2 3 3" xfId="24240"/>
    <cellStyle name="Total 2 4 3 2 4" xfId="13982"/>
    <cellStyle name="Total 2 4 3 2 4 2" xfId="38482"/>
    <cellStyle name="Total 2 4 3 2 5" xfId="22411"/>
    <cellStyle name="Total 2 4 3 3" xfId="3041"/>
    <cellStyle name="Total 2 4 3 3 2" xfId="34607"/>
    <cellStyle name="Total 2 4 3 4" xfId="23523"/>
    <cellStyle name="Total 2 4 3 5" xfId="44357"/>
    <cellStyle name="Total 2 4 3 6" xfId="45585"/>
    <cellStyle name="Total 2 4 30" xfId="45269"/>
    <cellStyle name="Total 2 4 31" xfId="45302"/>
    <cellStyle name="Total 2 4 32" xfId="45310"/>
    <cellStyle name="Total 2 4 33" xfId="45386"/>
    <cellStyle name="Total 2 4 34" xfId="45410"/>
    <cellStyle name="Total 2 4 35" xfId="45443"/>
    <cellStyle name="Total 2 4 36" xfId="45456"/>
    <cellStyle name="Total 2 4 37" xfId="44212"/>
    <cellStyle name="Total 2 4 38" xfId="45464"/>
    <cellStyle name="Total 2 4 39" xfId="45506"/>
    <cellStyle name="Total 2 4 4" xfId="949"/>
    <cellStyle name="Total 2 4 4 2" xfId="5314"/>
    <cellStyle name="Total 2 4 4 2 2" xfId="7900"/>
    <cellStyle name="Total 2 4 4 2 2 2" xfId="16889"/>
    <cellStyle name="Total 2 4 4 2 2 2 2" xfId="34733"/>
    <cellStyle name="Total 2 4 4 2 2 3" xfId="43404"/>
    <cellStyle name="Total 2 4 4 2 3" xfId="10537"/>
    <cellStyle name="Total 2 4 4 2 3 2" xfId="19526"/>
    <cellStyle name="Total 2 4 4 2 3 2 2" xfId="26484"/>
    <cellStyle name="Total 2 4 4 2 3 3" xfId="35722"/>
    <cellStyle name="Total 2 4 4 2 4" xfId="14303"/>
    <cellStyle name="Total 2 4 4 2 4 2" xfId="36952"/>
    <cellStyle name="Total 2 4 4 2 5" xfId="30686"/>
    <cellStyle name="Total 2 4 4 3" xfId="3386"/>
    <cellStyle name="Total 2 4 4 3 2" xfId="24030"/>
    <cellStyle name="Total 2 4 4 4" xfId="42490"/>
    <cellStyle name="Total 2 4 4 5" xfId="44437"/>
    <cellStyle name="Total 2 4 4 6" xfId="45644"/>
    <cellStyle name="Total 2 4 5" xfId="1293"/>
    <cellStyle name="Total 2 4 5 2" xfId="5638"/>
    <cellStyle name="Total 2 4 5 2 2" xfId="8224"/>
    <cellStyle name="Total 2 4 5 2 2 2" xfId="17213"/>
    <cellStyle name="Total 2 4 5 2 2 2 2" xfId="32003"/>
    <cellStyle name="Total 2 4 5 2 2 3" xfId="30553"/>
    <cellStyle name="Total 2 4 5 2 3" xfId="10861"/>
    <cellStyle name="Total 2 4 5 2 3 2" xfId="19850"/>
    <cellStyle name="Total 2 4 5 2 3 2 2" xfId="27771"/>
    <cellStyle name="Total 2 4 5 2 3 3" xfId="40519"/>
    <cellStyle name="Total 2 4 5 2 4" xfId="14627"/>
    <cellStyle name="Total 2 4 5 2 4 2" xfId="39450"/>
    <cellStyle name="Total 2 4 5 2 5" xfId="34181"/>
    <cellStyle name="Total 2 4 5 3" xfId="3730"/>
    <cellStyle name="Total 2 4 5 3 2" xfId="43133"/>
    <cellStyle name="Total 2 4 5 4" xfId="34905"/>
    <cellStyle name="Total 2 4 5 5" xfId="44452"/>
    <cellStyle name="Total 2 4 5 6" xfId="45663"/>
    <cellStyle name="Total 2 4 6" xfId="1681"/>
    <cellStyle name="Total 2 4 6 2" xfId="6009"/>
    <cellStyle name="Total 2 4 6 2 2" xfId="8595"/>
    <cellStyle name="Total 2 4 6 2 2 2" xfId="17584"/>
    <cellStyle name="Total 2 4 6 2 2 2 2" xfId="33809"/>
    <cellStyle name="Total 2 4 6 2 2 3" xfId="35027"/>
    <cellStyle name="Total 2 4 6 2 3" xfId="11232"/>
    <cellStyle name="Total 2 4 6 2 3 2" xfId="20221"/>
    <cellStyle name="Total 2 4 6 2 3 2 2" xfId="23844"/>
    <cellStyle name="Total 2 4 6 2 3 3" xfId="41656"/>
    <cellStyle name="Total 2 4 6 2 4" xfId="14998"/>
    <cellStyle name="Total 2 4 6 2 4 2" xfId="25759"/>
    <cellStyle name="Total 2 4 6 2 5" xfId="29625"/>
    <cellStyle name="Total 2 4 6 3" xfId="4118"/>
    <cellStyle name="Total 2 4 6 3 2" xfId="29389"/>
    <cellStyle name="Total 2 4 6 4" xfId="26305"/>
    <cellStyle name="Total 2 4 6 5" xfId="44429"/>
    <cellStyle name="Total 2 4 6 6" xfId="45699"/>
    <cellStyle name="Total 2 4 7" xfId="1783"/>
    <cellStyle name="Total 2 4 7 2" xfId="6104"/>
    <cellStyle name="Total 2 4 7 2 2" xfId="8690"/>
    <cellStyle name="Total 2 4 7 2 2 2" xfId="17679"/>
    <cellStyle name="Total 2 4 7 2 2 2 2" xfId="37508"/>
    <cellStyle name="Total 2 4 7 2 2 3" xfId="42675"/>
    <cellStyle name="Total 2 4 7 2 3" xfId="11327"/>
    <cellStyle name="Total 2 4 7 2 3 2" xfId="20316"/>
    <cellStyle name="Total 2 4 7 2 3 2 2" xfId="26868"/>
    <cellStyle name="Total 2 4 7 2 3 3" xfId="33336"/>
    <cellStyle name="Total 2 4 7 2 4" xfId="15093"/>
    <cellStyle name="Total 2 4 7 2 4 2" xfId="28796"/>
    <cellStyle name="Total 2 4 7 2 5" xfId="33894"/>
    <cellStyle name="Total 2 4 7 3" xfId="4220"/>
    <cellStyle name="Total 2 4 7 3 2" xfId="38049"/>
    <cellStyle name="Total 2 4 7 4" xfId="32748"/>
    <cellStyle name="Total 2 4 7 5" xfId="44518"/>
    <cellStyle name="Total 2 4 7 6" xfId="45735"/>
    <cellStyle name="Total 2 4 8" xfId="2723"/>
    <cellStyle name="Total 2 4 8 2" xfId="6913"/>
    <cellStyle name="Total 2 4 8 2 2" xfId="12054"/>
    <cellStyle name="Total 2 4 8 2 2 2" xfId="21043"/>
    <cellStyle name="Total 2 4 8 2 2 2 2" xfId="26817"/>
    <cellStyle name="Total 2 4 8 2 2 3" xfId="24275"/>
    <cellStyle name="Total 2 4 8 2 3" xfId="12874"/>
    <cellStyle name="Total 2 4 8 2 3 2" xfId="21863"/>
    <cellStyle name="Total 2 4 8 2 3 2 2" xfId="43493"/>
    <cellStyle name="Total 2 4 8 2 3 3" xfId="22375"/>
    <cellStyle name="Total 2 4 8 2 4" xfId="15902"/>
    <cellStyle name="Total 2 4 8 2 4 2" xfId="42080"/>
    <cellStyle name="Total 2 4 8 2 5" xfId="33295"/>
    <cellStyle name="Total 2 4 8 3" xfId="9484"/>
    <cellStyle name="Total 2 4 8 3 2" xfId="18473"/>
    <cellStyle name="Total 2 4 8 3 2 2" xfId="37444"/>
    <cellStyle name="Total 2 4 8 3 3" xfId="24681"/>
    <cellStyle name="Total 2 4 8 4" xfId="36309"/>
    <cellStyle name="Total 2 4 8 5" xfId="44578"/>
    <cellStyle name="Total 2 4 8 6" xfId="45784"/>
    <cellStyle name="Total 2 4 9" xfId="4669"/>
    <cellStyle name="Total 2 4 9 2" xfId="7255"/>
    <cellStyle name="Total 2 4 9 2 2" xfId="16244"/>
    <cellStyle name="Total 2 4 9 2 2 2" xfId="35787"/>
    <cellStyle name="Total 2 4 9 2 3" xfId="24680"/>
    <cellStyle name="Total 2 4 9 3" xfId="9892"/>
    <cellStyle name="Total 2 4 9 3 2" xfId="18881"/>
    <cellStyle name="Total 2 4 9 3 2 2" xfId="33893"/>
    <cellStyle name="Total 2 4 9 3 3" xfId="26951"/>
    <cellStyle name="Total 2 4 9 4" xfId="13658"/>
    <cellStyle name="Total 2 4 9 4 2" xfId="24709"/>
    <cellStyle name="Total 2 4 9 5" xfId="32678"/>
    <cellStyle name="Total 2 4 9 6" xfId="44532"/>
    <cellStyle name="Total 2 4 9 7" xfId="45824"/>
    <cellStyle name="Total 2 5" xfId="242"/>
    <cellStyle name="Total 2 5 10" xfId="9126"/>
    <cellStyle name="Total 2 5 10 2" xfId="18115"/>
    <cellStyle name="Total 2 5 10 2 2" xfId="42058"/>
    <cellStyle name="Total 2 5 10 3" xfId="24200"/>
    <cellStyle name="Total 2 5 11" xfId="9836"/>
    <cellStyle name="Total 2 5 11 2" xfId="18825"/>
    <cellStyle name="Total 2 5 11 2 2" xfId="26519"/>
    <cellStyle name="Total 2 5 11 3" xfId="25397"/>
    <cellStyle name="Total 2 5 12" xfId="2248"/>
    <cellStyle name="Total 2 5 12 2" xfId="38948"/>
    <cellStyle name="Total 2 5 13" xfId="13157"/>
    <cellStyle name="Total 2 5 13 2" xfId="32442"/>
    <cellStyle name="Total 2 5 14" xfId="25360"/>
    <cellStyle name="Total 2 5 15" xfId="44307"/>
    <cellStyle name="Total 2 5 16" xfId="45544"/>
    <cellStyle name="Total 2 5 2" xfId="591"/>
    <cellStyle name="Total 2 5 2 2" xfId="4980"/>
    <cellStyle name="Total 2 5 2 2 2" xfId="7566"/>
    <cellStyle name="Total 2 5 2 2 2 2" xfId="16555"/>
    <cellStyle name="Total 2 5 2 2 2 2 2" xfId="36121"/>
    <cellStyle name="Total 2 5 2 2 2 3" xfId="32648"/>
    <cellStyle name="Total 2 5 2 2 3" xfId="10203"/>
    <cellStyle name="Total 2 5 2 2 3 2" xfId="19192"/>
    <cellStyle name="Total 2 5 2 2 3 2 2" xfId="30354"/>
    <cellStyle name="Total 2 5 2 2 3 3" xfId="32127"/>
    <cellStyle name="Total 2 5 2 2 4" xfId="13969"/>
    <cellStyle name="Total 2 5 2 2 4 2" xfId="31666"/>
    <cellStyle name="Total 2 5 2 2 5" xfId="38567"/>
    <cellStyle name="Total 2 5 2 3" xfId="3028"/>
    <cellStyle name="Total 2 5 2 3 2" xfId="28434"/>
    <cellStyle name="Total 2 5 2 4" xfId="25637"/>
    <cellStyle name="Total 2 5 3" xfId="936"/>
    <cellStyle name="Total 2 5 3 2" xfId="5301"/>
    <cellStyle name="Total 2 5 3 2 2" xfId="7887"/>
    <cellStyle name="Total 2 5 3 2 2 2" xfId="16876"/>
    <cellStyle name="Total 2 5 3 2 2 2 2" xfId="38415"/>
    <cellStyle name="Total 2 5 3 2 2 3" xfId="37194"/>
    <cellStyle name="Total 2 5 3 2 3" xfId="10524"/>
    <cellStyle name="Total 2 5 3 2 3 2" xfId="19513"/>
    <cellStyle name="Total 2 5 3 2 3 2 2" xfId="34206"/>
    <cellStyle name="Total 2 5 3 2 3 3" xfId="41343"/>
    <cellStyle name="Total 2 5 3 2 4" xfId="14290"/>
    <cellStyle name="Total 2 5 3 2 4 2" xfId="24535"/>
    <cellStyle name="Total 2 5 3 2 5" xfId="39671"/>
    <cellStyle name="Total 2 5 3 3" xfId="3373"/>
    <cellStyle name="Total 2 5 3 3 2" xfId="32362"/>
    <cellStyle name="Total 2 5 3 4" xfId="22144"/>
    <cellStyle name="Total 2 5 4" xfId="1280"/>
    <cellStyle name="Total 2 5 4 2" xfId="5625"/>
    <cellStyle name="Total 2 5 4 2 2" xfId="8211"/>
    <cellStyle name="Total 2 5 4 2 2 2" xfId="17200"/>
    <cellStyle name="Total 2 5 4 2 2 2 2" xfId="29785"/>
    <cellStyle name="Total 2 5 4 2 2 3" xfId="25321"/>
    <cellStyle name="Total 2 5 4 2 3" xfId="10848"/>
    <cellStyle name="Total 2 5 4 2 3 2" xfId="19837"/>
    <cellStyle name="Total 2 5 4 2 3 2 2" xfId="23228"/>
    <cellStyle name="Total 2 5 4 2 3 3" xfId="34664"/>
    <cellStyle name="Total 2 5 4 2 4" xfId="14614"/>
    <cellStyle name="Total 2 5 4 2 4 2" xfId="36269"/>
    <cellStyle name="Total 2 5 4 2 5" xfId="28596"/>
    <cellStyle name="Total 2 5 4 3" xfId="3717"/>
    <cellStyle name="Total 2 5 4 3 2" xfId="36911"/>
    <cellStyle name="Total 2 5 4 4" xfId="33162"/>
    <cellStyle name="Total 2 5 5" xfId="1779"/>
    <cellStyle name="Total 2 5 5 2" xfId="6100"/>
    <cellStyle name="Total 2 5 5 2 2" xfId="8686"/>
    <cellStyle name="Total 2 5 5 2 2 2" xfId="17675"/>
    <cellStyle name="Total 2 5 5 2 2 2 2" xfId="39747"/>
    <cellStyle name="Total 2 5 5 2 2 3" xfId="28679"/>
    <cellStyle name="Total 2 5 5 2 3" xfId="11323"/>
    <cellStyle name="Total 2 5 5 2 3 2" xfId="20312"/>
    <cellStyle name="Total 2 5 5 2 3 2 2" xfId="33361"/>
    <cellStyle name="Total 2 5 5 2 3 3" xfId="32258"/>
    <cellStyle name="Total 2 5 5 2 4" xfId="15089"/>
    <cellStyle name="Total 2 5 5 2 4 2" xfId="23256"/>
    <cellStyle name="Total 2 5 5 2 5" xfId="42191"/>
    <cellStyle name="Total 2 5 5 3" xfId="4216"/>
    <cellStyle name="Total 2 5 5 3 2" xfId="24500"/>
    <cellStyle name="Total 2 5 5 4" xfId="35165"/>
    <cellStyle name="Total 2 5 6" xfId="1685"/>
    <cellStyle name="Total 2 5 6 2" xfId="6013"/>
    <cellStyle name="Total 2 5 6 2 2" xfId="8599"/>
    <cellStyle name="Total 2 5 6 2 2 2" xfId="17588"/>
    <cellStyle name="Total 2 5 6 2 2 2 2" xfId="31566"/>
    <cellStyle name="Total 2 5 6 2 2 3" xfId="32626"/>
    <cellStyle name="Total 2 5 6 2 3" xfId="11236"/>
    <cellStyle name="Total 2 5 6 2 3 2" xfId="20225"/>
    <cellStyle name="Total 2 5 6 2 3 2 2" xfId="29384"/>
    <cellStyle name="Total 2 5 6 2 3 3" xfId="42738"/>
    <cellStyle name="Total 2 5 6 2 4" xfId="15002"/>
    <cellStyle name="Total 2 5 6 2 4 2" xfId="39308"/>
    <cellStyle name="Total 2 5 6 2 5" xfId="30916"/>
    <cellStyle name="Total 2 5 6 3" xfId="4122"/>
    <cellStyle name="Total 2 5 6 3 2" xfId="43489"/>
    <cellStyle name="Total 2 5 6 4" xfId="39854"/>
    <cellStyle name="Total 2 5 7" xfId="2710"/>
    <cellStyle name="Total 2 5 7 2" xfId="6900"/>
    <cellStyle name="Total 2 5 7 2 2" xfId="12041"/>
    <cellStyle name="Total 2 5 7 2 2 2" xfId="21030"/>
    <cellStyle name="Total 2 5 7 2 2 2 2" xfId="41411"/>
    <cellStyle name="Total 2 5 7 2 2 3" xfId="32263"/>
    <cellStyle name="Total 2 5 7 2 3" xfId="12864"/>
    <cellStyle name="Total 2 5 7 2 3 2" xfId="21853"/>
    <cellStyle name="Total 2 5 7 2 3 2 2" xfId="34490"/>
    <cellStyle name="Total 2 5 7 2 3 3" xfId="42943"/>
    <cellStyle name="Total 2 5 7 2 4" xfId="15889"/>
    <cellStyle name="Total 2 5 7 2 4 2" xfId="30011"/>
    <cellStyle name="Total 2 5 7 2 5" xfId="43780"/>
    <cellStyle name="Total 2 5 7 3" xfId="9471"/>
    <cellStyle name="Total 2 5 7 3 2" xfId="18460"/>
    <cellStyle name="Total 2 5 7 3 2 2" xfId="25025"/>
    <cellStyle name="Total 2 5 7 3 3" xfId="33649"/>
    <cellStyle name="Total 2 5 7 4" xfId="42086"/>
    <cellStyle name="Total 2 5 8" xfId="4656"/>
    <cellStyle name="Total 2 5 8 2" xfId="7242"/>
    <cellStyle name="Total 2 5 8 2 2" xfId="16231"/>
    <cellStyle name="Total 2 5 8 2 2 2" xfId="34841"/>
    <cellStyle name="Total 2 5 8 2 3" xfId="33648"/>
    <cellStyle name="Total 2 5 8 3" xfId="9879"/>
    <cellStyle name="Total 2 5 8 3 2" xfId="18868"/>
    <cellStyle name="Total 2 5 8 3 2 2" xfId="28069"/>
    <cellStyle name="Total 2 5 8 3 3" xfId="22325"/>
    <cellStyle name="Total 2 5 8 4" xfId="13645"/>
    <cellStyle name="Total 2 5 8 4 2" xfId="33675"/>
    <cellStyle name="Total 2 5 8 5" xfId="43070"/>
    <cellStyle name="Total 2 5 9" xfId="6544"/>
    <cellStyle name="Total 2 5 9 2" xfId="11763"/>
    <cellStyle name="Total 2 5 9 2 2" xfId="20752"/>
    <cellStyle name="Total 2 5 9 2 2 2" xfId="37599"/>
    <cellStyle name="Total 2 5 9 2 3" xfId="36681"/>
    <cellStyle name="Total 2 5 9 3" xfId="15533"/>
    <cellStyle name="Total 2 5 9 3 2" xfId="34550"/>
    <cellStyle name="Total 2 5 9 4" xfId="37237"/>
    <cellStyle name="Total 2 6" xfId="380"/>
    <cellStyle name="Total 2 6 10" xfId="9251"/>
    <cellStyle name="Total 2 6 10 2" xfId="18240"/>
    <cellStyle name="Total 2 6 10 2 2" xfId="38032"/>
    <cellStyle name="Total 2 6 10 3" xfId="32973"/>
    <cellStyle name="Total 2 6 11" xfId="12668"/>
    <cellStyle name="Total 2 6 11 2" xfId="21657"/>
    <cellStyle name="Total 2 6 11 2 2" xfId="43110"/>
    <cellStyle name="Total 2 6 11 3" xfId="31648"/>
    <cellStyle name="Total 2 6 12" xfId="2386"/>
    <cellStyle name="Total 2 6 12 2" xfId="24068"/>
    <cellStyle name="Total 2 6 13" xfId="13295"/>
    <cellStyle name="Total 2 6 13 2" xfId="28502"/>
    <cellStyle name="Total 2 6 14" xfId="30462"/>
    <cellStyle name="Total 2 6 15" xfId="44327"/>
    <cellStyle name="Total 2 6 16" xfId="45563"/>
    <cellStyle name="Total 2 6 2" xfId="729"/>
    <cellStyle name="Total 2 6 2 2" xfId="5105"/>
    <cellStyle name="Total 2 6 2 2 2" xfId="7691"/>
    <cellStyle name="Total 2 6 2 2 2 2" xfId="16680"/>
    <cellStyle name="Total 2 6 2 2 2 2 2" xfId="22273"/>
    <cellStyle name="Total 2 6 2 2 2 3" xfId="28890"/>
    <cellStyle name="Total 2 6 2 2 3" xfId="10328"/>
    <cellStyle name="Total 2 6 2 2 3 2" xfId="19317"/>
    <cellStyle name="Total 2 6 2 2 3 2 2" xfId="39482"/>
    <cellStyle name="Total 2 6 2 2 3 3" xfId="40205"/>
    <cellStyle name="Total 2 6 2 2 4" xfId="14094"/>
    <cellStyle name="Total 2 6 2 2 4 2" xfId="42091"/>
    <cellStyle name="Total 2 6 2 2 5" xfId="33941"/>
    <cellStyle name="Total 2 6 2 3" xfId="3166"/>
    <cellStyle name="Total 2 6 2 3 2" xfId="30347"/>
    <cellStyle name="Total 2 6 2 4" xfId="24563"/>
    <cellStyle name="Total 2 6 3" xfId="1074"/>
    <cellStyle name="Total 2 6 3 2" xfId="5426"/>
    <cellStyle name="Total 2 6 3 2 2" xfId="8012"/>
    <cellStyle name="Total 2 6 3 2 2 2" xfId="17001"/>
    <cellStyle name="Total 2 6 3 2 2 2 2" xfId="31703"/>
    <cellStyle name="Total 2 6 3 2 2 3" xfId="27289"/>
    <cellStyle name="Total 2 6 3 2 3" xfId="10649"/>
    <cellStyle name="Total 2 6 3 2 3 2" xfId="19638"/>
    <cellStyle name="Total 2 6 3 2 3 2 2" xfId="32947"/>
    <cellStyle name="Total 2 6 3 2 3 3" xfId="22514"/>
    <cellStyle name="Total 2 6 3 2 4" xfId="14415"/>
    <cellStyle name="Total 2 6 3 2 4 2" xfId="39067"/>
    <cellStyle name="Total 2 6 3 2 5" xfId="41140"/>
    <cellStyle name="Total 2 6 3 3" xfId="3511"/>
    <cellStyle name="Total 2 6 3 3 2" xfId="38785"/>
    <cellStyle name="Total 2 6 3 4" xfId="24174"/>
    <cellStyle name="Total 2 6 4" xfId="1418"/>
    <cellStyle name="Total 2 6 4 2" xfId="5763"/>
    <cellStyle name="Total 2 6 4 2 2" xfId="8349"/>
    <cellStyle name="Total 2 6 4 2 2 2" xfId="17338"/>
    <cellStyle name="Total 2 6 4 2 2 2 2" xfId="28461"/>
    <cellStyle name="Total 2 6 4 2 2 3" xfId="29138"/>
    <cellStyle name="Total 2 6 4 2 3" xfId="10986"/>
    <cellStyle name="Total 2 6 4 2 3 2" xfId="19975"/>
    <cellStyle name="Total 2 6 4 2 3 2 2" xfId="32175"/>
    <cellStyle name="Total 2 6 4 2 3 3" xfId="35434"/>
    <cellStyle name="Total 2 6 4 2 4" xfId="14752"/>
    <cellStyle name="Total 2 6 4 2 4 2" xfId="31545"/>
    <cellStyle name="Total 2 6 4 2 5" xfId="39889"/>
    <cellStyle name="Total 2 6 4 3" xfId="3855"/>
    <cellStyle name="Total 2 6 4 3 2" xfId="30009"/>
    <cellStyle name="Total 2 6 4 4" xfId="33506"/>
    <cellStyle name="Total 2 6 5" xfId="559"/>
    <cellStyle name="Total 2 6 5 2" xfId="4953"/>
    <cellStyle name="Total 2 6 5 2 2" xfId="7539"/>
    <cellStyle name="Total 2 6 5 2 2 2" xfId="16528"/>
    <cellStyle name="Total 2 6 5 2 2 2 2" xfId="25376"/>
    <cellStyle name="Total 2 6 5 2 2 3" xfId="26866"/>
    <cellStyle name="Total 2 6 5 2 3" xfId="10176"/>
    <cellStyle name="Total 2 6 5 2 3 2" xfId="19165"/>
    <cellStyle name="Total 2 6 5 2 3 2 2" xfId="24782"/>
    <cellStyle name="Total 2 6 5 2 3 3" xfId="31158"/>
    <cellStyle name="Total 2 6 5 2 4" xfId="13942"/>
    <cellStyle name="Total 2 6 5 2 4 2" xfId="42069"/>
    <cellStyle name="Total 2 6 5 2 5" xfId="36396"/>
    <cellStyle name="Total 2 6 5 3" xfId="2996"/>
    <cellStyle name="Total 2 6 5 3 2" xfId="23748"/>
    <cellStyle name="Total 2 6 5 4" xfId="25432"/>
    <cellStyle name="Total 2 6 6" xfId="2037"/>
    <cellStyle name="Total 2 6 6 2" xfId="6345"/>
    <cellStyle name="Total 2 6 6 2 2" xfId="8931"/>
    <cellStyle name="Total 2 6 6 2 2 2" xfId="17920"/>
    <cellStyle name="Total 2 6 6 2 2 2 2" xfId="29462"/>
    <cellStyle name="Total 2 6 6 2 2 3" xfId="24853"/>
    <cellStyle name="Total 2 6 6 2 3" xfId="11568"/>
    <cellStyle name="Total 2 6 6 2 3 2" xfId="20557"/>
    <cellStyle name="Total 2 6 6 2 3 2 2" xfId="35575"/>
    <cellStyle name="Total 2 6 6 2 3 3" xfId="35617"/>
    <cellStyle name="Total 2 6 6 2 4" xfId="15334"/>
    <cellStyle name="Total 2 6 6 2 4 2" xfId="33869"/>
    <cellStyle name="Total 2 6 6 2 5" xfId="30981"/>
    <cellStyle name="Total 2 6 6 3" xfId="4474"/>
    <cellStyle name="Total 2 6 6 3 2" xfId="24321"/>
    <cellStyle name="Total 2 6 6 4" xfId="22614"/>
    <cellStyle name="Total 2 6 7" xfId="2848"/>
    <cellStyle name="Total 2 6 7 2" xfId="6998"/>
    <cellStyle name="Total 2 6 7 2 2" xfId="12127"/>
    <cellStyle name="Total 2 6 7 2 2 2" xfId="21116"/>
    <cellStyle name="Total 2 6 7 2 2 2 2" xfId="28219"/>
    <cellStyle name="Total 2 6 7 2 2 3" xfId="27160"/>
    <cellStyle name="Total 2 6 7 2 3" xfId="12944"/>
    <cellStyle name="Total 2 6 7 2 3 2" xfId="21933"/>
    <cellStyle name="Total 2 6 7 2 3 2 2" xfId="38680"/>
    <cellStyle name="Total 2 6 7 2 3 3" xfId="41007"/>
    <cellStyle name="Total 2 6 7 2 4" xfId="15987"/>
    <cellStyle name="Total 2 6 7 2 4 2" xfId="27837"/>
    <cellStyle name="Total 2 6 7 2 5" xfId="36373"/>
    <cellStyle name="Total 2 6 7 3" xfId="9561"/>
    <cellStyle name="Total 2 6 7 3 2" xfId="18550"/>
    <cellStyle name="Total 2 6 7 3 2 2" xfId="38235"/>
    <cellStyle name="Total 2 6 7 3 3" xfId="41817"/>
    <cellStyle name="Total 2 6 7 4" xfId="30059"/>
    <cellStyle name="Total 2 6 8" xfId="4781"/>
    <cellStyle name="Total 2 6 8 2" xfId="7367"/>
    <cellStyle name="Total 2 6 8 2 2" xfId="16356"/>
    <cellStyle name="Total 2 6 8 2 2 2" xfId="41596"/>
    <cellStyle name="Total 2 6 8 2 3" xfId="23330"/>
    <cellStyle name="Total 2 6 8 3" xfId="10004"/>
    <cellStyle name="Total 2 6 8 3 2" xfId="18993"/>
    <cellStyle name="Total 2 6 8 3 2 2" xfId="27058"/>
    <cellStyle name="Total 2 6 8 3 3" xfId="40208"/>
    <cellStyle name="Total 2 6 8 4" xfId="13770"/>
    <cellStyle name="Total 2 6 8 4 2" xfId="38884"/>
    <cellStyle name="Total 2 6 8 5" xfId="24474"/>
    <cellStyle name="Total 2 6 9" xfId="6682"/>
    <cellStyle name="Total 2 6 9 2" xfId="11888"/>
    <cellStyle name="Total 2 6 9 2 2" xfId="20877"/>
    <cellStyle name="Total 2 6 9 2 2 2" xfId="29796"/>
    <cellStyle name="Total 2 6 9 2 3" xfId="30909"/>
    <cellStyle name="Total 2 6 9 3" xfId="15671"/>
    <cellStyle name="Total 2 6 9 3 2" xfId="36505"/>
    <cellStyle name="Total 2 6 9 4" xfId="24873"/>
    <cellStyle name="Total 2 7" xfId="504"/>
    <cellStyle name="Total 2 7 10" xfId="44294"/>
    <cellStyle name="Total 2 7 11" xfId="45614"/>
    <cellStyle name="Total 2 7 2" xfId="853"/>
    <cellStyle name="Total 2 7 2 2" xfId="5222"/>
    <cellStyle name="Total 2 7 2 2 2" xfId="7808"/>
    <cellStyle name="Total 2 7 2 2 2 2" xfId="16797"/>
    <cellStyle name="Total 2 7 2 2 2 2 2" xfId="32334"/>
    <cellStyle name="Total 2 7 2 2 2 3" xfId="37902"/>
    <cellStyle name="Total 2 7 2 2 3" xfId="10445"/>
    <cellStyle name="Total 2 7 2 2 3 2" xfId="19434"/>
    <cellStyle name="Total 2 7 2 2 3 2 2" xfId="37014"/>
    <cellStyle name="Total 2 7 2 2 3 3" xfId="36051"/>
    <cellStyle name="Total 2 7 2 2 4" xfId="14211"/>
    <cellStyle name="Total 2 7 2 2 4 2" xfId="37639"/>
    <cellStyle name="Total 2 7 2 2 5" xfId="33600"/>
    <cellStyle name="Total 2 7 2 3" xfId="3290"/>
    <cellStyle name="Total 2 7 2 3 2" xfId="36246"/>
    <cellStyle name="Total 2 7 2 4" xfId="40610"/>
    <cellStyle name="Total 2 7 3" xfId="1198"/>
    <cellStyle name="Total 2 7 3 2" xfId="5543"/>
    <cellStyle name="Total 2 7 3 2 2" xfId="8129"/>
    <cellStyle name="Total 2 7 3 2 2 2" xfId="17118"/>
    <cellStyle name="Total 2 7 3 2 2 2 2" xfId="38269"/>
    <cellStyle name="Total 2 7 3 2 2 3" xfId="23457"/>
    <cellStyle name="Total 2 7 3 2 3" xfId="10766"/>
    <cellStyle name="Total 2 7 3 2 3 2" xfId="19755"/>
    <cellStyle name="Total 2 7 3 2 3 2 2" xfId="27224"/>
    <cellStyle name="Total 2 7 3 2 3 3" xfId="26486"/>
    <cellStyle name="Total 2 7 3 2 4" xfId="14532"/>
    <cellStyle name="Total 2 7 3 2 4 2" xfId="26591"/>
    <cellStyle name="Total 2 7 3 2 5" xfId="23575"/>
    <cellStyle name="Total 2 7 3 3" xfId="3635"/>
    <cellStyle name="Total 2 7 3 3 2" xfId="37324"/>
    <cellStyle name="Total 2 7 3 4" xfId="24972"/>
    <cellStyle name="Total 2 7 4" xfId="1542"/>
    <cellStyle name="Total 2 7 4 2" xfId="5887"/>
    <cellStyle name="Total 2 7 4 2 2" xfId="8473"/>
    <cellStyle name="Total 2 7 4 2 2 2" xfId="17462"/>
    <cellStyle name="Total 2 7 4 2 2 2 2" xfId="35850"/>
    <cellStyle name="Total 2 7 4 2 2 3" xfId="38262"/>
    <cellStyle name="Total 2 7 4 2 3" xfId="11110"/>
    <cellStyle name="Total 2 7 4 2 3 2" xfId="20099"/>
    <cellStyle name="Total 2 7 4 2 3 2 2" xfId="31921"/>
    <cellStyle name="Total 2 7 4 2 3 3" xfId="26296"/>
    <cellStyle name="Total 2 7 4 2 4" xfId="14876"/>
    <cellStyle name="Total 2 7 4 2 4 2" xfId="41997"/>
    <cellStyle name="Total 2 7 4 2 5" xfId="38605"/>
    <cellStyle name="Total 2 7 4 3" xfId="3979"/>
    <cellStyle name="Total 2 7 4 3 2" xfId="24438"/>
    <cellStyle name="Total 2 7 4 4" xfId="40142"/>
    <cellStyle name="Total 2 7 5" xfId="1854"/>
    <cellStyle name="Total 2 7 5 2" xfId="6170"/>
    <cellStyle name="Total 2 7 5 2 2" xfId="8756"/>
    <cellStyle name="Total 2 7 5 2 2 2" xfId="17745"/>
    <cellStyle name="Total 2 7 5 2 2 2 2" xfId="39426"/>
    <cellStyle name="Total 2 7 5 2 2 3" xfId="36296"/>
    <cellStyle name="Total 2 7 5 2 3" xfId="11393"/>
    <cellStyle name="Total 2 7 5 2 3 2" xfId="20382"/>
    <cellStyle name="Total 2 7 5 2 3 2 2" xfId="42352"/>
    <cellStyle name="Total 2 7 5 2 3 3" xfId="32124"/>
    <cellStyle name="Total 2 7 5 2 4" xfId="15159"/>
    <cellStyle name="Total 2 7 5 2 4 2" xfId="25842"/>
    <cellStyle name="Total 2 7 5 2 5" xfId="33286"/>
    <cellStyle name="Total 2 7 5 3" xfId="4291"/>
    <cellStyle name="Total 2 7 5 3 2" xfId="23876"/>
    <cellStyle name="Total 2 7 5 4" xfId="33250"/>
    <cellStyle name="Total 2 7 6" xfId="2161"/>
    <cellStyle name="Total 2 7 6 2" xfId="6462"/>
    <cellStyle name="Total 2 7 6 2 2" xfId="9048"/>
    <cellStyle name="Total 2 7 6 2 2 2" xfId="18037"/>
    <cellStyle name="Total 2 7 6 2 2 2 2" xfId="42501"/>
    <cellStyle name="Total 2 7 6 2 2 3" xfId="35052"/>
    <cellStyle name="Total 2 7 6 2 3" xfId="11685"/>
    <cellStyle name="Total 2 7 6 2 3 2" xfId="20674"/>
    <cellStyle name="Total 2 7 6 2 3 2 2" xfId="38385"/>
    <cellStyle name="Total 2 7 6 2 3 3" xfId="42787"/>
    <cellStyle name="Total 2 7 6 2 4" xfId="15451"/>
    <cellStyle name="Total 2 7 6 2 4 2" xfId="24584"/>
    <cellStyle name="Total 2 7 6 2 5" xfId="29685"/>
    <cellStyle name="Total 2 7 6 3" xfId="4598"/>
    <cellStyle name="Total 2 7 6 3 2" xfId="35621"/>
    <cellStyle name="Total 2 7 6 4" xfId="34078"/>
    <cellStyle name="Total 2 7 7" xfId="4898"/>
    <cellStyle name="Total 2 7 7 2" xfId="7484"/>
    <cellStyle name="Total 2 7 7 2 2" xfId="16473"/>
    <cellStyle name="Total 2 7 7 2 2 2" xfId="26100"/>
    <cellStyle name="Total 2 7 7 2 3" xfId="41367"/>
    <cellStyle name="Total 2 7 7 3" xfId="10121"/>
    <cellStyle name="Total 2 7 7 3 2" xfId="19110"/>
    <cellStyle name="Total 2 7 7 3 2 2" xfId="25155"/>
    <cellStyle name="Total 2 7 7 3 3" xfId="36045"/>
    <cellStyle name="Total 2 7 7 4" xfId="13887"/>
    <cellStyle name="Total 2 7 7 4 2" xfId="25265"/>
    <cellStyle name="Total 2 7 7 5" xfId="22552"/>
    <cellStyle name="Total 2 7 8" xfId="2510"/>
    <cellStyle name="Total 2 7 8 2" xfId="29656"/>
    <cellStyle name="Total 2 7 9" xfId="39499"/>
    <cellStyle name="Total 2 8" xfId="225"/>
    <cellStyle name="Total 2 8 2" xfId="2576"/>
    <cellStyle name="Total 2 8 2 2" xfId="6817"/>
    <cellStyle name="Total 2 8 2 2 2" xfId="15806"/>
    <cellStyle name="Total 2 8 2 2 2 2" xfId="41164"/>
    <cellStyle name="Total 2 8 2 2 3" xfId="27125"/>
    <cellStyle name="Total 2 8 2 3" xfId="9387"/>
    <cellStyle name="Total 2 8 2 3 2" xfId="18376"/>
    <cellStyle name="Total 2 8 2 3 2 2" xfId="38897"/>
    <cellStyle name="Total 2 8 2 3 3" xfId="30353"/>
    <cellStyle name="Total 2 8 2 4" xfId="13430"/>
    <cellStyle name="Total 2 8 2 4 2" xfId="26609"/>
    <cellStyle name="Total 2 8 2 5" xfId="40917"/>
    <cellStyle name="Total 2 8 3" xfId="2693"/>
    <cellStyle name="Total 2 8 3 2" xfId="38110"/>
    <cellStyle name="Total 2 8 4" xfId="26919"/>
    <cellStyle name="Total 2 8 5" xfId="44426"/>
    <cellStyle name="Total 2 8 6" xfId="45628"/>
    <cellStyle name="Total 2 9" xfId="574"/>
    <cellStyle name="Total 2 9 2" xfId="4965"/>
    <cellStyle name="Total 2 9 2 2" xfId="7551"/>
    <cellStyle name="Total 2 9 2 2 2" xfId="16540"/>
    <cellStyle name="Total 2 9 2 2 2 2" xfId="24527"/>
    <cellStyle name="Total 2 9 2 2 3" xfId="25644"/>
    <cellStyle name="Total 2 9 2 3" xfId="10188"/>
    <cellStyle name="Total 2 9 2 3 2" xfId="19177"/>
    <cellStyle name="Total 2 9 2 3 2 2" xfId="28194"/>
    <cellStyle name="Total 2 9 2 3 3" xfId="34416"/>
    <cellStyle name="Total 2 9 2 4" xfId="13954"/>
    <cellStyle name="Total 2 9 2 4 2" xfId="27286"/>
    <cellStyle name="Total 2 9 2 5" xfId="30328"/>
    <cellStyle name="Total 2 9 3" xfId="3011"/>
    <cellStyle name="Total 2 9 3 2" xfId="27511"/>
    <cellStyle name="Total 2 9 4" xfId="26301"/>
    <cellStyle name="Total 2 9 5" xfId="44456"/>
    <cellStyle name="Total 2 9 6" xfId="45677"/>
    <cellStyle name="Total 3" xfId="136"/>
    <cellStyle name="Total 3 10" xfId="923"/>
    <cellStyle name="Total 3 10 2" xfId="5290"/>
    <cellStyle name="Total 3 10 2 2" xfId="7876"/>
    <cellStyle name="Total 3 10 2 2 2" xfId="16865"/>
    <cellStyle name="Total 3 10 2 2 2 2" xfId="28155"/>
    <cellStyle name="Total 3 10 2 2 3" xfId="42171"/>
    <cellStyle name="Total 3 10 2 3" xfId="10513"/>
    <cellStyle name="Total 3 10 2 3 2" xfId="19502"/>
    <cellStyle name="Total 3 10 2 3 2 2" xfId="25325"/>
    <cellStyle name="Total 3 10 2 3 3" xfId="43793"/>
    <cellStyle name="Total 3 10 2 4" xfId="14279"/>
    <cellStyle name="Total 3 10 2 4 2" xfId="33342"/>
    <cellStyle name="Total 3 10 2 5" xfId="23116"/>
    <cellStyle name="Total 3 10 3" xfId="3360"/>
    <cellStyle name="Total 3 10 3 2" xfId="40160"/>
    <cellStyle name="Total 3 10 4" xfId="25963"/>
    <cellStyle name="Total 3 10 5" xfId="44552"/>
    <cellStyle name="Total 3 11" xfId="1267"/>
    <cellStyle name="Total 3 11 2" xfId="5612"/>
    <cellStyle name="Total 3 11 2 2" xfId="8198"/>
    <cellStyle name="Total 3 11 2 2 2" xfId="17187"/>
    <cellStyle name="Total 3 11 2 2 2 2" xfId="42635"/>
    <cellStyle name="Total 3 11 2 2 3" xfId="31695"/>
    <cellStyle name="Total 3 11 2 3" xfId="10835"/>
    <cellStyle name="Total 3 11 2 3 2" xfId="19824"/>
    <cellStyle name="Total 3 11 2 3 2 2" xfId="43991"/>
    <cellStyle name="Total 3 11 2 3 3" xfId="37780"/>
    <cellStyle name="Total 3 11 2 4" xfId="14601"/>
    <cellStyle name="Total 3 11 2 4 2" xfId="42047"/>
    <cellStyle name="Total 3 11 2 5" xfId="41510"/>
    <cellStyle name="Total 3 11 3" xfId="3704"/>
    <cellStyle name="Total 3 11 3 2" xfId="24494"/>
    <cellStyle name="Total 3 11 4" xfId="38674"/>
    <cellStyle name="Total 3 11 5" xfId="44626"/>
    <cellStyle name="Total 3 12" xfId="1667"/>
    <cellStyle name="Total 3 12 2" xfId="5997"/>
    <cellStyle name="Total 3 12 2 2" xfId="8583"/>
    <cellStyle name="Total 3 12 2 2 2" xfId="17572"/>
    <cellStyle name="Total 3 12 2 2 2 2" xfId="36996"/>
    <cellStyle name="Total 3 12 2 2 3" xfId="38059"/>
    <cellStyle name="Total 3 12 2 3" xfId="11220"/>
    <cellStyle name="Total 3 12 2 3 2" xfId="20209"/>
    <cellStyle name="Total 3 12 2 3 2 2" xfId="43343"/>
    <cellStyle name="Total 3 12 2 3 3" xfId="27040"/>
    <cellStyle name="Total 3 12 2 4" xfId="14986"/>
    <cellStyle name="Total 3 12 2 4 2" xfId="27928"/>
    <cellStyle name="Total 3 12 2 5" xfId="31963"/>
    <cellStyle name="Total 3 12 3" xfId="4104"/>
    <cellStyle name="Total 3 12 3 2" xfId="34484"/>
    <cellStyle name="Total 3 12 4" xfId="25970"/>
    <cellStyle name="Total 3 12 5" xfId="44645"/>
    <cellStyle name="Total 3 13" xfId="185"/>
    <cellStyle name="Total 3 13 2" xfId="2607"/>
    <cellStyle name="Total 3 13 2 2" xfId="6848"/>
    <cellStyle name="Total 3 13 2 2 2" xfId="15837"/>
    <cellStyle name="Total 3 13 2 2 2 2" xfId="39887"/>
    <cellStyle name="Total 3 13 2 2 3" xfId="43313"/>
    <cellStyle name="Total 3 13 2 3" xfId="9418"/>
    <cellStyle name="Total 3 13 2 3 2" xfId="18407"/>
    <cellStyle name="Total 3 13 2 3 2 2" xfId="38197"/>
    <cellStyle name="Total 3 13 2 3 3" xfId="34344"/>
    <cellStyle name="Total 3 13 2 4" xfId="13461"/>
    <cellStyle name="Total 3 13 2 4 2" xfId="26254"/>
    <cellStyle name="Total 3 13 2 5" xfId="38441"/>
    <cellStyle name="Total 3 13 3" xfId="2653"/>
    <cellStyle name="Total 3 13 3 2" xfId="28694"/>
    <cellStyle name="Total 3 13 4" xfId="42806"/>
    <cellStyle name="Total 3 13 5" xfId="44661"/>
    <cellStyle name="Total 3 14" xfId="2988"/>
    <cellStyle name="Total 3 14 2" xfId="7138"/>
    <cellStyle name="Total 3 14 2 2" xfId="16127"/>
    <cellStyle name="Total 3 14 2 2 2" xfId="39740"/>
    <cellStyle name="Total 3 14 2 3" xfId="43287"/>
    <cellStyle name="Total 3 14 3" xfId="9701"/>
    <cellStyle name="Total 3 14 3 2" xfId="18690"/>
    <cellStyle name="Total 3 14 3 2 2" xfId="28009"/>
    <cellStyle name="Total 3 14 3 3" xfId="40473"/>
    <cellStyle name="Total 3 14 4" xfId="13541"/>
    <cellStyle name="Total 3 14 4 2" xfId="26929"/>
    <cellStyle name="Total 3 14 5" xfId="31637"/>
    <cellStyle name="Total 3 14 6" xfId="44716"/>
    <cellStyle name="Total 3 15" xfId="6531"/>
    <cellStyle name="Total 3 15 2" xfId="11752"/>
    <cellStyle name="Total 3 15 2 2" xfId="20741"/>
    <cellStyle name="Total 3 15 2 2 2" xfId="27801"/>
    <cellStyle name="Total 3 15 2 3" xfId="34723"/>
    <cellStyle name="Total 3 15 3" xfId="15520"/>
    <cellStyle name="Total 3 15 3 2" xfId="28380"/>
    <cellStyle name="Total 3 15 4" xfId="24818"/>
    <cellStyle name="Total 3 15 5" xfId="44786"/>
    <cellStyle name="Total 3 16" xfId="9115"/>
    <cellStyle name="Total 3 16 2" xfId="18104"/>
    <cellStyle name="Total 3 16 2 2" xfId="31388"/>
    <cellStyle name="Total 3 16 3" xfId="43546"/>
    <cellStyle name="Total 3 16 4" xfId="44832"/>
    <cellStyle name="Total 3 17" xfId="9819"/>
    <cellStyle name="Total 3 17 2" xfId="18808"/>
    <cellStyle name="Total 3 17 2 2" xfId="38665"/>
    <cellStyle name="Total 3 17 3" xfId="33352"/>
    <cellStyle name="Total 3 17 4" xfId="44860"/>
    <cellStyle name="Total 3 18" xfId="2235"/>
    <cellStyle name="Total 3 18 2" xfId="30950"/>
    <cellStyle name="Total 3 18 3" xfId="44892"/>
    <cellStyle name="Total 3 19" xfId="13144"/>
    <cellStyle name="Total 3 19 2" xfId="24031"/>
    <cellStyle name="Total 3 19 3" xfId="44978"/>
    <cellStyle name="Total 3 2" xfId="173"/>
    <cellStyle name="Total 3 2 10" xfId="1984"/>
    <cellStyle name="Total 3 2 10 2" xfId="6292"/>
    <cellStyle name="Total 3 2 10 2 2" xfId="8878"/>
    <cellStyle name="Total 3 2 10 2 2 2" xfId="17867"/>
    <cellStyle name="Total 3 2 10 2 2 2 2" xfId="43185"/>
    <cellStyle name="Total 3 2 10 2 2 3" xfId="25702"/>
    <cellStyle name="Total 3 2 10 2 3" xfId="11515"/>
    <cellStyle name="Total 3 2 10 2 3 2" xfId="20504"/>
    <cellStyle name="Total 3 2 10 2 3 2 2" xfId="32736"/>
    <cellStyle name="Total 3 2 10 2 3 3" xfId="22719"/>
    <cellStyle name="Total 3 2 10 2 4" xfId="15281"/>
    <cellStyle name="Total 3 2 10 2 4 2" xfId="29739"/>
    <cellStyle name="Total 3 2 10 2 5" xfId="27636"/>
    <cellStyle name="Total 3 2 10 3" xfId="4421"/>
    <cellStyle name="Total 3 2 10 3 2" xfId="34000"/>
    <cellStyle name="Total 3 2 10 4" xfId="28824"/>
    <cellStyle name="Total 3 2 11" xfId="2733"/>
    <cellStyle name="Total 3 2 11 2" xfId="6923"/>
    <cellStyle name="Total 3 2 11 2 2" xfId="15912"/>
    <cellStyle name="Total 3 2 11 2 2 2" xfId="28096"/>
    <cellStyle name="Total 3 2 11 2 3" xfId="37958"/>
    <cellStyle name="Total 3 2 11 3" xfId="9494"/>
    <cellStyle name="Total 3 2 11 3 2" xfId="18483"/>
    <cellStyle name="Total 3 2 11 3 2 2" xfId="39913"/>
    <cellStyle name="Total 3 2 11 3 3" xfId="31536"/>
    <cellStyle name="Total 3 2 11 4" xfId="13505"/>
    <cellStyle name="Total 3 2 11 4 2" xfId="27175"/>
    <cellStyle name="Total 3 2 11 5" xfId="33926"/>
    <cellStyle name="Total 3 2 12" xfId="6629"/>
    <cellStyle name="Total 3 2 12 2" xfId="11835"/>
    <cellStyle name="Total 3 2 12 2 2" xfId="20824"/>
    <cellStyle name="Total 3 2 12 2 2 2" xfId="41211"/>
    <cellStyle name="Total 3 2 12 2 3" xfId="40522"/>
    <cellStyle name="Total 3 2 12 3" xfId="15618"/>
    <cellStyle name="Total 3 2 12 3 2" xfId="24704"/>
    <cellStyle name="Total 3 2 12 4" xfId="38013"/>
    <cellStyle name="Total 3 2 13" xfId="9198"/>
    <cellStyle name="Total 3 2 13 2" xfId="18187"/>
    <cellStyle name="Total 3 2 13 2 2" xfId="22435"/>
    <cellStyle name="Total 3 2 13 3" xfId="25722"/>
    <cellStyle name="Total 3 2 14" xfId="9758"/>
    <cellStyle name="Total 3 2 14 2" xfId="18747"/>
    <cellStyle name="Total 3 2 14 2 2" xfId="41146"/>
    <cellStyle name="Total 3 2 14 3" xfId="24310"/>
    <cellStyle name="Total 3 2 15" xfId="2333"/>
    <cellStyle name="Total 3 2 15 2" xfId="33029"/>
    <cellStyle name="Total 3 2 16" xfId="13242"/>
    <cellStyle name="Total 3 2 16 2" xfId="31825"/>
    <cellStyle name="Total 3 2 17" xfId="39738"/>
    <cellStyle name="Total 3 2 18" xfId="44310"/>
    <cellStyle name="Total 3 2 19" xfId="45541"/>
    <cellStyle name="Total 3 2 2" xfId="356"/>
    <cellStyle name="Total 3 2 2 10" xfId="6658"/>
    <cellStyle name="Total 3 2 2 10 2" xfId="11864"/>
    <cellStyle name="Total 3 2 2 10 2 2" xfId="20853"/>
    <cellStyle name="Total 3 2 2 10 2 2 2" xfId="28836"/>
    <cellStyle name="Total 3 2 2 10 2 3" xfId="25333"/>
    <cellStyle name="Total 3 2 2 10 3" xfId="15647"/>
    <cellStyle name="Total 3 2 2 10 3 2" xfId="31724"/>
    <cellStyle name="Total 3 2 2 10 4" xfId="27188"/>
    <cellStyle name="Total 3 2 2 11" xfId="9227"/>
    <cellStyle name="Total 3 2 2 11 2" xfId="18216"/>
    <cellStyle name="Total 3 2 2 11 2 2" xfId="33502"/>
    <cellStyle name="Total 3 2 2 11 3" xfId="36365"/>
    <cellStyle name="Total 3 2 2 12" xfId="9871"/>
    <cellStyle name="Total 3 2 2 12 2" xfId="18860"/>
    <cellStyle name="Total 3 2 2 12 2 2" xfId="38207"/>
    <cellStyle name="Total 3 2 2 12 3" xfId="26398"/>
    <cellStyle name="Total 3 2 2 13" xfId="2362"/>
    <cellStyle name="Total 3 2 2 13 2" xfId="41601"/>
    <cellStyle name="Total 3 2 2 14" xfId="13271"/>
    <cellStyle name="Total 3 2 2 14 2" xfId="23195"/>
    <cellStyle name="Total 3 2 2 15" xfId="29289"/>
    <cellStyle name="Total 3 2 2 2" xfId="488"/>
    <cellStyle name="Total 3 2 2 2 10" xfId="9352"/>
    <cellStyle name="Total 3 2 2 2 10 2" xfId="18341"/>
    <cellStyle name="Total 3 2 2 2 10 2 2" xfId="32136"/>
    <cellStyle name="Total 3 2 2 2 10 3" xfId="40907"/>
    <cellStyle name="Total 3 2 2 2 11" xfId="12680"/>
    <cellStyle name="Total 3 2 2 2 11 2" xfId="21669"/>
    <cellStyle name="Total 3 2 2 2 11 2 2" xfId="24736"/>
    <cellStyle name="Total 3 2 2 2 11 3" xfId="29244"/>
    <cellStyle name="Total 3 2 2 2 12" xfId="2494"/>
    <cellStyle name="Total 3 2 2 2 12 2" xfId="34317"/>
    <cellStyle name="Total 3 2 2 2 13" xfId="13403"/>
    <cellStyle name="Total 3 2 2 2 13 2" xfId="35279"/>
    <cellStyle name="Total 3 2 2 2 14" xfId="28123"/>
    <cellStyle name="Total 3 2 2 2 2" xfId="837"/>
    <cellStyle name="Total 3 2 2 2 2 2" xfId="5206"/>
    <cellStyle name="Total 3 2 2 2 2 2 2" xfId="7792"/>
    <cellStyle name="Total 3 2 2 2 2 2 2 2" xfId="16781"/>
    <cellStyle name="Total 3 2 2 2 2 2 2 2 2" xfId="37985"/>
    <cellStyle name="Total 3 2 2 2 2 2 2 3" xfId="40137"/>
    <cellStyle name="Total 3 2 2 2 2 2 3" xfId="10429"/>
    <cellStyle name="Total 3 2 2 2 2 2 3 2" xfId="19418"/>
    <cellStyle name="Total 3 2 2 2 2 2 3 2 2" xfId="34972"/>
    <cellStyle name="Total 3 2 2 2 2 2 3 3" xfId="40470"/>
    <cellStyle name="Total 3 2 2 2 2 2 4" xfId="14195"/>
    <cellStyle name="Total 3 2 2 2 2 2 4 2" xfId="34077"/>
    <cellStyle name="Total 3 2 2 2 2 2 5" xfId="42789"/>
    <cellStyle name="Total 3 2 2 2 2 3" xfId="3274"/>
    <cellStyle name="Total 3 2 2 2 2 3 2" xfId="23503"/>
    <cellStyle name="Total 3 2 2 2 2 4" xfId="26897"/>
    <cellStyle name="Total 3 2 2 2 3" xfId="1182"/>
    <cellStyle name="Total 3 2 2 2 3 2" xfId="5527"/>
    <cellStyle name="Total 3 2 2 2 3 2 2" xfId="8113"/>
    <cellStyle name="Total 3 2 2 2 3 2 2 2" xfId="17102"/>
    <cellStyle name="Total 3 2 2 2 3 2 2 2 2" xfId="43097"/>
    <cellStyle name="Total 3 2 2 2 3 2 2 3" xfId="41854"/>
    <cellStyle name="Total 3 2 2 2 3 2 3" xfId="10750"/>
    <cellStyle name="Total 3 2 2 2 3 2 3 2" xfId="19739"/>
    <cellStyle name="Total 3 2 2 2 3 2 3 2 2" xfId="22682"/>
    <cellStyle name="Total 3 2 2 2 3 2 3 3" xfId="42751"/>
    <cellStyle name="Total 3 2 2 2 3 2 4" xfId="14516"/>
    <cellStyle name="Total 3 2 2 2 3 2 4 2" xfId="30448"/>
    <cellStyle name="Total 3 2 2 2 3 2 5" xfId="41970"/>
    <cellStyle name="Total 3 2 2 2 3 3" xfId="3619"/>
    <cellStyle name="Total 3 2 2 2 3 3 2" xfId="35416"/>
    <cellStyle name="Total 3 2 2 2 3 4" xfId="28614"/>
    <cellStyle name="Total 3 2 2 2 4" xfId="1526"/>
    <cellStyle name="Total 3 2 2 2 4 2" xfId="5871"/>
    <cellStyle name="Total 3 2 2 2 4 2 2" xfId="8457"/>
    <cellStyle name="Total 3 2 2 2 4 2 2 2" xfId="17446"/>
    <cellStyle name="Total 3 2 2 2 4 2 2 2 2" xfId="35305"/>
    <cellStyle name="Total 3 2 2 2 4 2 2 3" xfId="43090"/>
    <cellStyle name="Total 3 2 2 2 4 2 3" xfId="11094"/>
    <cellStyle name="Total 3 2 2 2 4 2 3 2" xfId="20083"/>
    <cellStyle name="Total 3 2 2 2 4 2 3 2 2" xfId="37366"/>
    <cellStyle name="Total 3 2 2 2 4 2 3 3" xfId="26785"/>
    <cellStyle name="Total 3 2 2 2 4 2 4" xfId="14860"/>
    <cellStyle name="Total 3 2 2 2 4 2 4 2" xfId="25584"/>
    <cellStyle name="Total 3 2 2 2 4 2 5" xfId="43447"/>
    <cellStyle name="Total 3 2 2 2 4 3" xfId="3963"/>
    <cellStyle name="Total 3 2 2 2 4 3 2" xfId="28603"/>
    <cellStyle name="Total 3 2 2 2 4 4" xfId="28406"/>
    <cellStyle name="Total 3 2 2 2 5" xfId="1917"/>
    <cellStyle name="Total 3 2 2 2 5 2" xfId="6233"/>
    <cellStyle name="Total 3 2 2 2 5 2 2" xfId="8819"/>
    <cellStyle name="Total 3 2 2 2 5 2 2 2" xfId="17808"/>
    <cellStyle name="Total 3 2 2 2 5 2 2 2 2" xfId="33252"/>
    <cellStyle name="Total 3 2 2 2 5 2 2 3" xfId="28827"/>
    <cellStyle name="Total 3 2 2 2 5 2 3" xfId="11456"/>
    <cellStyle name="Total 3 2 2 2 5 2 3 2" xfId="20445"/>
    <cellStyle name="Total 3 2 2 2 5 2 3 2 2" xfId="33503"/>
    <cellStyle name="Total 3 2 2 2 5 2 3 3" xfId="31138"/>
    <cellStyle name="Total 3 2 2 2 5 2 4" xfId="15222"/>
    <cellStyle name="Total 3 2 2 2 5 2 4 2" xfId="41534"/>
    <cellStyle name="Total 3 2 2 2 5 2 5" xfId="28020"/>
    <cellStyle name="Total 3 2 2 2 5 3" xfId="4354"/>
    <cellStyle name="Total 3 2 2 2 5 3 2" xfId="28551"/>
    <cellStyle name="Total 3 2 2 2 5 4" xfId="40939"/>
    <cellStyle name="Total 3 2 2 2 6" xfId="2145"/>
    <cellStyle name="Total 3 2 2 2 6 2" xfId="6446"/>
    <cellStyle name="Total 3 2 2 2 6 2 2" xfId="9032"/>
    <cellStyle name="Total 3 2 2 2 6 2 2 2" xfId="18021"/>
    <cellStyle name="Total 3 2 2 2 6 2 2 2 2" xfId="31016"/>
    <cellStyle name="Total 3 2 2 2 6 2 2 3" xfId="24530"/>
    <cellStyle name="Total 3 2 2 2 6 2 3" xfId="11669"/>
    <cellStyle name="Total 3 2 2 2 6 2 3 2" xfId="20658"/>
    <cellStyle name="Total 3 2 2 2 6 2 3 2 2" xfId="43294"/>
    <cellStyle name="Total 3 2 2 2 6 2 3 3" xfId="38973"/>
    <cellStyle name="Total 3 2 2 2 6 2 4" xfId="15435"/>
    <cellStyle name="Total 3 2 2 2 6 2 4 2" xfId="28862"/>
    <cellStyle name="Total 3 2 2 2 6 2 5" xfId="34345"/>
    <cellStyle name="Total 3 2 2 2 6 3" xfId="4582"/>
    <cellStyle name="Total 3 2 2 2 6 3 2" xfId="25031"/>
    <cellStyle name="Total 3 2 2 2 6 4" xfId="42823"/>
    <cellStyle name="Total 3 2 2 2 7" xfId="2955"/>
    <cellStyle name="Total 3 2 2 2 7 2" xfId="7105"/>
    <cellStyle name="Total 3 2 2 2 7 2 2" xfId="12231"/>
    <cellStyle name="Total 3 2 2 2 7 2 2 2" xfId="21220"/>
    <cellStyle name="Total 3 2 2 2 7 2 2 2 2" xfId="27902"/>
    <cellStyle name="Total 3 2 2 2 7 2 2 3" xfId="42378"/>
    <cellStyle name="Total 3 2 2 2 7 2 3" xfId="13024"/>
    <cellStyle name="Total 3 2 2 2 7 2 3 2" xfId="22013"/>
    <cellStyle name="Total 3 2 2 2 7 2 3 2 2" xfId="43876"/>
    <cellStyle name="Total 3 2 2 2 7 2 3 3" xfId="31361"/>
    <cellStyle name="Total 3 2 2 2 7 2 4" xfId="16094"/>
    <cellStyle name="Total 3 2 2 2 7 2 4 2" xfId="38475"/>
    <cellStyle name="Total 3 2 2 2 7 2 5" xfId="27923"/>
    <cellStyle name="Total 3 2 2 2 7 3" xfId="9668"/>
    <cellStyle name="Total 3 2 2 2 7 3 2" xfId="18657"/>
    <cellStyle name="Total 3 2 2 2 7 3 2 2" xfId="22502"/>
    <cellStyle name="Total 3 2 2 2 7 3 3" xfId="27564"/>
    <cellStyle name="Total 3 2 2 2 7 4" xfId="36104"/>
    <cellStyle name="Total 3 2 2 2 8" xfId="4882"/>
    <cellStyle name="Total 3 2 2 2 8 2" xfId="7468"/>
    <cellStyle name="Total 3 2 2 2 8 2 2" xfId="16457"/>
    <cellStyle name="Total 3 2 2 2 8 2 2 2" xfId="30381"/>
    <cellStyle name="Total 3 2 2 2 8 2 3" xfId="25209"/>
    <cellStyle name="Total 3 2 2 2 8 3" xfId="10105"/>
    <cellStyle name="Total 3 2 2 2 8 3 2" xfId="19094"/>
    <cellStyle name="Total 3 2 2 2 8 3 2 2" xfId="23217"/>
    <cellStyle name="Total 3 2 2 2 8 3 3" xfId="40466"/>
    <cellStyle name="Total 3 2 2 2 8 4" xfId="13871"/>
    <cellStyle name="Total 3 2 2 2 8 4 2" xfId="22396"/>
    <cellStyle name="Total 3 2 2 2 8 5" xfId="22214"/>
    <cellStyle name="Total 3 2 2 2 9" xfId="6790"/>
    <cellStyle name="Total 3 2 2 2 9 2" xfId="11989"/>
    <cellStyle name="Total 3 2 2 2 9 2 2" xfId="20978"/>
    <cellStyle name="Total 3 2 2 2 9 2 2 2" xfId="37396"/>
    <cellStyle name="Total 3 2 2 2 9 2 3" xfId="37678"/>
    <cellStyle name="Total 3 2 2 2 9 3" xfId="15779"/>
    <cellStyle name="Total 3 2 2 2 9 3 2" xfId="29168"/>
    <cellStyle name="Total 3 2 2 2 9 4" xfId="38726"/>
    <cellStyle name="Total 3 2 2 3" xfId="705"/>
    <cellStyle name="Total 3 2 2 3 2" xfId="5081"/>
    <cellStyle name="Total 3 2 2 3 2 2" xfId="7667"/>
    <cellStyle name="Total 3 2 2 3 2 2 2" xfId="16656"/>
    <cellStyle name="Total 3 2 2 3 2 2 2 2" xfId="24398"/>
    <cellStyle name="Total 3 2 2 3 2 2 3" xfId="25515"/>
    <cellStyle name="Total 3 2 2 3 2 3" xfId="10304"/>
    <cellStyle name="Total 3 2 2 3 2 3 2" xfId="19293"/>
    <cellStyle name="Total 3 2 2 3 2 3 2 2" xfId="38233"/>
    <cellStyle name="Total 3 2 2 3 2 3 3" xfId="34741"/>
    <cellStyle name="Total 3 2 2 3 2 4" xfId="14070"/>
    <cellStyle name="Total 3 2 2 3 2 4 2" xfId="22119"/>
    <cellStyle name="Total 3 2 2 3 2 5" xfId="32709"/>
    <cellStyle name="Total 3 2 2 3 3" xfId="3142"/>
    <cellStyle name="Total 3 2 2 3 3 2" xfId="29273"/>
    <cellStyle name="Total 3 2 2 3 4" xfId="28804"/>
    <cellStyle name="Total 3 2 2 4" xfId="1050"/>
    <cellStyle name="Total 3 2 2 4 2" xfId="5402"/>
    <cellStyle name="Total 3 2 2 4 2 2" xfId="7988"/>
    <cellStyle name="Total 3 2 2 4 2 2 2" xfId="16977"/>
    <cellStyle name="Total 3 2 2 4 2 2 2 2" xfId="25886"/>
    <cellStyle name="Total 3 2 2 4 2 2 3" xfId="39208"/>
    <cellStyle name="Total 3 2 2 4 2 3" xfId="10625"/>
    <cellStyle name="Total 3 2 2 4 2 3 2" xfId="19614"/>
    <cellStyle name="Total 3 2 2 4 2 3 2 2" xfId="36287"/>
    <cellStyle name="Total 3 2 2 4 2 3 3" xfId="42615"/>
    <cellStyle name="Total 3 2 2 4 2 4" xfId="14391"/>
    <cellStyle name="Total 3 2 2 4 2 4 2" xfId="34627"/>
    <cellStyle name="Total 3 2 2 4 2 5" xfId="33813"/>
    <cellStyle name="Total 3 2 2 4 3" xfId="3487"/>
    <cellStyle name="Total 3 2 2 4 3 2" xfId="37386"/>
    <cellStyle name="Total 3 2 2 4 4" xfId="37315"/>
    <cellStyle name="Total 3 2 2 5" xfId="1394"/>
    <cellStyle name="Total 3 2 2 5 2" xfId="5739"/>
    <cellStyle name="Total 3 2 2 5 2 2" xfId="8325"/>
    <cellStyle name="Total 3 2 2 5 2 2 2" xfId="17314"/>
    <cellStyle name="Total 3 2 2 5 2 2 2 2" xfId="43473"/>
    <cellStyle name="Total 3 2 2 5 2 2 3" xfId="22837"/>
    <cellStyle name="Total 3 2 2 5 2 3" xfId="10962"/>
    <cellStyle name="Total 3 2 2 5 2 3 2" xfId="19951"/>
    <cellStyle name="Total 3 2 2 5 2 3 2 2" xfId="26139"/>
    <cellStyle name="Total 3 2 2 5 2 3 3" xfId="42818"/>
    <cellStyle name="Total 3 2 2 5 2 4" xfId="14728"/>
    <cellStyle name="Total 3 2 2 5 2 4 2" xfId="25672"/>
    <cellStyle name="Total 3 2 2 5 2 5" xfId="23871"/>
    <cellStyle name="Total 3 2 2 5 3" xfId="3831"/>
    <cellStyle name="Total 3 2 2 5 3 2" xfId="40629"/>
    <cellStyle name="Total 3 2 2 5 4" xfId="30722"/>
    <cellStyle name="Total 3 2 2 6" xfId="1645"/>
    <cellStyle name="Total 3 2 2 6 2" xfId="5981"/>
    <cellStyle name="Total 3 2 2 6 2 2" xfId="8567"/>
    <cellStyle name="Total 3 2 2 6 2 2 2" xfId="17556"/>
    <cellStyle name="Total 3 2 2 6 2 2 2 2" xfId="34950"/>
    <cellStyle name="Total 3 2 2 6 2 2 3" xfId="26396"/>
    <cellStyle name="Total 3 2 2 6 2 3" xfId="11204"/>
    <cellStyle name="Total 3 2 2 6 2 3 2" xfId="20193"/>
    <cellStyle name="Total 3 2 2 6 2 3 2 2" xfId="31591"/>
    <cellStyle name="Total 3 2 2 6 2 3 3" xfId="31059"/>
    <cellStyle name="Total 3 2 2 6 2 4" xfId="14970"/>
    <cellStyle name="Total 3 2 2 6 2 4 2" xfId="40396"/>
    <cellStyle name="Total 3 2 2 6 2 5" xfId="37656"/>
    <cellStyle name="Total 3 2 2 6 3" xfId="4082"/>
    <cellStyle name="Total 3 2 2 6 3 2" xfId="29618"/>
    <cellStyle name="Total 3 2 2 6 4" xfId="42327"/>
    <cellStyle name="Total 3 2 2 7" xfId="2013"/>
    <cellStyle name="Total 3 2 2 7 2" xfId="6321"/>
    <cellStyle name="Total 3 2 2 7 2 2" xfId="8907"/>
    <cellStyle name="Total 3 2 2 7 2 2 2" xfId="17896"/>
    <cellStyle name="Total 3 2 2 7 2 2 2 2" xfId="23034"/>
    <cellStyle name="Total 3 2 2 7 2 2 3" xfId="36341"/>
    <cellStyle name="Total 3 2 2 7 2 3" xfId="11544"/>
    <cellStyle name="Total 3 2 2 7 2 3 2" xfId="20533"/>
    <cellStyle name="Total 3 2 2 7 2 3 2 2" xfId="41181"/>
    <cellStyle name="Total 3 2 2 7 2 3 3" xfId="43849"/>
    <cellStyle name="Total 3 2 2 7 2 4" xfId="15310"/>
    <cellStyle name="Total 3 2 2 7 2 4 2" xfId="32620"/>
    <cellStyle name="Total 3 2 2 7 2 5" xfId="28758"/>
    <cellStyle name="Total 3 2 2 7 3" xfId="4450"/>
    <cellStyle name="Total 3 2 2 7 3 2" xfId="35508"/>
    <cellStyle name="Total 3 2 2 7 4" xfId="35829"/>
    <cellStyle name="Total 3 2 2 8" xfId="2824"/>
    <cellStyle name="Total 3 2 2 8 2" xfId="6974"/>
    <cellStyle name="Total 3 2 2 8 2 2" xfId="12103"/>
    <cellStyle name="Total 3 2 2 8 2 2 2" xfId="21092"/>
    <cellStyle name="Total 3 2 2 8 2 2 2 2" xfId="43180"/>
    <cellStyle name="Total 3 2 2 8 2 2 3" xfId="40023"/>
    <cellStyle name="Total 3 2 2 8 2 3" xfId="12924"/>
    <cellStyle name="Total 3 2 2 8 2 3 2" xfId="21913"/>
    <cellStyle name="Total 3 2 2 8 2 3 2 2" xfId="26803"/>
    <cellStyle name="Total 3 2 2 8 2 3 3" xfId="31461"/>
    <cellStyle name="Total 3 2 2 8 2 4" xfId="15963"/>
    <cellStyle name="Total 3 2 2 8 2 4 2" xfId="34161"/>
    <cellStyle name="Total 3 2 2 8 2 5" xfId="31473"/>
    <cellStyle name="Total 3 2 2 8 3" xfId="9537"/>
    <cellStyle name="Total 3 2 2 8 3 2" xfId="18526"/>
    <cellStyle name="Total 3 2 2 8 3 2 2" xfId="23424"/>
    <cellStyle name="Total 3 2 2 8 3 3" xfId="36588"/>
    <cellStyle name="Total 3 2 2 8 4" xfId="28881"/>
    <cellStyle name="Total 3 2 2 9" xfId="4757"/>
    <cellStyle name="Total 3 2 2 9 2" xfId="7343"/>
    <cellStyle name="Total 3 2 2 9 2 2" xfId="16332"/>
    <cellStyle name="Total 3 2 2 9 2 2 2" xfId="34137"/>
    <cellStyle name="Total 3 2 2 9 2 3" xfId="36838"/>
    <cellStyle name="Total 3 2 2 9 3" xfId="9980"/>
    <cellStyle name="Total 3 2 2 9 3 2" xfId="18969"/>
    <cellStyle name="Total 3 2 2 9 3 2 2" xfId="34266"/>
    <cellStyle name="Total 3 2 2 9 3 3" xfId="34745"/>
    <cellStyle name="Total 3 2 2 9 4" xfId="13746"/>
    <cellStyle name="Total 3 2 2 9 4 2" xfId="31033"/>
    <cellStyle name="Total 3 2 2 9 5" xfId="26896"/>
    <cellStyle name="Total 3 2 3" xfId="459"/>
    <cellStyle name="Total 3 2 3 10" xfId="9323"/>
    <cellStyle name="Total 3 2 3 10 2" xfId="18312"/>
    <cellStyle name="Total 3 2 3 10 2 2" xfId="24990"/>
    <cellStyle name="Total 3 2 3 10 3" xfId="32499"/>
    <cellStyle name="Total 3 2 3 11" xfId="9844"/>
    <cellStyle name="Total 3 2 3 11 2" xfId="18833"/>
    <cellStyle name="Total 3 2 3 11 2 2" xfId="40409"/>
    <cellStyle name="Total 3 2 3 11 3" xfId="34778"/>
    <cellStyle name="Total 3 2 3 12" xfId="2465"/>
    <cellStyle name="Total 3 2 3 12 2" xfId="31739"/>
    <cellStyle name="Total 3 2 3 13" xfId="13374"/>
    <cellStyle name="Total 3 2 3 13 2" xfId="33868"/>
    <cellStyle name="Total 3 2 3 14" xfId="41974"/>
    <cellStyle name="Total 3 2 3 2" xfId="808"/>
    <cellStyle name="Total 3 2 3 2 2" xfId="5177"/>
    <cellStyle name="Total 3 2 3 2 2 2" xfId="7763"/>
    <cellStyle name="Total 3 2 3 2 2 2 2" xfId="16752"/>
    <cellStyle name="Total 3 2 3 2 2 2 2 2" xfId="28366"/>
    <cellStyle name="Total 3 2 3 2 2 2 3" xfId="23858"/>
    <cellStyle name="Total 3 2 3 2 2 3" xfId="10400"/>
    <cellStyle name="Total 3 2 3 2 2 3 2" xfId="19389"/>
    <cellStyle name="Total 3 2 3 2 2 3 2 2" xfId="33435"/>
    <cellStyle name="Total 3 2 3 2 2 3 3" xfId="31965"/>
    <cellStyle name="Total 3 2 3 2 2 4" xfId="14166"/>
    <cellStyle name="Total 3 2 3 2 2 4 2" xfId="30529"/>
    <cellStyle name="Total 3 2 3 2 2 5" xfId="30545"/>
    <cellStyle name="Total 3 2 3 2 3" xfId="3245"/>
    <cellStyle name="Total 3 2 3 2 3 2" xfId="34409"/>
    <cellStyle name="Total 3 2 3 2 4" xfId="29479"/>
    <cellStyle name="Total 3 2 3 3" xfId="1153"/>
    <cellStyle name="Total 3 2 3 3 2" xfId="5498"/>
    <cellStyle name="Total 3 2 3 3 2 2" xfId="8084"/>
    <cellStyle name="Total 3 2 3 3 2 2 2" xfId="17073"/>
    <cellStyle name="Total 3 2 3 3 2 2 2 2" xfId="37585"/>
    <cellStyle name="Total 3 2 3 3 2 2 3" xfId="40682"/>
    <cellStyle name="Total 3 2 3 3 2 3" xfId="10721"/>
    <cellStyle name="Total 3 2 3 3 2 3 2" xfId="19710"/>
    <cellStyle name="Total 3 2 3 3 2 3 2 2" xfId="24071"/>
    <cellStyle name="Total 3 2 3 3 2 3 3" xfId="23998"/>
    <cellStyle name="Total 3 2 3 3 2 4" xfId="14487"/>
    <cellStyle name="Total 3 2 3 3 2 4 2" xfId="22924"/>
    <cellStyle name="Total 3 2 3 3 2 5" xfId="39969"/>
    <cellStyle name="Total 3 2 3 3 3" xfId="3590"/>
    <cellStyle name="Total 3 2 3 3 3 2" xfId="33804"/>
    <cellStyle name="Total 3 2 3 3 4" xfId="27998"/>
    <cellStyle name="Total 3 2 3 4" xfId="1497"/>
    <cellStyle name="Total 3 2 3 4 2" xfId="5842"/>
    <cellStyle name="Total 3 2 3 4 2 2" xfId="8428"/>
    <cellStyle name="Total 3 2 3 4 2 2 2" xfId="17417"/>
    <cellStyle name="Total 3 2 3 4 2 2 2 2" xfId="33720"/>
    <cellStyle name="Total 3 2 3 4 2 2 3" xfId="37576"/>
    <cellStyle name="Total 3 2 3 4 2 3" xfId="11065"/>
    <cellStyle name="Total 3 2 3 4 2 3 2" xfId="20054"/>
    <cellStyle name="Total 3 2 3 4 2 3 2 2" xfId="29233"/>
    <cellStyle name="Total 3 2 3 4 2 3 3" xfId="37658"/>
    <cellStyle name="Total 3 2 3 4 2 4" xfId="14831"/>
    <cellStyle name="Total 3 2 3 4 2 4 2" xfId="26894"/>
    <cellStyle name="Total 3 2 3 4 2 5" xfId="35225"/>
    <cellStyle name="Total 3 2 3 4 3" xfId="3934"/>
    <cellStyle name="Total 3 2 3 4 3 2" xfId="41325"/>
    <cellStyle name="Total 3 2 3 4 4" xfId="42278"/>
    <cellStyle name="Total 3 2 3 5" xfId="1340"/>
    <cellStyle name="Total 3 2 3 5 2" xfId="5685"/>
    <cellStyle name="Total 3 2 3 5 2 2" xfId="8271"/>
    <cellStyle name="Total 3 2 3 5 2 2 2" xfId="17260"/>
    <cellStyle name="Total 3 2 3 5 2 2 2 2" xfId="31397"/>
    <cellStyle name="Total 3 2 3 5 2 2 3" xfId="22202"/>
    <cellStyle name="Total 3 2 3 5 2 3" xfId="10908"/>
    <cellStyle name="Total 3 2 3 5 2 3 2" xfId="19897"/>
    <cellStyle name="Total 3 2 3 5 2 3 2 2" xfId="30106"/>
    <cellStyle name="Total 3 2 3 5 2 3 3" xfId="33380"/>
    <cellStyle name="Total 3 2 3 5 2 4" xfId="14674"/>
    <cellStyle name="Total 3 2 3 5 2 4 2" xfId="24192"/>
    <cellStyle name="Total 3 2 3 5 2 5" xfId="42020"/>
    <cellStyle name="Total 3 2 3 5 3" xfId="3777"/>
    <cellStyle name="Total 3 2 3 5 3 2" xfId="35406"/>
    <cellStyle name="Total 3 2 3 5 4" xfId="33902"/>
    <cellStyle name="Total 3 2 3 6" xfId="2116"/>
    <cellStyle name="Total 3 2 3 6 2" xfId="6417"/>
    <cellStyle name="Total 3 2 3 6 2 2" xfId="9003"/>
    <cellStyle name="Total 3 2 3 6 2 2 2" xfId="17992"/>
    <cellStyle name="Total 3 2 3 6 2 2 2 2" xfId="23728"/>
    <cellStyle name="Total 3 2 3 6 2 2 3" xfId="38667"/>
    <cellStyle name="Total 3 2 3 6 2 3" xfId="11640"/>
    <cellStyle name="Total 3 2 3 6 2 3 2" xfId="20629"/>
    <cellStyle name="Total 3 2 3 6 2 3 2 2" xfId="35039"/>
    <cellStyle name="Total 3 2 3 6 2 3 3" xfId="24286"/>
    <cellStyle name="Total 3 2 3 6 2 4" xfId="15406"/>
    <cellStyle name="Total 3 2 3 6 2 4 2" xfId="24375"/>
    <cellStyle name="Total 3 2 3 6 2 5" xfId="31785"/>
    <cellStyle name="Total 3 2 3 6 3" xfId="4553"/>
    <cellStyle name="Total 3 2 3 6 3 2" xfId="39452"/>
    <cellStyle name="Total 3 2 3 6 4" xfId="41494"/>
    <cellStyle name="Total 3 2 3 7" xfId="2926"/>
    <cellStyle name="Total 3 2 3 7 2" xfId="7076"/>
    <cellStyle name="Total 3 2 3 7 2 2" xfId="12202"/>
    <cellStyle name="Total 3 2 3 7 2 2 2" xfId="21191"/>
    <cellStyle name="Total 3 2 3 7 2 2 2 2" xfId="39073"/>
    <cellStyle name="Total 3 2 3 7 2 2 3" xfId="23948"/>
    <cellStyle name="Total 3 2 3 7 2 3" xfId="13003"/>
    <cellStyle name="Total 3 2 3 7 2 3 2" xfId="21992"/>
    <cellStyle name="Total 3 2 3 7 2 3 2 2" xfId="32659"/>
    <cellStyle name="Total 3 2 3 7 2 3 3" xfId="34477"/>
    <cellStyle name="Total 3 2 3 7 2 4" xfId="16065"/>
    <cellStyle name="Total 3 2 3 7 2 4 2" xfId="37121"/>
    <cellStyle name="Total 3 2 3 7 2 5" xfId="25151"/>
    <cellStyle name="Total 3 2 3 7 3" xfId="9639"/>
    <cellStyle name="Total 3 2 3 7 3 2" xfId="18628"/>
    <cellStyle name="Total 3 2 3 7 3 2 2" xfId="42935"/>
    <cellStyle name="Total 3 2 3 7 3 3" xfId="38274"/>
    <cellStyle name="Total 3 2 3 7 4" xfId="29563"/>
    <cellStyle name="Total 3 2 3 8" xfId="4853"/>
    <cellStyle name="Total 3 2 3 8 2" xfId="7439"/>
    <cellStyle name="Total 3 2 3 8 2 2" xfId="16428"/>
    <cellStyle name="Total 3 2 3 8 2 2 2" xfId="22817"/>
    <cellStyle name="Total 3 2 3 8 2 3" xfId="27552"/>
    <cellStyle name="Total 3 2 3 8 3" xfId="10076"/>
    <cellStyle name="Total 3 2 3 8 3 2" xfId="19065"/>
    <cellStyle name="Total 3 2 3 8 3 2 2" xfId="31841"/>
    <cellStyle name="Total 3 2 3 8 3 3" xfId="31969"/>
    <cellStyle name="Total 3 2 3 8 4" xfId="13842"/>
    <cellStyle name="Total 3 2 3 8 4 2" xfId="43385"/>
    <cellStyle name="Total 3 2 3 8 5" xfId="36543"/>
    <cellStyle name="Total 3 2 3 9" xfId="6761"/>
    <cellStyle name="Total 3 2 3 9 2" xfId="11960"/>
    <cellStyle name="Total 3 2 3 9 2 2" xfId="20949"/>
    <cellStyle name="Total 3 2 3 9 2 2 2" xfId="38451"/>
    <cellStyle name="Total 3 2 3 9 2 3" xfId="27666"/>
    <cellStyle name="Total 3 2 3 9 3" xfId="15750"/>
    <cellStyle name="Total 3 2 3 9 3 2" xfId="27904"/>
    <cellStyle name="Total 3 2 3 9 4" xfId="26238"/>
    <cellStyle name="Total 3 2 4" xfId="556"/>
    <cellStyle name="Total 3 2 4 2" xfId="905"/>
    <cellStyle name="Total 3 2 4 2 2" xfId="5274"/>
    <cellStyle name="Total 3 2 4 2 2 2" xfId="7860"/>
    <cellStyle name="Total 3 2 4 2 2 2 2" xfId="16849"/>
    <cellStyle name="Total 3 2 4 2 2 2 2 2" xfId="36218"/>
    <cellStyle name="Total 3 2 4 2 2 2 3" xfId="25751"/>
    <cellStyle name="Total 3 2 4 2 2 3" xfId="10497"/>
    <cellStyle name="Total 3 2 4 2 2 3 2" xfId="19486"/>
    <cellStyle name="Total 3 2 4 2 2 3 2 2" xfId="43485"/>
    <cellStyle name="Total 3 2 4 2 2 3 3" xfId="38941"/>
    <cellStyle name="Total 3 2 4 2 2 4" xfId="14263"/>
    <cellStyle name="Total 3 2 4 2 2 4 2" xfId="34381"/>
    <cellStyle name="Total 3 2 4 2 2 5" xfId="32719"/>
    <cellStyle name="Total 3 2 4 2 3" xfId="3342"/>
    <cellStyle name="Total 3 2 4 2 3 2" xfId="31868"/>
    <cellStyle name="Total 3 2 4 2 4" xfId="33839"/>
    <cellStyle name="Total 3 2 4 3" xfId="1250"/>
    <cellStyle name="Total 3 2 4 3 2" xfId="5595"/>
    <cellStyle name="Total 3 2 4 3 2 2" xfId="8181"/>
    <cellStyle name="Total 3 2 4 3 2 2 2" xfId="17170"/>
    <cellStyle name="Total 3 2 4 3 2 2 2 2" xfId="24130"/>
    <cellStyle name="Total 3 2 4 3 2 2 3" xfId="37259"/>
    <cellStyle name="Total 3 2 4 3 2 3" xfId="10818"/>
    <cellStyle name="Total 3 2 4 3 2 3 2" xfId="19807"/>
    <cellStyle name="Total 3 2 4 3 2 3 2 2" xfId="39658"/>
    <cellStyle name="Total 3 2 4 3 2 3 3" xfId="37582"/>
    <cellStyle name="Total 3 2 4 3 2 4" xfId="14584"/>
    <cellStyle name="Total 3 2 4 3 2 4 2" xfId="38071"/>
    <cellStyle name="Total 3 2 4 3 2 5" xfId="37337"/>
    <cellStyle name="Total 3 2 4 3 3" xfId="3687"/>
    <cellStyle name="Total 3 2 4 3 3 2" xfId="25133"/>
    <cellStyle name="Total 3 2 4 3 4" xfId="27739"/>
    <cellStyle name="Total 3 2 4 4" xfId="1594"/>
    <cellStyle name="Total 3 2 4 4 2" xfId="5939"/>
    <cellStyle name="Total 3 2 4 4 2 2" xfId="8525"/>
    <cellStyle name="Total 3 2 4 4 2 2 2" xfId="17514"/>
    <cellStyle name="Total 3 2 4 4 2 2 2 2" xfId="33461"/>
    <cellStyle name="Total 3 2 4 4 2 2 3" xfId="24122"/>
    <cellStyle name="Total 3 2 4 4 2 3" xfId="11162"/>
    <cellStyle name="Total 3 2 4 4 2 3 2" xfId="20151"/>
    <cellStyle name="Total 3 2 4 4 2 3 2 2" xfId="33568"/>
    <cellStyle name="Total 3 2 4 4 2 3 3" xfId="41710"/>
    <cellStyle name="Total 3 2 4 4 2 4" xfId="14928"/>
    <cellStyle name="Total 3 2 4 4 2 4 2" xfId="35495"/>
    <cellStyle name="Total 3 2 4 4 2 5" xfId="24439"/>
    <cellStyle name="Total 3 2 4 4 3" xfId="4031"/>
    <cellStyle name="Total 3 2 4 4 3 2" xfId="37116"/>
    <cellStyle name="Total 3 2 4 4 4" xfId="29902"/>
    <cellStyle name="Total 3 2 4 5" xfId="1906"/>
    <cellStyle name="Total 3 2 4 5 2" xfId="6222"/>
    <cellStyle name="Total 3 2 4 5 2 2" xfId="8808"/>
    <cellStyle name="Total 3 2 4 5 2 2 2" xfId="17797"/>
    <cellStyle name="Total 3 2 4 5 2 2 2 2" xfId="39892"/>
    <cellStyle name="Total 3 2 4 5 2 2 3" xfId="31911"/>
    <cellStyle name="Total 3 2 4 5 2 3" xfId="11445"/>
    <cellStyle name="Total 3 2 4 5 2 3 2" xfId="20434"/>
    <cellStyle name="Total 3 2 4 5 2 3 2 2" xfId="42701"/>
    <cellStyle name="Total 3 2 4 5 2 3 3" xfId="44102"/>
    <cellStyle name="Total 3 2 4 5 2 4" xfId="15211"/>
    <cellStyle name="Total 3 2 4 5 2 4 2" xfId="26322"/>
    <cellStyle name="Total 3 2 4 5 2 5" xfId="32595"/>
    <cellStyle name="Total 3 2 4 5 3" xfId="4343"/>
    <cellStyle name="Total 3 2 4 5 3 2" xfId="40635"/>
    <cellStyle name="Total 3 2 4 5 4" xfId="24675"/>
    <cellStyle name="Total 3 2 4 6" xfId="2213"/>
    <cellStyle name="Total 3 2 4 6 2" xfId="6514"/>
    <cellStyle name="Total 3 2 4 6 2 2" xfId="9100"/>
    <cellStyle name="Total 3 2 4 6 2 2 2" xfId="18089"/>
    <cellStyle name="Total 3 2 4 6 2 2 2 2" xfId="31005"/>
    <cellStyle name="Total 3 2 4 6 2 2 3" xfId="40446"/>
    <cellStyle name="Total 3 2 4 6 2 3" xfId="11737"/>
    <cellStyle name="Total 3 2 4 6 2 3 2" xfId="20726"/>
    <cellStyle name="Total 3 2 4 6 2 3 2 2" xfId="38838"/>
    <cellStyle name="Total 3 2 4 6 2 3 3" xfId="32282"/>
    <cellStyle name="Total 3 2 4 6 2 4" xfId="15503"/>
    <cellStyle name="Total 3 2 4 6 2 4 2" xfId="27445"/>
    <cellStyle name="Total 3 2 4 6 2 5" xfId="42077"/>
    <cellStyle name="Total 3 2 4 6 3" xfId="4650"/>
    <cellStyle name="Total 3 2 4 6 3 2" xfId="32548"/>
    <cellStyle name="Total 3 2 4 6 4" xfId="24010"/>
    <cellStyle name="Total 3 2 4 7" xfId="4950"/>
    <cellStyle name="Total 3 2 4 7 2" xfId="7536"/>
    <cellStyle name="Total 3 2 4 7 2 2" xfId="16525"/>
    <cellStyle name="Total 3 2 4 7 2 2 2" xfId="42562"/>
    <cellStyle name="Total 3 2 4 7 2 3" xfId="43903"/>
    <cellStyle name="Total 3 2 4 7 3" xfId="10173"/>
    <cellStyle name="Total 3 2 4 7 3 2" xfId="19162"/>
    <cellStyle name="Total 3 2 4 7 3 2 2" xfId="35188"/>
    <cellStyle name="Total 3 2 4 7 3 3" xfId="39844"/>
    <cellStyle name="Total 3 2 4 7 4" xfId="13939"/>
    <cellStyle name="Total 3 2 4 7 4 2" xfId="23542"/>
    <cellStyle name="Total 3 2 4 7 5" xfId="28189"/>
    <cellStyle name="Total 3 2 4 8" xfId="2562"/>
    <cellStyle name="Total 3 2 4 8 2" xfId="35044"/>
    <cellStyle name="Total 3 2 4 9" xfId="41715"/>
    <cellStyle name="Total 3 2 5" xfId="327"/>
    <cellStyle name="Total 3 2 5 2" xfId="4728"/>
    <cellStyle name="Total 3 2 5 2 2" xfId="7314"/>
    <cellStyle name="Total 3 2 5 2 2 2" xfId="16303"/>
    <cellStyle name="Total 3 2 5 2 2 2 2" xfId="36416"/>
    <cellStyle name="Total 3 2 5 2 2 3" xfId="42453"/>
    <cellStyle name="Total 3 2 5 2 3" xfId="9951"/>
    <cellStyle name="Total 3 2 5 2 3 2" xfId="18940"/>
    <cellStyle name="Total 3 2 5 2 3 2 2" xfId="30867"/>
    <cellStyle name="Total 3 2 5 2 3 3" xfId="23072"/>
    <cellStyle name="Total 3 2 5 2 4" xfId="13717"/>
    <cellStyle name="Total 3 2 5 2 4 2" xfId="43703"/>
    <cellStyle name="Total 3 2 5 2 5" xfId="29478"/>
    <cellStyle name="Total 3 2 5 3" xfId="2795"/>
    <cellStyle name="Total 3 2 5 3 2" xfId="27843"/>
    <cellStyle name="Total 3 2 5 4" xfId="28040"/>
    <cellStyle name="Total 3 2 6" xfId="676"/>
    <cellStyle name="Total 3 2 6 2" xfId="5052"/>
    <cellStyle name="Total 3 2 6 2 2" xfId="7638"/>
    <cellStyle name="Total 3 2 6 2 2 2" xfId="16627"/>
    <cellStyle name="Total 3 2 6 2 2 2 2" xfId="41299"/>
    <cellStyle name="Total 3 2 6 2 2 3" xfId="35630"/>
    <cellStyle name="Total 3 2 6 2 3" xfId="10275"/>
    <cellStyle name="Total 3 2 6 2 3 2" xfId="19264"/>
    <cellStyle name="Total 3 2 6 2 3 2 2" xfId="41440"/>
    <cellStyle name="Total 3 2 6 2 3 3" xfId="32294"/>
    <cellStyle name="Total 3 2 6 2 4" xfId="14041"/>
    <cellStyle name="Total 3 2 6 2 4 2" xfId="42589"/>
    <cellStyle name="Total 3 2 6 2 5" xfId="31316"/>
    <cellStyle name="Total 3 2 6 3" xfId="3113"/>
    <cellStyle name="Total 3 2 6 3 2" xfId="28006"/>
    <cellStyle name="Total 3 2 6 4" xfId="27688"/>
    <cellStyle name="Total 3 2 7" xfId="1021"/>
    <cellStyle name="Total 3 2 7 2" xfId="5373"/>
    <cellStyle name="Total 3 2 7 2 2" xfId="7959"/>
    <cellStyle name="Total 3 2 7 2 2 2" xfId="16948"/>
    <cellStyle name="Total 3 2 7 2 2 2 2" xfId="27090"/>
    <cellStyle name="Total 3 2 7 2 2 3" xfId="42888"/>
    <cellStyle name="Total 3 2 7 2 3" xfId="10596"/>
    <cellStyle name="Total 3 2 7 2 3 2" xfId="19585"/>
    <cellStyle name="Total 3 2 7 2 3 2 2" xfId="25651"/>
    <cellStyle name="Total 3 2 7 2 3 3" xfId="35485"/>
    <cellStyle name="Total 3 2 7 2 4" xfId="14362"/>
    <cellStyle name="Total 3 2 7 2 4 2" xfId="36605"/>
    <cellStyle name="Total 3 2 7 2 5" xfId="36026"/>
    <cellStyle name="Total 3 2 7 3" xfId="3458"/>
    <cellStyle name="Total 3 2 7 3 2" xfId="29337"/>
    <cellStyle name="Total 3 2 7 4" xfId="29182"/>
    <cellStyle name="Total 3 2 8" xfId="1365"/>
    <cellStyle name="Total 3 2 8 2" xfId="5710"/>
    <cellStyle name="Total 3 2 8 2 2" xfId="8296"/>
    <cellStyle name="Total 3 2 8 2 2 2" xfId="17285"/>
    <cellStyle name="Total 3 2 8 2 2 2 2" xfId="35218"/>
    <cellStyle name="Total 3 2 8 2 2 3" xfId="43009"/>
    <cellStyle name="Total 3 2 8 2 3" xfId="10933"/>
    <cellStyle name="Total 3 2 8 2 3 2" xfId="19922"/>
    <cellStyle name="Total 3 2 8 2 3 2 2" xfId="27399"/>
    <cellStyle name="Total 3 2 8 2 3 3" xfId="22626"/>
    <cellStyle name="Total 3 2 8 2 4" xfId="14699"/>
    <cellStyle name="Total 3 2 8 2 4 2" xfId="28801"/>
    <cellStyle name="Total 3 2 8 2 5" xfId="30217"/>
    <cellStyle name="Total 3 2 8 3" xfId="3802"/>
    <cellStyle name="Total 3 2 8 3 2" xfId="30678"/>
    <cellStyle name="Total 3 2 8 4" xfId="28371"/>
    <cellStyle name="Total 3 2 9" xfId="1621"/>
    <cellStyle name="Total 3 2 9 2" xfId="5965"/>
    <cellStyle name="Total 3 2 9 2 2" xfId="8551"/>
    <cellStyle name="Total 3 2 9 2 2 2" xfId="17540"/>
    <cellStyle name="Total 3 2 9 2 2 2 2" xfId="24448"/>
    <cellStyle name="Total 3 2 9 2 2 3" xfId="37871"/>
    <cellStyle name="Total 3 2 9 2 3" xfId="11188"/>
    <cellStyle name="Total 3 2 9 2 3 2" xfId="20177"/>
    <cellStyle name="Total 3 2 9 2 3 2 2" xfId="37018"/>
    <cellStyle name="Total 3 2 9 2 3 3" xfId="40394"/>
    <cellStyle name="Total 3 2 9 2 4" xfId="14954"/>
    <cellStyle name="Total 3 2 9 2 4 2" xfId="40334"/>
    <cellStyle name="Total 3 2 9 2 5" xfId="33942"/>
    <cellStyle name="Total 3 2 9 3" xfId="4058"/>
    <cellStyle name="Total 3 2 9 3 2" xfId="42370"/>
    <cellStyle name="Total 3 2 9 4" xfId="35100"/>
    <cellStyle name="Total 3 20" xfId="24970"/>
    <cellStyle name="Total 3 20 2" xfId="44997"/>
    <cellStyle name="Total 3 21" xfId="45012"/>
    <cellStyle name="Total 3 22" xfId="45048"/>
    <cellStyle name="Total 3 23" xfId="45058"/>
    <cellStyle name="Total 3 24" xfId="45093"/>
    <cellStyle name="Total 3 25" xfId="45169"/>
    <cellStyle name="Total 3 26" xfId="45175"/>
    <cellStyle name="Total 3 27" xfId="45215"/>
    <cellStyle name="Total 3 28" xfId="45285"/>
    <cellStyle name="Total 3 29" xfId="45249"/>
    <cellStyle name="Total 3 3" xfId="290"/>
    <cellStyle name="Total 3 3 10" xfId="6592"/>
    <cellStyle name="Total 3 3 10 2" xfId="11803"/>
    <cellStyle name="Total 3 3 10 2 2" xfId="20792"/>
    <cellStyle name="Total 3 3 10 2 2 2" xfId="22893"/>
    <cellStyle name="Total 3 3 10 2 3" xfId="26657"/>
    <cellStyle name="Total 3 3 10 3" xfId="15581"/>
    <cellStyle name="Total 3 3 10 3 2" xfId="32429"/>
    <cellStyle name="Total 3 3 10 4" xfId="25535"/>
    <cellStyle name="Total 3 3 11" xfId="9166"/>
    <cellStyle name="Total 3 3 11 2" xfId="18155"/>
    <cellStyle name="Total 3 3 11 2 2" xfId="38504"/>
    <cellStyle name="Total 3 3 11 3" xfId="30625"/>
    <cellStyle name="Total 3 3 12" xfId="12471"/>
    <cellStyle name="Total 3 3 12 2" xfId="21460"/>
    <cellStyle name="Total 3 3 12 2 2" xfId="40176"/>
    <cellStyle name="Total 3 3 12 3" xfId="23358"/>
    <cellStyle name="Total 3 3 13" xfId="2296"/>
    <cellStyle name="Total 3 3 13 2" xfId="42198"/>
    <cellStyle name="Total 3 3 14" xfId="13205"/>
    <cellStyle name="Total 3 3 14 2" xfId="40983"/>
    <cellStyle name="Total 3 3 15" xfId="35748"/>
    <cellStyle name="Total 3 3 16" xfId="44325"/>
    <cellStyle name="Total 3 3 17" xfId="45566"/>
    <cellStyle name="Total 3 3 2" xfId="425"/>
    <cellStyle name="Total 3 3 2 10" xfId="9291"/>
    <cellStyle name="Total 3 3 2 10 2" xfId="18280"/>
    <cellStyle name="Total 3 3 2 10 2 2" xfId="33848"/>
    <cellStyle name="Total 3 3 2 10 3" xfId="32337"/>
    <cellStyle name="Total 3 3 2 11" xfId="12784"/>
    <cellStyle name="Total 3 3 2 11 2" xfId="21773"/>
    <cellStyle name="Total 3 3 2 11 2 2" xfId="31028"/>
    <cellStyle name="Total 3 3 2 11 3" xfId="42089"/>
    <cellStyle name="Total 3 3 2 12" xfId="2431"/>
    <cellStyle name="Total 3 3 2 12 2" xfId="27221"/>
    <cellStyle name="Total 3 3 2 13" xfId="13340"/>
    <cellStyle name="Total 3 3 2 13 2" xfId="31358"/>
    <cellStyle name="Total 3 3 2 14" xfId="36787"/>
    <cellStyle name="Total 3 3 2 2" xfId="774"/>
    <cellStyle name="Total 3 3 2 2 2" xfId="5145"/>
    <cellStyle name="Total 3 3 2 2 2 2" xfId="7731"/>
    <cellStyle name="Total 3 3 2 2 2 2 2" xfId="16720"/>
    <cellStyle name="Total 3 3 2 2 2 2 2 2" xfId="23700"/>
    <cellStyle name="Total 3 3 2 2 2 2 3" xfId="25860"/>
    <cellStyle name="Total 3 3 2 2 2 3" xfId="10368"/>
    <cellStyle name="Total 3 3 2 2 2 3 2" xfId="19357"/>
    <cellStyle name="Total 3 3 2 2 2 3 2 2" xfId="41326"/>
    <cellStyle name="Total 3 3 2 2 2 3 3" xfId="26481"/>
    <cellStyle name="Total 3 3 2 2 2 4" xfId="14134"/>
    <cellStyle name="Total 3 3 2 2 2 4 2" xfId="38520"/>
    <cellStyle name="Total 3 3 2 2 2 5" xfId="30814"/>
    <cellStyle name="Total 3 3 2 2 3" xfId="3211"/>
    <cellStyle name="Total 3 3 2 2 3 2" xfId="36753"/>
    <cellStyle name="Total 3 3 2 2 4" xfId="43338"/>
    <cellStyle name="Total 3 3 2 3" xfId="1119"/>
    <cellStyle name="Total 3 3 2 3 2" xfId="5466"/>
    <cellStyle name="Total 3 3 2 3 2 2" xfId="8052"/>
    <cellStyle name="Total 3 3 2 3 2 2 2" xfId="17041"/>
    <cellStyle name="Total 3 3 2 3 2 2 2 2" xfId="28677"/>
    <cellStyle name="Total 3 3 2 3 2 2 3" xfId="35512"/>
    <cellStyle name="Total 3 3 2 3 2 3" xfId="10689"/>
    <cellStyle name="Total 3 3 2 3 2 3 2" xfId="19678"/>
    <cellStyle name="Total 3 3 2 3 2 3 2 2" xfId="30724"/>
    <cellStyle name="Total 3 3 2 3 2 3 3" xfId="44110"/>
    <cellStyle name="Total 3 3 2 3 2 4" xfId="14455"/>
    <cellStyle name="Total 3 3 2 3 2 4 2" xfId="38164"/>
    <cellStyle name="Total 3 3 2 3 2 5" xfId="37672"/>
    <cellStyle name="Total 3 3 2 3 3" xfId="3556"/>
    <cellStyle name="Total 3 3 2 3 3 2" xfId="31299"/>
    <cellStyle name="Total 3 3 2 3 4" xfId="37583"/>
    <cellStyle name="Total 3 3 2 4" xfId="1463"/>
    <cellStyle name="Total 3 3 2 4 2" xfId="5808"/>
    <cellStyle name="Total 3 3 2 4 2 2" xfId="8394"/>
    <cellStyle name="Total 3 3 2 4 2 2 2" xfId="17383"/>
    <cellStyle name="Total 3 3 2 4 2 2 2 2" xfId="43690"/>
    <cellStyle name="Total 3 3 2 4 2 2 3" xfId="32154"/>
    <cellStyle name="Total 3 3 2 4 2 3" xfId="11031"/>
    <cellStyle name="Total 3 3 2 4 2 3 2" xfId="20020"/>
    <cellStyle name="Total 3 3 2 4 2 3 2 2" xfId="43066"/>
    <cellStyle name="Total 3 3 2 4 2 3 3" xfId="33323"/>
    <cellStyle name="Total 3 3 2 4 2 4" xfId="14797"/>
    <cellStyle name="Total 3 3 2 4 2 4 2" xfId="23181"/>
    <cellStyle name="Total 3 3 2 4 2 5" xfId="32535"/>
    <cellStyle name="Total 3 3 2 4 3" xfId="3900"/>
    <cellStyle name="Total 3 3 2 4 3 2" xfId="36438"/>
    <cellStyle name="Total 3 3 2 4 4" xfId="33715"/>
    <cellStyle name="Total 3 3 2 5" xfId="1765"/>
    <cellStyle name="Total 3 3 2 5 2" xfId="6089"/>
    <cellStyle name="Total 3 3 2 5 2 2" xfId="8675"/>
    <cellStyle name="Total 3 3 2 5 2 2 2" xfId="17664"/>
    <cellStyle name="Total 3 3 2 5 2 2 2 2" xfId="29775"/>
    <cellStyle name="Total 3 3 2 5 2 2 3" xfId="34341"/>
    <cellStyle name="Total 3 3 2 5 2 3" xfId="11312"/>
    <cellStyle name="Total 3 3 2 5 2 3 2" xfId="20301"/>
    <cellStyle name="Total 3 3 2 5 2 3 2 2" xfId="35732"/>
    <cellStyle name="Total 3 3 2 5 2 3 3" xfId="27101"/>
    <cellStyle name="Total 3 3 2 5 2 4" xfId="15078"/>
    <cellStyle name="Total 3 3 2 5 2 4 2" xfId="40172"/>
    <cellStyle name="Total 3 3 2 5 2 5" xfId="31514"/>
    <cellStyle name="Total 3 3 2 5 3" xfId="4202"/>
    <cellStyle name="Total 3 3 2 5 3 2" xfId="29548"/>
    <cellStyle name="Total 3 3 2 5 4" xfId="42021"/>
    <cellStyle name="Total 3 3 2 6" xfId="2082"/>
    <cellStyle name="Total 3 3 2 6 2" xfId="6385"/>
    <cellStyle name="Total 3 3 2 6 2 2" xfId="8971"/>
    <cellStyle name="Total 3 3 2 6 2 2 2" xfId="17960"/>
    <cellStyle name="Total 3 3 2 6 2 2 2 2" xfId="33178"/>
    <cellStyle name="Total 3 3 2 6 2 2 3" xfId="28512"/>
    <cellStyle name="Total 3 3 2 6 2 3" xfId="11608"/>
    <cellStyle name="Total 3 3 2 6 2 3 2" xfId="20597"/>
    <cellStyle name="Total 3 3 2 6 2 3 2 2" xfId="33144"/>
    <cellStyle name="Total 3 3 2 6 2 3 3" xfId="40213"/>
    <cellStyle name="Total 3 3 2 6 2 4" xfId="15374"/>
    <cellStyle name="Total 3 3 2 6 2 4 2" xfId="30467"/>
    <cellStyle name="Total 3 3 2 6 2 5" xfId="35185"/>
    <cellStyle name="Total 3 3 2 6 3" xfId="4519"/>
    <cellStyle name="Total 3 3 2 6 3 2" xfId="36941"/>
    <cellStyle name="Total 3 3 2 6 4" xfId="26001"/>
    <cellStyle name="Total 3 3 2 7" xfId="2892"/>
    <cellStyle name="Total 3 3 2 7 2" xfId="7042"/>
    <cellStyle name="Total 3 3 2 7 2 2" xfId="12169"/>
    <cellStyle name="Total 3 3 2 7 2 2 2" xfId="21158"/>
    <cellStyle name="Total 3 3 2 7 2 2 2 2" xfId="35639"/>
    <cellStyle name="Total 3 3 2 7 2 2 3" xfId="23842"/>
    <cellStyle name="Total 3 3 2 7 2 3" xfId="12978"/>
    <cellStyle name="Total 3 3 2 7 2 3 2" xfId="21967"/>
    <cellStyle name="Total 3 3 2 7 2 3 2 2" xfId="39984"/>
    <cellStyle name="Total 3 3 2 7 2 3 3" xfId="41362"/>
    <cellStyle name="Total 3 3 2 7 2 4" xfId="16031"/>
    <cellStyle name="Total 3 3 2 7 2 4 2" xfId="22619"/>
    <cellStyle name="Total 3 3 2 7 2 5" xfId="43729"/>
    <cellStyle name="Total 3 3 2 7 3" xfId="9605"/>
    <cellStyle name="Total 3 3 2 7 3 2" xfId="18594"/>
    <cellStyle name="Total 3 3 2 7 3 2 2" xfId="31801"/>
    <cellStyle name="Total 3 3 2 7 3 3" xfId="29919"/>
    <cellStyle name="Total 3 3 2 7 4" xfId="27502"/>
    <cellStyle name="Total 3 3 2 8" xfId="4821"/>
    <cellStyle name="Total 3 3 2 8 2" xfId="7407"/>
    <cellStyle name="Total 3 3 2 8 2 2" xfId="16396"/>
    <cellStyle name="Total 3 3 2 8 2 2 2" xfId="38030"/>
    <cellStyle name="Total 3 3 2 8 2 3" xfId="32710"/>
    <cellStyle name="Total 3 3 2 8 3" xfId="10044"/>
    <cellStyle name="Total 3 3 2 8 3 2" xfId="19033"/>
    <cellStyle name="Total 3 3 2 8 3 2 2" xfId="35291"/>
    <cellStyle name="Total 3 3 2 8 3 3" xfId="26437"/>
    <cellStyle name="Total 3 3 2 8 4" xfId="13810"/>
    <cellStyle name="Total 3 3 2 8 4 2" xfId="37045"/>
    <cellStyle name="Total 3 3 2 8 5" xfId="42135"/>
    <cellStyle name="Total 3 3 2 9" xfId="6727"/>
    <cellStyle name="Total 3 3 2 9 2" xfId="11928"/>
    <cellStyle name="Total 3 3 2 9 2 2" xfId="20917"/>
    <cellStyle name="Total 3 3 2 9 2 2 2" xfId="31454"/>
    <cellStyle name="Total 3 3 2 9 2 3" xfId="35178"/>
    <cellStyle name="Total 3 3 2 9 3" xfId="15716"/>
    <cellStyle name="Total 3 3 2 9 3 2" xfId="31938"/>
    <cellStyle name="Total 3 3 2 9 4" xfId="42716"/>
    <cellStyle name="Total 3 3 3" xfId="639"/>
    <cellStyle name="Total 3 3 3 2" xfId="5020"/>
    <cellStyle name="Total 3 3 3 2 2" xfId="7606"/>
    <cellStyle name="Total 3 3 3 2 2 2" xfId="16595"/>
    <cellStyle name="Total 3 3 3 2 2 2 2" xfId="22946"/>
    <cellStyle name="Total 3 3 3 2 2 3" xfId="28974"/>
    <cellStyle name="Total 3 3 3 2 3" xfId="10243"/>
    <cellStyle name="Total 3 3 3 2 3 2" xfId="19232"/>
    <cellStyle name="Total 3 3 3 2 3 2 2" xfId="32170"/>
    <cellStyle name="Total 3 3 3 2 3 3" xfId="34393"/>
    <cellStyle name="Total 3 3 3 2 4" xfId="14009"/>
    <cellStyle name="Total 3 3 3 2 4 2" xfId="28463"/>
    <cellStyle name="Total 3 3 3 2 5" xfId="37931"/>
    <cellStyle name="Total 3 3 3 3" xfId="3076"/>
    <cellStyle name="Total 3 3 3 3 2" xfId="32029"/>
    <cellStyle name="Total 3 3 3 4" xfId="36410"/>
    <cellStyle name="Total 3 3 4" xfId="984"/>
    <cellStyle name="Total 3 3 4 2" xfId="5341"/>
    <cellStyle name="Total 3 3 4 2 2" xfId="7927"/>
    <cellStyle name="Total 3 3 4 2 2 2" xfId="16916"/>
    <cellStyle name="Total 3 3 4 2 2 2 2" xfId="22211"/>
    <cellStyle name="Total 3 3 4 2 2 3" xfId="36674"/>
    <cellStyle name="Total 3 3 4 2 3" xfId="10564"/>
    <cellStyle name="Total 3 3 4 2 3 2" xfId="19553"/>
    <cellStyle name="Total 3 3 4 2 3 2 2" xfId="33354"/>
    <cellStyle name="Total 3 3 4 2 3 3" xfId="34683"/>
    <cellStyle name="Total 3 3 4 2 4" xfId="14330"/>
    <cellStyle name="Total 3 3 4 2 4 2" xfId="42197"/>
    <cellStyle name="Total 3 3 4 2 5" xfId="39034"/>
    <cellStyle name="Total 3 3 4 3" xfId="3421"/>
    <cellStyle name="Total 3 3 4 3 2" xfId="38134"/>
    <cellStyle name="Total 3 3 4 4" xfId="38056"/>
    <cellStyle name="Total 3 3 5" xfId="1328"/>
    <cellStyle name="Total 3 3 5 2" xfId="5673"/>
    <cellStyle name="Total 3 3 5 2 2" xfId="8259"/>
    <cellStyle name="Total 3 3 5 2 2 2" xfId="17248"/>
    <cellStyle name="Total 3 3 5 2 2 2 2" xfId="22588"/>
    <cellStyle name="Total 3 3 5 2 2 3" xfId="29497"/>
    <cellStyle name="Total 3 3 5 2 3" xfId="10896"/>
    <cellStyle name="Total 3 3 5 2 3 2" xfId="19885"/>
    <cellStyle name="Total 3 3 5 2 3 2 2" xfId="36112"/>
    <cellStyle name="Total 3 3 5 2 3 3" xfId="31161"/>
    <cellStyle name="Total 3 3 5 2 4" xfId="14662"/>
    <cellStyle name="Total 3 3 5 2 4 2" xfId="34128"/>
    <cellStyle name="Total 3 3 5 2 5" xfId="39156"/>
    <cellStyle name="Total 3 3 5 3" xfId="3765"/>
    <cellStyle name="Total 3 3 5 3 2" xfId="38399"/>
    <cellStyle name="Total 3 3 5 4" xfId="37085"/>
    <cellStyle name="Total 3 3 6" xfId="1697"/>
    <cellStyle name="Total 3 3 6 2" xfId="6024"/>
    <cellStyle name="Total 3 3 6 2 2" xfId="8610"/>
    <cellStyle name="Total 3 3 6 2 2 2" xfId="17599"/>
    <cellStyle name="Total 3 3 6 2 2 2 2" xfId="42326"/>
    <cellStyle name="Total 3 3 6 2 2 3" xfId="28051"/>
    <cellStyle name="Total 3 3 6 2 3" xfId="11247"/>
    <cellStyle name="Total 3 3 6 2 3 2" xfId="20236"/>
    <cellStyle name="Total 3 3 6 2 3 2 2" xfId="27622"/>
    <cellStyle name="Total 3 3 6 2 3 3" xfId="44101"/>
    <cellStyle name="Total 3 3 6 2 4" xfId="15013"/>
    <cellStyle name="Total 3 3 6 2 4 2" xfId="32769"/>
    <cellStyle name="Total 3 3 6 2 5" xfId="41399"/>
    <cellStyle name="Total 3 3 6 3" xfId="4134"/>
    <cellStyle name="Total 3 3 6 3 2" xfId="32161"/>
    <cellStyle name="Total 3 3 6 4" xfId="42622"/>
    <cellStyle name="Total 3 3 7" xfId="1747"/>
    <cellStyle name="Total 3 3 7 2" xfId="6073"/>
    <cellStyle name="Total 3 3 7 2 2" xfId="8659"/>
    <cellStyle name="Total 3 3 7 2 2 2" xfId="17648"/>
    <cellStyle name="Total 3 3 7 2 2 2 2" xfId="37668"/>
    <cellStyle name="Total 3 3 7 2 2 3" xfId="38566"/>
    <cellStyle name="Total 3 3 7 2 3" xfId="11296"/>
    <cellStyle name="Total 3 3 7 2 3 2" xfId="20285"/>
    <cellStyle name="Total 3 3 7 2 3 2 2" xfId="39784"/>
    <cellStyle name="Total 3 3 7 2 3 3" xfId="34747"/>
    <cellStyle name="Total 3 3 7 2 4" xfId="15062"/>
    <cellStyle name="Total 3 3 7 2 4 2" xfId="28436"/>
    <cellStyle name="Total 3 3 7 2 5" xfId="36946"/>
    <cellStyle name="Total 3 3 7 3" xfId="4184"/>
    <cellStyle name="Total 3 3 7 3 2" xfId="33073"/>
    <cellStyle name="Total 3 3 7 4" xfId="28904"/>
    <cellStyle name="Total 3 3 8" xfId="2758"/>
    <cellStyle name="Total 3 3 8 2" xfId="6939"/>
    <cellStyle name="Total 3 3 8 2 2" xfId="12073"/>
    <cellStyle name="Total 3 3 8 2 2 2" xfId="21062"/>
    <cellStyle name="Total 3 3 8 2 2 2 2" xfId="40422"/>
    <cellStyle name="Total 3 3 8 2 2 3" xfId="34515"/>
    <cellStyle name="Total 3 3 8 2 3" xfId="12897"/>
    <cellStyle name="Total 3 3 8 2 3 2" xfId="21886"/>
    <cellStyle name="Total 3 3 8 2 3 2 2" xfId="42682"/>
    <cellStyle name="Total 3 3 8 2 3 3" xfId="41871"/>
    <cellStyle name="Total 3 3 8 2 4" xfId="15928"/>
    <cellStyle name="Total 3 3 8 2 4 2" xfId="39483"/>
    <cellStyle name="Total 3 3 8 2 5" xfId="32057"/>
    <cellStyle name="Total 3 3 8 3" xfId="9503"/>
    <cellStyle name="Total 3 3 8 3 2" xfId="18492"/>
    <cellStyle name="Total 3 3 8 3 2 2" xfId="37736"/>
    <cellStyle name="Total 3 3 8 3 3" xfId="24817"/>
    <cellStyle name="Total 3 3 8 4" xfId="28362"/>
    <cellStyle name="Total 3 3 9" xfId="4696"/>
    <cellStyle name="Total 3 3 9 2" xfId="7282"/>
    <cellStyle name="Total 3 3 9 2 2" xfId="16271"/>
    <cellStyle name="Total 3 3 9 2 2 2" xfId="42056"/>
    <cellStyle name="Total 3 3 9 2 3" xfId="30272"/>
    <cellStyle name="Total 3 3 9 3" xfId="9919"/>
    <cellStyle name="Total 3 3 9 3 2" xfId="18908"/>
    <cellStyle name="Total 3 3 9 3 2 2" xfId="26934"/>
    <cellStyle name="Total 3 3 9 3 3" xfId="44070"/>
    <cellStyle name="Total 3 3 9 4" xfId="13685"/>
    <cellStyle name="Total 3 3 9 4 2" xfId="30349"/>
    <cellStyle name="Total 3 3 9 5" xfId="39490"/>
    <cellStyle name="Total 3 30" xfId="45344"/>
    <cellStyle name="Total 3 31" xfId="45318"/>
    <cellStyle name="Total 3 32" xfId="45355"/>
    <cellStyle name="Total 3 33" xfId="45425"/>
    <cellStyle name="Total 3 34" xfId="44262"/>
    <cellStyle name="Total 3 35" xfId="44158"/>
    <cellStyle name="Total 3 36" xfId="45491"/>
    <cellStyle name="Total 3 4" xfId="351"/>
    <cellStyle name="Total 3 4 10" xfId="6653"/>
    <cellStyle name="Total 3 4 10 2" xfId="11859"/>
    <cellStyle name="Total 3 4 10 2 2" xfId="20848"/>
    <cellStyle name="Total 3 4 10 2 2 2" xfId="35655"/>
    <cellStyle name="Total 3 4 10 2 3" xfId="44107"/>
    <cellStyle name="Total 3 4 10 3" xfId="15642"/>
    <cellStyle name="Total 3 4 10 3 2" xfId="25980"/>
    <cellStyle name="Total 3 4 10 4" xfId="39255"/>
    <cellStyle name="Total 3 4 11" xfId="9222"/>
    <cellStyle name="Total 3 4 11 2" xfId="18211"/>
    <cellStyle name="Total 3 4 11 2 2" xfId="32390"/>
    <cellStyle name="Total 3 4 11 3" xfId="31602"/>
    <cellStyle name="Total 3 4 12" xfId="9715"/>
    <cellStyle name="Total 3 4 12 2" xfId="18704"/>
    <cellStyle name="Total 3 4 12 2 2" xfId="43240"/>
    <cellStyle name="Total 3 4 12 3" xfId="40044"/>
    <cellStyle name="Total 3 4 13" xfId="2357"/>
    <cellStyle name="Total 3 4 13 2" xfId="34628"/>
    <cellStyle name="Total 3 4 14" xfId="13266"/>
    <cellStyle name="Total 3 4 14 2" xfId="33223"/>
    <cellStyle name="Total 3 4 15" xfId="22969"/>
    <cellStyle name="Total 3 4 16" xfId="44320"/>
    <cellStyle name="Total 3 4 17" xfId="45617"/>
    <cellStyle name="Total 3 4 2" xfId="483"/>
    <cellStyle name="Total 3 4 2 10" xfId="9347"/>
    <cellStyle name="Total 3 4 2 10 2" xfId="18336"/>
    <cellStyle name="Total 3 4 2 10 2 2" xfId="26589"/>
    <cellStyle name="Total 3 4 2 10 3" xfId="33741"/>
    <cellStyle name="Total 3 4 2 11" xfId="12495"/>
    <cellStyle name="Total 3 4 2 11 2" xfId="21484"/>
    <cellStyle name="Total 3 4 2 11 2 2" xfId="27803"/>
    <cellStyle name="Total 3 4 2 11 3" xfId="38169"/>
    <cellStyle name="Total 3 4 2 12" xfId="2489"/>
    <cellStyle name="Total 3 4 2 12 2" xfId="36649"/>
    <cellStyle name="Total 3 4 2 13" xfId="13398"/>
    <cellStyle name="Total 3 4 2 13 2" xfId="40997"/>
    <cellStyle name="Total 3 4 2 14" xfId="43220"/>
    <cellStyle name="Total 3 4 2 2" xfId="832"/>
    <cellStyle name="Total 3 4 2 2 2" xfId="5201"/>
    <cellStyle name="Total 3 4 2 2 2 2" xfId="7787"/>
    <cellStyle name="Total 3 4 2 2 2 2 2" xfId="16776"/>
    <cellStyle name="Total 3 4 2 2 2 2 2 2" xfId="23304"/>
    <cellStyle name="Total 3 4 2 2 2 2 3" xfId="39876"/>
    <cellStyle name="Total 3 4 2 2 2 3" xfId="10424"/>
    <cellStyle name="Total 3 4 2 2 2 3 2" xfId="19413"/>
    <cellStyle name="Total 3 4 2 2 2 3 2 2" xfId="40730"/>
    <cellStyle name="Total 3 4 2 2 2 3 3" xfId="43836"/>
    <cellStyle name="Total 3 4 2 2 2 4" xfId="14190"/>
    <cellStyle name="Total 3 4 2 2 2 4 2" xfId="32964"/>
    <cellStyle name="Total 3 4 2 2 2 5" xfId="42537"/>
    <cellStyle name="Total 3 4 2 2 3" xfId="3269"/>
    <cellStyle name="Total 3 4 2 2 3 2" xfId="36922"/>
    <cellStyle name="Total 3 4 2 2 4" xfId="39095"/>
    <cellStyle name="Total 3 4 2 3" xfId="1177"/>
    <cellStyle name="Total 3 4 2 3 2" xfId="5522"/>
    <cellStyle name="Total 3 4 2 3 2 2" xfId="8108"/>
    <cellStyle name="Total 3 4 2 3 2 2 2" xfId="17097"/>
    <cellStyle name="Total 3 4 2 3 2 2 2 2" xfId="41983"/>
    <cellStyle name="Total 3 4 2 3 2 2 3" xfId="34808"/>
    <cellStyle name="Total 3 4 2 3 2 3" xfId="10745"/>
    <cellStyle name="Total 3 4 2 3 2 3 2" xfId="19734"/>
    <cellStyle name="Total 3 4 2 3 2 3 2 2" xfId="27900"/>
    <cellStyle name="Total 3 4 2 3 2 3 3" xfId="32230"/>
    <cellStyle name="Total 3 4 2 3 2 4" xfId="14511"/>
    <cellStyle name="Total 3 4 2 3 2 4 2" xfId="29401"/>
    <cellStyle name="Total 3 4 2 3 2 5" xfId="34945"/>
    <cellStyle name="Total 3 4 2 3 3" xfId="3614"/>
    <cellStyle name="Total 3 4 2 3 3 2" xfId="41122"/>
    <cellStyle name="Total 3 4 2 3 4" xfId="22316"/>
    <cellStyle name="Total 3 4 2 4" xfId="1521"/>
    <cellStyle name="Total 3 4 2 4 2" xfId="5866"/>
    <cellStyle name="Total 3 4 2 4 2 2" xfId="8452"/>
    <cellStyle name="Total 3 4 2 4 2 2 2" xfId="17441"/>
    <cellStyle name="Total 3 4 2 4 2 2 2 2" xfId="41023"/>
    <cellStyle name="Total 3 4 2 4 2 2 3" xfId="41976"/>
    <cellStyle name="Total 3 4 2 4 2 3" xfId="11089"/>
    <cellStyle name="Total 3 4 2 4 2 3 2" xfId="20078"/>
    <cellStyle name="Total 3 4 2 4 2 3 2 2" xfId="30403"/>
    <cellStyle name="Total 3 4 2 4 2 3 3" xfId="36614"/>
    <cellStyle name="Total 3 4 2 4 2 4" xfId="14855"/>
    <cellStyle name="Total 3 4 2 4 2 4 2" xfId="24472"/>
    <cellStyle name="Total 3 4 2 4 2 5" xfId="42334"/>
    <cellStyle name="Total 3 4 2 4 3" xfId="3958"/>
    <cellStyle name="Total 3 4 2 4 3 2" xfId="22322"/>
    <cellStyle name="Total 3 4 2 4 4" xfId="43503"/>
    <cellStyle name="Total 3 4 2 5" xfId="1912"/>
    <cellStyle name="Total 3 4 2 5 2" xfId="6228"/>
    <cellStyle name="Total 3 4 2 5 2 2" xfId="8814"/>
    <cellStyle name="Total 3 4 2 5 2 2 2" xfId="17803"/>
    <cellStyle name="Total 3 4 2 5 2 2 2 2" xfId="32151"/>
    <cellStyle name="Total 3 4 2 5 2 2 3" xfId="35646"/>
    <cellStyle name="Total 3 4 2 5 2 3" xfId="11451"/>
    <cellStyle name="Total 3 4 2 5 2 3 2" xfId="20440"/>
    <cellStyle name="Total 3 4 2 5 2 3 2 2" xfId="32391"/>
    <cellStyle name="Total 3 4 2 5 2 3 3" xfId="33170"/>
    <cellStyle name="Total 3 4 2 5 2 4" xfId="15217"/>
    <cellStyle name="Total 3 4 2 5 2 4 2" xfId="34564"/>
    <cellStyle name="Total 3 4 2 5 2 5" xfId="43118"/>
    <cellStyle name="Total 3 4 2 5 3" xfId="4349"/>
    <cellStyle name="Total 3 4 2 5 3 2" xfId="43648"/>
    <cellStyle name="Total 3 4 2 5 4" xfId="33773"/>
    <cellStyle name="Total 3 4 2 6" xfId="2140"/>
    <cellStyle name="Total 3 4 2 6 2" xfId="6441"/>
    <cellStyle name="Total 3 4 2 6 2 2" xfId="9027"/>
    <cellStyle name="Total 3 4 2 6 2 2 2" xfId="18016"/>
    <cellStyle name="Total 3 4 2 6 2 2 2 2" xfId="25187"/>
    <cellStyle name="Total 3 4 2 6 2 2 3" xfId="31002"/>
    <cellStyle name="Total 3 4 2 6 2 3" xfId="11664"/>
    <cellStyle name="Total 3 4 2 6 2 3 2" xfId="20653"/>
    <cellStyle name="Total 3 4 2 6 2 3 2 2" xfId="42181"/>
    <cellStyle name="Total 3 4 2 6 2 3 3" xfId="41704"/>
    <cellStyle name="Total 3 4 2 6 2 4" xfId="15430"/>
    <cellStyle name="Total 3 4 2 6 2 4 2" xfId="22480"/>
    <cellStyle name="Total 3 4 2 6 2 5" xfId="36679"/>
    <cellStyle name="Total 3 4 2 6 3" xfId="4577"/>
    <cellStyle name="Total 3 4 2 6 3 2" xfId="27459"/>
    <cellStyle name="Total 3 4 2 6 4" xfId="42470"/>
    <cellStyle name="Total 3 4 2 7" xfId="2950"/>
    <cellStyle name="Total 3 4 2 7 2" xfId="7100"/>
    <cellStyle name="Total 3 4 2 7 2 2" xfId="12226"/>
    <cellStyle name="Total 3 4 2 7 2 2 2" xfId="21215"/>
    <cellStyle name="Total 3 4 2 7 2 2 2 2" xfId="42999"/>
    <cellStyle name="Total 3 4 2 7 2 2 3" xfId="22175"/>
    <cellStyle name="Total 3 4 2 7 2 3" xfId="13020"/>
    <cellStyle name="Total 3 4 2 7 2 3 2" xfId="22009"/>
    <cellStyle name="Total 3 4 2 7 2 3 2 2" xfId="23678"/>
    <cellStyle name="Total 3 4 2 7 2 3 3" xfId="33604"/>
    <cellStyle name="Total 3 4 2 7 2 4" xfId="16089"/>
    <cellStyle name="Total 3 4 2 7 2 4 2" xfId="23795"/>
    <cellStyle name="Total 3 4 2 7 2 5" xfId="43020"/>
    <cellStyle name="Total 3 4 2 7 3" xfId="9663"/>
    <cellStyle name="Total 3 4 2 7 3 2" xfId="18652"/>
    <cellStyle name="Total 3 4 2 7 3 2 2" xfId="27750"/>
    <cellStyle name="Total 3 4 2 7 3 3" xfId="39585"/>
    <cellStyle name="Total 3 4 2 7 4" xfId="31370"/>
    <cellStyle name="Total 3 4 2 8" xfId="4877"/>
    <cellStyle name="Total 3 4 2 8 2" xfId="7463"/>
    <cellStyle name="Total 3 4 2 8 2 2" xfId="16452"/>
    <cellStyle name="Total 3 4 2 8 2 2 2" xfId="29334"/>
    <cellStyle name="Total 3 4 2 8 2 3" xfId="24098"/>
    <cellStyle name="Total 3 4 2 8 3" xfId="10100"/>
    <cellStyle name="Total 3 4 2 8 3 2" xfId="19089"/>
    <cellStyle name="Total 3 4 2 8 3 2 2" xfId="33232"/>
    <cellStyle name="Total 3 4 2 8 3 3" xfId="42761"/>
    <cellStyle name="Total 3 4 2 8 4" xfId="13866"/>
    <cellStyle name="Total 3 4 2 8 4 2" xfId="28416"/>
    <cellStyle name="Total 3 4 2 8 5" xfId="26775"/>
    <cellStyle name="Total 3 4 2 9" xfId="6785"/>
    <cellStyle name="Total 3 4 2 9 2" xfId="11984"/>
    <cellStyle name="Total 3 4 2 9 2 2" xfId="20973"/>
    <cellStyle name="Total 3 4 2 9 2 2 2" xfId="30433"/>
    <cellStyle name="Total 3 4 2 9 2 3" xfId="34554"/>
    <cellStyle name="Total 3 4 2 9 3" xfId="15774"/>
    <cellStyle name="Total 3 4 2 9 3 2" xfId="22829"/>
    <cellStyle name="Total 3 4 2 9 4" xfId="22246"/>
    <cellStyle name="Total 3 4 3" xfId="700"/>
    <cellStyle name="Total 3 4 3 2" xfId="5076"/>
    <cellStyle name="Total 3 4 3 2 2" xfId="7662"/>
    <cellStyle name="Total 3 4 3 2 2 2" xfId="16651"/>
    <cellStyle name="Total 3 4 3 2 2 2 2" xfId="42694"/>
    <cellStyle name="Total 3 4 3 2 2 3" xfId="24403"/>
    <cellStyle name="Total 3 4 3 2 3" xfId="10299"/>
    <cellStyle name="Total 3 4 3 2 3 2" xfId="19288"/>
    <cellStyle name="Total 3 4 3 2 3 2 2" xfId="23552"/>
    <cellStyle name="Total 3 4 3 2 3 3" xfId="26790"/>
    <cellStyle name="Total 3 4 3 2 4" xfId="14065"/>
    <cellStyle name="Total 3 4 3 2 4 2" xfId="27852"/>
    <cellStyle name="Total 3 4 3 2 5" xfId="36191"/>
    <cellStyle name="Total 3 4 3 3" xfId="3137"/>
    <cellStyle name="Total 3 4 3 3 2" xfId="22951"/>
    <cellStyle name="Total 3 4 3 4" xfId="35975"/>
    <cellStyle name="Total 3 4 4" xfId="1045"/>
    <cellStyle name="Total 3 4 4 2" xfId="5397"/>
    <cellStyle name="Total 3 4 4 2 2" xfId="7983"/>
    <cellStyle name="Total 3 4 4 2 2 2" xfId="16972"/>
    <cellStyle name="Total 3 4 4 2 2 2 2" xfId="24774"/>
    <cellStyle name="Total 3 4 4 2 2 3" xfId="38096"/>
    <cellStyle name="Total 3 4 4 2 3" xfId="10620"/>
    <cellStyle name="Total 3 4 4 2 3 2" xfId="19609"/>
    <cellStyle name="Total 3 4 4 2 3 2 2" xfId="31524"/>
    <cellStyle name="Total 3 4 4 2 3 3" xfId="32044"/>
    <cellStyle name="Total 3 4 4 2 4" xfId="14386"/>
    <cellStyle name="Total 3 4 4 2 4 2" xfId="34367"/>
    <cellStyle name="Total 3 4 4 2 5" xfId="32700"/>
    <cellStyle name="Total 3 4 4 3" xfId="3482"/>
    <cellStyle name="Total 3 4 4 3 2" xfId="30423"/>
    <cellStyle name="Total 3 4 4 4" xfId="30352"/>
    <cellStyle name="Total 3 4 5" xfId="1389"/>
    <cellStyle name="Total 3 4 5 2" xfId="5734"/>
    <cellStyle name="Total 3 4 5 2 2" xfId="8320"/>
    <cellStyle name="Total 3 4 5 2 2 2" xfId="17309"/>
    <cellStyle name="Total 3 4 5 2 2 2 2" xfId="42360"/>
    <cellStyle name="Total 3 4 5 2 2 3" xfId="28042"/>
    <cellStyle name="Total 3 4 5 2 3" xfId="10957"/>
    <cellStyle name="Total 3 4 5 2 3 2" xfId="19946"/>
    <cellStyle name="Total 3 4 5 2 3 2 2" xfId="25027"/>
    <cellStyle name="Total 3 4 5 2 3 3" xfId="32212"/>
    <cellStyle name="Total 3 4 5 2 4" xfId="14723"/>
    <cellStyle name="Total 3 4 5 2 4 2" xfId="24560"/>
    <cellStyle name="Total 3 4 5 2 5" xfId="37328"/>
    <cellStyle name="Total 3 4 5 3" xfId="3826"/>
    <cellStyle name="Total 3 4 5 3 2" xfId="33463"/>
    <cellStyle name="Total 3 4 5 4" xfId="22439"/>
    <cellStyle name="Total 3 4 6" xfId="1689"/>
    <cellStyle name="Total 3 4 6 2" xfId="6017"/>
    <cellStyle name="Total 3 4 6 2 2" xfId="8603"/>
    <cellStyle name="Total 3 4 6 2 2 2" xfId="17592"/>
    <cellStyle name="Total 3 4 6 2 2 2 2" xfId="27323"/>
    <cellStyle name="Total 3 4 6 2 2 3" xfId="25752"/>
    <cellStyle name="Total 3 4 6 2 3" xfId="11240"/>
    <cellStyle name="Total 3 4 6 2 3 2" xfId="20229"/>
    <cellStyle name="Total 3 4 6 2 3 2 2" xfId="43484"/>
    <cellStyle name="Total 3 4 6 2 3 3" xfId="31116"/>
    <cellStyle name="Total 3 4 6 2 4" xfId="15006"/>
    <cellStyle name="Total 3 4 6 2 4 2" xfId="37065"/>
    <cellStyle name="Total 3 4 6 2 5" xfId="24003"/>
    <cellStyle name="Total 3 4 6 3" xfId="4126"/>
    <cellStyle name="Total 3 4 6 3 2" xfId="41245"/>
    <cellStyle name="Total 3 4 6 4" xfId="30801"/>
    <cellStyle name="Total 3 4 7" xfId="2008"/>
    <cellStyle name="Total 3 4 7 2" xfId="6316"/>
    <cellStyle name="Total 3 4 7 2 2" xfId="8902"/>
    <cellStyle name="Total 3 4 7 2 2 2" xfId="17891"/>
    <cellStyle name="Total 3 4 7 2 2 2 2" xfId="28224"/>
    <cellStyle name="Total 3 4 7 2 2 3" xfId="31578"/>
    <cellStyle name="Total 3 4 7 2 3" xfId="11539"/>
    <cellStyle name="Total 3 4 7 2 3 2" xfId="20528"/>
    <cellStyle name="Total 3 4 7 2 3 2 2" xfId="34015"/>
    <cellStyle name="Total 3 4 7 2 3 3" xfId="32286"/>
    <cellStyle name="Total 3 4 7 2 4" xfId="15305"/>
    <cellStyle name="Total 3 4 7 2 4 2" xfId="36091"/>
    <cellStyle name="Total 3 4 7 2 5" xfId="35926"/>
    <cellStyle name="Total 3 4 7 3" xfId="4445"/>
    <cellStyle name="Total 3 4 7 3 2" xfId="41197"/>
    <cellStyle name="Total 3 4 7 4" xfId="29600"/>
    <cellStyle name="Total 3 4 8" xfId="2819"/>
    <cellStyle name="Total 3 4 8 2" xfId="6969"/>
    <cellStyle name="Total 3 4 8 2 2" xfId="12098"/>
    <cellStyle name="Total 3 4 8 2 2 2" xfId="21087"/>
    <cellStyle name="Total 3 4 8 2 2 2 2" xfId="42066"/>
    <cellStyle name="Total 3 4 8 2 2 3" xfId="38751"/>
    <cellStyle name="Total 3 4 8 2 3" xfId="12920"/>
    <cellStyle name="Total 3 4 8 2 3 2" xfId="21909"/>
    <cellStyle name="Total 3 4 8 2 3 2 2" xfId="33402"/>
    <cellStyle name="Total 3 4 8 2 3 3" xfId="33704"/>
    <cellStyle name="Total 3 4 8 2 4" xfId="15958"/>
    <cellStyle name="Total 3 4 8 2 4 2" xfId="33048"/>
    <cellStyle name="Total 3 4 8 2 5" xfId="25730"/>
    <cellStyle name="Total 3 4 8 3" xfId="9532"/>
    <cellStyle name="Total 3 4 8 3 2" xfId="18521"/>
    <cellStyle name="Total 3 4 8 3 2 2" xfId="41444"/>
    <cellStyle name="Total 3 4 8 3 3" xfId="31796"/>
    <cellStyle name="Total 3 4 8 4" xfId="22510"/>
    <cellStyle name="Total 3 4 9" xfId="4752"/>
    <cellStyle name="Total 3 4 9 2" xfId="7338"/>
    <cellStyle name="Total 3 4 9 2 2" xfId="16327"/>
    <cellStyle name="Total 3 4 9 2 2 2" xfId="33024"/>
    <cellStyle name="Total 3 4 9 2 3" xfId="29877"/>
    <cellStyle name="Total 3 4 9 3" xfId="9975"/>
    <cellStyle name="Total 3 4 9 3 2" xfId="18964"/>
    <cellStyle name="Total 3 4 9 3 2 2" xfId="40663"/>
    <cellStyle name="Total 3 4 9 3 3" xfId="41342"/>
    <cellStyle name="Total 3 4 9 4" xfId="13741"/>
    <cellStyle name="Total 3 4 9 4 2" xfId="25204"/>
    <cellStyle name="Total 3 4 9 5" xfId="39094"/>
    <cellStyle name="Total 3 5" xfId="246"/>
    <cellStyle name="Total 3 5 10" xfId="9130"/>
    <cellStyle name="Total 3 5 10 2" xfId="18119"/>
    <cellStyle name="Total 3 5 10 2 2" xfId="33761"/>
    <cellStyle name="Total 3 5 10 3" xfId="30715"/>
    <cellStyle name="Total 3 5 11" xfId="9778"/>
    <cellStyle name="Total 3 5 11 2" xfId="18767"/>
    <cellStyle name="Total 3 5 11 2 2" xfId="35852"/>
    <cellStyle name="Total 3 5 11 3" xfId="43935"/>
    <cellStyle name="Total 3 5 12" xfId="2252"/>
    <cellStyle name="Total 3 5 12 2" xfId="40417"/>
    <cellStyle name="Total 3 5 13" xfId="13161"/>
    <cellStyle name="Total 3 5 13 2" xfId="25568"/>
    <cellStyle name="Total 3 5 14" xfId="38909"/>
    <cellStyle name="Total 3 5 15" xfId="44394"/>
    <cellStyle name="Total 3 5 16" xfId="45598"/>
    <cellStyle name="Total 3 5 2" xfId="595"/>
    <cellStyle name="Total 3 5 2 2" xfId="4984"/>
    <cellStyle name="Total 3 5 2 2 2" xfId="7570"/>
    <cellStyle name="Total 3 5 2 2 2 2" xfId="16559"/>
    <cellStyle name="Total 3 5 2 2 2 2 2" xfId="24657"/>
    <cellStyle name="Total 3 5 2 2 2 3" xfId="25774"/>
    <cellStyle name="Total 3 5 2 2 3" xfId="10207"/>
    <cellStyle name="Total 3 5 2 2 3 2" xfId="19196"/>
    <cellStyle name="Total 3 5 2 2 3 2 2" xfId="28310"/>
    <cellStyle name="Total 3 5 2 2 3 3" xfId="33335"/>
    <cellStyle name="Total 3 5 2 2 4" xfId="13973"/>
    <cellStyle name="Total 3 5 2 2 4 2" xfId="27423"/>
    <cellStyle name="Total 3 5 2 2 5" xfId="30474"/>
    <cellStyle name="Total 3 5 2 3" xfId="3032"/>
    <cellStyle name="Total 3 5 2 3 2" xfId="35608"/>
    <cellStyle name="Total 3 5 2 4" xfId="39186"/>
    <cellStyle name="Total 3 5 3" xfId="940"/>
    <cellStyle name="Total 3 5 3 2" xfId="5305"/>
    <cellStyle name="Total 3 5 3 2 2" xfId="7891"/>
    <cellStyle name="Total 3 5 3 2 2 2" xfId="16880"/>
    <cellStyle name="Total 3 5 3 2 2 2 2" xfId="30322"/>
    <cellStyle name="Total 3 5 3 2 2 3" xfId="22986"/>
    <cellStyle name="Total 3 5 3 2 3" xfId="10528"/>
    <cellStyle name="Total 3 5 3 2 3 2" xfId="19517"/>
    <cellStyle name="Total 3 5 3 2 3 2 2" xfId="31977"/>
    <cellStyle name="Total 3 5 3 2 3 3" xfId="42780"/>
    <cellStyle name="Total 3 5 3 2 4" xfId="14294"/>
    <cellStyle name="Total 3 5 3 2 4 2" xfId="38084"/>
    <cellStyle name="Total 3 5 3 2 5" xfId="37428"/>
    <cellStyle name="Total 3 5 3 3" xfId="3377"/>
    <cellStyle name="Total 3 5 3 3 2" xfId="25488"/>
    <cellStyle name="Total 3 5 3 4" xfId="43603"/>
    <cellStyle name="Total 3 5 4" xfId="1284"/>
    <cellStyle name="Total 3 5 4 2" xfId="5629"/>
    <cellStyle name="Total 3 5 4 2 2" xfId="8215"/>
    <cellStyle name="Total 3 5 4 2 2 2" xfId="17204"/>
    <cellStyle name="Total 3 5 4 2 2 2 2" xfId="27740"/>
    <cellStyle name="Total 3 5 4 2 2 3" xfId="38870"/>
    <cellStyle name="Total 3 5 4 2 3" xfId="10852"/>
    <cellStyle name="Total 3 5 4 2 3 2" xfId="19841"/>
    <cellStyle name="Total 3 5 4 2 3 2 2" xfId="28768"/>
    <cellStyle name="Total 3 5 4 2 3 3" xfId="41650"/>
    <cellStyle name="Total 3 5 4 2 4" xfId="14618"/>
    <cellStyle name="Total 3 5 4 2 4 2" xfId="24788"/>
    <cellStyle name="Total 3 5 4 2 5" xfId="42585"/>
    <cellStyle name="Total 3 5 4 3" xfId="3721"/>
    <cellStyle name="Total 3 5 4 3 2" xfId="22687"/>
    <cellStyle name="Total 3 5 4 4" xfId="26464"/>
    <cellStyle name="Total 3 5 5" xfId="1735"/>
    <cellStyle name="Total 3 5 5 2" xfId="6061"/>
    <cellStyle name="Total 3 5 5 2 2" xfId="8647"/>
    <cellStyle name="Total 3 5 5 2 2 2" xfId="17636"/>
    <cellStyle name="Total 3 5 5 2 2 2 2" xfId="34294"/>
    <cellStyle name="Total 3 5 5 2 2 3" xfId="41187"/>
    <cellStyle name="Total 3 5 5 2 3" xfId="11284"/>
    <cellStyle name="Total 3 5 5 2 3 2" xfId="20273"/>
    <cellStyle name="Total 3 5 5 2 3 2 2" xfId="39963"/>
    <cellStyle name="Total 3 5 5 2 3 3" xfId="31970"/>
    <cellStyle name="Total 3 5 5 2 4" xfId="15050"/>
    <cellStyle name="Total 3 5 5 2 4 2" xfId="25024"/>
    <cellStyle name="Total 3 5 5 2 5" xfId="32515"/>
    <cellStyle name="Total 3 5 5 3" xfId="4172"/>
    <cellStyle name="Total 3 5 5 3 2" xfId="22136"/>
    <cellStyle name="Total 3 5 5 4" xfId="30749"/>
    <cellStyle name="Total 3 5 6" xfId="1815"/>
    <cellStyle name="Total 3 5 6 2" xfId="6132"/>
    <cellStyle name="Total 3 5 6 2 2" xfId="8718"/>
    <cellStyle name="Total 3 5 6 2 2 2" xfId="17707"/>
    <cellStyle name="Total 3 5 6 2 2 2 2" xfId="39159"/>
    <cellStyle name="Total 3 5 6 2 2 3" xfId="37587"/>
    <cellStyle name="Total 3 5 6 2 3" xfId="11355"/>
    <cellStyle name="Total 3 5 6 2 3 2" xfId="20344"/>
    <cellStyle name="Total 3 5 6 2 3 2 2" xfId="42059"/>
    <cellStyle name="Total 3 5 6 2 3 3" xfId="26739"/>
    <cellStyle name="Total 3 5 6 2 4" xfId="15121"/>
    <cellStyle name="Total 3 5 6 2 4 2" xfId="25579"/>
    <cellStyle name="Total 3 5 6 2 5" xfId="35855"/>
    <cellStyle name="Total 3 5 6 3" xfId="4252"/>
    <cellStyle name="Total 3 5 6 3 2" xfId="22836"/>
    <cellStyle name="Total 3 5 6 4" xfId="27568"/>
    <cellStyle name="Total 3 5 7" xfId="2714"/>
    <cellStyle name="Total 3 5 7 2" xfId="6904"/>
    <cellStyle name="Total 3 5 7 2 2" xfId="12045"/>
    <cellStyle name="Total 3 5 7 2 2 2" xfId="21034"/>
    <cellStyle name="Total 3 5 7 2 2 2 2" xfId="33115"/>
    <cellStyle name="Total 3 5 7 2 2 3" xfId="34403"/>
    <cellStyle name="Total 3 5 7 2 3" xfId="12867"/>
    <cellStyle name="Total 3 5 7 2 3 2" xfId="21856"/>
    <cellStyle name="Total 3 5 7 2 3 2 2" xfId="40053"/>
    <cellStyle name="Total 3 5 7 2 3 3" xfId="31290"/>
    <cellStyle name="Total 3 5 7 2 4" xfId="15893"/>
    <cellStyle name="Total 3 5 7 2 4 2" xfId="27966"/>
    <cellStyle name="Total 3 5 7 2 5" xfId="34630"/>
    <cellStyle name="Total 3 5 7 3" xfId="9475"/>
    <cellStyle name="Total 3 5 7 3 2" xfId="18464"/>
    <cellStyle name="Total 3 5 7 3 2 2" xfId="38574"/>
    <cellStyle name="Total 3 5 7 3 3" xfId="31406"/>
    <cellStyle name="Total 3 5 7 4" xfId="33789"/>
    <cellStyle name="Total 3 5 8" xfId="4660"/>
    <cellStyle name="Total 3 5 8 2" xfId="7246"/>
    <cellStyle name="Total 3 5 8 2 2" xfId="16235"/>
    <cellStyle name="Total 3 5 8 2 2 2" xfId="42566"/>
    <cellStyle name="Total 3 5 8 2 3" xfId="31405"/>
    <cellStyle name="Total 3 5 8 3" xfId="9883"/>
    <cellStyle name="Total 3 5 8 3 2" xfId="18872"/>
    <cellStyle name="Total 3 5 8 3 2 2" xfId="35204"/>
    <cellStyle name="Total 3 5 8 3 3" xfId="43947"/>
    <cellStyle name="Total 3 5 8 4" xfId="13649"/>
    <cellStyle name="Total 3 5 8 4 2" xfId="31432"/>
    <cellStyle name="Total 3 5 8 5" xfId="40826"/>
    <cellStyle name="Total 3 5 9" xfId="6548"/>
    <cellStyle name="Total 3 5 9 2" xfId="11767"/>
    <cellStyle name="Total 3 5 9 2 2" xfId="20756"/>
    <cellStyle name="Total 3 5 9 2 2 2" xfId="24557"/>
    <cellStyle name="Total 3 5 9 2 3" xfId="24043"/>
    <cellStyle name="Total 3 5 9 3" xfId="15537"/>
    <cellStyle name="Total 3 5 9 3 2" xfId="32111"/>
    <cellStyle name="Total 3 5 9 4" xfId="23040"/>
    <cellStyle name="Total 3 6" xfId="384"/>
    <cellStyle name="Total 3 6 10" xfId="9255"/>
    <cellStyle name="Total 3 6 10 2" xfId="18244"/>
    <cellStyle name="Total 3 6 10 2 2" xfId="29939"/>
    <cellStyle name="Total 3 6 10 3" xfId="26099"/>
    <cellStyle name="Total 3 6 11" xfId="12462"/>
    <cellStyle name="Total 3 6 11 2" xfId="21451"/>
    <cellStyle name="Total 3 6 11 2 2" xfId="26367"/>
    <cellStyle name="Total 3 6 11 3" xfId="34278"/>
    <cellStyle name="Total 3 6 12" xfId="2390"/>
    <cellStyle name="Total 3 6 12 2" xfId="30631"/>
    <cellStyle name="Total 3 6 13" xfId="13299"/>
    <cellStyle name="Total 3 6 13 2" xfId="42486"/>
    <cellStyle name="Total 3 6 14" xfId="28418"/>
    <cellStyle name="Total 3 6 15" xfId="44399"/>
    <cellStyle name="Total 3 6 16" xfId="45680"/>
    <cellStyle name="Total 3 6 2" xfId="733"/>
    <cellStyle name="Total 3 6 2 2" xfId="5109"/>
    <cellStyle name="Total 3 6 2 2 2" xfId="7695"/>
    <cellStyle name="Total 3 6 2 2 2 2" xfId="16684"/>
    <cellStyle name="Total 3 6 2 2 2 2 2" xfId="32551"/>
    <cellStyle name="Total 3 6 2 2 2 3" xfId="42990"/>
    <cellStyle name="Total 3 6 2 2 3" xfId="10332"/>
    <cellStyle name="Total 3 6 2 2 3 2" xfId="19321"/>
    <cellStyle name="Total 3 6 2 2 3 2 2" xfId="37239"/>
    <cellStyle name="Total 3 6 2 2 3 3" xfId="25338"/>
    <cellStyle name="Total 3 6 2 2 4" xfId="14098"/>
    <cellStyle name="Total 3 6 2 2 4 2" xfId="33794"/>
    <cellStyle name="Total 3 6 2 2 5" xfId="31698"/>
    <cellStyle name="Total 3 6 2 3" xfId="3170"/>
    <cellStyle name="Total 3 6 2 3 2" xfId="28303"/>
    <cellStyle name="Total 3 6 2 4" xfId="38112"/>
    <cellStyle name="Total 3 6 3" xfId="1078"/>
    <cellStyle name="Total 3 6 3 2" xfId="5430"/>
    <cellStyle name="Total 3 6 3 2 2" xfId="8016"/>
    <cellStyle name="Total 3 6 3 2 2 2" xfId="17005"/>
    <cellStyle name="Total 3 6 3 2 2 2 2" xfId="27463"/>
    <cellStyle name="Total 3 6 3 2 2 3" xfId="23682"/>
    <cellStyle name="Total 3 6 3 2 3" xfId="10653"/>
    <cellStyle name="Total 3 6 3 2 3 2" xfId="19642"/>
    <cellStyle name="Total 3 6 3 2 3 2 2" xfId="26073"/>
    <cellStyle name="Total 3 6 3 2 3 3" xfId="44062"/>
    <cellStyle name="Total 3 6 3 2 4" xfId="14419"/>
    <cellStyle name="Total 3 6 3 2 4 2" xfId="36823"/>
    <cellStyle name="Total 3 6 3 2 5" xfId="36513"/>
    <cellStyle name="Total 3 6 3 3" xfId="3515"/>
    <cellStyle name="Total 3 6 3 3 2" xfId="32312"/>
    <cellStyle name="Total 3 6 3 4" xfId="30691"/>
    <cellStyle name="Total 3 6 4" xfId="1422"/>
    <cellStyle name="Total 3 6 4 2" xfId="5767"/>
    <cellStyle name="Total 3 6 4 2 2" xfId="8353"/>
    <cellStyle name="Total 3 6 4 2 2 2" xfId="17342"/>
    <cellStyle name="Total 3 6 4 2 2 2 2" xfId="35640"/>
    <cellStyle name="Total 3 6 4 2 2 3" xfId="43238"/>
    <cellStyle name="Total 3 6 4 2 3" xfId="10990"/>
    <cellStyle name="Total 3 6 4 2 3 2" xfId="19979"/>
    <cellStyle name="Total 3 6 4 2 3 2 2" xfId="25290"/>
    <cellStyle name="Total 3 6 4 2 3 3" xfId="43923"/>
    <cellStyle name="Total 3 6 4 2 4" xfId="14756"/>
    <cellStyle name="Total 3 6 4 2 4 2" xfId="27302"/>
    <cellStyle name="Total 3 6 4 2 5" xfId="30834"/>
    <cellStyle name="Total 3 6 4 3" xfId="3859"/>
    <cellStyle name="Total 3 6 4 3 2" xfId="27964"/>
    <cellStyle name="Total 3 6 4 4" xfId="31263"/>
    <cellStyle name="Total 3 6 5" xfId="1622"/>
    <cellStyle name="Total 3 6 5 2" xfId="5966"/>
    <cellStyle name="Total 3 6 5 2 2" xfId="8552"/>
    <cellStyle name="Total 3 6 5 2 2 2" xfId="17541"/>
    <cellStyle name="Total 3 6 5 2 2 2 2" xfId="32434"/>
    <cellStyle name="Total 3 6 5 2 2 3" xfId="25434"/>
    <cellStyle name="Total 3 6 5 2 3" xfId="11189"/>
    <cellStyle name="Total 3 6 5 2 3 2" xfId="20178"/>
    <cellStyle name="Total 3 6 5 2 3 2 2" xfId="27202"/>
    <cellStyle name="Total 3 6 5 2 3 3" xfId="22359"/>
    <cellStyle name="Total 3 6 5 2 4" xfId="14955"/>
    <cellStyle name="Total 3 6 5 2 4 2" xfId="34822"/>
    <cellStyle name="Total 3 6 5 2 5" xfId="43352"/>
    <cellStyle name="Total 3 6 5 3" xfId="4059"/>
    <cellStyle name="Total 3 6 5 3 2" xfId="29383"/>
    <cellStyle name="Total 3 6 5 4" xfId="22777"/>
    <cellStyle name="Total 3 6 6" xfId="2041"/>
    <cellStyle name="Total 3 6 6 2" xfId="6349"/>
    <cellStyle name="Total 3 6 6 2 2" xfId="8935"/>
    <cellStyle name="Total 3 6 6 2 2 2" xfId="17924"/>
    <cellStyle name="Total 3 6 6 2 2 2 2" xfId="43562"/>
    <cellStyle name="Total 3 6 6 2 2 3" xfId="38402"/>
    <cellStyle name="Total 3 6 6 2 3" xfId="11572"/>
    <cellStyle name="Total 3 6 6 2 3 2" xfId="20561"/>
    <cellStyle name="Total 3 6 6 2 3 2 2" xfId="34315"/>
    <cellStyle name="Total 3 6 6 2 3 3" xfId="43942"/>
    <cellStyle name="Total 3 6 6 2 4" xfId="15338"/>
    <cellStyle name="Total 3 6 6 2 4 2" xfId="31626"/>
    <cellStyle name="Total 3 6 6 2 5" xfId="23382"/>
    <cellStyle name="Total 3 6 6 3" xfId="4478"/>
    <cellStyle name="Total 3 6 6 3 2" xfId="37870"/>
    <cellStyle name="Total 3 6 6 4" xfId="41963"/>
    <cellStyle name="Total 3 6 7" xfId="2852"/>
    <cellStyle name="Total 3 6 7 2" xfId="7002"/>
    <cellStyle name="Total 3 6 7 2 2" xfId="12131"/>
    <cellStyle name="Total 3 6 7 2 2 2" xfId="21120"/>
    <cellStyle name="Total 3 6 7 2 2 2 2" xfId="35354"/>
    <cellStyle name="Total 3 6 7 2 2 3" xfId="23570"/>
    <cellStyle name="Total 3 6 7 2 3" xfId="12947"/>
    <cellStyle name="Total 3 6 7 2 3 2" xfId="21936"/>
    <cellStyle name="Total 3 6 7 2 3 2 2" xfId="42618"/>
    <cellStyle name="Total 3 6 7 2 3 3" xfId="27355"/>
    <cellStyle name="Total 3 6 7 2 4" xfId="15991"/>
    <cellStyle name="Total 3 6 7 2 4 2" xfId="34923"/>
    <cellStyle name="Total 3 6 7 2 5" xfId="24894"/>
    <cellStyle name="Total 3 6 7 3" xfId="9565"/>
    <cellStyle name="Total 3 6 7 3 2" xfId="18554"/>
    <cellStyle name="Total 3 6 7 3 2 2" xfId="30142"/>
    <cellStyle name="Total 3 6 7 3 3" xfId="33520"/>
    <cellStyle name="Total 3 6 7 4" xfId="28014"/>
    <cellStyle name="Total 3 6 8" xfId="4785"/>
    <cellStyle name="Total 3 6 8 2" xfId="7371"/>
    <cellStyle name="Total 3 6 8 2 2" xfId="16360"/>
    <cellStyle name="Total 3 6 8 2 2 2" xfId="33288"/>
    <cellStyle name="Total 3 6 8 2 3" xfId="28870"/>
    <cellStyle name="Total 3 6 8 3" xfId="10008"/>
    <cellStyle name="Total 3 6 8 3 2" xfId="18997"/>
    <cellStyle name="Total 3 6 8 3 2 2" xfId="23476"/>
    <cellStyle name="Total 3 6 8 3 3" xfId="26489"/>
    <cellStyle name="Total 3 6 8 4" xfId="13774"/>
    <cellStyle name="Total 3 6 8 4 2" xfId="40371"/>
    <cellStyle name="Total 3 6 8 5" xfId="38023"/>
    <cellStyle name="Total 3 6 9" xfId="6686"/>
    <cellStyle name="Total 3 6 9 2" xfId="11892"/>
    <cellStyle name="Total 3 6 9 2 2" xfId="20881"/>
    <cellStyle name="Total 3 6 9 2 2 2" xfId="27751"/>
    <cellStyle name="Total 3 6 9 2 3" xfId="34870"/>
    <cellStyle name="Total 3 6 9 3" xfId="15675"/>
    <cellStyle name="Total 3 6 9 3 2" xfId="26302"/>
    <cellStyle name="Total 3 6 9 4" xfId="38422"/>
    <cellStyle name="Total 3 7" xfId="524"/>
    <cellStyle name="Total 3 7 10" xfId="44482"/>
    <cellStyle name="Total 3 7 11" xfId="45716"/>
    <cellStyle name="Total 3 7 2" xfId="873"/>
    <cellStyle name="Total 3 7 2 2" xfId="5242"/>
    <cellStyle name="Total 3 7 2 2 2" xfId="7828"/>
    <cellStyle name="Total 3 7 2 2 2 2" xfId="16817"/>
    <cellStyle name="Total 3 7 2 2 2 2 2" xfId="41872"/>
    <cellStyle name="Total 3 7 2 2 2 3" xfId="38879"/>
    <cellStyle name="Total 3 7 2 2 3" xfId="10465"/>
    <cellStyle name="Total 3 7 2 2 3 2" xfId="19454"/>
    <cellStyle name="Total 3 7 2 2 3 2 2" xfId="27341"/>
    <cellStyle name="Total 3 7 2 2 3 3" xfId="40527"/>
    <cellStyle name="Total 3 7 2 2 4" xfId="14231"/>
    <cellStyle name="Total 3 7 2 2 4 2" xfId="25109"/>
    <cellStyle name="Total 3 7 2 2 5" xfId="43141"/>
    <cellStyle name="Total 3 7 2 3" xfId="3310"/>
    <cellStyle name="Total 3 7 2 3 2" xfId="35318"/>
    <cellStyle name="Total 3 7 2 4" xfId="27886"/>
    <cellStyle name="Total 3 7 3" xfId="1218"/>
    <cellStyle name="Total 3 7 3 2" xfId="5563"/>
    <cellStyle name="Total 3 7 3 2 2" xfId="8149"/>
    <cellStyle name="Total 3 7 3 2 2 2" xfId="17138"/>
    <cellStyle name="Total 3 7 3 2 2 2 2" xfId="26000"/>
    <cellStyle name="Total 3 7 3 2 2 3" xfId="24721"/>
    <cellStyle name="Total 3 7 3 2 3" xfId="10786"/>
    <cellStyle name="Total 3 7 3 2 3 2" xfId="19775"/>
    <cellStyle name="Total 3 7 3 2 3 2 2" xfId="36374"/>
    <cellStyle name="Total 3 7 3 2 3 3" xfId="42741"/>
    <cellStyle name="Total 3 7 3 2 4" xfId="14552"/>
    <cellStyle name="Total 3 7 3 2 4 2" xfId="37905"/>
    <cellStyle name="Total 3 7 3 2 5" xfId="24906"/>
    <cellStyle name="Total 3 7 3 3" xfId="3655"/>
    <cellStyle name="Total 3 7 3 3 2" xfId="25224"/>
    <cellStyle name="Total 3 7 3 4" xfId="34304"/>
    <cellStyle name="Total 3 7 4" xfId="1562"/>
    <cellStyle name="Total 3 7 4 2" xfId="5907"/>
    <cellStyle name="Total 3 7 4 2 2" xfId="8493"/>
    <cellStyle name="Total 3 7 4 2 2 2" xfId="17482"/>
    <cellStyle name="Total 3 7 4 2 2 2 2" xfId="27649"/>
    <cellStyle name="Total 3 7 4 2 2 3" xfId="26025"/>
    <cellStyle name="Total 3 7 4 2 3" xfId="11130"/>
    <cellStyle name="Total 3 7 4 2 3 2" xfId="20119"/>
    <cellStyle name="Total 3 7 4 2 3 2 2" xfId="27840"/>
    <cellStyle name="Total 3 7 4 2 3 3" xfId="43840"/>
    <cellStyle name="Total 3 7 4 2 4" xfId="14896"/>
    <cellStyle name="Total 3 7 4 2 4 2" xfId="29146"/>
    <cellStyle name="Total 3 7 4 2 5" xfId="33518"/>
    <cellStyle name="Total 3 7 4 3" xfId="3999"/>
    <cellStyle name="Total 3 7 4 3 2" xfId="24569"/>
    <cellStyle name="Total 3 7 4 4" xfId="29814"/>
    <cellStyle name="Total 3 7 5" xfId="1874"/>
    <cellStyle name="Total 3 7 5 2" xfId="6190"/>
    <cellStyle name="Total 3 7 5 2 2" xfId="8776"/>
    <cellStyle name="Total 3 7 5 2 2 2" xfId="17765"/>
    <cellStyle name="Total 3 7 5 2 2 2 2" xfId="31716"/>
    <cellStyle name="Total 3 7 5 2 2 3" xfId="35361"/>
    <cellStyle name="Total 3 7 5 2 3" xfId="11413"/>
    <cellStyle name="Total 3 7 5 2 3 2" xfId="20402"/>
    <cellStyle name="Total 3 7 5 2 3 2 2" xfId="29450"/>
    <cellStyle name="Total 3 7 5 2 3 3" xfId="37787"/>
    <cellStyle name="Total 3 7 5 2 4" xfId="15179"/>
    <cellStyle name="Total 3 7 5 2 4 2" xfId="34014"/>
    <cellStyle name="Total 3 7 5 2 5" xfId="24061"/>
    <cellStyle name="Total 3 7 5 3" xfId="4311"/>
    <cellStyle name="Total 3 7 5 3 2" xfId="26345"/>
    <cellStyle name="Total 3 7 5 4" xfId="24021"/>
    <cellStyle name="Total 3 7 6" xfId="2181"/>
    <cellStyle name="Total 3 7 6 2" xfId="6482"/>
    <cellStyle name="Total 3 7 6 2 2" xfId="9068"/>
    <cellStyle name="Total 3 7 6 2 2 2" xfId="18057"/>
    <cellStyle name="Total 3 7 6 2 2 2 2" xfId="31994"/>
    <cellStyle name="Total 3 7 6 2 2 3" xfId="22866"/>
    <cellStyle name="Total 3 7 6 2 3" xfId="11705"/>
    <cellStyle name="Total 3 7 6 2 3 2" xfId="20694"/>
    <cellStyle name="Total 3 7 6 2 3 2 2" xfId="26138"/>
    <cellStyle name="Total 3 7 6 2 3 3" xfId="33330"/>
    <cellStyle name="Total 3 7 6 2 4" xfId="15471"/>
    <cellStyle name="Total 3 7 6 2 4 2" xfId="32702"/>
    <cellStyle name="Total 3 7 6 2 5" xfId="34252"/>
    <cellStyle name="Total 3 7 6 3" xfId="4618"/>
    <cellStyle name="Total 3 7 6 3 2" xfId="29697"/>
    <cellStyle name="Total 3 7 6 4" xfId="29606"/>
    <cellStyle name="Total 3 7 7" xfId="4918"/>
    <cellStyle name="Total 3 7 7 2" xfId="7504"/>
    <cellStyle name="Total 3 7 7 2 2" xfId="16493"/>
    <cellStyle name="Total 3 7 7 2 2 2" xfId="34573"/>
    <cellStyle name="Total 3 7 7 2 3" xfId="26232"/>
    <cellStyle name="Total 3 7 7 3" xfId="10141"/>
    <cellStyle name="Total 3 7 7 3 2" xfId="19130"/>
    <cellStyle name="Total 3 7 7 3 2 2" xfId="28924"/>
    <cellStyle name="Total 3 7 7 3 3" xfId="40523"/>
    <cellStyle name="Total 3 7 7 4" xfId="13907"/>
    <cellStyle name="Total 3 7 7 4 2" xfId="36785"/>
    <cellStyle name="Total 3 7 7 5" xfId="23509"/>
    <cellStyle name="Total 3 7 8" xfId="2530"/>
    <cellStyle name="Total 3 7 8 2" xfId="33148"/>
    <cellStyle name="Total 3 7 9" xfId="31770"/>
    <cellStyle name="Total 3 8" xfId="229"/>
    <cellStyle name="Total 3 8 2" xfId="2572"/>
    <cellStyle name="Total 3 8 2 2" xfId="6813"/>
    <cellStyle name="Total 3 8 2 2 2" xfId="15802"/>
    <cellStyle name="Total 3 8 2 2 2 2" xfId="43408"/>
    <cellStyle name="Total 3 8 2 2 3" xfId="31393"/>
    <cellStyle name="Total 3 8 2 3" xfId="9383"/>
    <cellStyle name="Total 3 8 2 3 2" xfId="18372"/>
    <cellStyle name="Total 3 8 2 3 2 2" xfId="25348"/>
    <cellStyle name="Total 3 8 2 3 3" xfId="38446"/>
    <cellStyle name="Total 3 8 2 4" xfId="13426"/>
    <cellStyle name="Total 3 8 2 4 2" xfId="34334"/>
    <cellStyle name="Total 3 8 2 5" xfId="43162"/>
    <cellStyle name="Total 3 8 3" xfId="2697"/>
    <cellStyle name="Total 3 8 3 2" xfId="30017"/>
    <cellStyle name="Total 3 8 4" xfId="34211"/>
    <cellStyle name="Total 3 8 5" xfId="44500"/>
    <cellStyle name="Total 3 8 6" xfId="45763"/>
    <cellStyle name="Total 3 9" xfId="578"/>
    <cellStyle name="Total 3 9 2" xfId="4969"/>
    <cellStyle name="Total 3 9 2 2" xfId="7555"/>
    <cellStyle name="Total 3 9 2 2 2" xfId="16544"/>
    <cellStyle name="Total 3 9 2 2 2 2" xfId="38076"/>
    <cellStyle name="Total 3 9 2 2 3" xfId="39193"/>
    <cellStyle name="Total 3 9 2 3" xfId="10192"/>
    <cellStyle name="Total 3 9 2 3 2" xfId="19181"/>
    <cellStyle name="Total 3 9 2 3 2 2" xfId="35329"/>
    <cellStyle name="Total 3 9 2 3 3" xfId="35705"/>
    <cellStyle name="Total 3 9 2 4" xfId="13958"/>
    <cellStyle name="Total 3 9 2 4 2" xfId="23679"/>
    <cellStyle name="Total 3 9 2 5" xfId="28284"/>
    <cellStyle name="Total 3 9 3" xfId="3015"/>
    <cellStyle name="Total 3 9 3 2" xfId="23891"/>
    <cellStyle name="Total 3 9 4" xfId="39850"/>
    <cellStyle name="Total 3 9 5" xfId="44538"/>
    <cellStyle name="Total 3 9 6" xfId="45804"/>
    <cellStyle name="Total 4" xfId="143"/>
    <cellStyle name="Total 4 10" xfId="925"/>
    <cellStyle name="Total 4 10 2" xfId="5292"/>
    <cellStyle name="Total 4 10 2 2" xfId="7878"/>
    <cellStyle name="Total 4 10 2 2 2" xfId="16867"/>
    <cellStyle name="Total 4 10 2 2 2 2" xfId="27356"/>
    <cellStyle name="Total 4 10 2 2 3" xfId="38324"/>
    <cellStyle name="Total 4 10 2 3" xfId="10515"/>
    <cellStyle name="Total 4 10 2 3 2" xfId="19504"/>
    <cellStyle name="Total 4 10 2 3 2 2" xfId="42721"/>
    <cellStyle name="Total 4 10 2 3 3" xfId="26789"/>
    <cellStyle name="Total 4 10 2 4" xfId="14281"/>
    <cellStyle name="Total 4 10 2 4 2" xfId="29738"/>
    <cellStyle name="Total 4 10 2 5" xfId="25009"/>
    <cellStyle name="Total 4 10 3" xfId="3362"/>
    <cellStyle name="Total 4 10 3 2" xfId="41567"/>
    <cellStyle name="Total 4 10 4" xfId="43360"/>
    <cellStyle name="Total 4 10 5" xfId="44565"/>
    <cellStyle name="Total 4 11" xfId="1269"/>
    <cellStyle name="Total 4 11 2" xfId="5614"/>
    <cellStyle name="Total 4 11 2 2" xfId="8200"/>
    <cellStyle name="Total 4 11 2 2 2" xfId="17189"/>
    <cellStyle name="Total 4 11 2 2 2 2" xfId="38788"/>
    <cellStyle name="Total 4 11 2 2 3" xfId="28251"/>
    <cellStyle name="Total 4 11 2 3" xfId="10837"/>
    <cellStyle name="Total 4 11 2 3 2" xfId="19826"/>
    <cellStyle name="Total 4 11 2 3 2 2" xfId="40144"/>
    <cellStyle name="Total 4 11 2 3 3" xfId="34424"/>
    <cellStyle name="Total 4 11 2 4" xfId="14603"/>
    <cellStyle name="Total 4 11 2 4 2" xfId="38201"/>
    <cellStyle name="Total 4 11 2 5" xfId="37664"/>
    <cellStyle name="Total 4 11 3" xfId="3706"/>
    <cellStyle name="Total 4 11 3 2" xfId="41889"/>
    <cellStyle name="Total 4 11 4" xfId="33375"/>
    <cellStyle name="Total 4 11 5" xfId="44624"/>
    <cellStyle name="Total 4 12" xfId="1813"/>
    <cellStyle name="Total 4 12 2" xfId="6130"/>
    <cellStyle name="Total 4 12 2 2" xfId="8716"/>
    <cellStyle name="Total 4 12 2 2 2" xfId="17705"/>
    <cellStyle name="Total 4 12 2 2 2 2" xfId="43006"/>
    <cellStyle name="Total 4 12 2 2 3" xfId="41433"/>
    <cellStyle name="Total 4 12 2 3" xfId="11353"/>
    <cellStyle name="Total 4 12 2 3 2" xfId="20342"/>
    <cellStyle name="Total 4 12 2 3 2 2" xfId="24664"/>
    <cellStyle name="Total 4 12 2 3 3" xfId="23135"/>
    <cellStyle name="Total 4 12 2 4" xfId="15119"/>
    <cellStyle name="Total 4 12 2 4 2" xfId="28875"/>
    <cellStyle name="Total 4 12 2 5" xfId="35846"/>
    <cellStyle name="Total 4 12 3" xfId="4250"/>
    <cellStyle name="Total 4 12 3 2" xfId="36241"/>
    <cellStyle name="Total 4 12 4" xfId="28339"/>
    <cellStyle name="Total 4 12 5" xfId="44650"/>
    <cellStyle name="Total 4 13" xfId="1822"/>
    <cellStyle name="Total 4 13 2" xfId="6139"/>
    <cellStyle name="Total 4 13 2 2" xfId="8725"/>
    <cellStyle name="Total 4 13 2 2 2" xfId="17714"/>
    <cellStyle name="Total 4 13 2 2 2 2" xfId="35013"/>
    <cellStyle name="Total 4 13 2 2 3" xfId="28956"/>
    <cellStyle name="Total 4 13 2 3" xfId="11362"/>
    <cellStyle name="Total 4 13 2 3 2" xfId="20351"/>
    <cellStyle name="Total 4 13 2 3 2 2" xfId="39325"/>
    <cellStyle name="Total 4 13 2 3 3" xfId="26487"/>
    <cellStyle name="Total 4 13 2 4" xfId="15128"/>
    <cellStyle name="Total 4 13 2 4 2" xfId="27878"/>
    <cellStyle name="Total 4 13 2 5" xfId="29445"/>
    <cellStyle name="Total 4 13 3" xfId="4259"/>
    <cellStyle name="Total 4 13 3 2" xfId="25878"/>
    <cellStyle name="Total 4 13 4" xfId="42399"/>
    <cellStyle name="Total 4 13 5" xfId="44653"/>
    <cellStyle name="Total 4 14" xfId="2618"/>
    <cellStyle name="Total 4 14 2" xfId="6859"/>
    <cellStyle name="Total 4 14 2 2" xfId="15848"/>
    <cellStyle name="Total 4 14 2 2 2" xfId="33247"/>
    <cellStyle name="Total 4 14 2 3" xfId="23829"/>
    <cellStyle name="Total 4 14 3" xfId="9429"/>
    <cellStyle name="Total 4 14 3 2" xfId="18418"/>
    <cellStyle name="Total 4 14 3 2 2" xfId="36264"/>
    <cellStyle name="Total 4 14 3 3" xfId="28682"/>
    <cellStyle name="Total 4 14 4" xfId="13472"/>
    <cellStyle name="Total 4 14 4 2" xfId="24453"/>
    <cellStyle name="Total 4 14 5" xfId="36531"/>
    <cellStyle name="Total 4 14 6" xfId="44734"/>
    <cellStyle name="Total 4 15" xfId="6533"/>
    <cellStyle name="Total 4 15 2" xfId="11754"/>
    <cellStyle name="Total 4 15 2 2" xfId="20743"/>
    <cellStyle name="Total 4 15 2 2 2" xfId="24049"/>
    <cellStyle name="Total 4 15 2 3" xfId="40286"/>
    <cellStyle name="Total 4 15 3" xfId="15522"/>
    <cellStyle name="Total 4 15 3 2" xfId="27611"/>
    <cellStyle name="Total 4 15 4" xfId="42214"/>
    <cellStyle name="Total 4 15 5" xfId="44740"/>
    <cellStyle name="Total 4 16" xfId="9117"/>
    <cellStyle name="Total 4 16 2" xfId="18106"/>
    <cellStyle name="Total 4 16 2 2" xfId="27944"/>
    <cellStyle name="Total 4 16 3" xfId="39699"/>
    <cellStyle name="Total 4 16 4" xfId="44801"/>
    <cellStyle name="Total 4 17" xfId="9785"/>
    <cellStyle name="Total 4 17 2" xfId="18774"/>
    <cellStyle name="Total 4 17 2 2" xfId="31967"/>
    <cellStyle name="Total 4 17 3" xfId="43824"/>
    <cellStyle name="Total 4 17 4" xfId="44858"/>
    <cellStyle name="Total 4 18" xfId="2237"/>
    <cellStyle name="Total 4 18 2" xfId="34846"/>
    <cellStyle name="Total 4 18 3" xfId="44890"/>
    <cellStyle name="Total 4 19" xfId="13146"/>
    <cellStyle name="Total 4 19 2" xfId="34244"/>
    <cellStyle name="Total 4 19 3" xfId="44968"/>
    <cellStyle name="Total 4 2" xfId="175"/>
    <cellStyle name="Total 4 2 10" xfId="1986"/>
    <cellStyle name="Total 4 2 10 2" xfId="6294"/>
    <cellStyle name="Total 4 2 10 2 2" xfId="8880"/>
    <cellStyle name="Total 4 2 10 2 2 2" xfId="17869"/>
    <cellStyle name="Total 4 2 10 2 2 2 2" xfId="39337"/>
    <cellStyle name="Total 4 2 10 2 2 3" xfId="43099"/>
    <cellStyle name="Total 4 2 10 2 3" xfId="11517"/>
    <cellStyle name="Total 4 2 10 2 3 2" xfId="20506"/>
    <cellStyle name="Total 4 2 10 2 3 2 2" xfId="29159"/>
    <cellStyle name="Total 4 2 10 2 3 3" xfId="26696"/>
    <cellStyle name="Total 4 2 10 2 4" xfId="15283"/>
    <cellStyle name="Total 4 2 10 2 4 2" xfId="26831"/>
    <cellStyle name="Total 4 2 10 2 5" xfId="35570"/>
    <cellStyle name="Total 4 2 10 3" xfId="4423"/>
    <cellStyle name="Total 4 2 10 3 2" xfId="30357"/>
    <cellStyle name="Total 4 2 10 4" xfId="25528"/>
    <cellStyle name="Total 4 2 11" xfId="2639"/>
    <cellStyle name="Total 4 2 11 2" xfId="6880"/>
    <cellStyle name="Total 4 2 11 2 2" xfId="15869"/>
    <cellStyle name="Total 4 2 11 2 2 2" xfId="26244"/>
    <cellStyle name="Total 4 2 11 2 3" xfId="33031"/>
    <cellStyle name="Total 4 2 11 3" xfId="9450"/>
    <cellStyle name="Total 4 2 11 3 2" xfId="18439"/>
    <cellStyle name="Total 4 2 11 3 2 2" xfId="22318"/>
    <cellStyle name="Total 4 2 11 3 3" xfId="27795"/>
    <cellStyle name="Total 4 2 11 4" xfId="13493"/>
    <cellStyle name="Total 4 2 11 4 2" xfId="41978"/>
    <cellStyle name="Total 4 2 11 5" xfId="22425"/>
    <cellStyle name="Total 4 2 12" xfId="6631"/>
    <cellStyle name="Total 4 2 12 2" xfId="11837"/>
    <cellStyle name="Total 4 2 12 2 2" xfId="20826"/>
    <cellStyle name="Total 4 2 12 2 2 2" xfId="37365"/>
    <cellStyle name="Total 4 2 12 2 3" xfId="22923"/>
    <cellStyle name="Total 4 2 12 3" xfId="15620"/>
    <cellStyle name="Total 4 2 12 3 2" xfId="42100"/>
    <cellStyle name="Total 4 2 12 4" xfId="33562"/>
    <cellStyle name="Total 4 2 13" xfId="9200"/>
    <cellStyle name="Total 4 2 13 2" xfId="18189"/>
    <cellStyle name="Total 4 2 13 2 2" xfId="26379"/>
    <cellStyle name="Total 4 2 13 3" xfId="43119"/>
    <cellStyle name="Total 4 2 14" xfId="9722"/>
    <cellStyle name="Total 4 2 14 2" xfId="18711"/>
    <cellStyle name="Total 4 2 14 2 2" xfId="27344"/>
    <cellStyle name="Total 4 2 14 3" xfId="24266"/>
    <cellStyle name="Total 4 2 15" xfId="2335"/>
    <cellStyle name="Total 4 2 15 2" xfId="29452"/>
    <cellStyle name="Total 4 2 16" xfId="13244"/>
    <cellStyle name="Total 4 2 16 2" xfId="28381"/>
    <cellStyle name="Total 4 2 17" xfId="41341"/>
    <cellStyle name="Total 4 2 18" xfId="44308"/>
    <cellStyle name="Total 4 2 19" xfId="45543"/>
    <cellStyle name="Total 4 2 2" xfId="335"/>
    <cellStyle name="Total 4 2 2 10" xfId="6637"/>
    <cellStyle name="Total 4 2 2 10 2" xfId="11843"/>
    <cellStyle name="Total 4 2 2 10 2 2" xfId="20832"/>
    <cellStyle name="Total 4 2 2 10 2 2 2" xfId="25064"/>
    <cellStyle name="Total 4 2 2 10 2 3" xfId="32265"/>
    <cellStyle name="Total 4 2 2 10 3" xfId="15626"/>
    <cellStyle name="Total 4 2 2 10 3 2" xfId="30160"/>
    <cellStyle name="Total 4 2 2 10 4" xfId="27875"/>
    <cellStyle name="Total 4 2 2 11" xfId="9206"/>
    <cellStyle name="Total 4 2 2 11 2" xfId="18195"/>
    <cellStyle name="Total 4 2 2 11 2 2" xfId="34625"/>
    <cellStyle name="Total 4 2 2 11 3" xfId="37028"/>
    <cellStyle name="Total 4 2 2 12" xfId="12635"/>
    <cellStyle name="Total 4 2 2 12 2" xfId="21624"/>
    <cellStyle name="Total 4 2 2 12 2 2" xfId="27753"/>
    <cellStyle name="Total 4 2 2 12 3" xfId="36120"/>
    <cellStyle name="Total 4 2 2 13" xfId="2341"/>
    <cellStyle name="Total 4 2 2 13 2" xfId="39705"/>
    <cellStyle name="Total 4 2 2 14" xfId="13250"/>
    <cellStyle name="Total 4 2 2 14 2" xfId="24127"/>
    <cellStyle name="Total 4 2 2 15" xfId="32751"/>
    <cellStyle name="Total 4 2 2 2" xfId="467"/>
    <cellStyle name="Total 4 2 2 2 10" xfId="9331"/>
    <cellStyle name="Total 4 2 2 2 10 2" xfId="18320"/>
    <cellStyle name="Total 4 2 2 2 10 2 2" xfId="30446"/>
    <cellStyle name="Total 4 2 2 2 10 3" xfId="39174"/>
    <cellStyle name="Total 4 2 2 2 11" xfId="12723"/>
    <cellStyle name="Total 4 2 2 2 11 2" xfId="21712"/>
    <cellStyle name="Total 4 2 2 2 11 2 2" xfId="34425"/>
    <cellStyle name="Total 4 2 2 2 11 3" xfId="30865"/>
    <cellStyle name="Total 4 2 2 2 12" xfId="2473"/>
    <cellStyle name="Total 4 2 2 2 12 2" xfId="23862"/>
    <cellStyle name="Total 4 2 2 2 13" xfId="13382"/>
    <cellStyle name="Total 4 2 2 2 13 2" xfId="27382"/>
    <cellStyle name="Total 4 2 2 2 14" xfId="31434"/>
    <cellStyle name="Total 4 2 2 2 2" xfId="816"/>
    <cellStyle name="Total 4 2 2 2 2 2" xfId="5185"/>
    <cellStyle name="Total 4 2 2 2 2 2 2" xfId="7771"/>
    <cellStyle name="Total 4 2 2 2 2 2 2 2" xfId="16760"/>
    <cellStyle name="Total 4 2 2 2 2 2 2 2 2" xfId="33058"/>
    <cellStyle name="Total 4 2 2 2 2 2 2 3" xfId="43498"/>
    <cellStyle name="Total 4 2 2 2 2 2 3" xfId="10408"/>
    <cellStyle name="Total 4 2 2 2 2 2 3 2" xfId="19397"/>
    <cellStyle name="Total 4 2 2 2 2 2 3 2 2" xfId="26964"/>
    <cellStyle name="Total 4 2 2 2 2 2 3 3" xfId="35702"/>
    <cellStyle name="Total 4 2 2 2 2 2 4" xfId="14174"/>
    <cellStyle name="Total 4 2 2 2 2 2 4 2" xfId="42469"/>
    <cellStyle name="Total 4 2 2 2 2 2 5" xfId="42485"/>
    <cellStyle name="Total 4 2 2 2 2 3" xfId="3253"/>
    <cellStyle name="Total 4 2 2 2 2 3 2" xfId="34866"/>
    <cellStyle name="Total 4 2 2 2 2 4" xfId="41335"/>
    <cellStyle name="Total 4 2 2 2 3" xfId="1161"/>
    <cellStyle name="Total 4 2 2 2 3 2" xfId="5506"/>
    <cellStyle name="Total 4 2 2 2 3 2 2" xfId="8092"/>
    <cellStyle name="Total 4 2 2 2 3 2 2 2" xfId="17081"/>
    <cellStyle name="Total 4 2 2 2 3 2 2 2 2" xfId="25570"/>
    <cellStyle name="Total 4 2 2 2 3 2 2 3" xfId="24330"/>
    <cellStyle name="Total 4 2 2 2 3 2 3" xfId="10729"/>
    <cellStyle name="Total 4 2 2 2 3 2 3 2" xfId="19718"/>
    <cellStyle name="Total 4 2 2 2 3 2 3 2 2" xfId="28590"/>
    <cellStyle name="Total 4 2 2 2 3 2 3 3" xfId="25339"/>
    <cellStyle name="Total 4 2 2 2 3 2 4" xfId="14495"/>
    <cellStyle name="Total 4 2 2 2 3 2 4 2" xfId="33948"/>
    <cellStyle name="Total 4 2 2 2 3 2 5" xfId="24445"/>
    <cellStyle name="Total 4 2 2 2 3 3" xfId="3598"/>
    <cellStyle name="Total 4 2 2 2 3 3 2" xfId="27318"/>
    <cellStyle name="Total 4 2 2 2 3 4" xfId="32705"/>
    <cellStyle name="Total 4 2 2 2 4" xfId="1505"/>
    <cellStyle name="Total 4 2 2 2 4 2" xfId="5850"/>
    <cellStyle name="Total 4 2 2 2 4 2 2" xfId="8436"/>
    <cellStyle name="Total 4 2 2 2 4 2 2 2" xfId="17425"/>
    <cellStyle name="Total 4 2 2 2 4 2 2 2 2" xfId="27227"/>
    <cellStyle name="Total 4 2 2 2 4 2 2 3" xfId="25563"/>
    <cellStyle name="Total 4 2 2 2 4 2 3" xfId="11073"/>
    <cellStyle name="Total 4 2 2 2 4 2 3 2" xfId="20062"/>
    <cellStyle name="Total 4 2 2 2 4 2 3 2 2" xfId="41089"/>
    <cellStyle name="Total 4 2 2 2 4 2 3 3" xfId="40458"/>
    <cellStyle name="Total 4 2 2 2 4 2 4" xfId="14839"/>
    <cellStyle name="Total 4 2 2 2 4 2 4 2" xfId="28751"/>
    <cellStyle name="Total 4 2 2 2 4 2 5" xfId="25927"/>
    <cellStyle name="Total 4 2 2 2 4 3" xfId="3942"/>
    <cellStyle name="Total 4 2 2 2 4 3 2" xfId="32410"/>
    <cellStyle name="Total 4 2 2 2 4 4" xfId="31738"/>
    <cellStyle name="Total 4 2 2 2 5" xfId="181"/>
    <cellStyle name="Total 4 2 2 2 5 2" xfId="2619"/>
    <cellStyle name="Total 4 2 2 2 5 2 2" xfId="6860"/>
    <cellStyle name="Total 4 2 2 2 5 2 2 2" xfId="15849"/>
    <cellStyle name="Total 4 2 2 2 5 2 2 2 2" xfId="42657"/>
    <cellStyle name="Total 4 2 2 2 5 2 2 3" xfId="24960"/>
    <cellStyle name="Total 4 2 2 2 5 2 3" xfId="9430"/>
    <cellStyle name="Total 4 2 2 2 5 2 3 2" xfId="18419"/>
    <cellStyle name="Total 4 2 2 2 5 2 3 2 2" xfId="35192"/>
    <cellStyle name="Total 4 2 2 2 5 2 3 3" xfId="37730"/>
    <cellStyle name="Total 4 2 2 2 5 2 4" xfId="13473"/>
    <cellStyle name="Total 4 2 2 2 5 2 4 2" xfId="32439"/>
    <cellStyle name="Total 4 2 2 2 5 2 5" xfId="35459"/>
    <cellStyle name="Total 4 2 2 2 5 3" xfId="2649"/>
    <cellStyle name="Total 4 2 2 2 5 3 2" xfId="30862"/>
    <cellStyle name="Total 4 2 2 2 5 4" xfId="29485"/>
    <cellStyle name="Total 4 2 2 2 6" xfId="2124"/>
    <cellStyle name="Total 4 2 2 2 6 2" xfId="6425"/>
    <cellStyle name="Total 4 2 2 2 6 2 2" xfId="9011"/>
    <cellStyle name="Total 4 2 2 2 6 2 2 2" xfId="18000"/>
    <cellStyle name="Total 4 2 2 2 6 2 2 2 2" xfId="43368"/>
    <cellStyle name="Total 4 2 2 2 6 2 2 3" xfId="30944"/>
    <cellStyle name="Total 4 2 2 2 6 2 3" xfId="11648"/>
    <cellStyle name="Total 4 2 2 2 6 2 3 2" xfId="20637"/>
    <cellStyle name="Total 4 2 2 2 6 2 3 2 2" xfId="25761"/>
    <cellStyle name="Total 4 2 2 2 6 2 3 3" xfId="26467"/>
    <cellStyle name="Total 4 2 2 2 6 2 4" xfId="15414"/>
    <cellStyle name="Total 4 2 2 2 6 2 4 2" xfId="29831"/>
    <cellStyle name="Total 4 2 2 2 6 2 5" xfId="23890"/>
    <cellStyle name="Total 4 2 2 2 6 3" xfId="4561"/>
    <cellStyle name="Total 4 2 2 2 6 3 2" xfId="22916"/>
    <cellStyle name="Total 4 2 2 2 6 4" xfId="31039"/>
    <cellStyle name="Total 4 2 2 2 7" xfId="2934"/>
    <cellStyle name="Total 4 2 2 2 7 2" xfId="7084"/>
    <cellStyle name="Total 4 2 2 2 7 2 2" xfId="12210"/>
    <cellStyle name="Total 4 2 2 2 7 2 2 2" xfId="21199"/>
    <cellStyle name="Total 4 2 2 2 7 2 2 2 2" xfId="43689"/>
    <cellStyle name="Total 4 2 2 2 7 2 2 3" xfId="28489"/>
    <cellStyle name="Total 4 2 2 2 7 2 3" xfId="13007"/>
    <cellStyle name="Total 4 2 2 2 7 2 3 2" xfId="21996"/>
    <cellStyle name="Total 4 2 2 2 7 2 3 2 2" xfId="25785"/>
    <cellStyle name="Total 4 2 2 2 7 2 3 3" xfId="26833"/>
    <cellStyle name="Total 4 2 2 2 7 2 4" xfId="16073"/>
    <cellStyle name="Total 4 2 2 2 7 2 4 2" xfId="41617"/>
    <cellStyle name="Total 4 2 2 2 7 2 5" xfId="30741"/>
    <cellStyle name="Total 4 2 2 2 7 3" xfId="9647"/>
    <cellStyle name="Total 4 2 2 2 7 3 2" xfId="18636"/>
    <cellStyle name="Total 4 2 2 2 7 3 2 2" xfId="35812"/>
    <cellStyle name="Total 4 2 2 2 7 3 3" xfId="28137"/>
    <cellStyle name="Total 4 2 2 2 7 4" xfId="35766"/>
    <cellStyle name="Total 4 2 2 2 8" xfId="4861"/>
    <cellStyle name="Total 4 2 2 2 8 2" xfId="7447"/>
    <cellStyle name="Total 4 2 2 2 8 2 2" xfId="16436"/>
    <cellStyle name="Total 4 2 2 2 8 2 2 2" xfId="33846"/>
    <cellStyle name="Total 4 2 2 2 8 2 3" xfId="42250"/>
    <cellStyle name="Total 4 2 2 2 8 3" xfId="10084"/>
    <cellStyle name="Total 4 2 2 2 8 3 2" xfId="19073"/>
    <cellStyle name="Total 4 2 2 2 8 3 2 2" xfId="24145"/>
    <cellStyle name="Total 4 2 2 2 8 3 3" xfId="35706"/>
    <cellStyle name="Total 4 2 2 2 8 4" xfId="13850"/>
    <cellStyle name="Total 4 2 2 2 8 4 2" xfId="36514"/>
    <cellStyle name="Total 4 2 2 2 8 5" xfId="30554"/>
    <cellStyle name="Total 4 2 2 2 9" xfId="6769"/>
    <cellStyle name="Total 4 2 2 2 9 2" xfId="11968"/>
    <cellStyle name="Total 4 2 2 2 9 2 2" xfId="20957"/>
    <cellStyle name="Total 4 2 2 2 9 2 2 2" xfId="28314"/>
    <cellStyle name="Total 4 2 2 2 9 2 3" xfId="43938"/>
    <cellStyle name="Total 4 2 2 2 9 3" xfId="15758"/>
    <cellStyle name="Total 4 2 2 2 9 3 2" xfId="32609"/>
    <cellStyle name="Total 4 2 2 2 9 4" xfId="37562"/>
    <cellStyle name="Total 4 2 2 3" xfId="684"/>
    <cellStyle name="Total 4 2 2 3 2" xfId="5060"/>
    <cellStyle name="Total 4 2 2 3 2 2" xfId="7646"/>
    <cellStyle name="Total 4 2 2 3 2 2 2" xfId="16635"/>
    <cellStyle name="Total 4 2 2 3 2 2 2 2" xfId="26373"/>
    <cellStyle name="Total 4 2 2 3 2 2 3" xfId="26638"/>
    <cellStyle name="Total 4 2 2 3 2 3" xfId="10283"/>
    <cellStyle name="Total 4 2 2 3 2 3 2" xfId="19272"/>
    <cellStyle name="Total 4 2 2 3 2 3 2 2" xfId="41949"/>
    <cellStyle name="Total 4 2 2 3 2 3 3" xfId="36627"/>
    <cellStyle name="Total 4 2 2 3 2 4" xfId="14049"/>
    <cellStyle name="Total 4 2 2 3 2 4 2" xfId="35875"/>
    <cellStyle name="Total 4 2 2 3 2 5" xfId="23459"/>
    <cellStyle name="Total 4 2 2 3 3" xfId="3121"/>
    <cellStyle name="Total 4 2 2 3 3 2" xfId="32713"/>
    <cellStyle name="Total 4 2 2 3 4" xfId="30710"/>
    <cellStyle name="Total 4 2 2 4" xfId="1029"/>
    <cellStyle name="Total 4 2 2 4 2" xfId="5381"/>
    <cellStyle name="Total 4 2 2 4 2 2" xfId="7967"/>
    <cellStyle name="Total 4 2 2 4 2 2 2" xfId="16956"/>
    <cellStyle name="Total 4 2 2 4 2 2 2 2" xfId="29046"/>
    <cellStyle name="Total 4 2 2 4 2 2 3" xfId="26260"/>
    <cellStyle name="Total 4 2 2 4 2 3" xfId="10604"/>
    <cellStyle name="Total 4 2 2 4 2 3 2" xfId="19593"/>
    <cellStyle name="Total 4 2 2 4 2 3 2 2" xfId="36956"/>
    <cellStyle name="Total 4 2 2 4 2 3 3" xfId="41713"/>
    <cellStyle name="Total 4 2 2 4 2 4" xfId="14370"/>
    <cellStyle name="Total 4 2 2 4 2 4 2" xfId="38591"/>
    <cellStyle name="Total 4 2 2 4 2 5" xfId="38131"/>
    <cellStyle name="Total 4 2 2 4 3" xfId="3466"/>
    <cellStyle name="Total 4 2 2 4 3 2" xfId="41193"/>
    <cellStyle name="Total 4 2 2 4 4" xfId="41038"/>
    <cellStyle name="Total 4 2 2 5" xfId="1373"/>
    <cellStyle name="Total 4 2 2 5 2" xfId="5718"/>
    <cellStyle name="Total 4 2 2 5 2 2" xfId="8304"/>
    <cellStyle name="Total 4 2 2 5 2 2 2" xfId="17293"/>
    <cellStyle name="Total 4 2 2 5 2 2 2 2" xfId="25920"/>
    <cellStyle name="Total 4 2 2 5 2 2 3" xfId="36088"/>
    <cellStyle name="Total 4 2 2 5 2 3" xfId="10941"/>
    <cellStyle name="Total 4 2 2 5 2 3 2" xfId="19930"/>
    <cellStyle name="Total 4 2 2 5 2 3 2 2" xfId="29296"/>
    <cellStyle name="Total 4 2 2 5 2 3 3" xfId="37803"/>
    <cellStyle name="Total 4 2 2 5 2 4" xfId="14707"/>
    <cellStyle name="Total 4 2 2 5 2 4 2" xfId="40657"/>
    <cellStyle name="Total 4 2 2 5 2 5" xfId="35308"/>
    <cellStyle name="Total 4 2 2 5 3" xfId="3810"/>
    <cellStyle name="Total 4 2 2 5 3 2" xfId="41556"/>
    <cellStyle name="Total 4 2 2 5 4" xfId="33030"/>
    <cellStyle name="Total 4 2 2 6" xfId="1355"/>
    <cellStyle name="Total 4 2 2 6 2" xfId="5700"/>
    <cellStyle name="Total 4 2 2 6 2 2" xfId="8286"/>
    <cellStyle name="Total 4 2 2 6 2 2 2" xfId="17275"/>
    <cellStyle name="Total 4 2 2 6 2 2 2 2" xfId="33770"/>
    <cellStyle name="Total 4 2 2 6 2 2 3" xfId="34862"/>
    <cellStyle name="Total 4 2 2 6 2 3" xfId="10923"/>
    <cellStyle name="Total 4 2 2 6 2 3 2" xfId="19912"/>
    <cellStyle name="Total 4 2 2 6 2 3 2 2" xfId="38335"/>
    <cellStyle name="Total 4 2 2 6 2 3 3" xfId="37779"/>
    <cellStyle name="Total 4 2 2 6 2 4" xfId="14689"/>
    <cellStyle name="Total 4 2 2 6 2 4 2" xfId="25293"/>
    <cellStyle name="Total 4 2 2 6 2 5" xfId="22831"/>
    <cellStyle name="Total 4 2 2 6 3" xfId="3792"/>
    <cellStyle name="Total 4 2 2 6 3 2" xfId="28413"/>
    <cellStyle name="Total 4 2 2 6 4" xfId="42355"/>
    <cellStyle name="Total 4 2 2 7" xfId="1992"/>
    <cellStyle name="Total 4 2 2 7 2" xfId="6300"/>
    <cellStyle name="Total 4 2 2 7 2 2" xfId="8886"/>
    <cellStyle name="Total 4 2 2 7 2 2 2" xfId="17875"/>
    <cellStyle name="Total 4 2 2 7 2 2 2 2" xfId="36294"/>
    <cellStyle name="Total 4 2 2 7 2 2 3" xfId="37008"/>
    <cellStyle name="Total 4 2 2 7 2 3" xfId="11523"/>
    <cellStyle name="Total 4 2 2 7 2 3 2" xfId="20512"/>
    <cellStyle name="Total 4 2 2 7 2 3 2 2" xfId="39412"/>
    <cellStyle name="Total 4 2 2 7 2 3 3" xfId="37822"/>
    <cellStyle name="Total 4 2 2 7 2 4" xfId="15289"/>
    <cellStyle name="Total 4 2 2 7 2 4 2" xfId="23372"/>
    <cellStyle name="Total 4 2 2 7 2 5" xfId="30663"/>
    <cellStyle name="Total 4 2 2 7 3" xfId="4429"/>
    <cellStyle name="Total 4 2 2 7 3 2" xfId="27538"/>
    <cellStyle name="Total 4 2 2 7 4" xfId="40680"/>
    <cellStyle name="Total 4 2 2 8" xfId="2803"/>
    <cellStyle name="Total 4 2 2 8 2" xfId="6953"/>
    <cellStyle name="Total 4 2 2 8 2 2" xfId="12082"/>
    <cellStyle name="Total 4 2 2 8 2 2 2" xfId="21071"/>
    <cellStyle name="Total 4 2 2 8 2 2 2 2" xfId="25653"/>
    <cellStyle name="Total 4 2 2 8 2 2 3" xfId="38902"/>
    <cellStyle name="Total 4 2 2 8 2 3" xfId="12907"/>
    <cellStyle name="Total 4 2 2 8 2 3 2" xfId="21896"/>
    <cellStyle name="Total 4 2 2 8 2 3 2 2" xfId="43624"/>
    <cellStyle name="Total 4 2 2 8 2 3 3" xfId="27887"/>
    <cellStyle name="Total 4 2 2 8 2 4" xfId="15942"/>
    <cellStyle name="Total 4 2 2 8 2 4 2" xfId="38493"/>
    <cellStyle name="Total 4 2 2 8 2 5" xfId="29944"/>
    <cellStyle name="Total 4 2 2 8 3" xfId="9516"/>
    <cellStyle name="Total 4 2 2 8 3 2" xfId="18505"/>
    <cellStyle name="Total 4 2 2 8 3 2 2" xfId="25501"/>
    <cellStyle name="Total 4 2 2 8 3 3" xfId="37236"/>
    <cellStyle name="Total 4 2 2 8 4" xfId="32330"/>
    <cellStyle name="Total 4 2 2 9" xfId="4736"/>
    <cellStyle name="Total 4 2 2 9 2" xfId="7322"/>
    <cellStyle name="Total 4 2 2 9 2 2" xfId="16311"/>
    <cellStyle name="Total 4 2 2 9 2 2 2" xfId="37636"/>
    <cellStyle name="Total 4 2 2 9 2 3" xfId="31913"/>
    <cellStyle name="Total 4 2 2 9 3" xfId="9959"/>
    <cellStyle name="Total 4 2 2 9 3 2" xfId="18948"/>
    <cellStyle name="Total 4 2 2 9 3 2 2" xfId="42695"/>
    <cellStyle name="Total 4 2 2 9 3 3" xfId="37854"/>
    <cellStyle name="Total 4 2 2 9 4" xfId="13725"/>
    <cellStyle name="Total 4 2 2 9 4 2" xfId="32104"/>
    <cellStyle name="Total 4 2 2 9 5" xfId="41334"/>
    <cellStyle name="Total 4 2 3" xfId="461"/>
    <cellStyle name="Total 4 2 3 10" xfId="9325"/>
    <cellStyle name="Total 4 2 3 10 2" xfId="18314"/>
    <cellStyle name="Total 4 2 3 10 2 2" xfId="42386"/>
    <cellStyle name="Total 4 2 3 10 3" xfId="28921"/>
    <cellStyle name="Total 4 2 3 11" xfId="9709"/>
    <cellStyle name="Total 4 2 3 11 2" xfId="18698"/>
    <cellStyle name="Total 4 2 3 11 2 2" xfId="32717"/>
    <cellStyle name="Total 4 2 3 11 3" xfId="32228"/>
    <cellStyle name="Total 4 2 3 12" xfId="2467"/>
    <cellStyle name="Total 4 2 3 12 2" xfId="28295"/>
    <cellStyle name="Total 4 2 3 13" xfId="13376"/>
    <cellStyle name="Total 4 2 3 13 2" xfId="30225"/>
    <cellStyle name="Total 4 2 3 14" xfId="38128"/>
    <cellStyle name="Total 4 2 3 2" xfId="810"/>
    <cellStyle name="Total 4 2 3 2 2" xfId="5179"/>
    <cellStyle name="Total 4 2 3 2 2 2" xfId="7765"/>
    <cellStyle name="Total 4 2 3 2 2 2 2" xfId="16754"/>
    <cellStyle name="Total 4 2 3 2 2 2 2 2" xfId="27596"/>
    <cellStyle name="Total 4 2 3 2 2 2 3" xfId="32975"/>
    <cellStyle name="Total 4 2 3 2 2 3" xfId="10402"/>
    <cellStyle name="Total 4 2 3 2 2 3 2" xfId="19391"/>
    <cellStyle name="Total 4 2 3 2 2 3 2 2" xfId="29793"/>
    <cellStyle name="Total 4 2 3 2 2 3 3" xfId="37528"/>
    <cellStyle name="Total 4 2 3 2 2 4" xfId="14168"/>
    <cellStyle name="Total 4 2 3 2 2 4 2" xfId="31929"/>
    <cellStyle name="Total 4 2 3 2 2 5" xfId="31949"/>
    <cellStyle name="Total 4 2 3 2 3" xfId="3247"/>
    <cellStyle name="Total 4 2 3 2 3 2" xfId="30748"/>
    <cellStyle name="Total 4 2 3 2 4" xfId="26182"/>
    <cellStyle name="Total 4 2 3 3" xfId="1155"/>
    <cellStyle name="Total 4 2 3 3 2" xfId="5500"/>
    <cellStyle name="Total 4 2 3 3 2 2" xfId="8086"/>
    <cellStyle name="Total 4 2 3 3 2 2 2" xfId="17075"/>
    <cellStyle name="Total 4 2 3 3 2 2 2 2" xfId="23326"/>
    <cellStyle name="Total 4 2 3 3 2 2 3" xfId="36835"/>
    <cellStyle name="Total 4 2 3 3 2 3" xfId="10723"/>
    <cellStyle name="Total 4 2 3 3 2 3 2" xfId="19712"/>
    <cellStyle name="Total 4 2 3 3 2 3 2 2" xfId="34277"/>
    <cellStyle name="Total 4 2 3 3 2 3 3" xfId="34526"/>
    <cellStyle name="Total 4 2 3 3 2 4" xfId="14489"/>
    <cellStyle name="Total 4 2 3 3 2 4 2" xfId="24849"/>
    <cellStyle name="Total 4 2 3 3 2 5" xfId="35677"/>
    <cellStyle name="Total 4 2 3 3 3" xfId="3592"/>
    <cellStyle name="Total 4 2 3 3 3 2" xfId="30161"/>
    <cellStyle name="Total 4 2 3 3 4" xfId="27180"/>
    <cellStyle name="Total 4 2 3 4" xfId="1499"/>
    <cellStyle name="Total 4 2 3 4 2" xfId="5844"/>
    <cellStyle name="Total 4 2 3 4 2 2" xfId="8430"/>
    <cellStyle name="Total 4 2 3 4 2 2 2" xfId="17419"/>
    <cellStyle name="Total 4 2 3 4 2 2 2 2" xfId="30078"/>
    <cellStyle name="Total 4 2 3 4 2 2 3" xfId="23319"/>
    <cellStyle name="Total 4 2 3 4 2 3" xfId="11067"/>
    <cellStyle name="Total 4 2 3 4 2 3 2" xfId="20056"/>
    <cellStyle name="Total 4 2 3 4 2 3 2 2" xfId="25936"/>
    <cellStyle name="Total 4 2 3 4 2 3 3" xfId="33412"/>
    <cellStyle name="Total 4 2 3 4 2 4" xfId="14833"/>
    <cellStyle name="Total 4 2 3 4 2 4 2" xfId="34928"/>
    <cellStyle name="Total 4 2 3 4 2 5" xfId="23684"/>
    <cellStyle name="Total 4 2 3 4 3" xfId="3936"/>
    <cellStyle name="Total 4 2 3 4 3 2" xfId="37479"/>
    <cellStyle name="Total 4 2 3 4 4" xfId="38431"/>
    <cellStyle name="Total 4 2 3 5" xfId="1317"/>
    <cellStyle name="Total 4 2 3 5 2" xfId="5662"/>
    <cellStyle name="Total 4 2 3 5 2 2" xfId="8248"/>
    <cellStyle name="Total 4 2 3 5 2 2 2" xfId="17237"/>
    <cellStyle name="Total 4 2 3 5 2 2 2 2" xfId="38730"/>
    <cellStyle name="Total 4 2 3 5 2 2 3" xfId="34187"/>
    <cellStyle name="Total 4 2 3 5 2 3" xfId="10885"/>
    <cellStyle name="Total 4 2 3 5 2 3 2" xfId="19874"/>
    <cellStyle name="Total 4 2 3 5 2 3 2 2" xfId="38069"/>
    <cellStyle name="Total 4 2 3 5 2 3 3" xfId="44125"/>
    <cellStyle name="Total 4 2 3 5 2 4" xfId="14651"/>
    <cellStyle name="Total 4 2 3 5 2 4 2" xfId="27510"/>
    <cellStyle name="Total 4 2 3 5 2 5" xfId="22534"/>
    <cellStyle name="Total 4 2 3 5 3" xfId="3754"/>
    <cellStyle name="Total 4 2 3 5 3 2" xfId="28172"/>
    <cellStyle name="Total 4 2 3 5 4" xfId="42062"/>
    <cellStyle name="Total 4 2 3 6" xfId="2118"/>
    <cellStyle name="Total 4 2 3 6 2" xfId="6419"/>
    <cellStyle name="Total 4 2 3 6 2 2" xfId="9005"/>
    <cellStyle name="Total 4 2 3 6 2 2 2" xfId="17994"/>
    <cellStyle name="Total 4 2 3 6 2 2 2 2" xfId="32845"/>
    <cellStyle name="Total 4 2 3 6 2 2 3" xfId="34442"/>
    <cellStyle name="Total 4 2 3 6 2 3" xfId="11642"/>
    <cellStyle name="Total 4 2 3 6 2 3 2" xfId="20631"/>
    <cellStyle name="Total 4 2 3 6 2 3 2 2" xfId="23517"/>
    <cellStyle name="Total 4 2 3 6 2 3 3" xfId="34695"/>
    <cellStyle name="Total 4 2 3 6 2 4" xfId="15408"/>
    <cellStyle name="Total 4 2 3 6 2 4 2" xfId="41770"/>
    <cellStyle name="Total 4 2 3 6 2 5" xfId="28341"/>
    <cellStyle name="Total 4 2 3 6 3" xfId="4555"/>
    <cellStyle name="Total 4 2 3 6 3 2" xfId="41055"/>
    <cellStyle name="Total 4 2 3 6 4" xfId="37648"/>
    <cellStyle name="Total 4 2 3 7" xfId="2928"/>
    <cellStyle name="Total 4 2 3 7 2" xfId="7078"/>
    <cellStyle name="Total 4 2 3 7 2 2" xfId="12204"/>
    <cellStyle name="Total 4 2 3 7 2 2 2" xfId="21193"/>
    <cellStyle name="Total 4 2 3 7 2 2 2 2" xfId="40676"/>
    <cellStyle name="Total 4 2 3 7 2 2 3" xfId="34176"/>
    <cellStyle name="Total 4 2 3 7 2 3" xfId="13004"/>
    <cellStyle name="Total 4 2 3 7 2 3 2" xfId="21993"/>
    <cellStyle name="Total 4 2 3 7 2 3 2 2" xfId="42068"/>
    <cellStyle name="Total 4 2 3 7 2 3 3" xfId="43887"/>
    <cellStyle name="Total 4 2 3 7 2 4" xfId="16067"/>
    <cellStyle name="Total 4 2 3 7 2 4 2" xfId="36321"/>
    <cellStyle name="Total 4 2 3 7 2 5" xfId="42547"/>
    <cellStyle name="Total 4 2 3 7 3" xfId="9641"/>
    <cellStyle name="Total 4 2 3 7 3 2" xfId="18630"/>
    <cellStyle name="Total 4 2 3 7 3 2 2" xfId="39088"/>
    <cellStyle name="Total 4 2 3 7 3 3" xfId="33824"/>
    <cellStyle name="Total 4 2 3 7 4" xfId="26497"/>
    <cellStyle name="Total 4 2 3 8" xfId="4855"/>
    <cellStyle name="Total 4 2 3 8 2" xfId="7441"/>
    <cellStyle name="Total 4 2 3 8 2 2" xfId="16430"/>
    <cellStyle name="Total 4 2 3 8 2 2 2" xfId="24747"/>
    <cellStyle name="Total 4 2 3 8 2 3" xfId="35486"/>
    <cellStyle name="Total 4 2 3 8 3" xfId="10078"/>
    <cellStyle name="Total 4 2 3 8 3 2" xfId="19067"/>
    <cellStyle name="Total 4 2 3 8 3 2 2" xfId="28397"/>
    <cellStyle name="Total 4 2 3 8 3 3" xfId="37532"/>
    <cellStyle name="Total 4 2 3 8 4" xfId="13844"/>
    <cellStyle name="Total 4 2 3 8 4 2" xfId="39538"/>
    <cellStyle name="Total 4 2 3 8 5" xfId="34736"/>
    <cellStyle name="Total 4 2 3 9" xfId="6763"/>
    <cellStyle name="Total 4 2 3 9 2" xfId="11962"/>
    <cellStyle name="Total 4 2 3 9 2 2" xfId="20951"/>
    <cellStyle name="Total 4 2 3 9 2 2 2" xfId="34001"/>
    <cellStyle name="Total 4 2 3 9 2 3" xfId="31168"/>
    <cellStyle name="Total 4 2 3 9 3" xfId="15752"/>
    <cellStyle name="Total 4 2 3 9 3 2" xfId="27073"/>
    <cellStyle name="Total 4 2 3 9 4" xfId="43635"/>
    <cellStyle name="Total 4 2 4" xfId="558"/>
    <cellStyle name="Total 4 2 4 2" xfId="907"/>
    <cellStyle name="Total 4 2 4 2 2" xfId="5276"/>
    <cellStyle name="Total 4 2 4 2 2 2" xfId="7862"/>
    <cellStyle name="Total 4 2 4 2 2 2 2" xfId="16851"/>
    <cellStyle name="Total 4 2 4 2 2 2 2 2" xfId="22813"/>
    <cellStyle name="Total 4 2 4 2 2 2 3" xfId="43148"/>
    <cellStyle name="Total 4 2 4 2 2 3" xfId="10499"/>
    <cellStyle name="Total 4 2 4 2 2 3 2" xfId="19488"/>
    <cellStyle name="Total 4 2 4 2 2 3 2 2" xfId="39638"/>
    <cellStyle name="Total 4 2 4 2 2 3 3" xfId="36626"/>
    <cellStyle name="Total 4 2 4 2 2 4" xfId="14265"/>
    <cellStyle name="Total 4 2 4 2 2 4 2" xfId="30731"/>
    <cellStyle name="Total 4 2 4 2 2 5" xfId="29142"/>
    <cellStyle name="Total 4 2 4 2 3" xfId="3344"/>
    <cellStyle name="Total 4 2 4 2 3 2" xfId="28424"/>
    <cellStyle name="Total 4 2 4 2 4" xfId="30196"/>
    <cellStyle name="Total 4 2 4 3" xfId="1252"/>
    <cellStyle name="Total 4 2 4 3 2" xfId="5597"/>
    <cellStyle name="Total 4 2 4 3 2 2" xfId="8183"/>
    <cellStyle name="Total 4 2 4 3 2 2 2" xfId="17172"/>
    <cellStyle name="Total 4 2 4 3 2 2 2 2" xfId="34305"/>
    <cellStyle name="Total 4 2 4 3 2 2 3" xfId="36460"/>
    <cellStyle name="Total 4 2 4 3 2 3" xfId="10820"/>
    <cellStyle name="Total 4 2 4 3 2 3 2" xfId="19809"/>
    <cellStyle name="Total 4 2 4 3 2 3 2 2" xfId="41261"/>
    <cellStyle name="Total 4 2 4 3 2 3 3" xfId="33386"/>
    <cellStyle name="Total 4 2 4 3 2 4" xfId="14586"/>
    <cellStyle name="Total 4 2 4 3 2 4 2" xfId="33620"/>
    <cellStyle name="Total 4 2 4 3 2 5" xfId="36565"/>
    <cellStyle name="Total 4 2 4 3 3" xfId="3689"/>
    <cellStyle name="Total 4 2 4 3 3 2" xfId="42529"/>
    <cellStyle name="Total 4 2 4 3 4" xfId="22187"/>
    <cellStyle name="Total 4 2 4 4" xfId="1596"/>
    <cellStyle name="Total 4 2 4 4 2" xfId="5941"/>
    <cellStyle name="Total 4 2 4 4 2 2" xfId="8527"/>
    <cellStyle name="Total 4 2 4 4 2 2 2" xfId="17516"/>
    <cellStyle name="Total 4 2 4 4 2 2 2 2" xfId="29819"/>
    <cellStyle name="Total 4 2 4 4 2 2 3" xfId="34297"/>
    <cellStyle name="Total 4 2 4 4 2 3" xfId="11164"/>
    <cellStyle name="Total 4 2 4 4 2 3 2" xfId="20153"/>
    <cellStyle name="Total 4 2 4 4 2 3 2 2" xfId="29926"/>
    <cellStyle name="Total 4 2 4 4 2 3 3" xfId="25420"/>
    <cellStyle name="Total 4 2 4 4 2 4" xfId="14930"/>
    <cellStyle name="Total 4 2 4 4 2 4 2" xfId="22161"/>
    <cellStyle name="Total 4 2 4 4 2 5" xfId="41834"/>
    <cellStyle name="Total 4 2 4 4 3" xfId="4033"/>
    <cellStyle name="Total 4 2 4 4 3 2" xfId="36316"/>
    <cellStyle name="Total 4 2 4 4 4" xfId="31301"/>
    <cellStyle name="Total 4 2 4 5" xfId="1908"/>
    <cellStyle name="Total 4 2 4 5 2" xfId="6224"/>
    <cellStyle name="Total 4 2 4 5 2 2" xfId="8810"/>
    <cellStyle name="Total 4 2 4 5 2 2 2" xfId="17799"/>
    <cellStyle name="Total 4 2 4 5 2 2 2 2" xfId="34590"/>
    <cellStyle name="Total 4 2 4 5 2 2 3" xfId="28467"/>
    <cellStyle name="Total 4 2 4 5 2 3" xfId="11447"/>
    <cellStyle name="Total 4 2 4 5 2 3 2" xfId="20436"/>
    <cellStyle name="Total 4 2 4 5 2 3 2 2" xfId="38854"/>
    <cellStyle name="Total 4 2 4 5 2 3 3" xfId="32269"/>
    <cellStyle name="Total 4 2 4 5 2 4" xfId="15213"/>
    <cellStyle name="Total 4 2 4 5 2 4 2" xfId="43718"/>
    <cellStyle name="Total 4 2 4 5 2 5" xfId="29017"/>
    <cellStyle name="Total 4 2 4 5 3" xfId="4345"/>
    <cellStyle name="Total 4 2 4 5 3 2" xfId="36788"/>
    <cellStyle name="Total 4 2 4 5 4" xfId="42070"/>
    <cellStyle name="Total 4 2 4 6" xfId="2215"/>
    <cellStyle name="Total 4 2 4 6 2" xfId="6516"/>
    <cellStyle name="Total 4 2 4 6 2 2" xfId="9102"/>
    <cellStyle name="Total 4 2 4 6 2 2 2" xfId="18091"/>
    <cellStyle name="Total 4 2 4 6 2 2 2 2" xfId="34901"/>
    <cellStyle name="Total 4 2 4 6 2 2 3" xfId="35843"/>
    <cellStyle name="Total 4 2 4 6 2 3" xfId="11739"/>
    <cellStyle name="Total 4 2 4 6 2 3 2" xfId="20728"/>
    <cellStyle name="Total 4 2 4 6 2 3 2 2" xfId="23258"/>
    <cellStyle name="Total 4 2 4 6 2 3 3" xfId="37845"/>
    <cellStyle name="Total 4 2 4 6 2 4" xfId="15505"/>
    <cellStyle name="Total 4 2 4 6 2 4 2" xfId="35379"/>
    <cellStyle name="Total 4 2 4 6 2 5" xfId="38231"/>
    <cellStyle name="Total 4 2 4 6 3" xfId="4652"/>
    <cellStyle name="Total 4 2 4 6 3 2" xfId="28970"/>
    <cellStyle name="Total 4 2 4 6 4" xfId="34223"/>
    <cellStyle name="Total 4 2 4 7" xfId="4952"/>
    <cellStyle name="Total 4 2 4 7 2" xfId="7538"/>
    <cellStyle name="Total 4 2 4 7 2 2" xfId="16527"/>
    <cellStyle name="Total 4 2 4 7 2 2 2" xfId="38715"/>
    <cellStyle name="Total 4 2 4 7 2 3" xfId="40056"/>
    <cellStyle name="Total 4 2 4 7 3" xfId="10175"/>
    <cellStyle name="Total 4 2 4 7 3 2" xfId="19164"/>
    <cellStyle name="Total 4 2 4 7 3 2 2" xfId="23651"/>
    <cellStyle name="Total 4 2 4 7 3 3" xfId="36579"/>
    <cellStyle name="Total 4 2 4 7 4" xfId="13941"/>
    <cellStyle name="Total 4 2 4 7 4 2" xfId="32660"/>
    <cellStyle name="Total 4 2 4 7 5" xfId="27390"/>
    <cellStyle name="Total 4 2 4 8" xfId="2564"/>
    <cellStyle name="Total 4 2 4 8 2" xfId="23521"/>
    <cellStyle name="Total 4 2 4 9" xfId="37869"/>
    <cellStyle name="Total 4 2 5" xfId="329"/>
    <cellStyle name="Total 4 2 5 2" xfId="4730"/>
    <cellStyle name="Total 4 2 5 2 2" xfId="7316"/>
    <cellStyle name="Total 4 2 5 2 2 2" xfId="16305"/>
    <cellStyle name="Total 4 2 5 2 2 2 2" xfId="22320"/>
    <cellStyle name="Total 4 2 5 2 2 3" xfId="38606"/>
    <cellStyle name="Total 4 2 5 2 3" xfId="9953"/>
    <cellStyle name="Total 4 2 5 2 3 2" xfId="18942"/>
    <cellStyle name="Total 4 2 5 2 3 2 2" xfId="32184"/>
    <cellStyle name="Total 4 2 5 2 3 3" xfId="26728"/>
    <cellStyle name="Total 4 2 5 2 4" xfId="13719"/>
    <cellStyle name="Total 4 2 5 2 4 2" xfId="39856"/>
    <cellStyle name="Total 4 2 5 2 5" xfId="26181"/>
    <cellStyle name="Total 4 2 5 3" xfId="2797"/>
    <cellStyle name="Total 4 2 5 3 2" xfId="26895"/>
    <cellStyle name="Total 4 2 5 4" xfId="27234"/>
    <cellStyle name="Total 4 2 6" xfId="678"/>
    <cellStyle name="Total 4 2 6 2" xfId="5054"/>
    <cellStyle name="Total 4 2 6 2 2" xfId="7640"/>
    <cellStyle name="Total 4 2 6 2 2 2" xfId="16629"/>
    <cellStyle name="Total 4 2 6 2 2 2 2" xfId="37453"/>
    <cellStyle name="Total 4 2 6 2 2 3" xfId="24202"/>
    <cellStyle name="Total 4 2 6 2 3" xfId="10277"/>
    <cellStyle name="Total 4 2 6 2 3 2" xfId="19266"/>
    <cellStyle name="Total 4 2 6 2 3 2 2" xfId="37594"/>
    <cellStyle name="Total 4 2 6 2 3 3" xfId="37857"/>
    <cellStyle name="Total 4 2 6 2 4" xfId="14043"/>
    <cellStyle name="Total 4 2 6 2 4 2" xfId="38742"/>
    <cellStyle name="Total 4 2 6 2 5" xfId="27872"/>
    <cellStyle name="Total 4 2 6 3" xfId="3115"/>
    <cellStyle name="Total 4 2 6 3 2" xfId="27189"/>
    <cellStyle name="Total 4 2 6 4" xfId="35622"/>
    <cellStyle name="Total 4 2 7" xfId="1023"/>
    <cellStyle name="Total 4 2 7 2" xfId="5375"/>
    <cellStyle name="Total 4 2 7 2 2" xfId="7961"/>
    <cellStyle name="Total 4 2 7 2 2 2" xfId="16950"/>
    <cellStyle name="Total 4 2 7 2 2 2 2" xfId="35025"/>
    <cellStyle name="Total 4 2 7 2 2 3" xfId="39041"/>
    <cellStyle name="Total 4 2 7 2 3" xfId="10598"/>
    <cellStyle name="Total 4 2 7 2 3 2" xfId="19587"/>
    <cellStyle name="Total 4 2 7 2 3 2 2" xfId="43047"/>
    <cellStyle name="Total 4 2 7 2 3 3" xfId="24318"/>
    <cellStyle name="Total 4 2 7 2 4" xfId="14364"/>
    <cellStyle name="Total 4 2 7 2 4 2" xfId="23156"/>
    <cellStyle name="Total 4 2 7 2 5" xfId="22632"/>
    <cellStyle name="Total 4 2 7 3" xfId="3460"/>
    <cellStyle name="Total 4 2 7 3 2" xfId="26040"/>
    <cellStyle name="Total 4 2 7 4" xfId="25885"/>
    <cellStyle name="Total 4 2 8" xfId="1367"/>
    <cellStyle name="Total 4 2 8 2" xfId="5712"/>
    <cellStyle name="Total 4 2 8 2 2" xfId="8298"/>
    <cellStyle name="Total 4 2 8 2 2 2" xfId="17287"/>
    <cellStyle name="Total 4 2 8 2 2 2 2" xfId="23677"/>
    <cellStyle name="Total 4 2 8 2 2 3" xfId="39162"/>
    <cellStyle name="Total 4 2 8 2 3" xfId="10935"/>
    <cellStyle name="Total 4 2 8 2 3 2" xfId="19924"/>
    <cellStyle name="Total 4 2 8 2 3 2 2" xfId="35333"/>
    <cellStyle name="Total 4 2 8 2 3 3" xfId="26677"/>
    <cellStyle name="Total 4 2 8 2 4" xfId="14701"/>
    <cellStyle name="Total 4 2 8 2 4 2" xfId="25505"/>
    <cellStyle name="Total 4 2 8 2 5" xfId="31617"/>
    <cellStyle name="Total 4 2 8 3" xfId="3804"/>
    <cellStyle name="Total 4 2 8 3 2" xfId="26600"/>
    <cellStyle name="Total 4 2 8 4" xfId="27601"/>
    <cellStyle name="Total 4 2 9" xfId="1852"/>
    <cellStyle name="Total 4 2 9 2" xfId="6168"/>
    <cellStyle name="Total 4 2 9 2 2" xfId="8754"/>
    <cellStyle name="Total 4 2 9 2 2 2" xfId="17743"/>
    <cellStyle name="Total 4 2 9 2 2 2 2" xfId="43273"/>
    <cellStyle name="Total 4 2 9 2 2 3" xfId="37096"/>
    <cellStyle name="Total 4 2 9 2 3" xfId="11391"/>
    <cellStyle name="Total 4 2 9 2 3 2" xfId="20380"/>
    <cellStyle name="Total 4 2 9 2 3 2 2" xfId="24956"/>
    <cellStyle name="Total 4 2 9 2 3 3" xfId="43973"/>
    <cellStyle name="Total 4 2 9 2 4" xfId="15157"/>
    <cellStyle name="Total 4 2 9 2 4 2" xfId="29139"/>
    <cellStyle name="Total 4 2 9 2 5" xfId="37748"/>
    <cellStyle name="Total 4 2 9 3" xfId="4289"/>
    <cellStyle name="Total 4 2 9 3 2" xfId="35426"/>
    <cellStyle name="Total 4 2 9 4" xfId="37712"/>
    <cellStyle name="Total 4 20" xfId="43479"/>
    <cellStyle name="Total 4 20 2" xfId="44970"/>
    <cellStyle name="Total 4 21" xfId="45001"/>
    <cellStyle name="Total 4 22" xfId="45046"/>
    <cellStyle name="Total 4 23" xfId="45082"/>
    <cellStyle name="Total 4 24" xfId="45099"/>
    <cellStyle name="Total 4 25" xfId="45153"/>
    <cellStyle name="Total 4 26" xfId="45192"/>
    <cellStyle name="Total 4 27" xfId="45217"/>
    <cellStyle name="Total 4 28" xfId="45294"/>
    <cellStyle name="Total 4 29" xfId="45246"/>
    <cellStyle name="Total 4 3" xfId="297"/>
    <cellStyle name="Total 4 3 10" xfId="6599"/>
    <cellStyle name="Total 4 3 10 2" xfId="11808"/>
    <cellStyle name="Total 4 3 10 2 2" xfId="20797"/>
    <cellStyle name="Total 4 3 10 2 2 2" xfId="29232"/>
    <cellStyle name="Total 4 3 10 2 3" xfId="41629"/>
    <cellStyle name="Total 4 3 10 3" xfId="15588"/>
    <cellStyle name="Total 4 3 10 3 2" xfId="29899"/>
    <cellStyle name="Total 4 3 10 4" xfId="27834"/>
    <cellStyle name="Total 4 3 11" xfId="9171"/>
    <cellStyle name="Total 4 3 11 2" xfId="18160"/>
    <cellStyle name="Total 4 3 11 2 2" xfId="39617"/>
    <cellStyle name="Total 4 3 11 3" xfId="37612"/>
    <cellStyle name="Total 4 3 12" xfId="12820"/>
    <cellStyle name="Total 4 3 12 2" xfId="21809"/>
    <cellStyle name="Total 4 3 12 2 2" xfId="30640"/>
    <cellStyle name="Total 4 3 12 3" xfId="24953"/>
    <cellStyle name="Total 4 3 13" xfId="2303"/>
    <cellStyle name="Total 4 3 13 2" xfId="39464"/>
    <cellStyle name="Total 4 3 14" xfId="13212"/>
    <cellStyle name="Total 4 3 14 2" xfId="23793"/>
    <cellStyle name="Total 4 3 15" xfId="32485"/>
    <cellStyle name="Total 4 3 16" xfId="44326"/>
    <cellStyle name="Total 4 3 17" xfId="45564"/>
    <cellStyle name="Total 4 3 2" xfId="430"/>
    <cellStyle name="Total 4 3 2 10" xfId="9296"/>
    <cellStyle name="Total 4 3 2 10 2" xfId="18285"/>
    <cellStyle name="Total 4 3 2 10 2 2" xfId="41014"/>
    <cellStyle name="Total 4 3 2 10 3" xfId="33449"/>
    <cellStyle name="Total 4 3 2 11" xfId="9796"/>
    <cellStyle name="Total 4 3 2 11 2" xfId="18785"/>
    <cellStyle name="Total 4 3 2 11 2 2" xfId="42758"/>
    <cellStyle name="Total 4 3 2 11 3" xfId="40201"/>
    <cellStyle name="Total 4 3 2 12" xfId="2436"/>
    <cellStyle name="Total 4 3 2 12 2" xfId="24752"/>
    <cellStyle name="Total 4 3 2 13" xfId="13345"/>
    <cellStyle name="Total 4 3 2 13 2" xfId="36090"/>
    <cellStyle name="Total 4 3 2 14" xfId="30594"/>
    <cellStyle name="Total 4 3 2 2" xfId="779"/>
    <cellStyle name="Total 4 3 2 2 2" xfId="5150"/>
    <cellStyle name="Total 4 3 2 2 2 2" xfId="7736"/>
    <cellStyle name="Total 4 3 2 2 2 2 2" xfId="16725"/>
    <cellStyle name="Total 4 3 2 2 2 2 2 2" xfId="38380"/>
    <cellStyle name="Total 4 3 2 2 2 2 3" xfId="31604"/>
    <cellStyle name="Total 4 3 2 2 2 3" xfId="10373"/>
    <cellStyle name="Total 4 3 2 2 2 3 2" xfId="19362"/>
    <cellStyle name="Total 4 3 2 2 2 3 2 2" xfId="35652"/>
    <cellStyle name="Total 4 3 2 2 2 3 3" xfId="36471"/>
    <cellStyle name="Total 4 3 2 2 2 4" xfId="14139"/>
    <cellStyle name="Total 4 3 2 2 2 4 2" xfId="39633"/>
    <cellStyle name="Total 4 3 2 2 2 5" xfId="37680"/>
    <cellStyle name="Total 4 3 2 2 3" xfId="3216"/>
    <cellStyle name="Total 4 3 2 2 3 2" xfId="43601"/>
    <cellStyle name="Total 4 3 2 2 4" xfId="28241"/>
    <cellStyle name="Total 4 3 2 3" xfId="1124"/>
    <cellStyle name="Total 4 3 2 3 2" xfId="5471"/>
    <cellStyle name="Total 4 3 2 3 2 2" xfId="8057"/>
    <cellStyle name="Total 4 3 2 3 2 2 2" xfId="17046"/>
    <cellStyle name="Total 4 3 2 3 2 2 2 2" xfId="29679"/>
    <cellStyle name="Total 4 3 2 3 2 2 3" xfId="42450"/>
    <cellStyle name="Total 4 3 2 3 2 3" xfId="10694"/>
    <cellStyle name="Total 4 3 2 3 2 3 2" xfId="19683"/>
    <cellStyle name="Total 4 3 2 3 2 3 2 2" xfId="30878"/>
    <cellStyle name="Total 4 3 2 3 2 3 3" xfId="25341"/>
    <cellStyle name="Total 4 3 2 3 2 4" xfId="14460"/>
    <cellStyle name="Total 4 3 2 3 2 4 2" xfId="39276"/>
    <cellStyle name="Total 4 3 2 3 2 5" xfId="38782"/>
    <cellStyle name="Total 4 3 2 3 3" xfId="3561"/>
    <cellStyle name="Total 4 3 2 3 3 2" xfId="36016"/>
    <cellStyle name="Total 4 3 2 3 4" xfId="41852"/>
    <cellStyle name="Total 4 3 2 4" xfId="1468"/>
    <cellStyle name="Total 4 3 2 4 2" xfId="5813"/>
    <cellStyle name="Total 4 3 2 4 2 2" xfId="8399"/>
    <cellStyle name="Total 4 3 2 4 2 2 2" xfId="17388"/>
    <cellStyle name="Total 4 3 2 4 2 2 2 2" xfId="28593"/>
    <cellStyle name="Total 4 3 2 4 2 2 3" xfId="33255"/>
    <cellStyle name="Total 4 3 2 4 2 3" xfId="11036"/>
    <cellStyle name="Total 4 3 2 4 2 3 2" xfId="20025"/>
    <cellStyle name="Total 4 3 2 4 2 3 2 2" xfId="27969"/>
    <cellStyle name="Total 4 3 2 4 2 3 3" xfId="31083"/>
    <cellStyle name="Total 4 3 2 4 2 4" xfId="14802"/>
    <cellStyle name="Total 4 3 2 4 2 4 2" xfId="29476"/>
    <cellStyle name="Total 4 3 2 4 2 5" xfId="33647"/>
    <cellStyle name="Total 4 3 2 4 3" xfId="3905"/>
    <cellStyle name="Total 4 3 2 4 3 2" xfId="32928"/>
    <cellStyle name="Total 4 3 2 4 4" xfId="40881"/>
    <cellStyle name="Total 4 3 2 5" xfId="1672"/>
    <cellStyle name="Total 4 3 2 5 2" xfId="6002"/>
    <cellStyle name="Total 4 3 2 5 2 2" xfId="8588"/>
    <cellStyle name="Total 4 3 2 5 2 2 2" xfId="17577"/>
    <cellStyle name="Total 4 3 2 5 2 2 2 2" xfId="23579"/>
    <cellStyle name="Total 4 3 2 5 2 2 3" xfId="39171"/>
    <cellStyle name="Total 4 3 2 5 2 3" xfId="11225"/>
    <cellStyle name="Total 4 3 2 5 2 3 2" xfId="20214"/>
    <cellStyle name="Total 4 3 2 5 2 3 2 2" xfId="28246"/>
    <cellStyle name="Total 4 3 2 5 2 3 3" xfId="22653"/>
    <cellStyle name="Total 4 3 2 5 2 4" xfId="14991"/>
    <cellStyle name="Total 4 3 2 5 2 4 2" xfId="22715"/>
    <cellStyle name="Total 4 3 2 5 2 5" xfId="33087"/>
    <cellStyle name="Total 4 3 2 5 3" xfId="4109"/>
    <cellStyle name="Total 4 3 2 5 3 2" xfId="35668"/>
    <cellStyle name="Total 4 3 2 5 4" xfId="31714"/>
    <cellStyle name="Total 4 3 2 6" xfId="2087"/>
    <cellStyle name="Total 4 3 2 6 2" xfId="6390"/>
    <cellStyle name="Total 4 3 2 6 2 2" xfId="8976"/>
    <cellStyle name="Total 4 3 2 6 2 2 2" xfId="17965"/>
    <cellStyle name="Total 4 3 2 6 2 2 2 2" xfId="40430"/>
    <cellStyle name="Total 4 3 2 6 2 2 3" xfId="29509"/>
    <cellStyle name="Total 4 3 2 6 2 3" xfId="11613"/>
    <cellStyle name="Total 4 3 2 6 2 3 2" xfId="20602"/>
    <cellStyle name="Total 4 3 2 6 2 3 2 2" xfId="34457"/>
    <cellStyle name="Total 4 3 2 6 2 3 3" xfId="34487"/>
    <cellStyle name="Total 4 3 2 6 2 4" xfId="15379"/>
    <cellStyle name="Total 4 3 2 6 2 4 2" xfId="37430"/>
    <cellStyle name="Total 4 3 2 6 2 5" xfId="42176"/>
    <cellStyle name="Total 4 3 2 6 3" xfId="4524"/>
    <cellStyle name="Total 4 3 2 6 3 2" xfId="23522"/>
    <cellStyle name="Total 4 3 2 6 4" xfId="31745"/>
    <cellStyle name="Total 4 3 2 7" xfId="2897"/>
    <cellStyle name="Total 4 3 2 7 2" xfId="7047"/>
    <cellStyle name="Total 4 3 2 7 2 2" xfId="12174"/>
    <cellStyle name="Total 4 3 2 7 2 2 2" xfId="21163"/>
    <cellStyle name="Total 4 3 2 7 2 2 2 2" xfId="43783"/>
    <cellStyle name="Total 4 3 2 7 2 2 3" xfId="38522"/>
    <cellStyle name="Total 4 3 2 7 2 3" xfId="12982"/>
    <cellStyle name="Total 4 3 2 7 2 3 2" xfId="21971"/>
    <cellStyle name="Total 4 3 2 7 2 3 2 2" xfId="38092"/>
    <cellStyle name="Total 4 3 2 7 2 3 3" xfId="33079"/>
    <cellStyle name="Total 4 3 2 7 2 4" xfId="16036"/>
    <cellStyle name="Total 4 3 2 7 2 4 2" xfId="28979"/>
    <cellStyle name="Total 4 3 2 7 2 5" xfId="43990"/>
    <cellStyle name="Total 4 3 2 7 3" xfId="9610"/>
    <cellStyle name="Total 4 3 2 7 3 2" xfId="18599"/>
    <cellStyle name="Total 4 3 2 7 3 2 2" xfId="36593"/>
    <cellStyle name="Total 4 3 2 7 3 3" xfId="36880"/>
    <cellStyle name="Total 4 3 2 7 4" xfId="23977"/>
    <cellStyle name="Total 4 3 2 8" xfId="4826"/>
    <cellStyle name="Total 4 3 2 8 2" xfId="7412"/>
    <cellStyle name="Total 4 3 2 8 2 2" xfId="16401"/>
    <cellStyle name="Total 4 3 2 8 2 2 2" xfId="39142"/>
    <cellStyle name="Total 4 3 2 8 2 3" xfId="33823"/>
    <cellStyle name="Total 4 3 2 8 3" xfId="10049"/>
    <cellStyle name="Total 4 3 2 8 3 2" xfId="19038"/>
    <cellStyle name="Total 4 3 2 8 3 2 2" xfId="42095"/>
    <cellStyle name="Total 4 3 2 8 3 3" xfId="36475"/>
    <cellStyle name="Total 4 3 2 8 4" xfId="13815"/>
    <cellStyle name="Total 4 3 2 8 4 2" xfId="23632"/>
    <cellStyle name="Total 4 3 2 8 5" xfId="43248"/>
    <cellStyle name="Total 4 3 2 9" xfId="6732"/>
    <cellStyle name="Total 4 3 2 9 2" xfId="11933"/>
    <cellStyle name="Total 4 3 2 9 2 2" xfId="20922"/>
    <cellStyle name="Total 4 3 2 9 2 2 2" xfId="36207"/>
    <cellStyle name="Total 4 3 2 9 2 3" xfId="44114"/>
    <cellStyle name="Total 4 3 2 9 3" xfId="15721"/>
    <cellStyle name="Total 4 3 2 9 3 2" xfId="25132"/>
    <cellStyle name="Total 4 3 2 9 4" xfId="26992"/>
    <cellStyle name="Total 4 3 3" xfId="646"/>
    <cellStyle name="Total 4 3 3 2" xfId="5025"/>
    <cellStyle name="Total 4 3 3 2 2" xfId="7611"/>
    <cellStyle name="Total 4 3 3 2 2 2" xfId="16600"/>
    <cellStyle name="Total 4 3 3 2 2 2 2" xfId="29270"/>
    <cellStyle name="Total 4 3 3 2 2 3" xfId="30022"/>
    <cellStyle name="Total 4 3 3 2 3" xfId="10248"/>
    <cellStyle name="Total 4 3 3 2 3 2" xfId="19237"/>
    <cellStyle name="Total 4 3 3 2 3 2 2" xfId="33271"/>
    <cellStyle name="Total 4 3 3 2 3 3" xfId="31119"/>
    <cellStyle name="Total 4 3 3 2 4" xfId="14014"/>
    <cellStyle name="Total 4 3 3 2 4 2" xfId="23283"/>
    <cellStyle name="Total 4 3 3 2 5" xfId="39043"/>
    <cellStyle name="Total 4 3 3 3" xfId="3083"/>
    <cellStyle name="Total 4 3 3 3 2" xfId="32451"/>
    <cellStyle name="Total 4 3 3 4" xfId="29319"/>
    <cellStyle name="Total 4 3 4" xfId="991"/>
    <cellStyle name="Total 4 3 4 2" xfId="5346"/>
    <cellStyle name="Total 4 3 4 2 2" xfId="7932"/>
    <cellStyle name="Total 4 3 4 2 2 2" xfId="16921"/>
    <cellStyle name="Total 4 3 4 2 2 2 2" xfId="38696"/>
    <cellStyle name="Total 4 3 4 2 2 3" xfId="34340"/>
    <cellStyle name="Total 4 3 4 2 3" xfId="10569"/>
    <cellStyle name="Total 4 3 4 2 3 2" xfId="19558"/>
    <cellStyle name="Total 4 3 4 2 3 2 2" xfId="35737"/>
    <cellStyle name="Total 4 3 4 2 3 3" xfId="37823"/>
    <cellStyle name="Total 4 3 4 2 4" xfId="14335"/>
    <cellStyle name="Total 4 3 4 2 4 2" xfId="43310"/>
    <cellStyle name="Total 4 3 4 2 5" xfId="24027"/>
    <cellStyle name="Total 4 3 4 3" xfId="3428"/>
    <cellStyle name="Total 4 3 4 3 2" xfId="40849"/>
    <cellStyle name="Total 4 3 4 4" xfId="40771"/>
    <cellStyle name="Total 4 3 5" xfId="1335"/>
    <cellStyle name="Total 4 3 5 2" xfId="5680"/>
    <cellStyle name="Total 4 3 5 2 2" xfId="8266"/>
    <cellStyle name="Total 4 3 5 2 2 2" xfId="17255"/>
    <cellStyle name="Total 4 3 5 2 2 2 2" xfId="25654"/>
    <cellStyle name="Total 4 3 5 2 2 3" xfId="26763"/>
    <cellStyle name="Total 4 3 5 2 3" xfId="10903"/>
    <cellStyle name="Total 4 3 5 2 3 2" xfId="19892"/>
    <cellStyle name="Total 4 3 5 2 3 2 2" xfId="29058"/>
    <cellStyle name="Total 4 3 5 2 3 3" xfId="40077"/>
    <cellStyle name="Total 4 3 5 2 4" xfId="14669"/>
    <cellStyle name="Total 4 3 5 2 4 2" xfId="37448"/>
    <cellStyle name="Total 4 3 5 2 5" xfId="35010"/>
    <cellStyle name="Total 4 3 5 3" xfId="3772"/>
    <cellStyle name="Total 4 3 5 3 2" xfId="41115"/>
    <cellStyle name="Total 4 3 5 4" xfId="32789"/>
    <cellStyle name="Total 4 3 6" xfId="1817"/>
    <cellStyle name="Total 4 3 6 2" xfId="6134"/>
    <cellStyle name="Total 4 3 6 2 2" xfId="8720"/>
    <cellStyle name="Total 4 3 6 2 2 2" xfId="17709"/>
    <cellStyle name="Total 4 3 6 2 2 2 2" xfId="40762"/>
    <cellStyle name="Total 4 3 6 2 2 3" xfId="22594"/>
    <cellStyle name="Total 4 3 6 2 3" xfId="11357"/>
    <cellStyle name="Total 4 3 6 2 3 2" xfId="20346"/>
    <cellStyle name="Total 4 3 6 2 3 2 2" xfId="38213"/>
    <cellStyle name="Total 4 3 6 2 3 3" xfId="44135"/>
    <cellStyle name="Total 4 3 6 2 4" xfId="15123"/>
    <cellStyle name="Total 4 3 6 2 4 2" xfId="42975"/>
    <cellStyle name="Total 4 3 6 2 5" xfId="23150"/>
    <cellStyle name="Total 4 3 6 3" xfId="4254"/>
    <cellStyle name="Total 4 3 6 3 2" xfId="24766"/>
    <cellStyle name="Total 4 3 6 4" xfId="35502"/>
    <cellStyle name="Total 4 3 7" xfId="1954"/>
    <cellStyle name="Total 4 3 7 2" xfId="6265"/>
    <cellStyle name="Total 4 3 7 2 2" xfId="8851"/>
    <cellStyle name="Total 4 3 7 2 2 2" xfId="17840"/>
    <cellStyle name="Total 4 3 7 2 2 2 2" xfId="23414"/>
    <cellStyle name="Total 4 3 7 2 2 3" xfId="34809"/>
    <cellStyle name="Total 4 3 7 2 3" xfId="11488"/>
    <cellStyle name="Total 4 3 7 2 3 2" xfId="20477"/>
    <cellStyle name="Total 4 3 7 2 3 2 2" xfId="27895"/>
    <cellStyle name="Total 4 3 7 2 3 3" xfId="40052"/>
    <cellStyle name="Total 4 3 7 2 4" xfId="15254"/>
    <cellStyle name="Total 4 3 7 2 4 2" xfId="41360"/>
    <cellStyle name="Total 4 3 7 2 5" xfId="33807"/>
    <cellStyle name="Total 4 3 7 3" xfId="4391"/>
    <cellStyle name="Total 4 3 7 3 2" xfId="27172"/>
    <cellStyle name="Total 4 3 7 4" xfId="31790"/>
    <cellStyle name="Total 4 3 8" xfId="2765"/>
    <cellStyle name="Total 4 3 8 2" xfId="6944"/>
    <cellStyle name="Total 4 3 8 2 2" xfId="12076"/>
    <cellStyle name="Total 4 3 8 2 2 2" xfId="21065"/>
    <cellStyle name="Total 4 3 8 2 2 2 2" xfId="23409"/>
    <cellStyle name="Total 4 3 8 2 2 3" xfId="31956"/>
    <cellStyle name="Total 4 3 8 2 3" xfId="12901"/>
    <cellStyle name="Total 4 3 8 2 3 2" xfId="21890"/>
    <cellStyle name="Total 4 3 8 2 3 2 2" xfId="40476"/>
    <cellStyle name="Total 4 3 8 2 3 3" xfId="33574"/>
    <cellStyle name="Total 4 3 8 2 4" xfId="15933"/>
    <cellStyle name="Total 4 3 8 2 4 2" xfId="27434"/>
    <cellStyle name="Total 4 3 8 2 5" xfId="23356"/>
    <cellStyle name="Total 4 3 8 3" xfId="9506"/>
    <cellStyle name="Total 4 3 8 3 2" xfId="18495"/>
    <cellStyle name="Total 4 3 8 3 2 2" xfId="42684"/>
    <cellStyle name="Total 4 3 8 3 3" xfId="29226"/>
    <cellStyle name="Total 4 3 8 4" xfId="25068"/>
    <cellStyle name="Total 4 3 9" xfId="4701"/>
    <cellStyle name="Total 4 3 9 2" xfId="7287"/>
    <cellStyle name="Total 4 3 9 2 2" xfId="16276"/>
    <cellStyle name="Total 4 3 9 2 2 2" xfId="43170"/>
    <cellStyle name="Total 4 3 9 2 3" xfId="37235"/>
    <cellStyle name="Total 4 3 9 3" xfId="9924"/>
    <cellStyle name="Total 4 3 9 3 2" xfId="18913"/>
    <cellStyle name="Total 4 3 9 3 2 2" xfId="25035"/>
    <cellStyle name="Total 4 3 9 3 3" xfId="25401"/>
    <cellStyle name="Total 4 3 9 4" xfId="13690"/>
    <cellStyle name="Total 4 3 9 4 2" xfId="37312"/>
    <cellStyle name="Total 4 3 9 5" xfId="27441"/>
    <cellStyle name="Total 4 30" xfId="45342"/>
    <cellStyle name="Total 4 31" xfId="45362"/>
    <cellStyle name="Total 4 32" xfId="45311"/>
    <cellStyle name="Total 4 33" xfId="45341"/>
    <cellStyle name="Total 4 34" xfId="44260"/>
    <cellStyle name="Total 4 35" xfId="44156"/>
    <cellStyle name="Total 4 36" xfId="45486"/>
    <cellStyle name="Total 4 4" xfId="338"/>
    <cellStyle name="Total 4 4 10" xfId="6640"/>
    <cellStyle name="Total 4 4 10 2" xfId="11846"/>
    <cellStyle name="Total 4 4 10 2 2" xfId="20835"/>
    <cellStyle name="Total 4 4 10 2 2 2" xfId="29473"/>
    <cellStyle name="Total 4 4 10 2 3" xfId="25388"/>
    <cellStyle name="Total 4 4 10 3" xfId="15629"/>
    <cellStyle name="Total 4 4 10 3 2" xfId="40969"/>
    <cellStyle name="Total 4 4 10 4" xfId="36040"/>
    <cellStyle name="Total 4 4 11" xfId="9209"/>
    <cellStyle name="Total 4 4 11 2" xfId="18198"/>
    <cellStyle name="Total 4 4 11 2 2" xfId="40188"/>
    <cellStyle name="Total 4 4 11 3" xfId="35149"/>
    <cellStyle name="Total 4 4 12" xfId="9771"/>
    <cellStyle name="Total 4 4 12 2" xfId="18760"/>
    <cellStyle name="Total 4 4 12 2 2" xfId="33203"/>
    <cellStyle name="Total 4 4 12 3" xfId="36636"/>
    <cellStyle name="Total 4 4 13" xfId="2344"/>
    <cellStyle name="Total 4 4 13 2" xfId="28455"/>
    <cellStyle name="Total 4 4 14" xfId="13253"/>
    <cellStyle name="Total 4 4 14 2" xfId="43712"/>
    <cellStyle name="Total 4 4 15" xfId="38314"/>
    <cellStyle name="Total 4 4 16" xfId="44334"/>
    <cellStyle name="Total 4 4 17" xfId="45615"/>
    <cellStyle name="Total 4 4 2" xfId="470"/>
    <cellStyle name="Total 4 4 2 10" xfId="9334"/>
    <cellStyle name="Total 4 4 2 10 2" xfId="18323"/>
    <cellStyle name="Total 4 4 2 10 2 2" xfId="41255"/>
    <cellStyle name="Total 4 4 2 10 3" xfId="27924"/>
    <cellStyle name="Total 4 4 2 11" xfId="9805"/>
    <cellStyle name="Total 4 4 2 11 2" xfId="18794"/>
    <cellStyle name="Total 4 4 2 11 2 2" xfId="24002"/>
    <cellStyle name="Total 4 4 2 11 3" xfId="36019"/>
    <cellStyle name="Total 4 4 2 12" xfId="2476"/>
    <cellStyle name="Total 4 4 2 12 2" xfId="42389"/>
    <cellStyle name="Total 4 4 2 13" xfId="13385"/>
    <cellStyle name="Total 4 4 2 13 2" xfId="22802"/>
    <cellStyle name="Total 4 4 2 14" xfId="36997"/>
    <cellStyle name="Total 4 4 2 2" xfId="819"/>
    <cellStyle name="Total 4 4 2 2 2" xfId="5188"/>
    <cellStyle name="Total 4 4 2 2 2 2" xfId="7774"/>
    <cellStyle name="Total 4 4 2 2 2 2 2" xfId="16763"/>
    <cellStyle name="Total 4 4 2 2 2 2 2 2" xfId="38621"/>
    <cellStyle name="Total 4 4 2 2 2 2 3" xfId="31845"/>
    <cellStyle name="Total 4 4 2 2 2 3" xfId="10411"/>
    <cellStyle name="Total 4 4 2 2 2 3 2" xfId="19400"/>
    <cellStyle name="Total 4 4 2 2 2 3 2 2" xfId="22496"/>
    <cellStyle name="Total 4 4 2 2 2 3 3" xfId="40336"/>
    <cellStyle name="Total 4 4 2 2 2 4" xfId="14177"/>
    <cellStyle name="Total 4 4 2 2 2 4 2" xfId="26516"/>
    <cellStyle name="Total 4 4 2 2 2 5" xfId="25395"/>
    <cellStyle name="Total 4 4 2 2 3" xfId="3256"/>
    <cellStyle name="Total 4 4 2 2 3 2" xfId="24505"/>
    <cellStyle name="Total 4 4 2 2 4" xfId="27727"/>
    <cellStyle name="Total 4 4 2 3" xfId="1164"/>
    <cellStyle name="Total 4 4 2 3 2" xfId="5509"/>
    <cellStyle name="Total 4 4 2 3 2 2" xfId="8095"/>
    <cellStyle name="Total 4 4 2 3 2 2 2" xfId="17084"/>
    <cellStyle name="Total 4 4 2 3 2 2 2 2" xfId="29914"/>
    <cellStyle name="Total 4 4 2 3 2 2 3" xfId="28738"/>
    <cellStyle name="Total 4 4 2 3 2 3" xfId="10732"/>
    <cellStyle name="Total 4 4 2 3 2 3 2" xfId="19721"/>
    <cellStyle name="Total 4 4 2 3 2 3 2 2" xfId="23357"/>
    <cellStyle name="Total 4 4 2 3 2 3 3" xfId="38888"/>
    <cellStyle name="Total 4 4 2 3 2 4" xfId="14498"/>
    <cellStyle name="Total 4 4 2 3 2 4 2" xfId="39511"/>
    <cellStyle name="Total 4 4 2 3 2 5" xfId="28853"/>
    <cellStyle name="Total 4 4 2 3 3" xfId="3601"/>
    <cellStyle name="Total 4 4 2 3 3 2" xfId="22939"/>
    <cellStyle name="Total 4 4 2 3 4" xfId="38268"/>
    <cellStyle name="Total 4 4 2 4" xfId="1508"/>
    <cellStyle name="Total 4 4 2 4 2" xfId="5853"/>
    <cellStyle name="Total 4 4 2 4 2 2" xfId="8439"/>
    <cellStyle name="Total 4 4 2 4 2 2 2" xfId="17428"/>
    <cellStyle name="Total 4 4 2 4 2 2 2 2" xfId="22828"/>
    <cellStyle name="Total 4 4 2 4 2 2 3" xfId="29907"/>
    <cellStyle name="Total 4 4 2 4 2 3" xfId="11076"/>
    <cellStyle name="Total 4 4 2 4 2 3 2" xfId="20065"/>
    <cellStyle name="Total 4 4 2 4 2 3 2 2" xfId="27437"/>
    <cellStyle name="Total 4 4 2 4 2 3 3" xfId="24304"/>
    <cellStyle name="Total 4 4 2 4 2 4" xfId="14842"/>
    <cellStyle name="Total 4 4 2 4 2 4 2" xfId="33441"/>
    <cellStyle name="Total 4 4 2 4 2 5" xfId="30271"/>
    <cellStyle name="Total 4 4 2 4 3" xfId="3945"/>
    <cellStyle name="Total 4 4 2 4 3 2" xfId="37973"/>
    <cellStyle name="Total 4 4 2 4 4" xfId="37301"/>
    <cellStyle name="Total 4 4 2 5" xfId="178"/>
    <cellStyle name="Total 4 4 2 5 2" xfId="2627"/>
    <cellStyle name="Total 4 4 2 5 2 2" xfId="6868"/>
    <cellStyle name="Total 4 4 2 5 2 2 2" xfId="15857"/>
    <cellStyle name="Total 4 4 2 5 2 2 2 2" xfId="28772"/>
    <cellStyle name="Total 4 4 2 5 2 2 3" xfId="30416"/>
    <cellStyle name="Total 4 4 2 5 2 3" xfId="9438"/>
    <cellStyle name="Total 4 4 2 5 2 3 2" xfId="18427"/>
    <cellStyle name="Total 4 4 2 5 2 3 2 2" xfId="25896"/>
    <cellStyle name="Total 4 4 2 5 2 3 3" xfId="24384"/>
    <cellStyle name="Total 4 4 2 5 2 4" xfId="13481"/>
    <cellStyle name="Total 4 4 2 5 2 4 2" xfId="39114"/>
    <cellStyle name="Total 4 4 2 5 2 5" xfId="26142"/>
    <cellStyle name="Total 4 4 2 5 3" xfId="2646"/>
    <cellStyle name="Total 4 4 2 5 3 2" xfId="26629"/>
    <cellStyle name="Total 4 4 2 5 4" xfId="25076"/>
    <cellStyle name="Total 4 4 2 6" xfId="2127"/>
    <cellStyle name="Total 4 4 2 6 2" xfId="6428"/>
    <cellStyle name="Total 4 4 2 6 2 2" xfId="9014"/>
    <cellStyle name="Total 4 4 2 6 2 2 2" xfId="18003"/>
    <cellStyle name="Total 4 4 2 6 2 2 2 2" xfId="31715"/>
    <cellStyle name="Total 4 4 2 6 2 2 3" xfId="22238"/>
    <cellStyle name="Total 4 4 2 6 2 3" xfId="11651"/>
    <cellStyle name="Total 4 4 2 6 2 3 2" xfId="20640"/>
    <cellStyle name="Total 4 4 2 6 2 3 2 2" xfId="30105"/>
    <cellStyle name="Total 4 4 2 6 2 3 3" xfId="40016"/>
    <cellStyle name="Total 4 4 2 6 2 4" xfId="15417"/>
    <cellStyle name="Total 4 4 2 6 2 4 2" xfId="40639"/>
    <cellStyle name="Total 4 4 2 6 2 5" xfId="42417"/>
    <cellStyle name="Total 4 4 2 6 3" xfId="4564"/>
    <cellStyle name="Total 4 4 2 6 3 2" xfId="32830"/>
    <cellStyle name="Total 4 4 2 6 4" xfId="35845"/>
    <cellStyle name="Total 4 4 2 7" xfId="2937"/>
    <cellStyle name="Total 4 4 2 7 2" xfId="7087"/>
    <cellStyle name="Total 4 4 2 7 2 2" xfId="12213"/>
    <cellStyle name="Total 4 4 2 7 2 2 2" xfId="21202"/>
    <cellStyle name="Total 4 4 2 7 2 2 2 2" xfId="32060"/>
    <cellStyle name="Total 4 4 2 7 2 2 3" xfId="33063"/>
    <cellStyle name="Total 4 4 2 7 2 3" xfId="13010"/>
    <cellStyle name="Total 4 4 2 7 2 3 2" xfId="21999"/>
    <cellStyle name="Total 4 4 2 7 2 3 2 2" xfId="30129"/>
    <cellStyle name="Total 4 4 2 7 2 3 3" xfId="40380"/>
    <cellStyle name="Total 4 4 2 7 2 4" xfId="16076"/>
    <cellStyle name="Total 4 4 2 7 2 4 2" xfId="25323"/>
    <cellStyle name="Total 4 4 2 7 2 5" xfId="35763"/>
    <cellStyle name="Total 4 4 2 7 3" xfId="9650"/>
    <cellStyle name="Total 4 4 2 7 3 2" xfId="18639"/>
    <cellStyle name="Total 4 4 2 7 3 2 2" xfId="23207"/>
    <cellStyle name="Total 4 4 2 7 3 3" xfId="36344"/>
    <cellStyle name="Total 4 4 2 7 4" xfId="34878"/>
    <cellStyle name="Total 4 4 2 8" xfId="4864"/>
    <cellStyle name="Total 4 4 2 8 2" xfId="7450"/>
    <cellStyle name="Total 4 4 2 8 2 2" xfId="16439"/>
    <cellStyle name="Total 4 4 2 8 2 2 2" xfId="39409"/>
    <cellStyle name="Total 4 4 2 8 2 3" xfId="25966"/>
    <cellStyle name="Total 4 4 2 8 3" xfId="10087"/>
    <cellStyle name="Total 4 4 2 8 3 2" xfId="19076"/>
    <cellStyle name="Total 4 4 2 8 3 2 2" xfId="43719"/>
    <cellStyle name="Total 4 4 2 8 3 3" xfId="40330"/>
    <cellStyle name="Total 4 4 2 8 4" xfId="13853"/>
    <cellStyle name="Total 4 4 2 8 4 2" xfId="23873"/>
    <cellStyle name="Total 4 4 2 8 5" xfId="41369"/>
    <cellStyle name="Total 4 4 2 9" xfId="6772"/>
    <cellStyle name="Total 4 4 2 9 2" xfId="11971"/>
    <cellStyle name="Total 4 4 2 9 2 2" xfId="20960"/>
    <cellStyle name="Total 4 4 2 9 2 2 2" xfId="36546"/>
    <cellStyle name="Total 4 4 2 9 2 3" xfId="41430"/>
    <cellStyle name="Total 4 4 2 9 3" xfId="15761"/>
    <cellStyle name="Total 4 4 2 9 3 2" xfId="38172"/>
    <cellStyle name="Total 4 4 2 9 4" xfId="42522"/>
    <cellStyle name="Total 4 4 3" xfId="687"/>
    <cellStyle name="Total 4 4 3 2" xfId="5063"/>
    <cellStyle name="Total 4 4 3 2 2" xfId="7649"/>
    <cellStyle name="Total 4 4 3 2 2 2" xfId="16638"/>
    <cellStyle name="Total 4 4 3 2 2 2 2" xfId="30712"/>
    <cellStyle name="Total 4 4 3 2 2 3" xfId="30871"/>
    <cellStyle name="Total 4 4 3 2 3" xfId="10286"/>
    <cellStyle name="Total 4 4 3 2 3 2" xfId="19275"/>
    <cellStyle name="Total 4 4 3 2 3 2 2" xfId="25666"/>
    <cellStyle name="Total 4 4 3 2 3 3" xfId="35555"/>
    <cellStyle name="Total 4 4 3 2 4" xfId="14052"/>
    <cellStyle name="Total 4 4 3 2 4 2" xfId="23309"/>
    <cellStyle name="Total 4 4 3 2 5" xfId="41986"/>
    <cellStyle name="Total 4 4 3 3" xfId="3124"/>
    <cellStyle name="Total 4 4 3 3 2" xfId="38276"/>
    <cellStyle name="Total 4 4 3 4" xfId="34617"/>
    <cellStyle name="Total 4 4 4" xfId="1032"/>
    <cellStyle name="Total 4 4 4 2" xfId="5384"/>
    <cellStyle name="Total 4 4 4 2 2" xfId="7970"/>
    <cellStyle name="Total 4 4 4 2 2 2" xfId="16959"/>
    <cellStyle name="Total 4 4 4 2 2 2 2" xfId="33736"/>
    <cellStyle name="Total 4 4 4 2 2 3" xfId="30604"/>
    <cellStyle name="Total 4 4 4 2 3" xfId="10607"/>
    <cellStyle name="Total 4 4 4 2 3 2" xfId="19596"/>
    <cellStyle name="Total 4 4 4 2 3 2 2" xfId="35061"/>
    <cellStyle name="Total 4 4 4 2 3 3" xfId="34499"/>
    <cellStyle name="Total 4 4 4 2 4" xfId="14373"/>
    <cellStyle name="Total 4 4 4 2 4 2" xfId="43551"/>
    <cellStyle name="Total 4 4 4 2 5" xfId="43091"/>
    <cellStyle name="Total 4 4 4 3" xfId="3469"/>
    <cellStyle name="Total 4 4 4 3 2" xfId="27569"/>
    <cellStyle name="Total 4 4 4 4" xfId="27386"/>
    <cellStyle name="Total 4 4 5" xfId="1376"/>
    <cellStyle name="Total 4 4 5 2" xfId="5721"/>
    <cellStyle name="Total 4 4 5 2 2" xfId="8307"/>
    <cellStyle name="Total 4 4 5 2 2 2" xfId="17296"/>
    <cellStyle name="Total 4 4 5 2 2 2 2" xfId="30264"/>
    <cellStyle name="Total 4 4 5 2 2 3" xfId="23499"/>
    <cellStyle name="Total 4 4 5 2 3" xfId="10944"/>
    <cellStyle name="Total 4 4 5 2 3 2" xfId="19933"/>
    <cellStyle name="Total 4 4 5 2 3 2 2" xfId="33986"/>
    <cellStyle name="Total 4 4 5 2 3 3" xfId="43832"/>
    <cellStyle name="Total 4 4 5 2 4" xfId="14710"/>
    <cellStyle name="Total 4 4 5 2 4 2" xfId="24053"/>
    <cellStyle name="Total 4 4 5 2 5" xfId="24909"/>
    <cellStyle name="Total 4 4 5 3" xfId="3813"/>
    <cellStyle name="Total 4 4 5 3 2" xfId="25262"/>
    <cellStyle name="Total 4 4 5 4" xfId="38593"/>
    <cellStyle name="Total 4 4 6" xfId="1849"/>
    <cellStyle name="Total 4 4 6 2" xfId="6166"/>
    <cellStyle name="Total 4 4 6 2 2" xfId="8752"/>
    <cellStyle name="Total 4 4 6 2 2 2" xfId="17741"/>
    <cellStyle name="Total 4 4 6 2 2 2 2" xfId="25876"/>
    <cellStyle name="Total 4 4 6 2 2 3" xfId="40942"/>
    <cellStyle name="Total 4 4 6 2 3" xfId="11389"/>
    <cellStyle name="Total 4 4 6 2 3 2" xfId="20378"/>
    <cellStyle name="Total 4 4 6 2 3 2 2" xfId="23055"/>
    <cellStyle name="Total 4 4 6 2 3 3" xfId="26577"/>
    <cellStyle name="Total 4 4 6 2 4" xfId="15155"/>
    <cellStyle name="Total 4 4 6 2 4 2" xfId="32716"/>
    <cellStyle name="Total 4 4 6 2 5" xfId="41594"/>
    <cellStyle name="Total 4 4 6 3" xfId="4286"/>
    <cellStyle name="Total 4 4 6 3 2" xfId="37281"/>
    <cellStyle name="Total 4 4 6 4" xfId="32149"/>
    <cellStyle name="Total 4 4 7" xfId="1995"/>
    <cellStyle name="Total 4 4 7 2" xfId="6303"/>
    <cellStyle name="Total 4 4 7 2 2" xfId="8889"/>
    <cellStyle name="Total 4 4 7 2 2 2" xfId="17878"/>
    <cellStyle name="Total 4 4 7 2 2 2 2" xfId="23681"/>
    <cellStyle name="Total 4 4 7 2 2 3" xfId="35118"/>
    <cellStyle name="Total 4 4 7 2 3" xfId="11526"/>
    <cellStyle name="Total 4 4 7 2 3 2" xfId="20515"/>
    <cellStyle name="Total 4 4 7 2 3 2 2" xfId="28162"/>
    <cellStyle name="Total 4 4 7 2 3 3" xfId="42808"/>
    <cellStyle name="Total 4 4 7 2 4" xfId="15292"/>
    <cellStyle name="Total 4 4 7 2 4 2" xfId="41899"/>
    <cellStyle name="Total 4 4 7 2 5" xfId="34571"/>
    <cellStyle name="Total 4 4 7 3" xfId="4432"/>
    <cellStyle name="Total 4 4 7 3 2" xfId="23031"/>
    <cellStyle name="Total 4 4 7 4" xfId="26879"/>
    <cellStyle name="Total 4 4 8" xfId="2806"/>
    <cellStyle name="Total 4 4 8 2" xfId="6956"/>
    <cellStyle name="Total 4 4 8 2 2" xfId="12085"/>
    <cellStyle name="Total 4 4 8 2 2 2" xfId="21074"/>
    <cellStyle name="Total 4 4 8 2 2 2 2" xfId="29997"/>
    <cellStyle name="Total 4 4 8 2 2 3" xfId="26298"/>
    <cellStyle name="Total 4 4 8 2 3" xfId="12910"/>
    <cellStyle name="Total 4 4 8 2 3 2" xfId="21899"/>
    <cellStyle name="Total 4 4 8 2 3 2 2" xfId="31988"/>
    <cellStyle name="Total 4 4 8 2 3 3" xfId="36063"/>
    <cellStyle name="Total 4 4 8 2 4" xfId="15945"/>
    <cellStyle name="Total 4 4 8 2 4 2" xfId="43453"/>
    <cellStyle name="Total 4 4 8 2 5" xfId="40752"/>
    <cellStyle name="Total 4 4 8 3" xfId="9519"/>
    <cellStyle name="Total 4 4 8 3 2" xfId="18508"/>
    <cellStyle name="Total 4 4 8 3 2 2" xfId="29845"/>
    <cellStyle name="Total 4 4 8 3 3" xfId="35364"/>
    <cellStyle name="Total 4 4 8 4" xfId="37893"/>
    <cellStyle name="Total 4 4 9" xfId="4739"/>
    <cellStyle name="Total 4 4 9 2" xfId="7325"/>
    <cellStyle name="Total 4 4 9 2 2" xfId="16314"/>
    <cellStyle name="Total 4 4 9 2 2 2" xfId="42594"/>
    <cellStyle name="Total 4 4 9 2 3" xfId="37476"/>
    <cellStyle name="Total 4 4 9 3" xfId="9962"/>
    <cellStyle name="Total 4 4 9 3 2" xfId="18951"/>
    <cellStyle name="Total 4 4 9 3 2 2" xfId="35978"/>
    <cellStyle name="Total 4 4 9 3 3" xfId="43812"/>
    <cellStyle name="Total 4 4 9 4" xfId="13728"/>
    <cellStyle name="Total 4 4 9 4 2" xfId="37667"/>
    <cellStyle name="Total 4 4 9 5" xfId="27726"/>
    <cellStyle name="Total 4 5" xfId="248"/>
    <cellStyle name="Total 4 5 10" xfId="9132"/>
    <cellStyle name="Total 4 5 10 2" xfId="18121"/>
    <cellStyle name="Total 4 5 10 2 2" xfId="30119"/>
    <cellStyle name="Total 4 5 10 3" xfId="26636"/>
    <cellStyle name="Total 4 5 11" xfId="9745"/>
    <cellStyle name="Total 4 5 11 2" xfId="18734"/>
    <cellStyle name="Total 4 5 11 2 2" xfId="22970"/>
    <cellStyle name="Total 4 5 11 3" xfId="32276"/>
    <cellStyle name="Total 4 5 12" xfId="2254"/>
    <cellStyle name="Total 4 5 12 2" xfId="22582"/>
    <cellStyle name="Total 4 5 13" xfId="13163"/>
    <cellStyle name="Total 4 5 13 2" xfId="42964"/>
    <cellStyle name="Total 4 5 14" xfId="35720"/>
    <cellStyle name="Total 4 5 15" xfId="44396"/>
    <cellStyle name="Total 4 5 16" xfId="45599"/>
    <cellStyle name="Total 4 5 2" xfId="597"/>
    <cellStyle name="Total 4 5 2 2" xfId="4986"/>
    <cellStyle name="Total 4 5 2 2 2" xfId="7572"/>
    <cellStyle name="Total 4 5 2 2 2 2" xfId="16561"/>
    <cellStyle name="Total 4 5 2 2 2 2 2" xfId="42052"/>
    <cellStyle name="Total 4 5 2 2 2 3" xfId="43171"/>
    <cellStyle name="Total 4 5 2 2 3" xfId="10209"/>
    <cellStyle name="Total 4 5 2 2 3 2" xfId="19198"/>
    <cellStyle name="Total 4 5 2 2 3 2 2" xfId="27532"/>
    <cellStyle name="Total 4 5 2 2 3 3" xfId="38898"/>
    <cellStyle name="Total 4 5 2 2 4" xfId="13975"/>
    <cellStyle name="Total 4 5 2 2 4 2" xfId="35357"/>
    <cellStyle name="Total 4 5 2 2 5" xfId="31874"/>
    <cellStyle name="Total 4 5 2 3" xfId="3034"/>
    <cellStyle name="Total 4 5 2 3 2" xfId="24183"/>
    <cellStyle name="Total 4 5 2 4" xfId="40789"/>
    <cellStyle name="Total 4 5 3" xfId="942"/>
    <cellStyle name="Total 4 5 3 2" xfId="5307"/>
    <cellStyle name="Total 4 5 3 2 2" xfId="7893"/>
    <cellStyle name="Total 4 5 3 2 2 2" xfId="16882"/>
    <cellStyle name="Total 4 5 3 2 2 2 2" xfId="31722"/>
    <cellStyle name="Total 4 5 3 2 2 3" xfId="24895"/>
    <cellStyle name="Total 4 5 3 2 3" xfId="10530"/>
    <cellStyle name="Total 4 5 3 2 3 2" xfId="19519"/>
    <cellStyle name="Total 4 5 3 2 3 2 2" xfId="28519"/>
    <cellStyle name="Total 4 5 3 2 3 3" xfId="26749"/>
    <cellStyle name="Total 4 5 3 2 4" xfId="14296"/>
    <cellStyle name="Total 4 5 3 2 4 2" xfId="33633"/>
    <cellStyle name="Total 4 5 3 2 5" xfId="36665"/>
    <cellStyle name="Total 4 5 3 3" xfId="3379"/>
    <cellStyle name="Total 4 5 3 3 2" xfId="42884"/>
    <cellStyle name="Total 4 5 3 4" xfId="39756"/>
    <cellStyle name="Total 4 5 4" xfId="1286"/>
    <cellStyle name="Total 4 5 4 2" xfId="5631"/>
    <cellStyle name="Total 4 5 4 2 2" xfId="8217"/>
    <cellStyle name="Total 4 5 4 2 2 2" xfId="17206"/>
    <cellStyle name="Total 4 5 4 2 2 2 2" xfId="22192"/>
    <cellStyle name="Total 4 5 4 2 2 3" xfId="40484"/>
    <cellStyle name="Total 4 5 4 2 3" xfId="10854"/>
    <cellStyle name="Total 4 5 4 2 3 2" xfId="19843"/>
    <cellStyle name="Total 4 5 4 2 3 2 2" xfId="25472"/>
    <cellStyle name="Total 4 5 4 2 3 3" xfId="26492"/>
    <cellStyle name="Total 4 5 4 2 4" xfId="14620"/>
    <cellStyle name="Total 4 5 4 2 4 2" xfId="42184"/>
    <cellStyle name="Total 4 5 4 2 5" xfId="38738"/>
    <cellStyle name="Total 4 5 4 3" xfId="3723"/>
    <cellStyle name="Total 4 5 4 3 2" xfId="24624"/>
    <cellStyle name="Total 4 5 4 4" xfId="43860"/>
    <cellStyle name="Total 4 5 5" xfId="1743"/>
    <cellStyle name="Total 4 5 5 2" xfId="6069"/>
    <cellStyle name="Total 4 5 5 2 2" xfId="8655"/>
    <cellStyle name="Total 4 5 5 2 2 2" xfId="17644"/>
    <cellStyle name="Total 4 5 5 2 2 2 2" xfId="40107"/>
    <cellStyle name="Total 4 5 5 2 2 3" xfId="25017"/>
    <cellStyle name="Total 4 5 5 2 3" xfId="11292"/>
    <cellStyle name="Total 4 5 5 2 3 2" xfId="20281"/>
    <cellStyle name="Total 4 5 5 2 3 2 2" xfId="26234"/>
    <cellStyle name="Total 4 5 5 2 3 3" xfId="26786"/>
    <cellStyle name="Total 4 5 5 2 4" xfId="15058"/>
    <cellStyle name="Total 4 5 5 2 4 2" xfId="30480"/>
    <cellStyle name="Total 4 5 5 2 5" xfId="39190"/>
    <cellStyle name="Total 4 5 5 3" xfId="4180"/>
    <cellStyle name="Total 4 5 5 3 2" xfId="41356"/>
    <cellStyle name="Total 4 5 5 4" xfId="23364"/>
    <cellStyle name="Total 4 5 6" xfId="1719"/>
    <cellStyle name="Total 4 5 6 2" xfId="6045"/>
    <cellStyle name="Total 4 5 6 2 2" xfId="8631"/>
    <cellStyle name="Total 4 5 6 2 2 2" xfId="17620"/>
    <cellStyle name="Total 4 5 6 2 2 2 2" xfId="38434"/>
    <cellStyle name="Total 4 5 6 2 2 3" xfId="27389"/>
    <cellStyle name="Total 4 5 6 2 3" xfId="11268"/>
    <cellStyle name="Total 4 5 6 2 3 2" xfId="20257"/>
    <cellStyle name="Total 4 5 6 2 3 2 2" xfId="43615"/>
    <cellStyle name="Total 4 5 6 2 3 3" xfId="41684"/>
    <cellStyle name="Total 4 5 6 2 4" xfId="15034"/>
    <cellStyle name="Total 4 5 6 2 4 2" xfId="29257"/>
    <cellStyle name="Total 4 5 6 2 5" xfId="42564"/>
    <cellStyle name="Total 4 5 6 3" xfId="4156"/>
    <cellStyle name="Total 4 5 6 3 2" xfId="37545"/>
    <cellStyle name="Total 4 5 6 4" xfId="43592"/>
    <cellStyle name="Total 4 5 7" xfId="2716"/>
    <cellStyle name="Total 4 5 7 2" xfId="6906"/>
    <cellStyle name="Total 4 5 7 2 2" xfId="12047"/>
    <cellStyle name="Total 4 5 7 2 2 2" xfId="21036"/>
    <cellStyle name="Total 4 5 7 2 2 2 2" xfId="29538"/>
    <cellStyle name="Total 4 5 7 2 2 3" xfId="39966"/>
    <cellStyle name="Total 4 5 7 2 3" xfId="12868"/>
    <cellStyle name="Total 4 5 7 2 3 2" xfId="21857"/>
    <cellStyle name="Total 4 5 7 2 3 2 2" xfId="32970"/>
    <cellStyle name="Total 4 5 7 2 3 3" xfId="40699"/>
    <cellStyle name="Total 4 5 7 2 4" xfId="15895"/>
    <cellStyle name="Total 4 5 7 2 4 2" xfId="27142"/>
    <cellStyle name="Total 4 5 7 2 5" xfId="30877"/>
    <cellStyle name="Total 4 5 7 3" xfId="9477"/>
    <cellStyle name="Total 4 5 7 3 2" xfId="18466"/>
    <cellStyle name="Total 4 5 7 3 2 2" xfId="34124"/>
    <cellStyle name="Total 4 5 7 3 3" xfId="27962"/>
    <cellStyle name="Total 4 5 7 4" xfId="30147"/>
    <cellStyle name="Total 4 5 8" xfId="4662"/>
    <cellStyle name="Total 4 5 8 2" xfId="7248"/>
    <cellStyle name="Total 4 5 8 2 2" xfId="16237"/>
    <cellStyle name="Total 4 5 8 2 2 2" xfId="38719"/>
    <cellStyle name="Total 4 5 8 2 3" xfId="27961"/>
    <cellStyle name="Total 4 5 8 3" xfId="9885"/>
    <cellStyle name="Total 4 5 8 3 2" xfId="18874"/>
    <cellStyle name="Total 4 5 8 3 2 2" xfId="23663"/>
    <cellStyle name="Total 4 5 8 3 3" xfId="32097"/>
    <cellStyle name="Total 4 5 8 4" xfId="13651"/>
    <cellStyle name="Total 4 5 8 4 2" xfId="27988"/>
    <cellStyle name="Total 4 5 8 5" xfId="36979"/>
    <cellStyle name="Total 4 5 9" xfId="6550"/>
    <cellStyle name="Total 4 5 9 2" xfId="11769"/>
    <cellStyle name="Total 4 5 9 2 2" xfId="20758"/>
    <cellStyle name="Total 4 5 9 2 2 2" xfId="41952"/>
    <cellStyle name="Total 4 5 9 2 3" xfId="34529"/>
    <cellStyle name="Total 4 5 9 3" xfId="15539"/>
    <cellStyle name="Total 4 5 9 3 2" xfId="28638"/>
    <cellStyle name="Total 4 5 9 4" xfId="24941"/>
    <cellStyle name="Total 4 6" xfId="386"/>
    <cellStyle name="Total 4 6 10" xfId="9257"/>
    <cellStyle name="Total 4 6 10 2" xfId="18246"/>
    <cellStyle name="Total 4 6 10 2 2" xfId="31338"/>
    <cellStyle name="Total 4 6 10 3" xfId="43496"/>
    <cellStyle name="Total 4 6 11" xfId="12360"/>
    <cellStyle name="Total 4 6 11 2" xfId="21349"/>
    <cellStyle name="Total 4 6 11 2 2" xfId="26854"/>
    <cellStyle name="Total 4 6 11 3" xfId="40934"/>
    <cellStyle name="Total 4 6 12" xfId="2392"/>
    <cellStyle name="Total 4 6 12 2" xfId="32055"/>
    <cellStyle name="Total 4 6 13" xfId="13301"/>
    <cellStyle name="Total 4 6 13 2" xfId="38639"/>
    <cellStyle name="Total 4 6 14" xfId="27656"/>
    <cellStyle name="Total 4 6 15" xfId="44436"/>
    <cellStyle name="Total 4 6 16" xfId="45678"/>
    <cellStyle name="Total 4 6 2" xfId="735"/>
    <cellStyle name="Total 4 6 2 2" xfId="5111"/>
    <cellStyle name="Total 4 6 2 2 2" xfId="7697"/>
    <cellStyle name="Total 4 6 2 2 2 2" xfId="16686"/>
    <cellStyle name="Total 4 6 2 2 2 2 2" xfId="28973"/>
    <cellStyle name="Total 4 6 2 2 2 3" xfId="39143"/>
    <cellStyle name="Total 4 6 2 2 3" xfId="10334"/>
    <cellStyle name="Total 4 6 2 2 3 2" xfId="19323"/>
    <cellStyle name="Total 4 6 2 2 3 2 2" xfId="36439"/>
    <cellStyle name="Total 4 6 2 2 3 3" xfId="42734"/>
    <cellStyle name="Total 4 6 2 2 4" xfId="14100"/>
    <cellStyle name="Total 4 6 2 2 4 2" xfId="30152"/>
    <cellStyle name="Total 4 6 2 2 5" xfId="28254"/>
    <cellStyle name="Total 4 6 2 3" xfId="3172"/>
    <cellStyle name="Total 4 6 2 3 2" xfId="27524"/>
    <cellStyle name="Total 4 6 2 4" xfId="33661"/>
    <cellStyle name="Total 4 6 3" xfId="1080"/>
    <cellStyle name="Total 4 6 3 2" xfId="5432"/>
    <cellStyle name="Total 4 6 3 2 2" xfId="8018"/>
    <cellStyle name="Total 4 6 3 2 2 2" xfId="17007"/>
    <cellStyle name="Total 4 6 3 2 2 2 2" xfId="35397"/>
    <cellStyle name="Total 4 6 3 2 2 3" xfId="32799"/>
    <cellStyle name="Total 4 6 3 2 3" xfId="10655"/>
    <cellStyle name="Total 4 6 3 2 3 2" xfId="19644"/>
    <cellStyle name="Total 4 6 3 2 3 2 2" xfId="43470"/>
    <cellStyle name="Total 4 6 3 2 3 3" xfId="32229"/>
    <cellStyle name="Total 4 6 3 2 4" xfId="14421"/>
    <cellStyle name="Total 4 6 3 2 4 2" xfId="26286"/>
    <cellStyle name="Total 4 6 3 2 5" xfId="22933"/>
    <cellStyle name="Total 4 6 3 3" xfId="3517"/>
    <cellStyle name="Total 4 6 3 3 2" xfId="28734"/>
    <cellStyle name="Total 4 6 3 4" xfId="26613"/>
    <cellStyle name="Total 4 6 4" xfId="1424"/>
    <cellStyle name="Total 4 6 4 2" xfId="5769"/>
    <cellStyle name="Total 4 6 4 2 2" xfId="8355"/>
    <cellStyle name="Total 4 6 4 2 2 2" xfId="17344"/>
    <cellStyle name="Total 4 6 4 2 2 2 2" xfId="24212"/>
    <cellStyle name="Total 4 6 4 2 2 3" xfId="39391"/>
    <cellStyle name="Total 4 6 4 2 3" xfId="10992"/>
    <cellStyle name="Total 4 6 4 2 3 2" xfId="19981"/>
    <cellStyle name="Total 4 6 4 2 3 2 2" xfId="42686"/>
    <cellStyle name="Total 4 6 4 2 3 3" xfId="31943"/>
    <cellStyle name="Total 4 6 4 2 4" xfId="14758"/>
    <cellStyle name="Total 4 6 4 2 4 2" xfId="35236"/>
    <cellStyle name="Total 4 6 4 2 5" xfId="32148"/>
    <cellStyle name="Total 4 6 4 3" xfId="3861"/>
    <cellStyle name="Total 4 6 4 3 2" xfId="27140"/>
    <cellStyle name="Total 4 6 4 4" xfId="27819"/>
    <cellStyle name="Total 4 6 5" xfId="1848"/>
    <cellStyle name="Total 4 6 5 2" xfId="6165"/>
    <cellStyle name="Total 4 6 5 2 2" xfId="8751"/>
    <cellStyle name="Total 4 6 5 2 2 2" xfId="17740"/>
    <cellStyle name="Total 4 6 5 2 2 2 2" xfId="38313"/>
    <cellStyle name="Total 4 6 5 2 2 3" xfId="31533"/>
    <cellStyle name="Total 4 6 5 2 3" xfId="11388"/>
    <cellStyle name="Total 4 6 5 2 3 2" xfId="20377"/>
    <cellStyle name="Total 4 6 5 2 3 2 2" xfId="35347"/>
    <cellStyle name="Total 4 6 5 2 3 3" xfId="24138"/>
    <cellStyle name="Total 4 6 5 2 4" xfId="15154"/>
    <cellStyle name="Total 4 6 5 2 4 2" xfId="24730"/>
    <cellStyle name="Total 4 6 5 2 5" xfId="32185"/>
    <cellStyle name="Total 4 6 5 3" xfId="4285"/>
    <cellStyle name="Total 4 6 5 3 2" xfId="28274"/>
    <cellStyle name="Total 4 6 5 4" xfId="40151"/>
    <cellStyle name="Total 4 6 6" xfId="2043"/>
    <cellStyle name="Total 4 6 6 2" xfId="6351"/>
    <cellStyle name="Total 4 6 6 2 2" xfId="8937"/>
    <cellStyle name="Total 4 6 6 2 2 2" xfId="17926"/>
    <cellStyle name="Total 4 6 6 2 2 2 2" xfId="39715"/>
    <cellStyle name="Total 4 6 6 2 2 3" xfId="33952"/>
    <cellStyle name="Total 4 6 6 2 3" xfId="11574"/>
    <cellStyle name="Total 4 6 6 2 3 2" xfId="20563"/>
    <cellStyle name="Total 4 6 6 2 3 2 2" xfId="30668"/>
    <cellStyle name="Total 4 6 6 2 3 3" xfId="32038"/>
    <cellStyle name="Total 4 6 6 2 4" xfId="15340"/>
    <cellStyle name="Total 4 6 6 2 4 2" xfId="28182"/>
    <cellStyle name="Total 4 6 6 2 5" xfId="32500"/>
    <cellStyle name="Total 4 6 6 3" xfId="4480"/>
    <cellStyle name="Total 4 6 6 3 2" xfId="33419"/>
    <cellStyle name="Total 4 6 6 4" xfId="38117"/>
    <cellStyle name="Total 4 6 7" xfId="2854"/>
    <cellStyle name="Total 4 6 7 2" xfId="7004"/>
    <cellStyle name="Total 4 6 7 2 2" xfId="12133"/>
    <cellStyle name="Total 4 6 7 2 2 2" xfId="21122"/>
    <cellStyle name="Total 4 6 7 2 2 2 2" xfId="23832"/>
    <cellStyle name="Total 4 6 7 2 2 3" xfId="32687"/>
    <cellStyle name="Total 4 6 7 2 3" xfId="12948"/>
    <cellStyle name="Total 4 6 7 2 3 2" xfId="21937"/>
    <cellStyle name="Total 4 6 7 2 3 2 2" xfId="29626"/>
    <cellStyle name="Total 4 6 7 2 3 3" xfId="36361"/>
    <cellStyle name="Total 4 6 7 2 4" xfId="15993"/>
    <cellStyle name="Total 4 6 7 2 4 2" xfId="22284"/>
    <cellStyle name="Total 4 6 7 2 5" xfId="42290"/>
    <cellStyle name="Total 4 6 7 3" xfId="9567"/>
    <cellStyle name="Total 4 6 7 3 2" xfId="18556"/>
    <cellStyle name="Total 4 6 7 3 2 2" xfId="31541"/>
    <cellStyle name="Total 4 6 7 3 3" xfId="29878"/>
    <cellStyle name="Total 4 6 7 4" xfId="27206"/>
    <cellStyle name="Total 4 6 8" xfId="4787"/>
    <cellStyle name="Total 4 6 8 2" xfId="7373"/>
    <cellStyle name="Total 4 6 8 2 2" xfId="16362"/>
    <cellStyle name="Total 4 6 8 2 2 2" xfId="29704"/>
    <cellStyle name="Total 4 6 8 2 3" xfId="25574"/>
    <cellStyle name="Total 4 6 8 3" xfId="10010"/>
    <cellStyle name="Total 4 6 8 3 2" xfId="18999"/>
    <cellStyle name="Total 4 6 8 3 2 2" xfId="32594"/>
    <cellStyle name="Total 4 6 8 3 3" xfId="43885"/>
    <cellStyle name="Total 4 6 8 4" xfId="13776"/>
    <cellStyle name="Total 4 6 8 4 2" xfId="22536"/>
    <cellStyle name="Total 4 6 8 5" xfId="33572"/>
    <cellStyle name="Total 4 6 9" xfId="6688"/>
    <cellStyle name="Total 4 6 9 2" xfId="11894"/>
    <cellStyle name="Total 4 6 9 2 2" xfId="20883"/>
    <cellStyle name="Total 4 6 9 2 2 2" xfId="26972"/>
    <cellStyle name="Total 4 6 9 2 3" xfId="24245"/>
    <cellStyle name="Total 4 6 9 3" xfId="15677"/>
    <cellStyle name="Total 4 6 9 3 2" xfId="43698"/>
    <cellStyle name="Total 4 6 9 4" xfId="33972"/>
    <cellStyle name="Total 4 7" xfId="529"/>
    <cellStyle name="Total 4 7 10" xfId="44480"/>
    <cellStyle name="Total 4 7 11" xfId="45714"/>
    <cellStyle name="Total 4 7 2" xfId="878"/>
    <cellStyle name="Total 4 7 2 2" xfId="5247"/>
    <cellStyle name="Total 4 7 2 2 2" xfId="7833"/>
    <cellStyle name="Total 4 7 2 2 2 2" xfId="16822"/>
    <cellStyle name="Total 4 7 2 2 2 2 2" xfId="42985"/>
    <cellStyle name="Total 4 7 2 2 2 3" xfId="34872"/>
    <cellStyle name="Total 4 7 2 2 3" xfId="10470"/>
    <cellStyle name="Total 4 7 2 2 3 2" xfId="19459"/>
    <cellStyle name="Total 4 7 2 2 3 2 2" xfId="24908"/>
    <cellStyle name="Total 4 7 2 2 3 3" xfId="34693"/>
    <cellStyle name="Total 4 7 2 2 4" xfId="14236"/>
    <cellStyle name="Total 4 7 2 2 4 2" xfId="26472"/>
    <cellStyle name="Total 4 7 2 2 5" xfId="28043"/>
    <cellStyle name="Total 4 7 2 3" xfId="3315"/>
    <cellStyle name="Total 4 7 2 3 2" xfId="42137"/>
    <cellStyle name="Total 4 7 2 4" xfId="22666"/>
    <cellStyle name="Total 4 7 3" xfId="1223"/>
    <cellStyle name="Total 4 7 3 2" xfId="5568"/>
    <cellStyle name="Total 4 7 3 2 2" xfId="8154"/>
    <cellStyle name="Total 4 7 3 2 2 2" xfId="17143"/>
    <cellStyle name="Total 4 7 3 2 2 2 2" xfId="31744"/>
    <cellStyle name="Total 4 7 3 2 2 3" xfId="25833"/>
    <cellStyle name="Total 4 7 3 2 3" xfId="10791"/>
    <cellStyle name="Total 4 7 3 2 3 2" xfId="19780"/>
    <cellStyle name="Total 4 7 3 2 3 2 2" xfId="32831"/>
    <cellStyle name="Total 4 7 3 2 3 3" xfId="40558"/>
    <cellStyle name="Total 4 7 3 2 4" xfId="14557"/>
    <cellStyle name="Total 4 7 3 2 4 2" xfId="39017"/>
    <cellStyle name="Total 4 7 3 2 5" xfId="26018"/>
    <cellStyle name="Total 4 7 3 3" xfId="3660"/>
    <cellStyle name="Total 4 7 3 3 2" xfId="35878"/>
    <cellStyle name="Total 4 7 3 4" xfId="34553"/>
    <cellStyle name="Total 4 7 4" xfId="1567"/>
    <cellStyle name="Total 4 7 4 2" xfId="5912"/>
    <cellStyle name="Total 4 7 4 2 2" xfId="8498"/>
    <cellStyle name="Total 4 7 4 2 2 2" xfId="17487"/>
    <cellStyle name="Total 4 7 4 2 2 2 2" xfId="26337"/>
    <cellStyle name="Total 4 7 4 2 2 3" xfId="31769"/>
    <cellStyle name="Total 4 7 4 2 3" xfId="11135"/>
    <cellStyle name="Total 4 7 4 2 3 2" xfId="20124"/>
    <cellStyle name="Total 4 7 4 2 3 2 2" xfId="22366"/>
    <cellStyle name="Total 4 7 4 2 3 3" xfId="40535"/>
    <cellStyle name="Total 4 7 4 2 4" xfId="14901"/>
    <cellStyle name="Total 4 7 4 2 4 2" xfId="30193"/>
    <cellStyle name="Total 4 7 4 2 5" xfId="40684"/>
    <cellStyle name="Total 4 7 4 3" xfId="4004"/>
    <cellStyle name="Total 4 7 4 3 2" xfId="25681"/>
    <cellStyle name="Total 4 7 4 4" xfId="36775"/>
    <cellStyle name="Total 4 7 5" xfId="1879"/>
    <cellStyle name="Total 4 7 5 2" xfId="6195"/>
    <cellStyle name="Total 4 7 5 2 2" xfId="8781"/>
    <cellStyle name="Total 4 7 5 2 2 2" xfId="17770"/>
    <cellStyle name="Total 4 7 5 2 2 2 2" xfId="36494"/>
    <cellStyle name="Total 4 7 5 2 2 3" xfId="42333"/>
    <cellStyle name="Total 4 7 5 2 3" xfId="11418"/>
    <cellStyle name="Total 4 7 5 2 3 2" xfId="20407"/>
    <cellStyle name="Total 4 7 5 2 3 2 2" xfId="30497"/>
    <cellStyle name="Total 4 7 5 2 3 3" xfId="27041"/>
    <cellStyle name="Total 4 7 5 2 4" xfId="15184"/>
    <cellStyle name="Total 4 7 5 2 4 2" xfId="41180"/>
    <cellStyle name="Total 4 7 5 2 5" xfId="39830"/>
    <cellStyle name="Total 4 7 5 3" xfId="4316"/>
    <cellStyle name="Total 4 7 5 3 2" xfId="26606"/>
    <cellStyle name="Total 4 7 5 4" xfId="39797"/>
    <cellStyle name="Total 4 7 6" xfId="2186"/>
    <cellStyle name="Total 4 7 6 2" xfId="6487"/>
    <cellStyle name="Total 4 7 6 2 2" xfId="9073"/>
    <cellStyle name="Total 4 7 6 2 2 2" xfId="18062"/>
    <cellStyle name="Total 4 7 6 2 2 2 2" xfId="33107"/>
    <cellStyle name="Total 4 7 6 2 2 3" xfId="29205"/>
    <cellStyle name="Total 4 7 6 2 3" xfId="11710"/>
    <cellStyle name="Total 4 7 6 2 3 2" xfId="20699"/>
    <cellStyle name="Total 4 7 6 2 3 2 2" xfId="31882"/>
    <cellStyle name="Total 4 7 6 2 3 3" xfId="31101"/>
    <cellStyle name="Total 4 7 6 2 4" xfId="15476"/>
    <cellStyle name="Total 4 7 6 2 4 2" xfId="33815"/>
    <cellStyle name="Total 4 7 6 2 5" xfId="41437"/>
    <cellStyle name="Total 4 7 6 3" xfId="4623"/>
    <cellStyle name="Total 4 7 6 3 2" xfId="32381"/>
    <cellStyle name="Total 4 7 6 4" xfId="35835"/>
    <cellStyle name="Total 4 7 7" xfId="4923"/>
    <cellStyle name="Total 4 7 7 2" xfId="7509"/>
    <cellStyle name="Total 4 7 7 2 2" xfId="16498"/>
    <cellStyle name="Total 4 7 7 2 2 2" xfId="41543"/>
    <cellStyle name="Total 4 7 7 2 3" xfId="31993"/>
    <cellStyle name="Total 4 7 7 3" xfId="10146"/>
    <cellStyle name="Total 4 7 7 3 2" xfId="19135"/>
    <cellStyle name="Total 4 7 7 3 2 2" xfId="29972"/>
    <cellStyle name="Total 4 7 7 3 3" xfId="34689"/>
    <cellStyle name="Total 4 7 7 4" xfId="13912"/>
    <cellStyle name="Total 4 7 7 4 2" xfId="30592"/>
    <cellStyle name="Total 4 7 7 5" xfId="38190"/>
    <cellStyle name="Total 4 7 8" xfId="2535"/>
    <cellStyle name="Total 4 7 8 2" xfId="34494"/>
    <cellStyle name="Total 4 7 9" xfId="36561"/>
    <cellStyle name="Total 4 8" xfId="231"/>
    <cellStyle name="Total 4 8 2" xfId="2570"/>
    <cellStyle name="Total 4 8 2 2" xfId="6811"/>
    <cellStyle name="Total 4 8 2 2 2" xfId="15800"/>
    <cellStyle name="Total 4 8 2 2 2 2" xfId="26011"/>
    <cellStyle name="Total 4 8 2 2 3" xfId="29994"/>
    <cellStyle name="Total 4 8 2 3" xfId="9381"/>
    <cellStyle name="Total 4 8 2 3 2" xfId="18370"/>
    <cellStyle name="Total 4 8 2 3 2 2" xfId="29566"/>
    <cellStyle name="Total 4 8 2 3 3" xfId="42293"/>
    <cellStyle name="Total 4 8 2 4" xfId="13424"/>
    <cellStyle name="Total 4 8 2 4 2" xfId="24170"/>
    <cellStyle name="Total 4 8 2 5" xfId="25765"/>
    <cellStyle name="Total 4 8 3" xfId="2699"/>
    <cellStyle name="Total 4 8 3 2" xfId="31416"/>
    <cellStyle name="Total 4 8 4" xfId="30568"/>
    <cellStyle name="Total 4 8 5" xfId="44431"/>
    <cellStyle name="Total 4 8 6" xfId="45761"/>
    <cellStyle name="Total 4 9" xfId="580"/>
    <cellStyle name="Total 4 9 2" xfId="4971"/>
    <cellStyle name="Total 4 9 2 2" xfId="7557"/>
    <cellStyle name="Total 4 9 2 2 2" xfId="16546"/>
    <cellStyle name="Total 4 9 2 2 2 2" xfId="33625"/>
    <cellStyle name="Total 4 9 2 2 3" xfId="40796"/>
    <cellStyle name="Total 4 9 2 3" xfId="10194"/>
    <cellStyle name="Total 4 9 2 3 2" xfId="19183"/>
    <cellStyle name="Total 4 9 2 3 2 2" xfId="23767"/>
    <cellStyle name="Total 4 9 2 3 3" xfId="30928"/>
    <cellStyle name="Total 4 9 2 4" xfId="13960"/>
    <cellStyle name="Total 4 9 2 4 2" xfId="32796"/>
    <cellStyle name="Total 4 9 2 5" xfId="27504"/>
    <cellStyle name="Total 4 9 3" xfId="3017"/>
    <cellStyle name="Total 4 9 3 2" xfId="33008"/>
    <cellStyle name="Total 4 9 4" xfId="35780"/>
    <cellStyle name="Total 4 9 5" xfId="44540"/>
    <cellStyle name="Total 4 9 6" xfId="45802"/>
    <cellStyle name="Total 5" xfId="146"/>
    <cellStyle name="Total 5 10" xfId="1957"/>
    <cellStyle name="Total 5 10 2" xfId="6268"/>
    <cellStyle name="Total 5 10 2 2" xfId="8854"/>
    <cellStyle name="Total 5 10 2 2 2" xfId="17843"/>
    <cellStyle name="Total 5 10 2 2 2 2" xfId="41941"/>
    <cellStyle name="Total 5 10 2 2 3" xfId="24460"/>
    <cellStyle name="Total 5 10 2 3" xfId="11491"/>
    <cellStyle name="Total 5 10 2 3 2" xfId="20480"/>
    <cellStyle name="Total 5 10 2 3 2 2" xfId="36071"/>
    <cellStyle name="Total 5 10 2 3 3" xfId="35715"/>
    <cellStyle name="Total 5 10 2 4" xfId="15257"/>
    <cellStyle name="Total 5 10 2 4 2" xfId="25091"/>
    <cellStyle name="Total 5 10 2 5" xfId="39370"/>
    <cellStyle name="Total 5 10 3" xfId="4394"/>
    <cellStyle name="Total 5 10 3 2" xfId="22782"/>
    <cellStyle name="Total 5 10 4" xfId="37353"/>
    <cellStyle name="Total 5 10 5" xfId="44607"/>
    <cellStyle name="Total 5 10 6" xfId="45743"/>
    <cellStyle name="Total 5 11" xfId="2973"/>
    <cellStyle name="Total 5 11 2" xfId="7123"/>
    <cellStyle name="Total 5 11 2 2" xfId="16112"/>
    <cellStyle name="Total 5 11 2 2 2" xfId="37767"/>
    <cellStyle name="Total 5 11 2 3" xfId="40906"/>
    <cellStyle name="Total 5 11 3" xfId="9686"/>
    <cellStyle name="Total 5 11 3 2" xfId="18675"/>
    <cellStyle name="Total 5 11 3 2 2" xfId="34978"/>
    <cellStyle name="Total 5 11 3 3" xfId="24143"/>
    <cellStyle name="Total 5 11 4" xfId="13526"/>
    <cellStyle name="Total 5 11 4 2" xfId="35262"/>
    <cellStyle name="Total 5 11 5" xfId="27252"/>
    <cellStyle name="Total 5 11 6" xfId="44642"/>
    <cellStyle name="Total 5 12" xfId="6602"/>
    <cellStyle name="Total 5 12 2" xfId="11811"/>
    <cellStyle name="Total 5 12 2 2" xfId="20800"/>
    <cellStyle name="Total 5 12 2 2 2" xfId="33922"/>
    <cellStyle name="Total 5 12 2 3" xfId="34388"/>
    <cellStyle name="Total 5 12 3" xfId="15591"/>
    <cellStyle name="Total 5 12 3 2" xfId="40707"/>
    <cellStyle name="Total 5 12 4" xfId="35808"/>
    <cellStyle name="Total 5 12 5" xfId="44688"/>
    <cellStyle name="Total 5 13" xfId="9174"/>
    <cellStyle name="Total 5 13 2" xfId="18163"/>
    <cellStyle name="Total 5 13 2 2" xfId="28367"/>
    <cellStyle name="Total 5 13 3" xfId="24480"/>
    <cellStyle name="Total 5 13 4" xfId="44711"/>
    <cellStyle name="Total 5 14" xfId="9835"/>
    <cellStyle name="Total 5 14 2" xfId="18824"/>
    <cellStyle name="Total 5 14 2 2" xfId="38716"/>
    <cellStyle name="Total 5 14 3" xfId="37659"/>
    <cellStyle name="Total 5 14 4" xfId="44721"/>
    <cellStyle name="Total 5 15" xfId="2306"/>
    <cellStyle name="Total 5 15 2" xfId="28214"/>
    <cellStyle name="Total 5 15 3" xfId="44748"/>
    <cellStyle name="Total 5 16" xfId="13215"/>
    <cellStyle name="Total 5 16 2" xfId="42320"/>
    <cellStyle name="Total 5 16 3" xfId="44796"/>
    <cellStyle name="Total 5 17" xfId="31826"/>
    <cellStyle name="Total 5 17 2" xfId="44844"/>
    <cellStyle name="Total 5 18" xfId="44842"/>
    <cellStyle name="Total 5 19" xfId="44852"/>
    <cellStyle name="Total 5 2" xfId="257"/>
    <cellStyle name="Total 5 2 10" xfId="6559"/>
    <cellStyle name="Total 5 2 10 2" xfId="11778"/>
    <cellStyle name="Total 5 2 10 2 2" xfId="20767"/>
    <cellStyle name="Total 5 2 10 2 2 2" xfId="40821"/>
    <cellStyle name="Total 5 2 10 2 3" xfId="38957"/>
    <cellStyle name="Total 5 2 10 3" xfId="15548"/>
    <cellStyle name="Total 5 2 10 3 2" xfId="24325"/>
    <cellStyle name="Total 5 2 10 4" xfId="39603"/>
    <cellStyle name="Total 5 2 11" xfId="9141"/>
    <cellStyle name="Total 5 2 11 2" xfId="18130"/>
    <cellStyle name="Total 5 2 11 2 2" xfId="22869"/>
    <cellStyle name="Total 5 2 11 3" xfId="25301"/>
    <cellStyle name="Total 5 2 12" xfId="12510"/>
    <cellStyle name="Total 5 2 12 2" xfId="21499"/>
    <cellStyle name="Total 5 2 12 2 2" xfId="24559"/>
    <cellStyle name="Total 5 2 12 3" xfId="24756"/>
    <cellStyle name="Total 5 2 13" xfId="2263"/>
    <cellStyle name="Total 5 2 13 2" xfId="43044"/>
    <cellStyle name="Total 5 2 14" xfId="13172"/>
    <cellStyle name="Total 5 2 14 2" xfId="34958"/>
    <cellStyle name="Total 5 2 15" xfId="30542"/>
    <cellStyle name="Total 5 2 16" xfId="44302"/>
    <cellStyle name="Total 5 2 17" xfId="45549"/>
    <cellStyle name="Total 5 2 2" xfId="395"/>
    <cellStyle name="Total 5 2 2 10" xfId="9266"/>
    <cellStyle name="Total 5 2 2 10 2" xfId="18255"/>
    <cellStyle name="Total 5 2 2 10 2 2" xfId="24613"/>
    <cellStyle name="Total 5 2 2 10 3" xfId="35571"/>
    <cellStyle name="Total 5 2 2 11" xfId="12499"/>
    <cellStyle name="Total 5 2 2 11 2" xfId="21488"/>
    <cellStyle name="Total 5 2 2 11 2 2" xfId="34259"/>
    <cellStyle name="Total 5 2 2 11 3" xfId="30076"/>
    <cellStyle name="Total 5 2 2 12" xfId="2401"/>
    <cellStyle name="Total 5 2 2 12 2" xfId="28894"/>
    <cellStyle name="Total 5 2 2 13" xfId="13310"/>
    <cellStyle name="Total 5 2 2 13 2" xfId="40312"/>
    <cellStyle name="Total 5 2 2 14" xfId="39893"/>
    <cellStyle name="Total 5 2 2 2" xfId="744"/>
    <cellStyle name="Total 5 2 2 2 2" xfId="5120"/>
    <cellStyle name="Total 5 2 2 2 2 2" xfId="7706"/>
    <cellStyle name="Total 5 2 2 2 2 2 2" xfId="16695"/>
    <cellStyle name="Total 5 2 2 2 2 2 2 2" xfId="27976"/>
    <cellStyle name="Total 5 2 2 2 2 2 3" xfId="23480"/>
    <cellStyle name="Total 5 2 2 2 2 3" xfId="10343"/>
    <cellStyle name="Total 5 2 2 2 2 3 2" xfId="19332"/>
    <cellStyle name="Total 5 2 2 2 2 3 2 2" xfId="26055"/>
    <cellStyle name="Total 5 2 2 2 2 3 3" xfId="26680"/>
    <cellStyle name="Total 5 2 2 2 2 4" xfId="14109"/>
    <cellStyle name="Total 5 2 2 2 2 4 2" xfId="22909"/>
    <cellStyle name="Total 5 2 2 2 2 5" xfId="42282"/>
    <cellStyle name="Total 5 2 2 2 3" xfId="3181"/>
    <cellStyle name="Total 5 2 2 2 3 2" xfId="39870"/>
    <cellStyle name="Total 5 2 2 2 4" xfId="36157"/>
    <cellStyle name="Total 5 2 2 3" xfId="1089"/>
    <cellStyle name="Total 5 2 2 3 2" xfId="5441"/>
    <cellStyle name="Total 5 2 2 3 2 2" xfId="8027"/>
    <cellStyle name="Total 5 2 2 3 2 2 2" xfId="17016"/>
    <cellStyle name="Total 5 2 2 3 2 2 2 2" xfId="34114"/>
    <cellStyle name="Total 5 2 2 3 2 2 3" xfId="31669"/>
    <cellStyle name="Total 5 2 2 3 2 3" xfId="10664"/>
    <cellStyle name="Total 5 2 2 3 2 3 2" xfId="19653"/>
    <cellStyle name="Total 5 2 2 3 2 3 2 2" xfId="35537"/>
    <cellStyle name="Total 5 2 2 3 2 3 3" xfId="31098"/>
    <cellStyle name="Total 5 2 2 3 2 4" xfId="14430"/>
    <cellStyle name="Total 5 2 2 3 2 4 2" xfId="22524"/>
    <cellStyle name="Total 5 2 2 3 2 5" xfId="43361"/>
    <cellStyle name="Total 5 2 2 3 3" xfId="3526"/>
    <cellStyle name="Total 5 2 2 3 3 2" xfId="27737"/>
    <cellStyle name="Total 5 2 2 3 4" xfId="25275"/>
    <cellStyle name="Total 5 2 2 4" xfId="1433"/>
    <cellStyle name="Total 5 2 2 4 2" xfId="5778"/>
    <cellStyle name="Total 5 2 2 4 2 2" xfId="8364"/>
    <cellStyle name="Total 5 2 2 4 2 2 2" xfId="17353"/>
    <cellStyle name="Total 5 2 2 4 2 2 2 2" xfId="30881"/>
    <cellStyle name="Total 5 2 2 4 2 2 3" xfId="23877"/>
    <cellStyle name="Total 5 2 2 4 2 3" xfId="11001"/>
    <cellStyle name="Total 5 2 2 4 2 3 2" xfId="19990"/>
    <cellStyle name="Total 5 2 2 4 2 3 2 2" xfId="37940"/>
    <cellStyle name="Total 5 2 2 4 2 3 3" xfId="30896"/>
    <cellStyle name="Total 5 2 2 4 2 4" xfId="14767"/>
    <cellStyle name="Total 5 2 2 4 2 4 2" xfId="33925"/>
    <cellStyle name="Total 5 2 2 4 2 5" xfId="35942"/>
    <cellStyle name="Total 5 2 2 4 3" xfId="3870"/>
    <cellStyle name="Total 5 2 2 4 3 2" xfId="38232"/>
    <cellStyle name="Total 5 2 2 4 4" xfId="41465"/>
    <cellStyle name="Total 5 2 2 5" xfId="184"/>
    <cellStyle name="Total 5 2 2 5 2" xfId="2638"/>
    <cellStyle name="Total 5 2 2 5 2 2" xfId="6879"/>
    <cellStyle name="Total 5 2 2 5 2 2 2" xfId="15868"/>
    <cellStyle name="Total 5 2 2 5 2 2 2 2" xfId="24018"/>
    <cellStyle name="Total 5 2 2 5 2 2 3" xfId="25045"/>
    <cellStyle name="Total 5 2 2 5 2 3" xfId="9449"/>
    <cellStyle name="Total 5 2 2 5 2 3 2" xfId="18438"/>
    <cellStyle name="Total 5 2 2 5 2 3 2 2" xfId="35331"/>
    <cellStyle name="Total 5 2 2 5 2 3 3" xfId="40648"/>
    <cellStyle name="Total 5 2 2 5 2 4" xfId="13492"/>
    <cellStyle name="Total 5 2 2 5 2 4 2" xfId="32569"/>
    <cellStyle name="Total 5 2 2 5 2 5" xfId="35620"/>
    <cellStyle name="Total 5 2 2 5 3" xfId="2652"/>
    <cellStyle name="Total 5 2 2 5 3 2" xfId="41588"/>
    <cellStyle name="Total 5 2 2 5 4" xfId="33396"/>
    <cellStyle name="Total 5 2 2 6" xfId="2052"/>
    <cellStyle name="Total 5 2 2 6 2" xfId="6360"/>
    <cellStyle name="Total 5 2 2 6 2 2" xfId="8946"/>
    <cellStyle name="Total 5 2 2 6 2 2 2" xfId="17935"/>
    <cellStyle name="Total 5 2 2 6 2 2 2 2" xfId="24417"/>
    <cellStyle name="Total 5 2 2 6 2 2 3" xfId="36483"/>
    <cellStyle name="Total 5 2 2 6 2 3" xfId="11583"/>
    <cellStyle name="Total 5 2 2 6 2 3 2" xfId="20572"/>
    <cellStyle name="Total 5 2 2 6 2 3 2 2" xfId="28652"/>
    <cellStyle name="Total 5 2 2 6 2 3 3" xfId="30991"/>
    <cellStyle name="Total 5 2 2 6 2 4" xfId="15349"/>
    <cellStyle name="Total 5 2 2 6 2 4 2" xfId="42096"/>
    <cellStyle name="Total 5 2 2 6 2 5" xfId="31369"/>
    <cellStyle name="Total 5 2 2 6 3" xfId="4489"/>
    <cellStyle name="Total 5 2 2 6 3 2" xfId="25163"/>
    <cellStyle name="Total 5 2 2 6 4" xfId="36985"/>
    <cellStyle name="Total 5 2 2 7" xfId="2863"/>
    <cellStyle name="Total 5 2 2 7 2" xfId="7013"/>
    <cellStyle name="Total 5 2 2 7 2 2" xfId="12142"/>
    <cellStyle name="Total 5 2 2 7 2 2 2" xfId="21131"/>
    <cellStyle name="Total 5 2 2 7 2 2 2 2" xfId="30419"/>
    <cellStyle name="Total 5 2 2 7 2 2 3" xfId="31557"/>
    <cellStyle name="Total 5 2 2 7 2 3" xfId="12956"/>
    <cellStyle name="Total 5 2 2 7 2 3 2" xfId="21945"/>
    <cellStyle name="Total 5 2 2 7 2 3 2 2" xfId="25182"/>
    <cellStyle name="Total 5 2 2 7 2 3 3" xfId="38426"/>
    <cellStyle name="Total 5 2 2 7 2 4" xfId="16002"/>
    <cellStyle name="Total 5 2 2 7 2 4 2" xfId="29603"/>
    <cellStyle name="Total 5 2 2 7 2 5" xfId="41159"/>
    <cellStyle name="Total 5 2 2 7 3" xfId="9576"/>
    <cellStyle name="Total 5 2 2 7 3 2" xfId="18565"/>
    <cellStyle name="Total 5 2 2 7 3 2 2" xfId="24822"/>
    <cellStyle name="Total 5 2 2 7 3 3" xfId="22351"/>
    <cellStyle name="Total 5 2 2 7 4" xfId="38287"/>
    <cellStyle name="Total 5 2 2 8" xfId="4796"/>
    <cellStyle name="Total 5 2 2 8 2" xfId="7382"/>
    <cellStyle name="Total 5 2 2 8 2 2" xfId="16371"/>
    <cellStyle name="Total 5 2 2 8 2 2 2" xfId="25514"/>
    <cellStyle name="Total 5 2 2 8 2 3" xfId="27031"/>
    <cellStyle name="Total 5 2 2 8 3" xfId="10019"/>
    <cellStyle name="Total 5 2 2 8 3 2" xfId="19008"/>
    <cellStyle name="Total 5 2 2 8 3 2 2" xfId="31463"/>
    <cellStyle name="Total 5 2 2 8 3 3" xfId="26683"/>
    <cellStyle name="Total 5 2 2 8 4" xfId="13785"/>
    <cellStyle name="Total 5 2 2 8 4 2" xfId="43005"/>
    <cellStyle name="Total 5 2 2 8 5" xfId="36059"/>
    <cellStyle name="Total 5 2 2 9" xfId="6697"/>
    <cellStyle name="Total 5 2 2 9 2" xfId="11903"/>
    <cellStyle name="Total 5 2 2 9 2 2" xfId="20892"/>
    <cellStyle name="Total 5 2 2 9 2 2 2" xfId="38018"/>
    <cellStyle name="Total 5 2 2 9 2 3" xfId="34503"/>
    <cellStyle name="Total 5 2 2 9 3" xfId="15686"/>
    <cellStyle name="Total 5 2 2 9 3 2" xfId="41508"/>
    <cellStyle name="Total 5 2 2 9 4" xfId="36511"/>
    <cellStyle name="Total 5 2 3" xfId="606"/>
    <cellStyle name="Total 5 2 3 2" xfId="4995"/>
    <cellStyle name="Total 5 2 3 2 2" xfId="7581"/>
    <cellStyle name="Total 5 2 3 2 2 2" xfId="16570"/>
    <cellStyle name="Total 5 2 3 2 2 2 2" xfId="40921"/>
    <cellStyle name="Total 5 2 3 2 2 3" xfId="35208"/>
    <cellStyle name="Total 5 2 3 2 3" xfId="10218"/>
    <cellStyle name="Total 5 2 3 2 3 2" xfId="19207"/>
    <cellStyle name="Total 5 2 3 2 3 2 2" xfId="38572"/>
    <cellStyle name="Total 5 2 3 2 3 3" xfId="34649"/>
    <cellStyle name="Total 5 2 3 2 4" xfId="13984"/>
    <cellStyle name="Total 5 2 3 2 4 2" xfId="34032"/>
    <cellStyle name="Total 5 2 3 2 5" xfId="26356"/>
    <cellStyle name="Total 5 2 3 3" xfId="3043"/>
    <cellStyle name="Total 5 2 3 3 2" xfId="30854"/>
    <cellStyle name="Total 5 2 3 4" xfId="32641"/>
    <cellStyle name="Total 5 2 4" xfId="951"/>
    <cellStyle name="Total 5 2 4 2" xfId="5316"/>
    <cellStyle name="Total 5 2 4 2 2" xfId="7902"/>
    <cellStyle name="Total 5 2 4 2 2 2" xfId="16891"/>
    <cellStyle name="Total 5 2 4 2 2 2 2" xfId="23970"/>
    <cellStyle name="Total 5 2 4 2 2 3" xfId="39557"/>
    <cellStyle name="Total 5 2 4 2 3" xfId="10539"/>
    <cellStyle name="Total 5 2 4 2 3 2" xfId="19528"/>
    <cellStyle name="Total 5 2 4 2 3 2 2" xfId="43880"/>
    <cellStyle name="Total 5 2 4 2 3 3" xfId="40347"/>
    <cellStyle name="Total 5 2 4 2 4" xfId="14305"/>
    <cellStyle name="Total 5 2 4 2 4 2" xfId="36129"/>
    <cellStyle name="Total 5 2 4 2 5" xfId="26608"/>
    <cellStyle name="Total 5 2 4 3" xfId="3388"/>
    <cellStyle name="Total 5 2 4 3 2" xfId="34243"/>
    <cellStyle name="Total 5 2 4 4" xfId="38643"/>
    <cellStyle name="Total 5 2 5" xfId="1295"/>
    <cellStyle name="Total 5 2 5 2" xfId="5640"/>
    <cellStyle name="Total 5 2 5 2 2" xfId="8226"/>
    <cellStyle name="Total 5 2 5 2 2 2" xfId="17215"/>
    <cellStyle name="Total 5 2 5 2 2 2 2" xfId="28542"/>
    <cellStyle name="Total 5 2 5 2 2 3" xfId="31959"/>
    <cellStyle name="Total 5 2 5 2 3" xfId="10863"/>
    <cellStyle name="Total 5 2 5 2 3 2" xfId="19852"/>
    <cellStyle name="Total 5 2 5 2 3 2 2" xfId="22226"/>
    <cellStyle name="Total 5 2 5 2 3 3" xfId="22914"/>
    <cellStyle name="Total 5 2 5 2 4" xfId="14629"/>
    <cellStyle name="Total 5 2 5 2 4 2" xfId="41053"/>
    <cellStyle name="Total 5 2 5 2 5" xfId="30538"/>
    <cellStyle name="Total 5 2 5 3" xfId="3732"/>
    <cellStyle name="Total 5 2 5 3 2" xfId="39285"/>
    <cellStyle name="Total 5 2 5 4" xfId="23405"/>
    <cellStyle name="Total 5 2 6" xfId="1736"/>
    <cellStyle name="Total 5 2 6 2" xfId="6062"/>
    <cellStyle name="Total 5 2 6 2 2" xfId="8648"/>
    <cellStyle name="Total 5 2 6 2 2 2" xfId="17637"/>
    <cellStyle name="Total 5 2 6 2 2 2 2" xfId="43704"/>
    <cellStyle name="Total 5 2 6 2 2 3" xfId="28334"/>
    <cellStyle name="Total 5 2 6 2 3" xfId="11285"/>
    <cellStyle name="Total 5 2 6 2 3 2" xfId="20274"/>
    <cellStyle name="Total 5 2 6 2 3 2 2" xfId="26791"/>
    <cellStyle name="Total 5 2 6 2 3 3" xfId="41379"/>
    <cellStyle name="Total 5 2 6 2 4" xfId="15051"/>
    <cellStyle name="Total 5 2 6 2 4 2" xfId="33010"/>
    <cellStyle name="Total 5 2 6 2 5" xfId="41924"/>
    <cellStyle name="Total 5 2 6 3" xfId="4173"/>
    <cellStyle name="Total 5 2 6 3 2" xfId="23960"/>
    <cellStyle name="Total 5 2 6 4" xfId="39975"/>
    <cellStyle name="Total 5 2 7" xfId="1940"/>
    <cellStyle name="Total 5 2 7 2" xfId="6255"/>
    <cellStyle name="Total 5 2 7 2 2" xfId="8841"/>
    <cellStyle name="Total 5 2 7 2 2 2" xfId="17830"/>
    <cellStyle name="Total 5 2 7 2 2 2 2" xfId="34236"/>
    <cellStyle name="Total 5 2 7 2 2 3" xfId="33429"/>
    <cellStyle name="Total 5 2 7 2 3" xfId="11478"/>
    <cellStyle name="Total 5 2 7 2 3 2" xfId="20467"/>
    <cellStyle name="Total 5 2 7 2 3 2 2" xfId="41879"/>
    <cellStyle name="Total 5 2 7 2 3 3" xfId="26535"/>
    <cellStyle name="Total 5 2 7 2 4" xfId="15244"/>
    <cellStyle name="Total 5 2 7 2 4 2" xfId="27749"/>
    <cellStyle name="Total 5 2 7 2 5" xfId="36364"/>
    <cellStyle name="Total 5 2 7 3" xfId="4377"/>
    <cellStyle name="Total 5 2 7 3 2" xfId="24580"/>
    <cellStyle name="Total 5 2 7 4" xfId="36430"/>
    <cellStyle name="Total 5 2 8" xfId="2725"/>
    <cellStyle name="Total 5 2 8 2" xfId="6915"/>
    <cellStyle name="Total 5 2 8 2 2" xfId="12056"/>
    <cellStyle name="Total 5 2 8 2 2 2" xfId="21045"/>
    <cellStyle name="Total 5 2 8 2 2 2 2" xfId="30955"/>
    <cellStyle name="Total 5 2 8 2 2 3" xfId="34684"/>
    <cellStyle name="Total 5 2 8 2 3" xfId="12876"/>
    <cellStyle name="Total 5 2 8 2 3 2" xfId="21865"/>
    <cellStyle name="Total 5 2 8 2 3 2 2" xfId="39646"/>
    <cellStyle name="Total 5 2 8 2 3 3" xfId="24347"/>
    <cellStyle name="Total 5 2 8 2 4" xfId="15904"/>
    <cellStyle name="Total 5 2 8 2 4 2" xfId="38234"/>
    <cellStyle name="Total 5 2 8 2 5" xfId="29711"/>
    <cellStyle name="Total 5 2 8 3" xfId="9486"/>
    <cellStyle name="Total 5 2 8 3 2" xfId="18475"/>
    <cellStyle name="Total 5 2 8 3 2 2" xfId="36686"/>
    <cellStyle name="Total 5 2 8 3 3" xfId="42076"/>
    <cellStyle name="Total 5 2 8 4" xfId="22897"/>
    <cellStyle name="Total 5 2 9" xfId="4671"/>
    <cellStyle name="Total 5 2 9 2" xfId="7257"/>
    <cellStyle name="Total 5 2 9 2 2" xfId="16246"/>
    <cellStyle name="Total 5 2 9 2 2 2" xfId="40412"/>
    <cellStyle name="Total 5 2 9 2 3" xfId="42075"/>
    <cellStyle name="Total 5 2 9 3" xfId="9894"/>
    <cellStyle name="Total 5 2 9 3 2" xfId="18883"/>
    <cellStyle name="Total 5 2 9 3 2 2" xfId="30250"/>
    <cellStyle name="Total 5 2 9 3 3" xfId="31051"/>
    <cellStyle name="Total 5 2 9 4" xfId="13660"/>
    <cellStyle name="Total 5 2 9 4 2" xfId="42105"/>
    <cellStyle name="Total 5 2 9 5" xfId="29100"/>
    <cellStyle name="Total 5 20" xfId="44976"/>
    <cellStyle name="Total 5 21" xfId="44916"/>
    <cellStyle name="Total 5 22" xfId="44960"/>
    <cellStyle name="Total 5 23" xfId="45011"/>
    <cellStyle name="Total 5 24" xfId="45027"/>
    <cellStyle name="Total 5 25" xfId="45056"/>
    <cellStyle name="Total 5 26" xfId="45092"/>
    <cellStyle name="Total 5 27" xfId="45146"/>
    <cellStyle name="Total 5 28" xfId="45158"/>
    <cellStyle name="Total 5 29" xfId="45230"/>
    <cellStyle name="Total 5 3" xfId="433"/>
    <cellStyle name="Total 5 3 10" xfId="9299"/>
    <cellStyle name="Total 5 3 10 2" xfId="18288"/>
    <cellStyle name="Total 5 3 10 2 2" xfId="27362"/>
    <cellStyle name="Total 5 3 10 3" xfId="39012"/>
    <cellStyle name="Total 5 3 11" xfId="12404"/>
    <cellStyle name="Total 5 3 11 2" xfId="21393"/>
    <cellStyle name="Total 5 3 11 2 2" xfId="23656"/>
    <cellStyle name="Total 5 3 11 3" xfId="23161"/>
    <cellStyle name="Total 5 3 12" xfId="2439"/>
    <cellStyle name="Total 5 3 12 2" xfId="29161"/>
    <cellStyle name="Total 5 3 13" xfId="13348"/>
    <cellStyle name="Total 5 3 13 2" xfId="23501"/>
    <cellStyle name="Total 5 3 14" xfId="41420"/>
    <cellStyle name="Total 5 3 15" xfId="44282"/>
    <cellStyle name="Total 5 3 16" xfId="45558"/>
    <cellStyle name="Total 5 3 2" xfId="782"/>
    <cellStyle name="Total 5 3 2 2" xfId="5153"/>
    <cellStyle name="Total 5 3 2 2 2" xfId="7739"/>
    <cellStyle name="Total 5 3 2 2 2 2" xfId="16728"/>
    <cellStyle name="Total 5 3 2 2 2 2 2" xfId="43340"/>
    <cellStyle name="Total 5 3 2 2 2 3" xfId="37167"/>
    <cellStyle name="Total 5 3 2 2 3" xfId="10376"/>
    <cellStyle name="Total 5 3 2 2 3 2" xfId="19365"/>
    <cellStyle name="Total 5 3 2 2 3 2 2" xfId="32411"/>
    <cellStyle name="Total 5 3 2 2 3 3" xfId="35399"/>
    <cellStyle name="Total 5 3 2 2 4" xfId="14142"/>
    <cellStyle name="Total 5 3 2 2 4 2" xfId="28383"/>
    <cellStyle name="Total 5 3 2 2 5" xfId="42636"/>
    <cellStyle name="Total 5 3 2 3" xfId="3219"/>
    <cellStyle name="Total 5 3 2 3 2" xfId="31952"/>
    <cellStyle name="Total 5 3 2 4" xfId="36448"/>
    <cellStyle name="Total 5 3 3" xfId="1127"/>
    <cellStyle name="Total 5 3 3 2" xfId="5474"/>
    <cellStyle name="Total 5 3 3 2 2" xfId="8060"/>
    <cellStyle name="Total 5 3 3 2 2 2" xfId="17049"/>
    <cellStyle name="Total 5 3 3 2 2 2 2" xfId="23247"/>
    <cellStyle name="Total 5 3 3 2 2 3" xfId="26166"/>
    <cellStyle name="Total 5 3 3 2 3" xfId="10697"/>
    <cellStyle name="Total 5 3 3 2 3 2" xfId="19686"/>
    <cellStyle name="Total 5 3 3 2 3 2 2" xfId="41604"/>
    <cellStyle name="Total 5 3 3 2 3 3" xfId="38890"/>
    <cellStyle name="Total 5 3 3 2 4" xfId="14463"/>
    <cellStyle name="Total 5 3 3 2 4 2" xfId="28026"/>
    <cellStyle name="Total 5 3 3 2 5" xfId="24323"/>
    <cellStyle name="Total 5 3 3 3" xfId="3564"/>
    <cellStyle name="Total 5 3 3 3 2" xfId="23442"/>
    <cellStyle name="Total 5 3 3 4" xfId="25569"/>
    <cellStyle name="Total 5 3 4" xfId="1471"/>
    <cellStyle name="Total 5 3 4 2" xfId="5816"/>
    <cellStyle name="Total 5 3 4 2 2" xfId="8402"/>
    <cellStyle name="Total 5 3 4 2 2 2" xfId="17391"/>
    <cellStyle name="Total 5 3 4 2 2 2 2" xfId="23360"/>
    <cellStyle name="Total 5 3 4 2 2 3" xfId="38818"/>
    <cellStyle name="Total 5 3 4 2 3" xfId="11039"/>
    <cellStyle name="Total 5 3 4 2 3 2" xfId="20028"/>
    <cellStyle name="Total 5 3 4 2 3 2 2" xfId="36152"/>
    <cellStyle name="Total 5 3 4 2 3 3" xfId="22617"/>
    <cellStyle name="Total 5 3 4 2 4" xfId="14805"/>
    <cellStyle name="Total 5 3 4 2 4 2" xfId="34166"/>
    <cellStyle name="Total 5 3 4 2 5" xfId="39210"/>
    <cellStyle name="Total 5 3 4 3" xfId="3908"/>
    <cellStyle name="Total 5 3 4 3 2" xfId="38491"/>
    <cellStyle name="Total 5 3 4 4" xfId="27222"/>
    <cellStyle name="Total 5 3 5" xfId="209"/>
    <cellStyle name="Total 5 3 5 2" xfId="2616"/>
    <cellStyle name="Total 5 3 5 2 2" xfId="6857"/>
    <cellStyle name="Total 5 3 5 2 2 2" xfId="15846"/>
    <cellStyle name="Total 5 3 5 2 2 2 2" xfId="37709"/>
    <cellStyle name="Total 5 3 5 2 2 3" xfId="35351"/>
    <cellStyle name="Total 5 3 5 2 3" xfId="9427"/>
    <cellStyle name="Total 5 3 5 2 3 2" xfId="18416"/>
    <cellStyle name="Total 5 3 5 2 3 2 2" xfId="37066"/>
    <cellStyle name="Total 5 3 5 2 3 3" xfId="32167"/>
    <cellStyle name="Total 5 3 5 2 4" xfId="13470"/>
    <cellStyle name="Total 5 3 5 2 4 2" xfId="22479"/>
    <cellStyle name="Total 5 3 5 2 5" xfId="37311"/>
    <cellStyle name="Total 5 3 5 3" xfId="2677"/>
    <cellStyle name="Total 5 3 5 3 2" xfId="26274"/>
    <cellStyle name="Total 5 3 5 4" xfId="27629"/>
    <cellStyle name="Total 5 3 6" xfId="2090"/>
    <cellStyle name="Total 5 3 6 2" xfId="6393"/>
    <cellStyle name="Total 5 3 6 2 2" xfId="8979"/>
    <cellStyle name="Total 5 3 6 2 2 2" xfId="17968"/>
    <cellStyle name="Total 5 3 6 2 2 2 2" xfId="26954"/>
    <cellStyle name="Total 5 3 6 2 2 3" xfId="34377"/>
    <cellStyle name="Total 5 3 6 2 3" xfId="11616"/>
    <cellStyle name="Total 5 3 6 2 3 2" xfId="20605"/>
    <cellStyle name="Total 5 3 6 2 3 2 2" xfId="40020"/>
    <cellStyle name="Total 5 3 6 2 3 3" xfId="27048"/>
    <cellStyle name="Total 5 3 6 2 4" xfId="15382"/>
    <cellStyle name="Total 5 3 6 2 4 2" xfId="35595"/>
    <cellStyle name="Total 5 3 6 2 5" xfId="25892"/>
    <cellStyle name="Total 5 3 6 3" xfId="4527"/>
    <cellStyle name="Total 5 3 6 3 2" xfId="42049"/>
    <cellStyle name="Total 5 3 6 4" xfId="37308"/>
    <cellStyle name="Total 5 3 7" xfId="2900"/>
    <cellStyle name="Total 5 3 7 2" xfId="7050"/>
    <cellStyle name="Total 5 3 7 2 2" xfId="12177"/>
    <cellStyle name="Total 5 3 7 2 2 2" xfId="21166"/>
    <cellStyle name="Total 5 3 7 2 2 2 2" xfId="26647"/>
    <cellStyle name="Total 5 3 7 2 2 3" xfId="43482"/>
    <cellStyle name="Total 5 3 7 2 3" xfId="12984"/>
    <cellStyle name="Total 5 3 7 2 3 2" xfId="21973"/>
    <cellStyle name="Total 5 3 7 2 3 2 2" xfId="33641"/>
    <cellStyle name="Total 5 3 7 2 3 3" xfId="29502"/>
    <cellStyle name="Total 5 3 7 2 4" xfId="16039"/>
    <cellStyle name="Total 5 3 7 2 4 2" xfId="33669"/>
    <cellStyle name="Total 5 3 7 2 5" xfId="32141"/>
    <cellStyle name="Total 5 3 7 3" xfId="9613"/>
    <cellStyle name="Total 5 3 7 3 2" xfId="18602"/>
    <cellStyle name="Total 5 3 7 3 2 2" xfId="23932"/>
    <cellStyle name="Total 5 3 7 3 3" xfId="34967"/>
    <cellStyle name="Total 5 3 7 4" xfId="43611"/>
    <cellStyle name="Total 5 3 8" xfId="4829"/>
    <cellStyle name="Total 5 3 8 2" xfId="7415"/>
    <cellStyle name="Total 5 3 8 2 2" xfId="16404"/>
    <cellStyle name="Total 5 3 8 2 2 2" xfId="27892"/>
    <cellStyle name="Total 5 3 8 2 3" xfId="39386"/>
    <cellStyle name="Total 5 3 8 3" xfId="10052"/>
    <cellStyle name="Total 5 3 8 3 2" xfId="19041"/>
    <cellStyle name="Total 5 3 8 3 2 2" xfId="25811"/>
    <cellStyle name="Total 5 3 8 3 3" xfId="35403"/>
    <cellStyle name="Total 5 3 8 4" xfId="13818"/>
    <cellStyle name="Total 5 3 8 4 2" xfId="42159"/>
    <cellStyle name="Total 5 3 8 5" xfId="31595"/>
    <cellStyle name="Total 5 3 9" xfId="6735"/>
    <cellStyle name="Total 5 3 9 2" xfId="11936"/>
    <cellStyle name="Total 5 3 9 2 2" xfId="20925"/>
    <cellStyle name="Total 5 3 9 2 2 2" xfId="23603"/>
    <cellStyle name="Total 5 3 9 2 3" xfId="41690"/>
    <cellStyle name="Total 5 3 9 3" xfId="15724"/>
    <cellStyle name="Total 5 3 9 3 2" xfId="29541"/>
    <cellStyle name="Total 5 3 9 4" xfId="26211"/>
    <cellStyle name="Total 5 30" xfId="45278"/>
    <cellStyle name="Total 5 31" xfId="45224"/>
    <cellStyle name="Total 5 32" xfId="45289"/>
    <cellStyle name="Total 5 33" xfId="45334"/>
    <cellStyle name="Total 5 34" xfId="45366"/>
    <cellStyle name="Total 5 35" xfId="45426"/>
    <cellStyle name="Total 5 36" xfId="45453"/>
    <cellStyle name="Total 5 37" xfId="44150"/>
    <cellStyle name="Total 5 38" xfId="45461"/>
    <cellStyle name="Total 5 39" xfId="45517"/>
    <cellStyle name="Total 5 4" xfId="532"/>
    <cellStyle name="Total 5 4 10" xfId="44407"/>
    <cellStyle name="Total 5 4 11" xfId="45609"/>
    <cellStyle name="Total 5 4 2" xfId="881"/>
    <cellStyle name="Total 5 4 2 2" xfId="5250"/>
    <cellStyle name="Total 5 4 2 2 2" xfId="7836"/>
    <cellStyle name="Total 5 4 2 2 2 2" xfId="16825"/>
    <cellStyle name="Total 5 4 2 2 2 2 2" xfId="31332"/>
    <cellStyle name="Total 5 4 2 2 2 3" xfId="24509"/>
    <cellStyle name="Total 5 4 2 2 3" xfId="10473"/>
    <cellStyle name="Total 5 4 2 2 3 2" xfId="19462"/>
    <cellStyle name="Total 5 4 2 2 3 2 2" xfId="29317"/>
    <cellStyle name="Total 5 4 2 2 3 3" xfId="32270"/>
    <cellStyle name="Total 5 4 2 2 4" xfId="14239"/>
    <cellStyle name="Total 5 4 2 2 4 2" xfId="30768"/>
    <cellStyle name="Total 5 4 2 2 5" xfId="36243"/>
    <cellStyle name="Total 5 4 2 3" xfId="3318"/>
    <cellStyle name="Total 5 4 2 3 2" xfId="25853"/>
    <cellStyle name="Total 5 4 2 4" xfId="32591"/>
    <cellStyle name="Total 5 4 3" xfId="1226"/>
    <cellStyle name="Total 5 4 3 2" xfId="5571"/>
    <cellStyle name="Total 5 4 3 2 2" xfId="8157"/>
    <cellStyle name="Total 5 4 3 2 2 2" xfId="17146"/>
    <cellStyle name="Total 5 4 3 2 2 2 2" xfId="37307"/>
    <cellStyle name="Total 5 4 3 2 2 3" xfId="30177"/>
    <cellStyle name="Total 5 4 3 2 3" xfId="10794"/>
    <cellStyle name="Total 5 4 3 2 3 2" xfId="19783"/>
    <cellStyle name="Total 5 4 3 2 3 2 2" xfId="38394"/>
    <cellStyle name="Total 5 4 3 2 3 3" xfId="24312"/>
    <cellStyle name="Total 5 4 3 2 4" xfId="14560"/>
    <cellStyle name="Total 5 4 3 2 4 2" xfId="27767"/>
    <cellStyle name="Total 5 4 3 2 5" xfId="30362"/>
    <cellStyle name="Total 5 4 3 3" xfId="3663"/>
    <cellStyle name="Total 5 4 3 3 2" xfId="32065"/>
    <cellStyle name="Total 5 4 3 4" xfId="40116"/>
    <cellStyle name="Total 5 4 4" xfId="1570"/>
    <cellStyle name="Total 5 4 4 2" xfId="5915"/>
    <cellStyle name="Total 5 4 4 2 2" xfId="8501"/>
    <cellStyle name="Total 5 4 4 2 2 2" xfId="17490"/>
    <cellStyle name="Total 5 4 4 2 2 2 2" xfId="30676"/>
    <cellStyle name="Total 5 4 4 2 2 3" xfId="37332"/>
    <cellStyle name="Total 5 4 4 2 3" xfId="11138"/>
    <cellStyle name="Total 5 4 4 2 3 2" xfId="20127"/>
    <cellStyle name="Total 5 4 4 2 3 2 2" xfId="32327"/>
    <cellStyle name="Total 5 4 4 2 3 3" xfId="24297"/>
    <cellStyle name="Total 5 4 4 2 4" xfId="14904"/>
    <cellStyle name="Total 5 4 4 2 4 2" xfId="41002"/>
    <cellStyle name="Total 5 4 4 2 5" xfId="26883"/>
    <cellStyle name="Total 5 4 4 3" xfId="4007"/>
    <cellStyle name="Total 5 4 4 3 2" xfId="30025"/>
    <cellStyle name="Total 5 4 4 4" xfId="33069"/>
    <cellStyle name="Total 5 4 5" xfId="1882"/>
    <cellStyle name="Total 5 4 5 2" xfId="6198"/>
    <cellStyle name="Total 5 4 5 2 2" xfId="8784"/>
    <cellStyle name="Total 5 4 5 2 2 2" xfId="17773"/>
    <cellStyle name="Total 5 4 5 2 2 2 2" xfId="23874"/>
    <cellStyle name="Total 5 4 5 2 2 3" xfId="26049"/>
    <cellStyle name="Total 5 4 5 2 3" xfId="11421"/>
    <cellStyle name="Total 5 4 5 2 3 2" xfId="20410"/>
    <cellStyle name="Total 5 4 5 2 3 2 2" xfId="41306"/>
    <cellStyle name="Total 5 4 5 2 3 3" xfId="40502"/>
    <cellStyle name="Total 5 4 5 2 4" xfId="15187"/>
    <cellStyle name="Total 5 4 5 2 4 2" xfId="27556"/>
    <cellStyle name="Total 5 4 5 2 5" xfId="28580"/>
    <cellStyle name="Total 5 4 5 3" xfId="4319"/>
    <cellStyle name="Total 5 4 5 3 2" xfId="30839"/>
    <cellStyle name="Total 5 4 5 4" xfId="28547"/>
    <cellStyle name="Total 5 4 6" xfId="2189"/>
    <cellStyle name="Total 5 4 6 2" xfId="6490"/>
    <cellStyle name="Total 5 4 6 2 2" xfId="9076"/>
    <cellStyle name="Total 5 4 6 2 2 2" xfId="18065"/>
    <cellStyle name="Total 5 4 6 2 2 2 2" xfId="38670"/>
    <cellStyle name="Total 5 4 6 2 2 3" xfId="33895"/>
    <cellStyle name="Total 5 4 6 2 3" xfId="11713"/>
    <cellStyle name="Total 5 4 6 2 3 2" xfId="20702"/>
    <cellStyle name="Total 5 4 6 2 3 2 2" xfId="37445"/>
    <cellStyle name="Total 5 4 6 2 3 3" xfId="22711"/>
    <cellStyle name="Total 5 4 6 2 4" xfId="15479"/>
    <cellStyle name="Total 5 4 6 2 4 2" xfId="39378"/>
    <cellStyle name="Total 5 4 6 2 5" xfId="22260"/>
    <cellStyle name="Total 5 4 6 3" xfId="4626"/>
    <cellStyle name="Total 5 4 6 3 2" xfId="37944"/>
    <cellStyle name="Total 5 4 6 4" xfId="34209"/>
    <cellStyle name="Total 5 4 7" xfId="4926"/>
    <cellStyle name="Total 5 4 7 2" xfId="7512"/>
    <cellStyle name="Total 5 4 7 2 2" xfId="16501"/>
    <cellStyle name="Total 5 4 7 2 2 2" xfId="25249"/>
    <cellStyle name="Total 5 4 7 2 3" xfId="37556"/>
    <cellStyle name="Total 5 4 7 3" xfId="10149"/>
    <cellStyle name="Total 5 4 7 3 2" xfId="19138"/>
    <cellStyle name="Total 5 4 7 3 2 2" xfId="40780"/>
    <cellStyle name="Total 5 4 7 3 3" xfId="32266"/>
    <cellStyle name="Total 5 4 7 4" xfId="13915"/>
    <cellStyle name="Total 5 4 7 4 2" xfId="41418"/>
    <cellStyle name="Total 5 4 7 5" xfId="43150"/>
    <cellStyle name="Total 5 4 8" xfId="2538"/>
    <cellStyle name="Total 5 4 8 2" xfId="40057"/>
    <cellStyle name="Total 5 4 9" xfId="24120"/>
    <cellStyle name="Total 5 5" xfId="300"/>
    <cellStyle name="Total 5 5 2" xfId="4704"/>
    <cellStyle name="Total 5 5 2 2" xfId="7290"/>
    <cellStyle name="Total 5 5 2 2 2" xfId="16279"/>
    <cellStyle name="Total 5 5 2 2 2 2" xfId="31516"/>
    <cellStyle name="Total 5 5 2 2 3" xfId="35363"/>
    <cellStyle name="Total 5 5 2 3" xfId="9927"/>
    <cellStyle name="Total 5 5 2 3 2" xfId="18916"/>
    <cellStyle name="Total 5 5 2 3 2 2" xfId="29444"/>
    <cellStyle name="Total 5 5 2 3 3" xfId="38950"/>
    <cellStyle name="Total 5 5 2 4" xfId="13693"/>
    <cellStyle name="Total 5 5 2 4 2" xfId="35460"/>
    <cellStyle name="Total 5 5 2 5" xfId="23050"/>
    <cellStyle name="Total 5 5 3" xfId="2768"/>
    <cellStyle name="Total 5 5 3 2" xfId="29477"/>
    <cellStyle name="Total 5 5 4" xfId="38048"/>
    <cellStyle name="Total 5 5 5" xfId="44384"/>
    <cellStyle name="Total 5 5 6" xfId="45602"/>
    <cellStyle name="Total 5 6" xfId="649"/>
    <cellStyle name="Total 5 6 2" xfId="5028"/>
    <cellStyle name="Total 5 6 2 2" xfId="7614"/>
    <cellStyle name="Total 5 6 2 2 2" xfId="16603"/>
    <cellStyle name="Total 5 6 2 2 2 2" xfId="33960"/>
    <cellStyle name="Total 5 6 2 2 3" xfId="40830"/>
    <cellStyle name="Total 5 6 2 3" xfId="10251"/>
    <cellStyle name="Total 5 6 2 3 2" xfId="19240"/>
    <cellStyle name="Total 5 6 2 3 2 2" xfId="38834"/>
    <cellStyle name="Total 5 6 2 3 3" xfId="22932"/>
    <cellStyle name="Total 5 6 2 4" xfId="14017"/>
    <cellStyle name="Total 5 6 2 4 2" xfId="41810"/>
    <cellStyle name="Total 5 6 2 5" xfId="27793"/>
    <cellStyle name="Total 5 6 3" xfId="3086"/>
    <cellStyle name="Total 5 6 3 2" xfId="38014"/>
    <cellStyle name="Total 5 6 4" xfId="34009"/>
    <cellStyle name="Total 5 6 5" xfId="44446"/>
    <cellStyle name="Total 5 6 6" xfId="45672"/>
    <cellStyle name="Total 5 7" xfId="994"/>
    <cellStyle name="Total 5 7 2" xfId="5349"/>
    <cellStyle name="Total 5 7 2 2" xfId="7935"/>
    <cellStyle name="Total 5 7 2 2 2" xfId="16924"/>
    <cellStyle name="Total 5 7 2 2 2 2" xfId="43815"/>
    <cellStyle name="Total 5 7 2 2 3" xfId="39903"/>
    <cellStyle name="Total 5 7 2 3" xfId="10572"/>
    <cellStyle name="Total 5 7 2 3 2" xfId="19561"/>
    <cellStyle name="Total 5 7 2 3 2 2" xfId="34849"/>
    <cellStyle name="Total 5 7 2 3 3" xfId="42773"/>
    <cellStyle name="Total 5 7 2 4" xfId="14338"/>
    <cellStyle name="Total 5 7 2 4 2" xfId="31657"/>
    <cellStyle name="Total 5 7 2 5" xfId="43650"/>
    <cellStyle name="Total 5 7 3" xfId="3431"/>
    <cellStyle name="Total 5 7 3 2" xfId="27177"/>
    <cellStyle name="Total 5 7 4" xfId="27088"/>
    <cellStyle name="Total 5 7 5" xfId="44501"/>
    <cellStyle name="Total 5 7 6" xfId="45708"/>
    <cellStyle name="Total 5 8" xfId="1338"/>
    <cellStyle name="Total 5 8 2" xfId="5683"/>
    <cellStyle name="Total 5 8 2 2" xfId="8269"/>
    <cellStyle name="Total 5 8 2 2 2" xfId="17258"/>
    <cellStyle name="Total 5 8 2 2 2 2" xfId="29998"/>
    <cellStyle name="Total 5 8 2 2 3" xfId="40310"/>
    <cellStyle name="Total 5 8 2 3" xfId="10906"/>
    <cellStyle name="Total 5 8 2 3 2" xfId="19895"/>
    <cellStyle name="Total 5 8 2 3 2 2" xfId="33748"/>
    <cellStyle name="Total 5 8 2 3 3" xfId="37517"/>
    <cellStyle name="Total 5 8 2 4" xfId="14672"/>
    <cellStyle name="Total 5 8 2 4 2" xfId="35619"/>
    <cellStyle name="Total 5 8 2 5" xfId="24625"/>
    <cellStyle name="Total 5 8 3" xfId="3775"/>
    <cellStyle name="Total 5 8 3 2" xfId="27472"/>
    <cellStyle name="Total 5 8 4" xfId="38352"/>
    <cellStyle name="Total 5 8 5" xfId="44549"/>
    <cellStyle name="Total 5 8 6" xfId="45755"/>
    <cellStyle name="Total 5 9" xfId="1739"/>
    <cellStyle name="Total 5 9 2" xfId="6065"/>
    <cellStyle name="Total 5 9 2 2" xfId="8651"/>
    <cellStyle name="Total 5 9 2 2 2" xfId="17640"/>
    <cellStyle name="Total 5 9 2 2 2 2" xfId="26558"/>
    <cellStyle name="Total 5 9 2 2 3" xfId="36569"/>
    <cellStyle name="Total 5 9 2 3" xfId="11288"/>
    <cellStyle name="Total 5 9 2 3 2" xfId="20277"/>
    <cellStyle name="Total 5 9 2 3 2 2" xfId="40338"/>
    <cellStyle name="Total 5 9 2 3 3" xfId="34376"/>
    <cellStyle name="Total 5 9 2 4" xfId="15054"/>
    <cellStyle name="Total 5 9 2 4 2" xfId="38573"/>
    <cellStyle name="Total 5 9 2 5" xfId="25641"/>
    <cellStyle name="Total 5 9 3" xfId="4176"/>
    <cellStyle name="Total 5 9 3 2" xfId="43596"/>
    <cellStyle name="Total 5 9 4" xfId="30961"/>
    <cellStyle name="Total 5 9 5" xfId="44529"/>
    <cellStyle name="Total 5 9 6" xfId="45796"/>
    <cellStyle name="Total 6" xfId="144"/>
    <cellStyle name="Total 6 10" xfId="1955"/>
    <cellStyle name="Total 6 10 2" xfId="6266"/>
    <cellStyle name="Total 6 10 2 2" xfId="8852"/>
    <cellStyle name="Total 6 10 2 2 2" xfId="17841"/>
    <cellStyle name="Total 6 10 2 2 2 2" xfId="24546"/>
    <cellStyle name="Total 6 10 2 2 3" xfId="22488"/>
    <cellStyle name="Total 6 10 2 3" xfId="11489"/>
    <cellStyle name="Total 6 10 2 3 2" xfId="20478"/>
    <cellStyle name="Total 6 10 2 3 2 2" xfId="36901"/>
    <cellStyle name="Total 6 10 2 3 3" xfId="22167"/>
    <cellStyle name="Total 6 10 2 4" xfId="15255"/>
    <cellStyle name="Total 6 10 2 4 2" xfId="28503"/>
    <cellStyle name="Total 6 10 2 5" xfId="43217"/>
    <cellStyle name="Total 6 10 3" xfId="4392"/>
    <cellStyle name="Total 6 10 3 2" xfId="36178"/>
    <cellStyle name="Total 6 10 4" xfId="41199"/>
    <cellStyle name="Total 6 11" xfId="2983"/>
    <cellStyle name="Total 6 11 2" xfId="7133"/>
    <cellStyle name="Total 6 11 2 2" xfId="16122"/>
    <cellStyle name="Total 6 11 2 2 2" xfId="23949"/>
    <cellStyle name="Total 6 11 2 3" xfId="42174"/>
    <cellStyle name="Total 6 11 3" xfId="9696"/>
    <cellStyle name="Total 6 11 3 2" xfId="18685"/>
    <cellStyle name="Total 6 11 3 2 2" xfId="43107"/>
    <cellStyle name="Total 6 11 3 3" xfId="43865"/>
    <cellStyle name="Total 6 11 4" xfId="13536"/>
    <cellStyle name="Total 6 11 4 2" xfId="42612"/>
    <cellStyle name="Total 6 11 5" xfId="25893"/>
    <cellStyle name="Total 6 12" xfId="6600"/>
    <cellStyle name="Total 6 12 2" xfId="11809"/>
    <cellStyle name="Total 6 12 2 2" xfId="20798"/>
    <cellStyle name="Total 6 12 2 2 2" xfId="38372"/>
    <cellStyle name="Total 6 12 2 3" xfId="37783"/>
    <cellStyle name="Total 6 12 3" xfId="15589"/>
    <cellStyle name="Total 6 12 3 2" xfId="39104"/>
    <cellStyle name="Total 6 12 4" xfId="36840"/>
    <cellStyle name="Total 6 13" xfId="9172"/>
    <cellStyle name="Total 6 13 2" xfId="18161"/>
    <cellStyle name="Total 6 13 2 2" xfId="31811"/>
    <cellStyle name="Total 6 13 3" xfId="22519"/>
    <cellStyle name="Total 6 14" xfId="9873"/>
    <cellStyle name="Total 6 14 2" xfId="18862"/>
    <cellStyle name="Total 6 14 2 2" xfId="33756"/>
    <cellStyle name="Total 6 14 3" xfId="43794"/>
    <cellStyle name="Total 6 15" xfId="2304"/>
    <cellStyle name="Total 6 15 2" xfId="31658"/>
    <cellStyle name="Total 6 16" xfId="13213"/>
    <cellStyle name="Total 6 16 2" xfId="24924"/>
    <cellStyle name="Total 6 17" xfId="30426"/>
    <cellStyle name="Total 6 18" xfId="44253"/>
    <cellStyle name="Total 6 19" xfId="45510"/>
    <cellStyle name="Total 6 2" xfId="266"/>
    <cellStyle name="Total 6 2 10" xfId="6568"/>
    <cellStyle name="Total 6 2 10 2" xfId="11786"/>
    <cellStyle name="Total 6 2 10 2 2" xfId="20775"/>
    <cellStyle name="Total 6 2 10 2 2 2" xfId="24687"/>
    <cellStyle name="Total 6 2 10 2 3" xfId="34559"/>
    <cellStyle name="Total 6 2 10 3" xfId="15557"/>
    <cellStyle name="Total 6 2 10 3 2" xfId="38986"/>
    <cellStyle name="Total 6 2 10 4" xfId="23928"/>
    <cellStyle name="Total 6 2 11" xfId="9149"/>
    <cellStyle name="Total 6 2 11 2" xfId="18138"/>
    <cellStyle name="Total 6 2 11 2 2" xfId="33898"/>
    <cellStyle name="Total 6 2 11 3" xfId="32387"/>
    <cellStyle name="Total 6 2 12" xfId="12585"/>
    <cellStyle name="Total 6 2 12 2" xfId="21574"/>
    <cellStyle name="Total 6 2 12 2 2" xfId="23935"/>
    <cellStyle name="Total 6 2 12 3" xfId="38807"/>
    <cellStyle name="Total 6 2 13" xfId="2272"/>
    <cellStyle name="Total 6 2 13 2" xfId="35058"/>
    <cellStyle name="Total 6 2 14" xfId="13181"/>
    <cellStyle name="Total 6 2 14 2" xfId="33684"/>
    <cellStyle name="Total 6 2 15" xfId="29495"/>
    <cellStyle name="Total 6 2 2" xfId="404"/>
    <cellStyle name="Total 6 2 2 10" xfId="9274"/>
    <cellStyle name="Total 6 2 2 10 2" xfId="18263"/>
    <cellStyle name="Total 6 2 2 10 2 2" xfId="30069"/>
    <cellStyle name="Total 6 2 2 10 3" xfId="26586"/>
    <cellStyle name="Total 6 2 2 11" xfId="12568"/>
    <cellStyle name="Total 6 2 2 11 2" xfId="21557"/>
    <cellStyle name="Total 6 2 2 11 2 2" xfId="32934"/>
    <cellStyle name="Total 6 2 2 11 3" xfId="34321"/>
    <cellStyle name="Total 6 2 2 12" xfId="2410"/>
    <cellStyle name="Total 6 2 2 12 2" xfId="27897"/>
    <cellStyle name="Total 6 2 2 13" xfId="13319"/>
    <cellStyle name="Total 6 2 2 13 2" xfId="33364"/>
    <cellStyle name="Total 6 2 2 14" xfId="37715"/>
    <cellStyle name="Total 6 2 2 2" xfId="753"/>
    <cellStyle name="Total 6 2 2 2 2" xfId="5128"/>
    <cellStyle name="Total 6 2 2 2 2 2" xfId="7714"/>
    <cellStyle name="Total 6 2 2 2 2 2 2" xfId="16703"/>
    <cellStyle name="Total 6 2 2 2 2 2 2 2" xfId="32681"/>
    <cellStyle name="Total 6 2 2 2 2 2 3" xfId="43121"/>
    <cellStyle name="Total 6 2 2 2 2 3" xfId="10351"/>
    <cellStyle name="Total 6 2 2 2 2 3 2" xfId="19340"/>
    <cellStyle name="Total 6 2 2 2 2 3 2 2" xfId="37362"/>
    <cellStyle name="Total 6 2 2 2 2 3 3" xfId="34463"/>
    <cellStyle name="Total 6 2 2 2 2 4" xfId="14117"/>
    <cellStyle name="Total 6 2 2 2 2 4 2" xfId="33937"/>
    <cellStyle name="Total 6 2 2 2 2 5" xfId="31742"/>
    <cellStyle name="Total 6 2 2 2 3" xfId="3190"/>
    <cellStyle name="Total 6 2 2 2 3 2" xfId="37681"/>
    <cellStyle name="Total 6 2 2 2 4" xfId="25805"/>
    <cellStyle name="Total 6 2 2 3" xfId="1098"/>
    <cellStyle name="Total 6 2 2 3 2" xfId="5449"/>
    <cellStyle name="Total 6 2 2 3 2 2" xfId="8035"/>
    <cellStyle name="Total 6 2 2 3 2 2 2" xfId="17024"/>
    <cellStyle name="Total 6 2 2 3 2 2 2 2" xfId="27667"/>
    <cellStyle name="Total 6 2 2 3 2 2 3" xfId="23805"/>
    <cellStyle name="Total 6 2 2 3 2 3" xfId="10672"/>
    <cellStyle name="Total 6 2 2 3 2 3 2" xfId="19661"/>
    <cellStyle name="Total 6 2 2 3 2 3 2 2" xfId="26158"/>
    <cellStyle name="Total 6 2 2 3 2 3 3" xfId="40239"/>
    <cellStyle name="Total 6 2 2 3 2 4" xfId="14438"/>
    <cellStyle name="Total 6 2 2 3 2 4 2" xfId="33583"/>
    <cellStyle name="Total 6 2 2 3 2 5" xfId="36482"/>
    <cellStyle name="Total 6 2 2 3 3" xfId="3535"/>
    <cellStyle name="Total 6 2 2 3 3 2" xfId="33338"/>
    <cellStyle name="Total 6 2 2 3 4" xfId="41773"/>
    <cellStyle name="Total 6 2 2 4" xfId="1442"/>
    <cellStyle name="Total 6 2 2 4 2" xfId="5787"/>
    <cellStyle name="Total 6 2 2 4 2 2" xfId="8373"/>
    <cellStyle name="Total 6 2 2 4 2 2 2" xfId="17362"/>
    <cellStyle name="Total 6 2 2 4 2 2 2 2" xfId="29715"/>
    <cellStyle name="Total 6 2 2 4 2 2 3" xfId="30464"/>
    <cellStyle name="Total 6 2 2 4 2 3" xfId="11010"/>
    <cellStyle name="Total 6 2 2 4 2 3 2" xfId="19999"/>
    <cellStyle name="Total 6 2 2 4 2 3 2 2" xfId="36808"/>
    <cellStyle name="Total 6 2 2 4 2 3 3" xfId="41507"/>
    <cellStyle name="Total 6 2 2 4 2 4" xfId="14776"/>
    <cellStyle name="Total 6 2 2 4 2 4 2" xfId="36445"/>
    <cellStyle name="Total 6 2 2 4 2 5" xfId="42874"/>
    <cellStyle name="Total 6 2 2 4 3" xfId="3879"/>
    <cellStyle name="Total 6 2 2 4 3 2" xfId="37101"/>
    <cellStyle name="Total 6 2 2 4 4" xfId="38036"/>
    <cellStyle name="Total 6 2 2 5" xfId="1633"/>
    <cellStyle name="Total 6 2 2 5 2" xfId="5975"/>
    <cellStyle name="Total 6 2 2 5 2 2" xfId="8561"/>
    <cellStyle name="Total 6 2 2 5 2 2 2" xfId="17550"/>
    <cellStyle name="Total 6 2 2 5 2 2 2 2" xfId="31303"/>
    <cellStyle name="Total 6 2 2 5 2 2 3" xfId="22213"/>
    <cellStyle name="Total 6 2 2 5 2 3" xfId="11198"/>
    <cellStyle name="Total 6 2 2 5 2 3 2" xfId="20187"/>
    <cellStyle name="Total 6 2 2 5 2 3 2 2" xfId="38284"/>
    <cellStyle name="Total 6 2 2 5 2 3 3" xfId="25343"/>
    <cellStyle name="Total 6 2 2 5 2 4" xfId="14964"/>
    <cellStyle name="Total 6 2 2 5 2 4 2" xfId="42765"/>
    <cellStyle name="Total 6 2 2 5 2 5" xfId="35392"/>
    <cellStyle name="Total 6 2 2 5 3" xfId="4070"/>
    <cellStyle name="Total 6 2 2 5 3 2" xfId="27619"/>
    <cellStyle name="Total 6 2 2 5 4" xfId="39369"/>
    <cellStyle name="Total 6 2 2 6" xfId="2061"/>
    <cellStyle name="Total 6 2 2 6 2" xfId="6368"/>
    <cellStyle name="Total 6 2 2 6 2 2" xfId="8954"/>
    <cellStyle name="Total 6 2 2 6 2 2 2" xfId="17943"/>
    <cellStyle name="Total 6 2 2 6 2 2 2 2" xfId="29873"/>
    <cellStyle name="Total 6 2 2 6 2 2 3" xfId="25326"/>
    <cellStyle name="Total 6 2 2 6 2 3" xfId="11591"/>
    <cellStyle name="Total 6 2 2 6 2 3 2" xfId="20580"/>
    <cellStyle name="Total 6 2 2 6 2 3 2 2" xfId="23223"/>
    <cellStyle name="Total 6 2 2 6 2 3 3" xfId="32128"/>
    <cellStyle name="Total 6 2 2 6 2 4" xfId="15357"/>
    <cellStyle name="Total 6 2 2 6 2 4 2" xfId="31556"/>
    <cellStyle name="Total 6 2 2 6 2 5" xfId="23512"/>
    <cellStyle name="Total 6 2 2 6 3" xfId="4498"/>
    <cellStyle name="Total 6 2 2 6 3 2" xfId="38966"/>
    <cellStyle name="Total 6 2 2 6 4" xfId="29105"/>
    <cellStyle name="Total 6 2 2 7" xfId="2872"/>
    <cellStyle name="Total 6 2 2 7 2" xfId="7022"/>
    <cellStyle name="Total 6 2 2 7 2 2" xfId="12151"/>
    <cellStyle name="Total 6 2 2 7 2 2 2" xfId="21140"/>
    <cellStyle name="Total 6 2 2 7 2 2 2 2" xfId="23162"/>
    <cellStyle name="Total 6 2 2 7 2 2 3" xfId="24865"/>
    <cellStyle name="Total 6 2 2 7 2 3" xfId="12963"/>
    <cellStyle name="Total 6 2 2 7 2 3 2" xfId="21952"/>
    <cellStyle name="Total 6 2 2 7 2 3 2 2" xfId="42801"/>
    <cellStyle name="Total 6 2 2 7 2 3 3" xfId="41142"/>
    <cellStyle name="Total 6 2 2 7 2 4" xfId="16011"/>
    <cellStyle name="Total 6 2 2 7 2 4 2" xfId="22459"/>
    <cellStyle name="Total 6 2 2 7 2 5" xfId="32981"/>
    <cellStyle name="Total 6 2 2 7 3" xfId="9585"/>
    <cellStyle name="Total 6 2 2 7 3 2" xfId="18574"/>
    <cellStyle name="Total 6 2 2 7 3 2 2" xfId="39484"/>
    <cellStyle name="Total 6 2 2 7 3 3" xfId="42842"/>
    <cellStyle name="Total 6 2 2 7 4" xfId="37157"/>
    <cellStyle name="Total 6 2 2 8" xfId="4804"/>
    <cellStyle name="Total 6 2 2 8 2" xfId="7390"/>
    <cellStyle name="Total 6 2 2 8 2 2" xfId="16379"/>
    <cellStyle name="Total 6 2 2 8 2 2 2" xfId="36819"/>
    <cellStyle name="Total 6 2 2 8 2 3" xfId="29000"/>
    <cellStyle name="Total 6 2 2 8 3" xfId="10027"/>
    <cellStyle name="Total 6 2 2 8 3 2" xfId="19016"/>
    <cellStyle name="Total 6 2 2 8 3 2 2" xfId="23613"/>
    <cellStyle name="Total 6 2 2 8 3 3" xfId="34419"/>
    <cellStyle name="Total 6 2 2 8 4" xfId="13793"/>
    <cellStyle name="Total 6 2 2 8 4 2" xfId="36084"/>
    <cellStyle name="Total 6 2 2 8 5" xfId="38153"/>
    <cellStyle name="Total 6 2 2 9" xfId="6706"/>
    <cellStyle name="Total 6 2 2 9 2" xfId="11911"/>
    <cellStyle name="Total 6 2 2 9 2 2" xfId="20900"/>
    <cellStyle name="Total 6 2 2 9 2 2 2" xfId="27880"/>
    <cellStyle name="Total 6 2 2 9 2 3" xfId="22702"/>
    <cellStyle name="Total 6 2 2 9 3" xfId="15695"/>
    <cellStyle name="Total 6 2 2 9 3 2" xfId="22278"/>
    <cellStyle name="Total 6 2 2 9 4" xfId="38452"/>
    <cellStyle name="Total 6 2 3" xfId="615"/>
    <cellStyle name="Total 6 2 3 2" xfId="5003"/>
    <cellStyle name="Total 6 2 3 2 2" xfId="7589"/>
    <cellStyle name="Total 6 2 3 2 2 2" xfId="16578"/>
    <cellStyle name="Total 6 2 3 2 2 2 2" xfId="24793"/>
    <cellStyle name="Total 6 2 3 2 2 3" xfId="25910"/>
    <cellStyle name="Total 6 2 3 2 3" xfId="10226"/>
    <cellStyle name="Total 6 2 3 2 3 2" xfId="19215"/>
    <cellStyle name="Total 6 2 3 2 3 2 2" xfId="28435"/>
    <cellStyle name="Total 6 2 3 2 3 3" xfId="43875"/>
    <cellStyle name="Total 6 2 3 2 4" xfId="13992"/>
    <cellStyle name="Total 6 2 3 2 4 2" xfId="27575"/>
    <cellStyle name="Total 6 2 3 2 5" xfId="30850"/>
    <cellStyle name="Total 6 2 3 3" xfId="3052"/>
    <cellStyle name="Total 6 2 3 3 2" xfId="29686"/>
    <cellStyle name="Total 6 2 3 4" xfId="31510"/>
    <cellStyle name="Total 6 2 4" xfId="960"/>
    <cellStyle name="Total 6 2 4 2" xfId="5324"/>
    <cellStyle name="Total 6 2 4 2 2" xfId="7910"/>
    <cellStyle name="Total 6 2 4 2 2 2" xfId="16899"/>
    <cellStyle name="Total 6 2 4 2 2 2 2" xfId="28507"/>
    <cellStyle name="Total 6 2 4 2 2 3" xfId="23125"/>
    <cellStyle name="Total 6 2 4 2 3" xfId="10547"/>
    <cellStyle name="Total 6 2 4 2 3 2" xfId="19536"/>
    <cellStyle name="Total 6 2 4 2 3 2 2" xfId="22189"/>
    <cellStyle name="Total 6 2 4 2 3 3" xfId="44069"/>
    <cellStyle name="Total 6 2 4 2 4" xfId="14313"/>
    <cellStyle name="Total 6 2 4 2 4 2" xfId="38214"/>
    <cellStyle name="Total 6 2 4 2 5" xfId="37718"/>
    <cellStyle name="Total 6 2 4 3" xfId="3397"/>
    <cellStyle name="Total 6 2 4 3 2" xfId="23323"/>
    <cellStyle name="Total 6 2 4 4" xfId="40317"/>
    <cellStyle name="Total 6 2 5" xfId="1304"/>
    <cellStyle name="Total 6 2 5 2" xfId="5649"/>
    <cellStyle name="Total 6 2 5 2 2" xfId="8235"/>
    <cellStyle name="Total 6 2 5 2 2 2" xfId="17224"/>
    <cellStyle name="Total 6 2 5 2 2 2 2" xfId="43696"/>
    <cellStyle name="Total 6 2 5 2 2 3" xfId="26410"/>
    <cellStyle name="Total 6 2 5 2 3" xfId="10872"/>
    <cellStyle name="Total 6 2 5 2 3 2" xfId="19861"/>
    <cellStyle name="Total 6 2 5 2 3 2 2" xfId="29734"/>
    <cellStyle name="Total 6 2 5 2 3 3" xfId="26466"/>
    <cellStyle name="Total 6 2 5 2 4" xfId="14638"/>
    <cellStyle name="Total 6 2 5 2 4 2" xfId="32864"/>
    <cellStyle name="Total 6 2 5 2 5" xfId="42530"/>
    <cellStyle name="Total 6 2 5 3" xfId="3741"/>
    <cellStyle name="Total 6 2 5 3 2" xfId="23629"/>
    <cellStyle name="Total 6 2 5 4" xfId="29993"/>
    <cellStyle name="Total 6 2 6" xfId="1682"/>
    <cellStyle name="Total 6 2 6 2" xfId="6010"/>
    <cellStyle name="Total 6 2 6 2 2" xfId="8596"/>
    <cellStyle name="Total 6 2 6 2 2 2" xfId="17585"/>
    <cellStyle name="Total 6 2 6 2 2 2 2" xfId="43219"/>
    <cellStyle name="Total 6 2 6 2 2 3" xfId="22705"/>
    <cellStyle name="Total 6 2 6 2 3" xfId="11233"/>
    <cellStyle name="Total 6 2 6 2 3 2" xfId="20222"/>
    <cellStyle name="Total 6 2 6 2 3 2 2" xfId="24975"/>
    <cellStyle name="Total 6 2 6 2 3 3" xfId="37810"/>
    <cellStyle name="Total 6 2 6 2 4" xfId="14999"/>
    <cellStyle name="Total 6 2 6 2 4 2" xfId="33745"/>
    <cellStyle name="Total 6 2 6 2 5" xfId="38770"/>
    <cellStyle name="Total 6 2 6 3" xfId="4119"/>
    <cellStyle name="Total 6 2 6 3 2" xfId="38529"/>
    <cellStyle name="Total 6 2 6 4" xfId="34291"/>
    <cellStyle name="Total 6 2 7" xfId="1934"/>
    <cellStyle name="Total 6 2 7 2" xfId="6249"/>
    <cellStyle name="Total 6 2 7 2 2" xfId="8835"/>
    <cellStyle name="Total 6 2 7 2 2 2" xfId="17824"/>
    <cellStyle name="Total 6 2 7 2 2 2 2" xfId="31224"/>
    <cellStyle name="Total 6 2 7 2 2 3" xfId="24331"/>
    <cellStyle name="Total 6 2 7 2 3" xfId="11472"/>
    <cellStyle name="Total 6 2 7 2 3 2" xfId="20461"/>
    <cellStyle name="Total 6 2 7 2 3 2 2" xfId="28585"/>
    <cellStyle name="Total 6 2 7 2 3 3" xfId="27503"/>
    <cellStyle name="Total 6 2 7 2 4" xfId="15238"/>
    <cellStyle name="Total 6 2 7 2 4 2" xfId="33436"/>
    <cellStyle name="Total 6 2 7 2 5" xfId="39407"/>
    <cellStyle name="Total 6 2 7 3" xfId="4371"/>
    <cellStyle name="Total 6 2 7 3 2" xfId="36867"/>
    <cellStyle name="Total 6 2 7 4" xfId="39473"/>
    <cellStyle name="Total 6 2 8" xfId="2734"/>
    <cellStyle name="Total 6 2 8 2" xfId="6924"/>
    <cellStyle name="Total 6 2 8 2 2" xfId="12065"/>
    <cellStyle name="Total 6 2 8 2 2 2" xfId="21054"/>
    <cellStyle name="Total 6 2 8 2 2 2 2" xfId="26505"/>
    <cellStyle name="Total 6 2 8 2 2 3" xfId="38883"/>
    <cellStyle name="Total 6 2 8 2 3" xfId="12883"/>
    <cellStyle name="Total 6 2 8 2 3 2" xfId="21872"/>
    <cellStyle name="Total 6 2 8 2 3 2 2" xfId="35568"/>
    <cellStyle name="Total 6 2 8 2 3 3" xfId="42855"/>
    <cellStyle name="Total 6 2 8 2 4" xfId="15913"/>
    <cellStyle name="Total 6 2 8 2 4 2" xfId="37103"/>
    <cellStyle name="Total 6 2 8 2 5" xfId="25521"/>
    <cellStyle name="Total 6 2 8 3" xfId="9495"/>
    <cellStyle name="Total 6 2 8 3 2" xfId="18484"/>
    <cellStyle name="Total 6 2 8 3 2 2" xfId="26624"/>
    <cellStyle name="Total 6 2 8 3 3" xfId="40945"/>
    <cellStyle name="Total 6 2 8 4" xfId="43336"/>
    <cellStyle name="Total 6 2 9" xfId="4679"/>
    <cellStyle name="Total 6 2 9 2" xfId="7265"/>
    <cellStyle name="Total 6 2 9 2 2" xfId="16254"/>
    <cellStyle name="Total 6 2 9 2 2 2" xfId="38080"/>
    <cellStyle name="Total 6 2 9 2 3" xfId="31535"/>
    <cellStyle name="Total 6 2 9 3" xfId="9902"/>
    <cellStyle name="Total 6 2 9 3 2" xfId="18891"/>
    <cellStyle name="Total 6 2 9 3 2 2" xfId="35341"/>
    <cellStyle name="Total 6 2 9 3 3" xfId="40199"/>
    <cellStyle name="Total 6 2 9 4" xfId="13668"/>
    <cellStyle name="Total 6 2 9 4 2" xfId="31565"/>
    <cellStyle name="Total 6 2 9 5" xfId="40956"/>
    <cellStyle name="Total 6 3" xfId="431"/>
    <cellStyle name="Total 6 3 10" xfId="9297"/>
    <cellStyle name="Total 6 3 10 2" xfId="18286"/>
    <cellStyle name="Total 6 3 10 2 2" xfId="28161"/>
    <cellStyle name="Total 6 3 10 3" xfId="42859"/>
    <cellStyle name="Total 6 3 11" xfId="12506"/>
    <cellStyle name="Total 6 3 11 2" xfId="21495"/>
    <cellStyle name="Total 6 3 11 2 2" xfId="37602"/>
    <cellStyle name="Total 6 3 11 3" xfId="36231"/>
    <cellStyle name="Total 6 3 12" xfId="2437"/>
    <cellStyle name="Total 6 3 12 2" xfId="32738"/>
    <cellStyle name="Total 6 3 13" xfId="13346"/>
    <cellStyle name="Total 6 3 13 2" xfId="35018"/>
    <cellStyle name="Total 6 3 14" xfId="39800"/>
    <cellStyle name="Total 6 3 2" xfId="780"/>
    <cellStyle name="Total 6 3 2 2" xfId="5151"/>
    <cellStyle name="Total 6 3 2 2 2" xfId="7737"/>
    <cellStyle name="Total 6 3 2 2 2 2" xfId="16726"/>
    <cellStyle name="Total 6 3 2 2 2 2 2" xfId="25943"/>
    <cellStyle name="Total 6 3 2 2 2 3" xfId="41013"/>
    <cellStyle name="Total 6 3 2 2 3" xfId="10374"/>
    <cellStyle name="Total 6 3 2 2 3 2" xfId="19363"/>
    <cellStyle name="Total 6 3 2 2 3 2 2" xfId="23293"/>
    <cellStyle name="Total 6 3 2 2 3 3" xfId="31133"/>
    <cellStyle name="Total 6 3 2 2 4" xfId="14140"/>
    <cellStyle name="Total 6 3 2 2 4 2" xfId="31827"/>
    <cellStyle name="Total 6 3 2 2 5" xfId="25240"/>
    <cellStyle name="Total 6 3 2 3" xfId="3217"/>
    <cellStyle name="Total 6 3 2 3 2" xfId="30548"/>
    <cellStyle name="Total 6 3 2 4" xfId="37248"/>
    <cellStyle name="Total 6 3 3" xfId="1125"/>
    <cellStyle name="Total 6 3 3 2" xfId="5472"/>
    <cellStyle name="Total 6 3 3 2 2" xfId="8058"/>
    <cellStyle name="Total 6 3 3 2 2 2" xfId="17047"/>
    <cellStyle name="Total 6 3 3 2 2 2 2" xfId="38826"/>
    <cellStyle name="Total 6 3 3 2 2 3" xfId="29463"/>
    <cellStyle name="Total 6 3 3 2 3" xfId="10695"/>
    <cellStyle name="Total 6 3 3 2 3 2" xfId="19684"/>
    <cellStyle name="Total 6 3 3 2 3 2 2" xfId="40194"/>
    <cellStyle name="Total 6 3 3 2 3 3" xfId="33327"/>
    <cellStyle name="Total 6 3 3 2 4" xfId="14461"/>
    <cellStyle name="Total 6 3 3 2 4 2" xfId="31470"/>
    <cellStyle name="Total 6 3 3 2 5" xfId="35887"/>
    <cellStyle name="Total 6 3 3 3" xfId="3562"/>
    <cellStyle name="Total 6 3 3 3 2" xfId="34944"/>
    <cellStyle name="Total 6 3 3 4" xfId="28865"/>
    <cellStyle name="Total 6 3 4" xfId="1469"/>
    <cellStyle name="Total 6 3 4 2" xfId="5814"/>
    <cellStyle name="Total 6 3 4 2 2" xfId="8400"/>
    <cellStyle name="Total 6 3 4 2 2 2" xfId="17389"/>
    <cellStyle name="Total 6 3 4 2 2 2 2" xfId="37624"/>
    <cellStyle name="Total 6 3 4 2 2 3" xfId="42665"/>
    <cellStyle name="Total 6 3 4 2 3" xfId="11037"/>
    <cellStyle name="Total 6 3 4 2 3 2" xfId="20026"/>
    <cellStyle name="Total 6 3 4 2 3 2 2" xfId="36975"/>
    <cellStyle name="Total 6 3 4 2 3 3" xfId="40492"/>
    <cellStyle name="Total 6 3 4 2 4" xfId="14803"/>
    <cellStyle name="Total 6 3 4 2 4 2" xfId="38616"/>
    <cellStyle name="Total 6 3 4 2 5" xfId="43057"/>
    <cellStyle name="Total 6 3 4 3" xfId="3906"/>
    <cellStyle name="Total 6 3 4 3 2" xfId="42338"/>
    <cellStyle name="Total 6 3 4 4" xfId="28028"/>
    <cellStyle name="Total 6 3 5" xfId="195"/>
    <cellStyle name="Total 6 3 5 2" xfId="2611"/>
    <cellStyle name="Total 6 3 5 2 2" xfId="6852"/>
    <cellStyle name="Total 6 3 5 2 2 2" xfId="15841"/>
    <cellStyle name="Total 6 3 5 2 2 2 2" xfId="30832"/>
    <cellStyle name="Total 6 3 5 2 2 3" xfId="41069"/>
    <cellStyle name="Total 6 3 5 2 3" xfId="9422"/>
    <cellStyle name="Total 6 3 5 2 3 2" xfId="18411"/>
    <cellStyle name="Total 6 3 5 2 3 2 2" xfId="30104"/>
    <cellStyle name="Total 6 3 5 2 3 3" xfId="26619"/>
    <cellStyle name="Total 6 3 5 2 4" xfId="13465"/>
    <cellStyle name="Total 6 3 5 2 4 2" xfId="39804"/>
    <cellStyle name="Total 6 3 5 2 5" xfId="30348"/>
    <cellStyle name="Total 6 3 5 3" xfId="2663"/>
    <cellStyle name="Total 6 3 5 3 2" xfId="32380"/>
    <cellStyle name="Total 6 3 5 4" xfId="24981"/>
    <cellStyle name="Total 6 3 6" xfId="2088"/>
    <cellStyle name="Total 6 3 6 2" xfId="6391"/>
    <cellStyle name="Total 6 3 6 2 2" xfId="8977"/>
    <cellStyle name="Total 6 3 6 2 2 2" xfId="17966"/>
    <cellStyle name="Total 6 3 6 2 2 2 2" xfId="26905"/>
    <cellStyle name="Total 6 3 6 2 2 3" xfId="38649"/>
    <cellStyle name="Total 6 3 6 2 3" xfId="11614"/>
    <cellStyle name="Total 6 3 6 2 3 2" xfId="20603"/>
    <cellStyle name="Total 6 3 6 2 3 2 2" xfId="43867"/>
    <cellStyle name="Total 6 3 6 2 3 3" xfId="43897"/>
    <cellStyle name="Total 6 3 6 2 4" xfId="15380"/>
    <cellStyle name="Total 6 3 6 2 4 2" xfId="27661"/>
    <cellStyle name="Total 6 3 6 2 5" xfId="29189"/>
    <cellStyle name="Total 6 3 6 3" xfId="4525"/>
    <cellStyle name="Total 6 3 6 3 2" xfId="24654"/>
    <cellStyle name="Total 6 3 6 4" xfId="41154"/>
    <cellStyle name="Total 6 3 7" xfId="2898"/>
    <cellStyle name="Total 6 3 7 2" xfId="7048"/>
    <cellStyle name="Total 6 3 7 2 2" xfId="12175"/>
    <cellStyle name="Total 6 3 7 2 2 2" xfId="21164"/>
    <cellStyle name="Total 6 3 7 2 2 2 2" xfId="30726"/>
    <cellStyle name="Total 6 3 7 2 2 3" xfId="26085"/>
    <cellStyle name="Total 6 3 7 2 3" xfId="12983"/>
    <cellStyle name="Total 6 3 7 2 3 2" xfId="21972"/>
    <cellStyle name="Total 6 3 7 2 3 2 2" xfId="25655"/>
    <cellStyle name="Total 6 3 7 2 3 3" xfId="42489"/>
    <cellStyle name="Total 6 3 7 2 4" xfId="16037"/>
    <cellStyle name="Total 6 3 7 2 4 2" xfId="38120"/>
    <cellStyle name="Total 6 3 7 2 5" xfId="30827"/>
    <cellStyle name="Total 6 3 7 3" xfId="9611"/>
    <cellStyle name="Total 6 3 7 3 2" xfId="18600"/>
    <cellStyle name="Total 6 3 7 3 2 2" xfId="35521"/>
    <cellStyle name="Total 6 3 7 3 3" xfId="27032"/>
    <cellStyle name="Total 6 3 7 4" xfId="26214"/>
    <cellStyle name="Total 6 3 8" xfId="4827"/>
    <cellStyle name="Total 6 3 8 2" xfId="7413"/>
    <cellStyle name="Total 6 3 8 2 2" xfId="16402"/>
    <cellStyle name="Total 6 3 8 2 2 2" xfId="31336"/>
    <cellStyle name="Total 6 3 8 2 3" xfId="43233"/>
    <cellStyle name="Total 6 3 8 3" xfId="10050"/>
    <cellStyle name="Total 6 3 8 3 2" xfId="19039"/>
    <cellStyle name="Total 6 3 8 3 2 2" xfId="29108"/>
    <cellStyle name="Total 6 3 8 3 3" xfId="31136"/>
    <cellStyle name="Total 6 3 8 4" xfId="13816"/>
    <cellStyle name="Total 6 3 8 4 2" xfId="24763"/>
    <cellStyle name="Total 6 3 8 5" xfId="30195"/>
    <cellStyle name="Total 6 3 9" xfId="6733"/>
    <cellStyle name="Total 6 3 9 2" xfId="11934"/>
    <cellStyle name="Total 6 3 9 2 2" xfId="20923"/>
    <cellStyle name="Total 6 3 9 2 2 2" xfId="35135"/>
    <cellStyle name="Total 6 3 9 2 3" xfId="40267"/>
    <cellStyle name="Total 6 3 9 3" xfId="15722"/>
    <cellStyle name="Total 6 3 9 3 2" xfId="33118"/>
    <cellStyle name="Total 6 3 9 4" xfId="35999"/>
    <cellStyle name="Total 6 4" xfId="530"/>
    <cellStyle name="Total 6 4 2" xfId="879"/>
    <cellStyle name="Total 6 4 2 2" xfId="5248"/>
    <cellStyle name="Total 6 4 2 2 2" xfId="7834"/>
    <cellStyle name="Total 6 4 2 2 2 2" xfId="16823"/>
    <cellStyle name="Total 6 4 2 2 2 2 2" xfId="29933"/>
    <cellStyle name="Total 6 4 2 2 2 3" xfId="22550"/>
    <cellStyle name="Total 6 4 2 2 3" xfId="10471"/>
    <cellStyle name="Total 6 4 2 2 3 2" xfId="19460"/>
    <cellStyle name="Total 6 4 2 2 3 2 2" xfId="32894"/>
    <cellStyle name="Total 6 4 2 2 3 3" xfId="44103"/>
    <cellStyle name="Total 6 4 2 2 4" xfId="14237"/>
    <cellStyle name="Total 6 4 2 2 4 2" xfId="34458"/>
    <cellStyle name="Total 6 4 2 2 5" xfId="37050"/>
    <cellStyle name="Total 6 4 2 3" xfId="3316"/>
    <cellStyle name="Total 6 4 2 3 2" xfId="29150"/>
    <cellStyle name="Total 6 4 2 4" xfId="23473"/>
    <cellStyle name="Total 6 4 3" xfId="1224"/>
    <cellStyle name="Total 6 4 3 2" xfId="5569"/>
    <cellStyle name="Total 6 4 3 2 2" xfId="8155"/>
    <cellStyle name="Total 6 4 3 2 2 2" xfId="17144"/>
    <cellStyle name="Total 6 4 3 2 2 2 2" xfId="41153"/>
    <cellStyle name="Total 6 4 3 2 2 3" xfId="33820"/>
    <cellStyle name="Total 6 4 3 2 3" xfId="10792"/>
    <cellStyle name="Total 6 4 3 2 3 2" xfId="19781"/>
    <cellStyle name="Total 6 4 3 2 3 2 2" xfId="42241"/>
    <cellStyle name="Total 6 4 3 2 3 3" xfId="35457"/>
    <cellStyle name="Total 6 4 3 2 4" xfId="14558"/>
    <cellStyle name="Total 6 4 3 2 4 2" xfId="31211"/>
    <cellStyle name="Total 6 4 3 2 5" xfId="34005"/>
    <cellStyle name="Total 6 4 3 3" xfId="3661"/>
    <cellStyle name="Total 6 4 3 3 2" xfId="22277"/>
    <cellStyle name="Total 6 4 3 4" xfId="43963"/>
    <cellStyle name="Total 6 4 4" xfId="1568"/>
    <cellStyle name="Total 6 4 4 2" xfId="5913"/>
    <cellStyle name="Total 6 4 4 2 2" xfId="8499"/>
    <cellStyle name="Total 6 4 4 2 2 2" xfId="17488"/>
    <cellStyle name="Total 6 4 4 2 2 2 2" xfId="34323"/>
    <cellStyle name="Total 6 4 4 2 2 3" xfId="41178"/>
    <cellStyle name="Total 6 4 4 2 3" xfId="11136"/>
    <cellStyle name="Total 6 4 4 2 3 2" xfId="20125"/>
    <cellStyle name="Total 6 4 4 2 3 2 2" xfId="23209"/>
    <cellStyle name="Total 6 4 4 2 3 3" xfId="35189"/>
    <cellStyle name="Total 6 4 4 2 4" xfId="14902"/>
    <cellStyle name="Total 6 4 4 2 4 2" xfId="39399"/>
    <cellStyle name="Total 6 4 4 2 5" xfId="27831"/>
    <cellStyle name="Total 6 4 4 3" xfId="4005"/>
    <cellStyle name="Total 6 4 4 3 2" xfId="33667"/>
    <cellStyle name="Total 6 4 4 4" xfId="22130"/>
    <cellStyle name="Total 6 4 5" xfId="1880"/>
    <cellStyle name="Total 6 4 5 2" xfId="6196"/>
    <cellStyle name="Total 6 4 5 2 2" xfId="8782"/>
    <cellStyle name="Total 6 4 5 2 2 2" xfId="17771"/>
    <cellStyle name="Total 6 4 5 2 2 2 2" xfId="35422"/>
    <cellStyle name="Total 6 4 5 2 2 3" xfId="29346"/>
    <cellStyle name="Total 6 4 5 2 3" xfId="11419"/>
    <cellStyle name="Total 6 4 5 2 3 2" xfId="20408"/>
    <cellStyle name="Total 6 4 5 2 3 2 2" xfId="39703"/>
    <cellStyle name="Total 6 4 5 2 3 3" xfId="36048"/>
    <cellStyle name="Total 6 4 5 2 4" xfId="15185"/>
    <cellStyle name="Total 6 4 5 2 4 2" xfId="28327"/>
    <cellStyle name="Total 6 4 5 2 5" xfId="32048"/>
    <cellStyle name="Total 6 4 5 3" xfId="4317"/>
    <cellStyle name="Total 6 4 5 3 2" xfId="34592"/>
    <cellStyle name="Total 6 4 5 4" xfId="32008"/>
    <cellStyle name="Total 6 4 6" xfId="2187"/>
    <cellStyle name="Total 6 4 6 2" xfId="6488"/>
    <cellStyle name="Total 6 4 6 2 2" xfId="9074"/>
    <cellStyle name="Total 6 4 6 2 2 2" xfId="18063"/>
    <cellStyle name="Total 6 4 6 2 2 2 2" xfId="42517"/>
    <cellStyle name="Total 6 4 6 2 2 3" xfId="38345"/>
    <cellStyle name="Total 6 4 6 2 3" xfId="11711"/>
    <cellStyle name="Total 6 4 6 2 3 2" xfId="20700"/>
    <cellStyle name="Total 6 4 6 2 3 2 2" xfId="41291"/>
    <cellStyle name="Total 6 4 6 2 3 3" xfId="40510"/>
    <cellStyle name="Total 6 4 6 2 4" xfId="15477"/>
    <cellStyle name="Total 6 4 6 2 4 2" xfId="43225"/>
    <cellStyle name="Total 6 4 6 2 5" xfId="28565"/>
    <cellStyle name="Total 6 4 6 3" xfId="4624"/>
    <cellStyle name="Total 6 4 6 3 2" xfId="41790"/>
    <cellStyle name="Total 6 4 6 4" xfId="23994"/>
    <cellStyle name="Total 6 4 7" xfId="4924"/>
    <cellStyle name="Total 6 4 7 2" xfId="7510"/>
    <cellStyle name="Total 6 4 7 2 2" xfId="16499"/>
    <cellStyle name="Total 6 4 7 2 2 2" xfId="28649"/>
    <cellStyle name="Total 6 4 7 2 3" xfId="41402"/>
    <cellStyle name="Total 6 4 7 3" xfId="10147"/>
    <cellStyle name="Total 6 4 7 3 2" xfId="19136"/>
    <cellStyle name="Total 6 4 7 3 2 2" xfId="39177"/>
    <cellStyle name="Total 6 4 7 3 3" xfId="44099"/>
    <cellStyle name="Total 6 4 7 4" xfId="13913"/>
    <cellStyle name="Total 6 4 7 4 2" xfId="39798"/>
    <cellStyle name="Total 6 4 7 5" xfId="25753"/>
    <cellStyle name="Total 6 4 8" xfId="2536"/>
    <cellStyle name="Total 6 4 8 2" xfId="43904"/>
    <cellStyle name="Total 6 4 9" xfId="35489"/>
    <cellStyle name="Total 6 5" xfId="298"/>
    <cellStyle name="Total 6 5 2" xfId="4702"/>
    <cellStyle name="Total 6 5 2 2" xfId="7288"/>
    <cellStyle name="Total 6 5 2 2 2" xfId="16277"/>
    <cellStyle name="Total 6 5 2 2 2 2" xfId="30117"/>
    <cellStyle name="Total 6 5 2 2 3" xfId="27429"/>
    <cellStyle name="Total 6 5 2 3" xfId="9925"/>
    <cellStyle name="Total 6 5 2 3 2" xfId="18914"/>
    <cellStyle name="Total 6 5 2 3 2 2" xfId="33021"/>
    <cellStyle name="Total 6 5 2 3 3" xfId="33387"/>
    <cellStyle name="Total 6 5 2 4" xfId="13691"/>
    <cellStyle name="Total 6 5 2 4 2" xfId="27526"/>
    <cellStyle name="Total 6 5 2 5" xfId="36447"/>
    <cellStyle name="Total 6 5 3" xfId="2766"/>
    <cellStyle name="Total 6 5 3 2" xfId="33054"/>
    <cellStyle name="Total 6 5 4" xfId="41894"/>
    <cellStyle name="Total 6 6" xfId="647"/>
    <cellStyle name="Total 6 6 2" xfId="5026"/>
    <cellStyle name="Total 6 6 2 2" xfId="7612"/>
    <cellStyle name="Total 6 6 2 2 2" xfId="16601"/>
    <cellStyle name="Total 6 6 2 2 2 2" xfId="38410"/>
    <cellStyle name="Total 6 6 2 2 3" xfId="39227"/>
    <cellStyle name="Total 6 6 2 3" xfId="10249"/>
    <cellStyle name="Total 6 6 2 3 2" xfId="19238"/>
    <cellStyle name="Total 6 6 2 3 2 2" xfId="42681"/>
    <cellStyle name="Total 6 6 2 3 3" xfId="40528"/>
    <cellStyle name="Total 6 6 2 4" xfId="14015"/>
    <cellStyle name="Total 6 6 2 4 2" xfId="24415"/>
    <cellStyle name="Total 6 6 2 5" xfId="31237"/>
    <cellStyle name="Total 6 6 3" xfId="3084"/>
    <cellStyle name="Total 6 6 3 2" xfId="41860"/>
    <cellStyle name="Total 6 6 4" xfId="38459"/>
    <cellStyle name="Total 6 7" xfId="992"/>
    <cellStyle name="Total 6 7 2" xfId="5347"/>
    <cellStyle name="Total 6 7 2 2" xfId="7933"/>
    <cellStyle name="Total 6 7 2 2 2" xfId="16922"/>
    <cellStyle name="Total 6 7 2 2 2 2" xfId="26419"/>
    <cellStyle name="Total 6 7 2 2 3" xfId="43750"/>
    <cellStyle name="Total 6 7 2 3" xfId="10570"/>
    <cellStyle name="Total 6 7 2 3 2" xfId="19559"/>
    <cellStyle name="Total 6 7 2 3 2 2" xfId="30953"/>
    <cellStyle name="Total 6 7 2 3 3" xfId="25377"/>
    <cellStyle name="Total 6 7 2 4" xfId="14336"/>
    <cellStyle name="Total 6 7 2 4 2" xfId="30257"/>
    <cellStyle name="Total 6 7 2 5" xfId="26253"/>
    <cellStyle name="Total 6 7 3" xfId="3429"/>
    <cellStyle name="Total 6 7 3 2" xfId="27996"/>
    <cellStyle name="Total 6 7 4" xfId="27918"/>
    <cellStyle name="Total 6 8" xfId="1336"/>
    <cellStyle name="Total 6 8 2" xfId="5681"/>
    <cellStyle name="Total 6 8 2 2" xfId="8267"/>
    <cellStyle name="Total 6 8 2 2 2" xfId="17256"/>
    <cellStyle name="Total 6 8 2 2 2 2" xfId="33640"/>
    <cellStyle name="Total 6 8 2 2 3" xfId="35685"/>
    <cellStyle name="Total 6 8 2 3" xfId="10904"/>
    <cellStyle name="Total 6 8 2 3 2" xfId="19893"/>
    <cellStyle name="Total 6 8 2 3 2 2" xfId="38199"/>
    <cellStyle name="Total 6 8 2 3 3" xfId="31954"/>
    <cellStyle name="Total 6 8 2 4" xfId="14670"/>
    <cellStyle name="Total 6 8 2 4 2" xfId="27685"/>
    <cellStyle name="Total 6 8 2 5" xfId="22688"/>
    <cellStyle name="Total 6 8 3" xfId="3773"/>
    <cellStyle name="Total 6 8 3 2" xfId="28262"/>
    <cellStyle name="Total 6 8 4" xfId="42199"/>
    <cellStyle name="Total 6 9" xfId="1690"/>
    <cellStyle name="Total 6 9 2" xfId="6018"/>
    <cellStyle name="Total 6 9 2 2" xfId="8604"/>
    <cellStyle name="Total 6 9 2 2 2" xfId="17593"/>
    <cellStyle name="Total 6 9 2 2 2 2" xfId="36329"/>
    <cellStyle name="Total 6 9 2 2 3" xfId="33738"/>
    <cellStyle name="Total 6 9 2 3" xfId="11241"/>
    <cellStyle name="Total 6 9 2 3 2" xfId="20230"/>
    <cellStyle name="Total 6 9 2 3 2 2" xfId="30431"/>
    <cellStyle name="Total 6 9 2 3 3" xfId="40525"/>
    <cellStyle name="Total 6 9 2 4" xfId="15007"/>
    <cellStyle name="Total 6 9 2 4 2" xfId="27257"/>
    <cellStyle name="Total 6 9 2 5" xfId="26229"/>
    <cellStyle name="Total 6 9 3" xfId="4127"/>
    <cellStyle name="Total 6 9 3 2" xfId="28392"/>
    <cellStyle name="Total 6 9 4" xfId="40105"/>
    <cellStyle name="Total 7" xfId="153"/>
    <cellStyle name="Total 7 10" xfId="1964"/>
    <cellStyle name="Total 7 10 2" xfId="6274"/>
    <cellStyle name="Total 7 10 2 2" xfId="8860"/>
    <cellStyle name="Total 7 10 2 2 2" xfId="17849"/>
    <cellStyle name="Total 7 10 2 2 2 2" xfId="30002"/>
    <cellStyle name="Total 7 10 2 2 3" xfId="33558"/>
    <cellStyle name="Total 7 10 2 3" xfId="11497"/>
    <cellStyle name="Total 7 10 2 3 2" xfId="20486"/>
    <cellStyle name="Total 7 10 2 3 2 2" xfId="42009"/>
    <cellStyle name="Total 7 10 2 3 3" xfId="22565"/>
    <cellStyle name="Total 7 10 2 4" xfId="15263"/>
    <cellStyle name="Total 7 10 2 4 2" xfId="33347"/>
    <cellStyle name="Total 7 10 2 5" xfId="36327"/>
    <cellStyle name="Total 7 10 3" xfId="4401"/>
    <cellStyle name="Total 7 10 3 2" xfId="25824"/>
    <cellStyle name="Total 7 10 4" xfId="33038"/>
    <cellStyle name="Total 7 11" xfId="2623"/>
    <cellStyle name="Total 7 11 2" xfId="6864"/>
    <cellStyle name="Total 7 11 2 2" xfId="15853"/>
    <cellStyle name="Total 7 11 2 2 2" xfId="23232"/>
    <cellStyle name="Total 7 11 2 3" xfId="38509"/>
    <cellStyle name="Total 7 11 3" xfId="9434"/>
    <cellStyle name="Total 7 11 3 2" xfId="18423"/>
    <cellStyle name="Total 7 11 3 2 2" xfId="32770"/>
    <cellStyle name="Total 7 11 3 3" xfId="29684"/>
    <cellStyle name="Total 7 11 4" xfId="13477"/>
    <cellStyle name="Total 7 11 4 2" xfId="25565"/>
    <cellStyle name="Total 7 11 5" xfId="33016"/>
    <cellStyle name="Total 7 12" xfId="6609"/>
    <cellStyle name="Total 7 12 2" xfId="11817"/>
    <cellStyle name="Total 7 12 2 2" xfId="20806"/>
    <cellStyle name="Total 7 12 2 2 2" xfId="28235"/>
    <cellStyle name="Total 7 12 2 3" xfId="40498"/>
    <cellStyle name="Total 7 12 3" xfId="15598"/>
    <cellStyle name="Total 7 12 3 2" xfId="23441"/>
    <cellStyle name="Total 7 12 4" xfId="28743"/>
    <cellStyle name="Total 7 13" xfId="9180"/>
    <cellStyle name="Total 7 13 2" xfId="18169"/>
    <cellStyle name="Total 7 13 2 2" xfId="23909"/>
    <cellStyle name="Total 7 13 3" xfId="33578"/>
    <cellStyle name="Total 7 14" xfId="9374"/>
    <cellStyle name="Total 7 14 2" xfId="18363"/>
    <cellStyle name="Total 7 14 2 2" xfId="40618"/>
    <cellStyle name="Total 7 14 3" xfId="27392"/>
    <cellStyle name="Total 7 15" xfId="2313"/>
    <cellStyle name="Total 7 15 2" xfId="24958"/>
    <cellStyle name="Total 7 16" xfId="13222"/>
    <cellStyle name="Total 7 16 2" xfId="39586"/>
    <cellStyle name="Total 7 17" xfId="22301"/>
    <cellStyle name="Total 7 18" xfId="44703"/>
    <cellStyle name="Total 7 19" xfId="45750"/>
    <cellStyle name="Total 7 2" xfId="368"/>
    <cellStyle name="Total 7 2 10" xfId="6670"/>
    <cellStyle name="Total 7 2 10 2" xfId="11876"/>
    <cellStyle name="Total 7 2 10 2 2" xfId="20865"/>
    <cellStyle name="Total 7 2 10 2 2 2" xfId="35813"/>
    <cellStyle name="Total 7 2 10 2 3" xfId="43927"/>
    <cellStyle name="Total 7 2 10 3" xfId="15659"/>
    <cellStyle name="Total 7 2 10 3 2" xfId="29278"/>
    <cellStyle name="Total 7 2 10 4" xfId="43235"/>
    <cellStyle name="Total 7 2 11" xfId="9239"/>
    <cellStyle name="Total 7 2 11 2" xfId="18228"/>
    <cellStyle name="Total 7 2 11 2 2" xfId="30628"/>
    <cellStyle name="Total 7 2 11 3" xfId="30363"/>
    <cellStyle name="Total 7 2 12" xfId="9859"/>
    <cellStyle name="Total 7 2 12 2" xfId="18848"/>
    <cellStyle name="Total 7 2 12 2 2" xfId="40792"/>
    <cellStyle name="Total 7 2 12 3" xfId="36489"/>
    <cellStyle name="Total 7 2 13" xfId="2374"/>
    <cellStyle name="Total 7 2 13 2" xfId="41802"/>
    <cellStyle name="Total 7 2 14" xfId="13283"/>
    <cellStyle name="Total 7 2 14 2" xfId="40591"/>
    <cellStyle name="Total 7 2 15" xfId="36518"/>
    <cellStyle name="Total 7 2 2" xfId="500"/>
    <cellStyle name="Total 7 2 2 10" xfId="9364"/>
    <cellStyle name="Total 7 2 2 10 2" xfId="18353"/>
    <cellStyle name="Total 7 2 2 10 2 2" xfId="32340"/>
    <cellStyle name="Total 7 2 2 10 3" xfId="38328"/>
    <cellStyle name="Total 7 2 2 11" xfId="9849"/>
    <cellStyle name="Total 7 2 2 11 2" xfId="18838"/>
    <cellStyle name="Total 7 2 2 11 2 2" xfId="32514"/>
    <cellStyle name="Total 7 2 2 11 3" xfId="44106"/>
    <cellStyle name="Total 7 2 2 12" xfId="2506"/>
    <cellStyle name="Total 7 2 2 12 2" xfId="37702"/>
    <cellStyle name="Total 7 2 2 13" xfId="13415"/>
    <cellStyle name="Total 7 2 2 13 2" xfId="39672"/>
    <cellStyle name="Total 7 2 2 14" xfId="25949"/>
    <cellStyle name="Total 7 2 2 2" xfId="849"/>
    <cellStyle name="Total 7 2 2 2 2" xfId="5218"/>
    <cellStyle name="Total 7 2 2 2 2 2" xfId="7804"/>
    <cellStyle name="Total 7 2 2 2 2 2 2" xfId="16793"/>
    <cellStyle name="Total 7 2 2 2 2 2 2 2" xfId="34933"/>
    <cellStyle name="Total 7 2 2 2 2 2 3" xfId="24353"/>
    <cellStyle name="Total 7 2 2 2 2 3" xfId="10441"/>
    <cellStyle name="Total 7 2 2 2 2 3 2" xfId="19430"/>
    <cellStyle name="Total 7 2 2 2 2 3 2 2" xfId="39257"/>
    <cellStyle name="Total 7 2 2 2 2 3 3" xfId="33397"/>
    <cellStyle name="Total 7 2 2 2 2 4" xfId="14207"/>
    <cellStyle name="Total 7 2 2 2 2 4 2" xfId="24090"/>
    <cellStyle name="Total 7 2 2 2 2 5" xfId="41897"/>
    <cellStyle name="Total 7 2 2 2 3" xfId="3286"/>
    <cellStyle name="Total 7 2 2 2 3 2" xfId="40899"/>
    <cellStyle name="Total 7 2 2 2 4" xfId="42854"/>
    <cellStyle name="Total 7 2 2 3" xfId="1194"/>
    <cellStyle name="Total 7 2 2 3 2" xfId="5539"/>
    <cellStyle name="Total 7 2 2 3 2 2" xfId="8125"/>
    <cellStyle name="Total 7 2 2 3 2 2 2" xfId="17114"/>
    <cellStyle name="Total 7 2 2 3 2 2 2 2" xfId="24720"/>
    <cellStyle name="Total 7 2 2 3 2 2 3" xfId="27028"/>
    <cellStyle name="Total 7 2 2 3 2 3" xfId="10762"/>
    <cellStyle name="Total 7 2 2 3 2 3 2" xfId="19751"/>
    <cellStyle name="Total 7 2 2 3 2 3 2 2" xfId="31474"/>
    <cellStyle name="Total 7 2 2 3 2 3 3" xfId="40240"/>
    <cellStyle name="Total 7 2 2 3 2 4" xfId="14528"/>
    <cellStyle name="Total 7 2 2 3 2 4 2" xfId="34316"/>
    <cellStyle name="Total 7 2 2 3 2 5" xfId="27165"/>
    <cellStyle name="Total 7 2 2 3 3" xfId="3631"/>
    <cellStyle name="Total 7 2 2 3 3 2" xfId="39567"/>
    <cellStyle name="Total 7 2 2 3 4" xfId="35864"/>
    <cellStyle name="Total 7 2 2 4" xfId="1538"/>
    <cellStyle name="Total 7 2 2 4 2" xfId="5883"/>
    <cellStyle name="Total 7 2 2 4 2 2" xfId="8469"/>
    <cellStyle name="Total 7 2 2 4 2 2 2" xfId="17458"/>
    <cellStyle name="Total 7 2 2 4 2 2 2 2" xfId="38764"/>
    <cellStyle name="Total 7 2 2 4 2 2 3" xfId="24713"/>
    <cellStyle name="Total 7 2 2 4 2 3" xfId="11106"/>
    <cellStyle name="Total 7 2 2 4 2 3 2" xfId="20095"/>
    <cellStyle name="Total 7 2 2 4 2 3 2 2" xfId="34164"/>
    <cellStyle name="Total 7 2 2 4 2 3 3" xfId="40219"/>
    <cellStyle name="Total 7 2 2 4 2 4" xfId="14872"/>
    <cellStyle name="Total 7 2 2 4 2 4 2" xfId="22663"/>
    <cellStyle name="Total 7 2 2 4 2 5" xfId="25056"/>
    <cellStyle name="Total 7 2 2 4 3" xfId="3975"/>
    <cellStyle name="Total 7 2 2 4 3 2" xfId="35870"/>
    <cellStyle name="Total 7 2 2 4 4" xfId="26593"/>
    <cellStyle name="Total 7 2 2 5" xfId="1929"/>
    <cellStyle name="Total 7 2 2 5 2" xfId="6245"/>
    <cellStyle name="Total 7 2 2 5 2 2" xfId="8831"/>
    <cellStyle name="Total 7 2 2 5 2 2 2" xfId="17820"/>
    <cellStyle name="Total 7 2 2 5 2 2 2 2" xfId="33467"/>
    <cellStyle name="Total 7 2 2 5 2 2 3" xfId="35804"/>
    <cellStyle name="Total 7 2 2 5 2 3" xfId="11468"/>
    <cellStyle name="Total 7 2 2 5 2 3 2" xfId="20457"/>
    <cellStyle name="Total 7 2 2 5 2 3 2 2" xfId="30629"/>
    <cellStyle name="Total 7 2 2 5 2 3 3" xfId="25185"/>
    <cellStyle name="Total 7 2 2 5 2 4" xfId="15234"/>
    <cellStyle name="Total 7 2 2 5 2 4 2" xfId="41733"/>
    <cellStyle name="Total 7 2 2 5 2 5" xfId="25857"/>
    <cellStyle name="Total 7 2 2 5 3" xfId="4366"/>
    <cellStyle name="Total 7 2 2 5 3 2" xfId="29906"/>
    <cellStyle name="Total 7 2 2 5 4" xfId="38360"/>
    <cellStyle name="Total 7 2 2 6" xfId="2157"/>
    <cellStyle name="Total 7 2 2 6 2" xfId="6458"/>
    <cellStyle name="Total 7 2 2 6 2 2" xfId="9044"/>
    <cellStyle name="Total 7 2 2 6 2 2 2" xfId="18033"/>
    <cellStyle name="Total 7 2 2 6 2 2 2 2" xfId="28517"/>
    <cellStyle name="Total 7 2 2 6 2 2 3" xfId="27941"/>
    <cellStyle name="Total 7 2 2 6 2 3" xfId="11681"/>
    <cellStyle name="Total 7 2 2 6 2 3 2" xfId="20670"/>
    <cellStyle name="Total 7 2 2 6 2 3 2 2" xfId="24836"/>
    <cellStyle name="Total 7 2 2 6 2 3 3" xfId="41387"/>
    <cellStyle name="Total 7 2 2 6 2 4" xfId="15447"/>
    <cellStyle name="Total 7 2 2 6 2 4 2" xfId="36028"/>
    <cellStyle name="Total 7 2 2 6 2 5" xfId="37731"/>
    <cellStyle name="Total 7 2 2 6 3" xfId="4594"/>
    <cellStyle name="Total 7 2 2 6 3 2" xfId="28443"/>
    <cellStyle name="Total 7 2 2 6 4" xfId="42375"/>
    <cellStyle name="Total 7 2 2 7" xfId="2967"/>
    <cellStyle name="Total 7 2 2 7 2" xfId="7117"/>
    <cellStyle name="Total 7 2 2 7 2 2" xfId="12243"/>
    <cellStyle name="Total 7 2 2 7 2 2 2" xfId="21232"/>
    <cellStyle name="Total 7 2 2 7 2 2 2 2" xfId="25733"/>
    <cellStyle name="Total 7 2 2 7 2 2 3" xfId="27632"/>
    <cellStyle name="Total 7 2 2 7 2 3" xfId="13034"/>
    <cellStyle name="Total 7 2 2 7 2 3 2" xfId="22023"/>
    <cellStyle name="Total 7 2 2 7 2 3 2 2" xfId="30265"/>
    <cellStyle name="Total 7 2 2 7 2 3 3" xfId="32622"/>
    <cellStyle name="Total 7 2 2 7 2 4" xfId="16106"/>
    <cellStyle name="Total 7 2 2 7 2 4 2" xfId="35501"/>
    <cellStyle name="Total 7 2 2 7 2 5" xfId="25754"/>
    <cellStyle name="Total 7 2 2 7 3" xfId="9680"/>
    <cellStyle name="Total 7 2 2 7 3 2" xfId="18669"/>
    <cellStyle name="Total 7 2 2 7 3 2 2" xfId="31323"/>
    <cellStyle name="Total 7 2 2 7 3 3" xfId="34730"/>
    <cellStyle name="Total 7 2 2 7 4" xfId="30101"/>
    <cellStyle name="Total 7 2 2 8" xfId="4894"/>
    <cellStyle name="Total 7 2 2 8 2" xfId="7480"/>
    <cellStyle name="Total 7 2 2 8 2 2" xfId="16469"/>
    <cellStyle name="Total 7 2 2 8 2 2 2" xfId="32974"/>
    <cellStyle name="Total 7 2 2 8 2 3" xfId="43605"/>
    <cellStyle name="Total 7 2 2 8 3" xfId="10117"/>
    <cellStyle name="Total 7 2 2 8 3 2" xfId="19106"/>
    <cellStyle name="Total 7 2 2 8 3 2 2" xfId="40613"/>
    <cellStyle name="Total 7 2 2 8 3 3" xfId="33401"/>
    <cellStyle name="Total 7 2 2 8 4" xfId="13883"/>
    <cellStyle name="Total 7 2 2 8 4 2" xfId="32150"/>
    <cellStyle name="Total 7 2 2 8 5" xfId="35762"/>
    <cellStyle name="Total 7 2 2 9" xfId="6802"/>
    <cellStyle name="Total 7 2 2 9 2" xfId="12001"/>
    <cellStyle name="Total 7 2 2 9 2 2" xfId="20990"/>
    <cellStyle name="Total 7 2 2 9 2 2 2" xfId="42720"/>
    <cellStyle name="Total 7 2 2 9 2 3" xfId="26655"/>
    <cellStyle name="Total 7 2 2 9 3" xfId="15791"/>
    <cellStyle name="Total 7 2 2 9 3 2" xfId="36378"/>
    <cellStyle name="Total 7 2 2 9 4" xfId="23406"/>
    <cellStyle name="Total 7 2 3" xfId="717"/>
    <cellStyle name="Total 7 2 3 2" xfId="5093"/>
    <cellStyle name="Total 7 2 3 2 2" xfId="7679"/>
    <cellStyle name="Total 7 2 3 2 2 2" xfId="16668"/>
    <cellStyle name="Total 7 2 3 2 2 2 2" xfId="27809"/>
    <cellStyle name="Total 7 2 3 2 2 3" xfId="43680"/>
    <cellStyle name="Total 7 2 3 2 3" xfId="10316"/>
    <cellStyle name="Total 7 2 3 2 3 2" xfId="19305"/>
    <cellStyle name="Total 7 2 3 2 3 2 2" xfId="35230"/>
    <cellStyle name="Total 7 2 3 2 3 3" xfId="43874"/>
    <cellStyle name="Total 7 2 3 2 4" xfId="14082"/>
    <cellStyle name="Total 7 2 3 2 4 2" xfId="39228"/>
    <cellStyle name="Total 7 2 3 2 5" xfId="37142"/>
    <cellStyle name="Total 7 2 3 3" xfId="3154"/>
    <cellStyle name="Total 7 2 3 3 2" xfId="36500"/>
    <cellStyle name="Total 7 2 3 4" xfId="26276"/>
    <cellStyle name="Total 7 2 4" xfId="1062"/>
    <cellStyle name="Total 7 2 4 2" xfId="5414"/>
    <cellStyle name="Total 7 2 4 2 2" xfId="8000"/>
    <cellStyle name="Total 7 2 4 2 2 2" xfId="16989"/>
    <cellStyle name="Total 7 2 4 2 2 2 2" xfId="22920"/>
    <cellStyle name="Total 7 2 4 2 2 3" xfId="42072"/>
    <cellStyle name="Total 7 2 4 2 3" xfId="10637"/>
    <cellStyle name="Total 7 2 4 2 3 2" xfId="19626"/>
    <cellStyle name="Total 7 2 4 2 3 2 2" xfId="30261"/>
    <cellStyle name="Total 7 2 4 2 3 3" xfId="32130"/>
    <cellStyle name="Total 7 2 4 2 4" xfId="14403"/>
    <cellStyle name="Total 7 2 4 2 4 2" xfId="38855"/>
    <cellStyle name="Total 7 2 4 2 5" xfId="23744"/>
    <cellStyle name="Total 7 2 4 3" xfId="3499"/>
    <cellStyle name="Total 7 2 4 3 2" xfId="34551"/>
    <cellStyle name="Total 7 2 4 4" xfId="34113"/>
    <cellStyle name="Total 7 2 5" xfId="1406"/>
    <cellStyle name="Total 7 2 5 2" xfId="5751"/>
    <cellStyle name="Total 7 2 5 2 2" xfId="8337"/>
    <cellStyle name="Total 7 2 5 2 2 2" xfId="17326"/>
    <cellStyle name="Total 7 2 5 2 2 2 2" xfId="25049"/>
    <cellStyle name="Total 7 2 5 2 2 3" xfId="31623"/>
    <cellStyle name="Total 7 2 5 2 3" xfId="10974"/>
    <cellStyle name="Total 7 2 5 2 3 2" xfId="19963"/>
    <cellStyle name="Total 7 2 5 2 3 2 2" xfId="22421"/>
    <cellStyle name="Total 7 2 5 2 3 3" xfId="40264"/>
    <cellStyle name="Total 7 2 5 2 4" xfId="14740"/>
    <cellStyle name="Total 7 2 5 2 4 2" xfId="22760"/>
    <cellStyle name="Total 7 2 5 2 5" xfId="41267"/>
    <cellStyle name="Total 7 2 5 3" xfId="3843"/>
    <cellStyle name="Total 7 2 5 3 2" xfId="37569"/>
    <cellStyle name="Total 7 2 5 4" xfId="33294"/>
    <cellStyle name="Total 7 2 6" xfId="1726"/>
    <cellStyle name="Total 7 2 6 2" xfId="6052"/>
    <cellStyle name="Total 7 2 6 2 2" xfId="8638"/>
    <cellStyle name="Total 7 2 6 2 2 2" xfId="17627"/>
    <cellStyle name="Total 7 2 6 2 2 2 2" xfId="41150"/>
    <cellStyle name="Total 7 2 6 2 2 3" xfId="42318"/>
    <cellStyle name="Total 7 2 6 2 3" xfId="11275"/>
    <cellStyle name="Total 7 2 6 2 3 2" xfId="20264"/>
    <cellStyle name="Total 7 2 6 2 3 2 2" xfId="25106"/>
    <cellStyle name="Total 7 2 6 2 3 3" xfId="36491"/>
    <cellStyle name="Total 7 2 6 2 4" xfId="15041"/>
    <cellStyle name="Total 7 2 6 2 4 2" xfId="31704"/>
    <cellStyle name="Total 7 2 6 2 5" xfId="38956"/>
    <cellStyle name="Total 7 2 6 3" xfId="4163"/>
    <cellStyle name="Total 7 2 6 3 2" xfId="34438"/>
    <cellStyle name="Total 7 2 6 4" xfId="22197"/>
    <cellStyle name="Total 7 2 7" xfId="2025"/>
    <cellStyle name="Total 7 2 7 2" xfId="6333"/>
    <cellStyle name="Total 7 2 7 2 2" xfId="8919"/>
    <cellStyle name="Total 7 2 7 2 2 2" xfId="17908"/>
    <cellStyle name="Total 7 2 7 2 2 2 2" xfId="31791"/>
    <cellStyle name="Total 7 2 7 2 2 3" xfId="30346"/>
    <cellStyle name="Total 7 2 7 2 3" xfId="11556"/>
    <cellStyle name="Total 7 2 7 2 3 2" xfId="20545"/>
    <cellStyle name="Total 7 2 7 2 3 2 2" xfId="38540"/>
    <cellStyle name="Total 7 2 7 2 3 3" xfId="40289"/>
    <cellStyle name="Total 7 2 7 2 4" xfId="15322"/>
    <cellStyle name="Total 7 2 7 2 4 2" xfId="37052"/>
    <cellStyle name="Total 7 2 7 2 5" xfId="25153"/>
    <cellStyle name="Total 7 2 7 3" xfId="4462"/>
    <cellStyle name="Total 7 2 7 3 2" xfId="40109"/>
    <cellStyle name="Total 7 2 7 4" xfId="33538"/>
    <cellStyle name="Total 7 2 8" xfId="2836"/>
    <cellStyle name="Total 7 2 8 2" xfId="6986"/>
    <cellStyle name="Total 7 2 8 2 2" xfId="12115"/>
    <cellStyle name="Total 7 2 8 2 2 2" xfId="21104"/>
    <cellStyle name="Total 7 2 8 2 2 2 2" xfId="24807"/>
    <cellStyle name="Total 7 2 8 2 2 3" xfId="41965"/>
    <cellStyle name="Total 7 2 8 2 3" xfId="12934"/>
    <cellStyle name="Total 7 2 8 2 3 2" xfId="21923"/>
    <cellStyle name="Total 7 2 8 2 3 2 2" xfId="30587"/>
    <cellStyle name="Total 7 2 8 2 3 3" xfId="32728"/>
    <cellStyle name="Total 7 2 8 2 4" xfId="15975"/>
    <cellStyle name="Total 7 2 8 2 4 2" xfId="24426"/>
    <cellStyle name="Total 7 2 8 2 5" xfId="29163"/>
    <cellStyle name="Total 7 2 8 3" xfId="9549"/>
    <cellStyle name="Total 7 2 8 3 2" xfId="18538"/>
    <cellStyle name="Total 7 2 8 3 2 2" xfId="40820"/>
    <cellStyle name="Total 7 2 8 3 3" xfId="30514"/>
    <cellStyle name="Total 7 2 8 4" xfId="36058"/>
    <cellStyle name="Total 7 2 9" xfId="4769"/>
    <cellStyle name="Total 7 2 9 2" xfId="7355"/>
    <cellStyle name="Total 7 2 9 2 2" xfId="16344"/>
    <cellStyle name="Total 7 2 9 2 2 2" xfId="24201"/>
    <cellStyle name="Total 7 2 9 2 3" xfId="33431"/>
    <cellStyle name="Total 7 2 9 3" xfId="9992"/>
    <cellStyle name="Total 7 2 9 3 2" xfId="18981"/>
    <cellStyle name="Total 7 2 9 3 2 2" xfId="41873"/>
    <cellStyle name="Total 7 2 9 3 3" xfId="43830"/>
    <cellStyle name="Total 7 2 9 4" xfId="13758"/>
    <cellStyle name="Total 7 2 9 4 2" xfId="28496"/>
    <cellStyle name="Total 7 2 9 5" xfId="42853"/>
    <cellStyle name="Total 7 3" xfId="440"/>
    <cellStyle name="Total 7 3 10" xfId="9305"/>
    <cellStyle name="Total 7 3 10 2" xfId="18294"/>
    <cellStyle name="Total 7 3 10 2 2" xfId="32841"/>
    <cellStyle name="Total 7 3 10 3" xfId="25152"/>
    <cellStyle name="Total 7 3 11" xfId="12556"/>
    <cellStyle name="Total 7 3 11 2" xfId="21545"/>
    <cellStyle name="Total 7 3 11 2 2" xfId="30281"/>
    <cellStyle name="Total 7 3 11 3" xfId="30453"/>
    <cellStyle name="Total 7 3 12" xfId="2446"/>
    <cellStyle name="Total 7 3 12 2" xfId="31608"/>
    <cellStyle name="Total 7 3 13" xfId="13355"/>
    <cellStyle name="Total 7 3 13 2" xfId="33731"/>
    <cellStyle name="Total 7 3 14" xfId="41844"/>
    <cellStyle name="Total 7 3 2" xfId="789"/>
    <cellStyle name="Total 7 3 2 2" xfId="5159"/>
    <cellStyle name="Total 7 3 2 2 2" xfId="7745"/>
    <cellStyle name="Total 7 3 2 2 2 2" xfId="16734"/>
    <cellStyle name="Total 7 3 2 2 2 2 2" xfId="37250"/>
    <cellStyle name="Total 7 3 2 2 2 3" xfId="24904"/>
    <cellStyle name="Total 7 3 2 2 3" xfId="10382"/>
    <cellStyle name="Total 7 3 2 2 3 2" xfId="19371"/>
    <cellStyle name="Total 7 3 2 2 3 2 2" xfId="42933"/>
    <cellStyle name="Total 7 3 2 2 3 3" xfId="40271"/>
    <cellStyle name="Total 7 3 2 2 4" xfId="14148"/>
    <cellStyle name="Total 7 3 2 2 4 2" xfId="24094"/>
    <cellStyle name="Total 7 3 2 2 5" xfId="32318"/>
    <cellStyle name="Total 7 3 2 3" xfId="3226"/>
    <cellStyle name="Total 7 3 2 3 2" xfId="29501"/>
    <cellStyle name="Total 7 3 2 4" xfId="29361"/>
    <cellStyle name="Total 7 3 3" xfId="1134"/>
    <cellStyle name="Total 7 3 3 2" xfId="5480"/>
    <cellStyle name="Total 7 3 3 2 2" xfId="8066"/>
    <cellStyle name="Total 7 3 3 2 2 2" xfId="17055"/>
    <cellStyle name="Total 7 3 3 2 2 2 2" xfId="25491"/>
    <cellStyle name="Total 7 3 3 2 2 3" xfId="41319"/>
    <cellStyle name="Total 7 3 3 2 3" xfId="10703"/>
    <cellStyle name="Total 7 3 3 2 3 2" xfId="19692"/>
    <cellStyle name="Total 7 3 3 2 3 2 2" xfId="29712"/>
    <cellStyle name="Total 7 3 3 2 3 3" xfId="23088"/>
    <cellStyle name="Total 7 3 3 2 4" xfId="14469"/>
    <cellStyle name="Total 7 3 3 2 4 2" xfId="23620"/>
    <cellStyle name="Total 7 3 3 2 5" xfId="33421"/>
    <cellStyle name="Total 7 3 3 3" xfId="3571"/>
    <cellStyle name="Total 7 3 3 3 2" xfId="33672"/>
    <cellStyle name="Total 7 3 3 4" xfId="27868"/>
    <cellStyle name="Total 7 3 4" xfId="1478"/>
    <cellStyle name="Total 7 3 4 2" xfId="5823"/>
    <cellStyle name="Total 7 3 4 2 2" xfId="8409"/>
    <cellStyle name="Total 7 3 4 2 2 2" xfId="17398"/>
    <cellStyle name="Total 7 3 4 2 2 2 2" xfId="33590"/>
    <cellStyle name="Total 7 3 4 2 2 3" xfId="37921"/>
    <cellStyle name="Total 7 3 4 2 3" xfId="11046"/>
    <cellStyle name="Total 7 3 4 2 3 2" xfId="20035"/>
    <cellStyle name="Total 7 3 4 2 3 2 2" xfId="29096"/>
    <cellStyle name="Total 7 3 4 2 3 3" xfId="41647"/>
    <cellStyle name="Total 7 3 4 2 4" xfId="14812"/>
    <cellStyle name="Total 7 3 4 2 4 2" xfId="37486"/>
    <cellStyle name="Total 7 3 4 2 5" xfId="35071"/>
    <cellStyle name="Total 7 3 4 3" xfId="3915"/>
    <cellStyle name="Total 7 3 4 3 2" xfId="41207"/>
    <cellStyle name="Total 7 3 4 4" xfId="42149"/>
    <cellStyle name="Total 7 3 5" xfId="1711"/>
    <cellStyle name="Total 7 3 5 2" xfId="6037"/>
    <cellStyle name="Total 7 3 5 2 2" xfId="8623"/>
    <cellStyle name="Total 7 3 5 2 2 2" xfId="17612"/>
    <cellStyle name="Total 7 3 5 2 2 2 2" xfId="36577"/>
    <cellStyle name="Total 7 3 5 2 2 3" xfId="33875"/>
    <cellStyle name="Total 7 3 5 2 3" xfId="11260"/>
    <cellStyle name="Total 7 3 5 2 3 2" xfId="20249"/>
    <cellStyle name="Total 7 3 5 2 3 2 2" xfId="38867"/>
    <cellStyle name="Total 7 3 5 2 3 3" xfId="35404"/>
    <cellStyle name="Total 7 3 5 2 4" xfId="15026"/>
    <cellStyle name="Total 7 3 5 2 4 2" xfId="27396"/>
    <cellStyle name="Total 7 3 5 2 5" xfId="26805"/>
    <cellStyle name="Total 7 3 5 3" xfId="4148"/>
    <cellStyle name="Total 7 3 5 3 2" xfId="26223"/>
    <cellStyle name="Total 7 3 5 4" xfId="38737"/>
    <cellStyle name="Total 7 3 6" xfId="2097"/>
    <cellStyle name="Total 7 3 6 2" xfId="6399"/>
    <cellStyle name="Total 7 3 6 2 2" xfId="8985"/>
    <cellStyle name="Total 7 3 6 2 2 2" xfId="17974"/>
    <cellStyle name="Total 7 3 6 2 2 2 2" xfId="32428"/>
    <cellStyle name="Total 7 3 6 2 2 3" xfId="30915"/>
    <cellStyle name="Total 7 3 6 2 3" xfId="11622"/>
    <cellStyle name="Total 7 3 6 2 3 2" xfId="20611"/>
    <cellStyle name="Total 7 3 6 2 3 2 2" xfId="22563"/>
    <cellStyle name="Total 7 3 6 2 3 3" xfId="24265"/>
    <cellStyle name="Total 7 3 6 2 4" xfId="15388"/>
    <cellStyle name="Total 7 3 6 2 4 2" xfId="30688"/>
    <cellStyle name="Total 7 3 6 2 5" xfId="41045"/>
    <cellStyle name="Total 7 3 6 3" xfId="4534"/>
    <cellStyle name="Total 7 3 6 3 2" xfId="39315"/>
    <cellStyle name="Total 7 3 6 4" xfId="32952"/>
    <cellStyle name="Total 7 3 7" xfId="2907"/>
    <cellStyle name="Total 7 3 7 2" xfId="7057"/>
    <cellStyle name="Total 7 3 7 2 2" xfId="12183"/>
    <cellStyle name="Total 7 3 7 2 2 2" xfId="21172"/>
    <cellStyle name="Total 7 3 7 2 2 2 2" xfId="41606"/>
    <cellStyle name="Total 7 3 7 2 2 3" xfId="37392"/>
    <cellStyle name="Total 7 3 7 2 3" xfId="12988"/>
    <cellStyle name="Total 7 3 7 2 3 2" xfId="21977"/>
    <cellStyle name="Total 7 3 7 2 3 2 2" xfId="31398"/>
    <cellStyle name="Total 7 3 7 2 3 3" xfId="43884"/>
    <cellStyle name="Total 7 3 7 2 4" xfId="16046"/>
    <cellStyle name="Total 7 3 7 2 4 2" xfId="36989"/>
    <cellStyle name="Total 7 3 7 2 5" xfId="29658"/>
    <cellStyle name="Total 7 3 7 3" xfId="9620"/>
    <cellStyle name="Total 7 3 7 3 2" xfId="18609"/>
    <cellStyle name="Total 7 3 7 3 2 2" xfId="34162"/>
    <cellStyle name="Total 7 3 7 3 3" xfId="38142"/>
    <cellStyle name="Total 7 3 7 4" xfId="25102"/>
    <cellStyle name="Total 7 3 8" xfId="4835"/>
    <cellStyle name="Total 7 3 8 2" xfId="7421"/>
    <cellStyle name="Total 7 3 8 2 2" xfId="16410"/>
    <cellStyle name="Total 7 3 8 2 2 2" xfId="23479"/>
    <cellStyle name="Total 7 3 8 2 3" xfId="36343"/>
    <cellStyle name="Total 7 3 8 3" xfId="10058"/>
    <cellStyle name="Total 7 3 8 3 2" xfId="19047"/>
    <cellStyle name="Total 7 3 8 3 2 2" xfId="40964"/>
    <cellStyle name="Total 7 3 8 3 3" xfId="40273"/>
    <cellStyle name="Total 7 3 8 4" xfId="13824"/>
    <cellStyle name="Total 7 3 8 4 2" xfId="30219"/>
    <cellStyle name="Total 7 3 8 5" xfId="35286"/>
    <cellStyle name="Total 7 3 9" xfId="6742"/>
    <cellStyle name="Total 7 3 9 2" xfId="11942"/>
    <cellStyle name="Total 7 3 9 2 2" xfId="20931"/>
    <cellStyle name="Total 7 3 9 2 2 2" xfId="25846"/>
    <cellStyle name="Total 7 3 9 2 3" xfId="27527"/>
    <cellStyle name="Total 7 3 9 3" xfId="15731"/>
    <cellStyle name="Total 7 3 9 3 2" xfId="26820"/>
    <cellStyle name="Total 7 3 9 4" xfId="28511"/>
    <cellStyle name="Total 7 4" xfId="538"/>
    <cellStyle name="Total 7 4 2" xfId="887"/>
    <cellStyle name="Total 7 4 2 2" xfId="5256"/>
    <cellStyle name="Total 7 4 2 2 2" xfId="7842"/>
    <cellStyle name="Total 7 4 2 2 2 2" xfId="16831"/>
    <cellStyle name="Total 7 4 2 2 2 2 2" xfId="34992"/>
    <cellStyle name="Total 7 4 2 2 2 3" xfId="33607"/>
    <cellStyle name="Total 7 4 2 2 3" xfId="10479"/>
    <cellStyle name="Total 7 4 2 2 3 2" xfId="19468"/>
    <cellStyle name="Total 7 4 2 2 3 2 2" xfId="39570"/>
    <cellStyle name="Total 7 4 2 2 3 3" xfId="38907"/>
    <cellStyle name="Total 7 4 2 2 4" xfId="14245"/>
    <cellStyle name="Total 7 4 2 2 4 2" xfId="34756"/>
    <cellStyle name="Total 7 4 2 2 5" xfId="42164"/>
    <cellStyle name="Total 7 4 2 3" xfId="3324"/>
    <cellStyle name="Total 7 4 2 3 2" xfId="41006"/>
    <cellStyle name="Total 7 4 2 4" xfId="43114"/>
    <cellStyle name="Total 7 4 3" xfId="1232"/>
    <cellStyle name="Total 7 4 3 2" xfId="5577"/>
    <cellStyle name="Total 7 4 3 2 2" xfId="8163"/>
    <cellStyle name="Total 7 4 3 2 2 2" xfId="17152"/>
    <cellStyle name="Total 7 4 3 2 2 2 2" xfId="24884"/>
    <cellStyle name="Total 7 4 3 2 2 3" xfId="27334"/>
    <cellStyle name="Total 7 4 3 2 3" xfId="10800"/>
    <cellStyle name="Total 7 4 3 2 3 2" xfId="19789"/>
    <cellStyle name="Total 7 4 3 2 3 2 2" xfId="31701"/>
    <cellStyle name="Total 7 4 3 2 3 3" xfId="41707"/>
    <cellStyle name="Total 7 4 3 2 4" xfId="14566"/>
    <cellStyle name="Total 7 4 3 2 4 2" xfId="29570"/>
    <cellStyle name="Total 7 4 3 2 5" xfId="27545"/>
    <cellStyle name="Total 7 4 3 3" xfId="3669"/>
    <cellStyle name="Total 7 4 3 3 2" xfId="42586"/>
    <cellStyle name="Total 7 4 3 4" xfId="33224"/>
    <cellStyle name="Total 7 4 4" xfId="1576"/>
    <cellStyle name="Total 7 4 4 2" xfId="5921"/>
    <cellStyle name="Total 7 4 4 2 2" xfId="8507"/>
    <cellStyle name="Total 7 4 4 2 2 2" xfId="17496"/>
    <cellStyle name="Total 7 4 4 2 2 2 2" xfId="40147"/>
    <cellStyle name="Total 7 4 4 2 2 3" xfId="24917"/>
    <cellStyle name="Total 7 4 4 2 3" xfId="11144"/>
    <cellStyle name="Total 7 4 4 2 3 2" xfId="20133"/>
    <cellStyle name="Total 7 4 4 2 3 2 2" xfId="42849"/>
    <cellStyle name="Total 7 4 4 2 3 3" xfId="41692"/>
    <cellStyle name="Total 7 4 4 2 4" xfId="14910"/>
    <cellStyle name="Total 7 4 4 2 4 2" xfId="23018"/>
    <cellStyle name="Total 7 4 4 2 5" xfId="32070"/>
    <cellStyle name="Total 7 4 4 3" xfId="4013"/>
    <cellStyle name="Total 7 4 4 3 2" xfId="27156"/>
    <cellStyle name="Total 7 4 4 4" xfId="42727"/>
    <cellStyle name="Total 7 4 5" xfId="1888"/>
    <cellStyle name="Total 7 4 5 2" xfId="6204"/>
    <cellStyle name="Total 7 4 5 2 2" xfId="8790"/>
    <cellStyle name="Total 7 4 5 2 2 2" xfId="17779"/>
    <cellStyle name="Total 7 4 5 2 2 2 2" xfId="26117"/>
    <cellStyle name="Total 7 4 5 2 2 3" xfId="41202"/>
    <cellStyle name="Total 7 4 5 2 3" xfId="11427"/>
    <cellStyle name="Total 7 4 5 2 3 2" xfId="20416"/>
    <cellStyle name="Total 7 4 5 2 3 2 2" xfId="22436"/>
    <cellStyle name="Total 7 4 5 2 3 3" xfId="44081"/>
    <cellStyle name="Total 7 4 5 2 4" xfId="15193"/>
    <cellStyle name="Total 7 4 5 2 4 2" xfId="32907"/>
    <cellStyle name="Total 7 4 5 2 5" xfId="41874"/>
    <cellStyle name="Total 7 4 5 3" xfId="4325"/>
    <cellStyle name="Total 7 4 5 3 2" xfId="25268"/>
    <cellStyle name="Total 7 4 5 4" xfId="32531"/>
    <cellStyle name="Total 7 4 6" xfId="2195"/>
    <cellStyle name="Total 7 4 6 2" xfId="6496"/>
    <cellStyle name="Total 7 4 6 2 2" xfId="9082"/>
    <cellStyle name="Total 7 4 6 2 2 2" xfId="18071"/>
    <cellStyle name="Total 7 4 6 2 2 2 2" xfId="26809"/>
    <cellStyle name="Total 7 4 6 2 2 3" xfId="28208"/>
    <cellStyle name="Total 7 4 6 2 3" xfId="11719"/>
    <cellStyle name="Total 7 4 6 2 3 2" xfId="20708"/>
    <cellStyle name="Total 7 4 6 2 3 2 2" xfId="26365"/>
    <cellStyle name="Total 7 4 6 2 3 3" xfId="32256"/>
    <cellStyle name="Total 7 4 6 2 4" xfId="15485"/>
    <cellStyle name="Total 7 4 6 2 4 2" xfId="36335"/>
    <cellStyle name="Total 7 4 6 2 5" xfId="28960"/>
    <cellStyle name="Total 7 4 6 3" xfId="4632"/>
    <cellStyle name="Total 7 4 6 3 2" xfId="31250"/>
    <cellStyle name="Total 7 4 6 4" xfId="28522"/>
    <cellStyle name="Total 7 4 7" xfId="4932"/>
    <cellStyle name="Total 7 4 7 2" xfId="7518"/>
    <cellStyle name="Total 7 4 7 2 2" xfId="16507"/>
    <cellStyle name="Total 7 4 7 2 2 2" xfId="23220"/>
    <cellStyle name="Total 7 4 7 2 3" xfId="25396"/>
    <cellStyle name="Total 7 4 7 3" xfId="10155"/>
    <cellStyle name="Total 7 4 7 3 2" xfId="19144"/>
    <cellStyle name="Total 7 4 7 3 2 2" xfId="22712"/>
    <cellStyle name="Total 7 4 7 3 3" xfId="38916"/>
    <cellStyle name="Total 7 4 7 4" xfId="13921"/>
    <cellStyle name="Total 7 4 7 4 2" xfId="24544"/>
    <cellStyle name="Total 7 4 7 5" xfId="37059"/>
    <cellStyle name="Total 7 4 8" xfId="2544"/>
    <cellStyle name="Total 7 4 8 2" xfId="22568"/>
    <cellStyle name="Total 7 4 9" xfId="26559"/>
    <cellStyle name="Total 7 5" xfId="307"/>
    <cellStyle name="Total 7 5 2" xfId="4710"/>
    <cellStyle name="Total 7 5 2 2" xfId="7296"/>
    <cellStyle name="Total 7 5 2 2 2" xfId="16285"/>
    <cellStyle name="Total 7 5 2 2 2 2" xfId="35207"/>
    <cellStyle name="Total 7 5 2 2 3" xfId="29348"/>
    <cellStyle name="Total 7 5 2 3" xfId="9933"/>
    <cellStyle name="Total 7 5 2 3 2" xfId="18922"/>
    <cellStyle name="Total 7 5 2 3 2 2" xfId="39697"/>
    <cellStyle name="Total 7 5 2 3 3" xfId="22311"/>
    <cellStyle name="Total 7 5 2 4" xfId="13699"/>
    <cellStyle name="Total 7 5 2 4 2" xfId="29283"/>
    <cellStyle name="Total 7 5 2 5" xfId="38500"/>
    <cellStyle name="Total 7 5 3" xfId="2775"/>
    <cellStyle name="Total 7 5 3 2" xfId="31924"/>
    <cellStyle name="Total 7 5 4" xfId="40763"/>
    <cellStyle name="Total 7 6" xfId="656"/>
    <cellStyle name="Total 7 6 2" xfId="5034"/>
    <cellStyle name="Total 7 6 2 2" xfId="7620"/>
    <cellStyle name="Total 7 6 2 2 2" xfId="16609"/>
    <cellStyle name="Total 7 6 2 2 2 2" xfId="28273"/>
    <cellStyle name="Total 7 6 2 2 3" xfId="23153"/>
    <cellStyle name="Total 7 6 2 3" xfId="10257"/>
    <cellStyle name="Total 7 6 2 3 2" xfId="19246"/>
    <cellStyle name="Total 7 6 2 3 2 2" xfId="28795"/>
    <cellStyle name="Total 7 6 2 3 3" xfId="32271"/>
    <cellStyle name="Total 7 6 2 4" xfId="14023"/>
    <cellStyle name="Total 7 6 2 4 2" xfId="29871"/>
    <cellStyle name="Total 7 6 2 5" xfId="30606"/>
    <cellStyle name="Total 7 6 3" xfId="3093"/>
    <cellStyle name="Total 7 6 3 2" xfId="40729"/>
    <cellStyle name="Total 7 6 4" xfId="37329"/>
    <cellStyle name="Total 7 7" xfId="1001"/>
    <cellStyle name="Total 7 7 2" xfId="5355"/>
    <cellStyle name="Total 7 7 2 2" xfId="7941"/>
    <cellStyle name="Total 7 7 2 2 2" xfId="16930"/>
    <cellStyle name="Total 7 7 2 2 2 2" xfId="40384"/>
    <cellStyle name="Total 7 7 2 2 3" xfId="32163"/>
    <cellStyle name="Total 7 7 2 3" xfId="10578"/>
    <cellStyle name="Total 7 7 2 3 2" xfId="19567"/>
    <cellStyle name="Total 7 7 2 3 2 2" xfId="38727"/>
    <cellStyle name="Total 7 7 2 3 3" xfId="35201"/>
    <cellStyle name="Total 7 7 2 4" xfId="14344"/>
    <cellStyle name="Total 7 7 2 4 2" xfId="35348"/>
    <cellStyle name="Total 7 7 2 5" xfId="37577"/>
    <cellStyle name="Total 7 7 3" xfId="3438"/>
    <cellStyle name="Total 7 7 3 2" xfId="42113"/>
    <cellStyle name="Total 7 7 4" xfId="42032"/>
    <cellStyle name="Total 7 8" xfId="1345"/>
    <cellStyle name="Total 7 8 2" xfId="5690"/>
    <cellStyle name="Total 7 8 2 2" xfId="8276"/>
    <cellStyle name="Total 7 8 2 2 2" xfId="17265"/>
    <cellStyle name="Total 7 8 2 2 2 2" xfId="36136"/>
    <cellStyle name="Total 7 8 2 2 3" xfId="38689"/>
    <cellStyle name="Total 7 8 2 3" xfId="10913"/>
    <cellStyle name="Total 7 8 2 3 2" xfId="19902"/>
    <cellStyle name="Total 7 8 2 3 2 2" xfId="37068"/>
    <cellStyle name="Total 7 8 2 3 3" xfId="22132"/>
    <cellStyle name="Total 7 8 2 4" xfId="14679"/>
    <cellStyle name="Total 7 8 2 4 2" xfId="39917"/>
    <cellStyle name="Total 7 8 2 5" xfId="43134"/>
    <cellStyle name="Total 7 8 3" xfId="3782"/>
    <cellStyle name="Total 7 8 3 2" xfId="42397"/>
    <cellStyle name="Total 7 8 4" xfId="41068"/>
    <cellStyle name="Total 7 9" xfId="1841"/>
    <cellStyle name="Total 7 9 2" xfId="6158"/>
    <cellStyle name="Total 7 9 2 2" xfId="8744"/>
    <cellStyle name="Total 7 9 2 2 2" xfId="17733"/>
    <cellStyle name="Total 7 9 2 2 2 2" xfId="35167"/>
    <cellStyle name="Total 7 9 2 2 3" xfId="29086"/>
    <cellStyle name="Total 7 9 2 3" xfId="11381"/>
    <cellStyle name="Total 7 9 2 3 2" xfId="20370"/>
    <cellStyle name="Total 7 9 2 3 2 2" xfId="39462"/>
    <cellStyle name="Total 7 9 2 3 3" xfId="43855"/>
    <cellStyle name="Total 7 9 2 4" xfId="15147"/>
    <cellStyle name="Total 7 9 2 4 2" xfId="28008"/>
    <cellStyle name="Total 7 9 2 5" xfId="30714"/>
    <cellStyle name="Total 7 9 3" xfId="4278"/>
    <cellStyle name="Total 7 9 3 2" xfId="25974"/>
    <cellStyle name="Total 7 9 4" xfId="43737"/>
    <cellStyle name="Total 8" xfId="154"/>
    <cellStyle name="Total 8 10" xfId="1965"/>
    <cellStyle name="Total 8 10 2" xfId="6275"/>
    <cellStyle name="Total 8 10 2 2" xfId="8861"/>
    <cellStyle name="Total 8 10 2 2 2" xfId="17850"/>
    <cellStyle name="Total 8 10 2 2 2 2" xfId="39207"/>
    <cellStyle name="Total 8 10 2 2 3" xfId="42968"/>
    <cellStyle name="Total 8 10 2 3" xfId="11498"/>
    <cellStyle name="Total 8 10 2 3 2" xfId="20487"/>
    <cellStyle name="Total 8 10 2 3 2 2" xfId="29022"/>
    <cellStyle name="Total 8 10 2 3 3" xfId="24249"/>
    <cellStyle name="Total 8 10 2 4" xfId="15264"/>
    <cellStyle name="Total 8 10 2 4 2" xfId="42757"/>
    <cellStyle name="Total 8 10 2 5" xfId="35255"/>
    <cellStyle name="Total 8 10 3" xfId="4402"/>
    <cellStyle name="Total 8 10 3 2" xfId="33811"/>
    <cellStyle name="Total 8 10 4" xfId="42448"/>
    <cellStyle name="Total 8 11" xfId="2971"/>
    <cellStyle name="Total 8 11 2" xfId="7121"/>
    <cellStyle name="Total 8 11 2 2" xfId="16110"/>
    <cellStyle name="Total 8 11 2 2 2" xfId="41613"/>
    <cellStyle name="Total 8 11 2 3" xfId="39303"/>
    <cellStyle name="Total 8 11 3" xfId="9684"/>
    <cellStyle name="Total 8 11 3 2" xfId="18673"/>
    <cellStyle name="Total 8 11 3 2 2" xfId="27043"/>
    <cellStyle name="Total 8 11 3 3" xfId="34760"/>
    <cellStyle name="Total 8 11 4" xfId="13524"/>
    <cellStyle name="Total 8 11 4 2" xfId="27328"/>
    <cellStyle name="Total 8 11 5" xfId="28056"/>
    <cellStyle name="Total 8 12" xfId="6610"/>
    <cellStyle name="Total 8 12 2" xfId="11818"/>
    <cellStyle name="Total 8 12 2 2" xfId="20807"/>
    <cellStyle name="Total 8 12 2 2 2" xfId="37242"/>
    <cellStyle name="Total 8 12 2 3" xfId="34971"/>
    <cellStyle name="Total 8 12 3" xfId="15599"/>
    <cellStyle name="Total 8 12 3 2" xfId="24573"/>
    <cellStyle name="Total 8 12 4" xfId="37884"/>
    <cellStyle name="Total 8 13" xfId="9181"/>
    <cellStyle name="Total 8 13 2" xfId="18170"/>
    <cellStyle name="Total 8 13 2 2" xfId="25040"/>
    <cellStyle name="Total 8 13 3" xfId="42988"/>
    <cellStyle name="Total 8 14" xfId="12310"/>
    <cellStyle name="Total 8 14 2" xfId="21299"/>
    <cellStyle name="Total 8 14 2 2" xfId="36654"/>
    <cellStyle name="Total 8 14 3" xfId="40363"/>
    <cellStyle name="Total 8 15" xfId="2314"/>
    <cellStyle name="Total 8 15 2" xfId="32944"/>
    <cellStyle name="Total 8 16" xfId="13223"/>
    <cellStyle name="Total 8 16 2" xfId="31780"/>
    <cellStyle name="Total 8 17" xfId="24103"/>
    <cellStyle name="Total 8 18" xfId="44788"/>
    <cellStyle name="Total 8 2" xfId="344"/>
    <cellStyle name="Total 8 2 10" xfId="6646"/>
    <cellStyle name="Total 8 2 10 2" xfId="11852"/>
    <cellStyle name="Total 8 2 10 2 2" xfId="20841"/>
    <cellStyle name="Total 8 2 10 2 2 2" xfId="39726"/>
    <cellStyle name="Total 8 2 10 2 3" xfId="31134"/>
    <cellStyle name="Total 8 2 10 3" xfId="15635"/>
    <cellStyle name="Total 8 2 10 3 2" xfId="22955"/>
    <cellStyle name="Total 8 2 10 4" xfId="41989"/>
    <cellStyle name="Total 8 2 11" xfId="9215"/>
    <cellStyle name="Total 8 2 11 2" xfId="18204"/>
    <cellStyle name="Total 8 2 11 2 2" xfId="33290"/>
    <cellStyle name="Total 8 2 11 3" xfId="29155"/>
    <cellStyle name="Total 8 2 12" xfId="12671"/>
    <cellStyle name="Total 8 2 12 2" xfId="21660"/>
    <cellStyle name="Total 8 2 12 2 2" xfId="31456"/>
    <cellStyle name="Total 8 2 12 3" xfId="37211"/>
    <cellStyle name="Total 8 2 13" xfId="2350"/>
    <cellStyle name="Total 8 2 13 2" xfId="24206"/>
    <cellStyle name="Total 8 2 14" xfId="13259"/>
    <cellStyle name="Total 8 2 14 2" xfId="30811"/>
    <cellStyle name="Total 8 2 15" xfId="31621"/>
    <cellStyle name="Total 8 2 2" xfId="476"/>
    <cellStyle name="Total 8 2 2 10" xfId="9340"/>
    <cellStyle name="Total 8 2 2 10 2" xfId="18329"/>
    <cellStyle name="Total 8 2 2 10 2 2" xfId="22382"/>
    <cellStyle name="Total 8 2 2 10 3" xfId="23511"/>
    <cellStyle name="Total 8 2 2 11" xfId="12295"/>
    <cellStyle name="Total 8 2 2 11 2" xfId="21284"/>
    <cellStyle name="Total 8 2 2 11 2 2" xfId="24998"/>
    <cellStyle name="Total 8 2 2 11 3" xfId="28540"/>
    <cellStyle name="Total 8 2 2 12" xfId="2482"/>
    <cellStyle name="Total 8 2 2 12 2" xfId="30449"/>
    <cellStyle name="Total 8 2 2 13" xfId="13391"/>
    <cellStyle name="Total 8 2 2 13 2" xfId="38281"/>
    <cellStyle name="Total 8 2 2 14" xfId="24711"/>
    <cellStyle name="Total 8 2 2 2" xfId="825"/>
    <cellStyle name="Total 8 2 2 2 2" xfId="5194"/>
    <cellStyle name="Total 8 2 2 2 2 2" xfId="7780"/>
    <cellStyle name="Total 8 2 2 2 2 2 2" xfId="16769"/>
    <cellStyle name="Total 8 2 2 2 2 2 2 2" xfId="31928"/>
    <cellStyle name="Total 8 2 2 2 2 2 3" xfId="35573"/>
    <cellStyle name="Total 8 2 2 2 2 3" xfId="10417"/>
    <cellStyle name="Total 8 2 2 2 2 3 2" xfId="19406"/>
    <cellStyle name="Total 8 2 2 2 2 3 2 2" xfId="38015"/>
    <cellStyle name="Total 8 2 2 2 2 3 3" xfId="43975"/>
    <cellStyle name="Total 8 2 2 2 2 4" xfId="14183"/>
    <cellStyle name="Total 8 2 2 2 2 4 2" xfId="35666"/>
    <cellStyle name="Total 8 2 2 2 2 5" xfId="35686"/>
    <cellStyle name="Total 8 2 2 2 3" xfId="3262"/>
    <cellStyle name="Total 8 2 2 2 3 2" xfId="33603"/>
    <cellStyle name="Total 8 2 2 2 4" xfId="41829"/>
    <cellStyle name="Total 8 2 2 3" xfId="1170"/>
    <cellStyle name="Total 8 2 2 3 2" xfId="5515"/>
    <cellStyle name="Total 8 2 2 3 2 2" xfId="8101"/>
    <cellStyle name="Total 8 2 2 3 2 2 2" xfId="17090"/>
    <cellStyle name="Total 8 2 2 3 2 2 2 2" xfId="27027"/>
    <cellStyle name="Total 8 2 2 3 2 2 3" xfId="38991"/>
    <cellStyle name="Total 8 2 2 3 2 3" xfId="10738"/>
    <cellStyle name="Total 8 2 2 3 2 3 2" xfId="19727"/>
    <cellStyle name="Total 8 2 2 3 2 3 2 2" xfId="25601"/>
    <cellStyle name="Total 8 2 2 3 2 3 3" xfId="34868"/>
    <cellStyle name="Total 8 2 2 3 2 4" xfId="14504"/>
    <cellStyle name="Total 8 2 2 3 2 4 2" xfId="36473"/>
    <cellStyle name="Total 8 2 2 3 2 5" xfId="39106"/>
    <cellStyle name="Total 8 2 2 3 3" xfId="3607"/>
    <cellStyle name="Total 8 2 2 3 3 2" xfId="38406"/>
    <cellStyle name="Total 8 2 2 3 4" xfId="31575"/>
    <cellStyle name="Total 8 2 2 4" xfId="1514"/>
    <cellStyle name="Total 8 2 2 4 2" xfId="5859"/>
    <cellStyle name="Total 8 2 2 4 2 2" xfId="8445"/>
    <cellStyle name="Total 8 2 2 4 2 2 2" xfId="17434"/>
    <cellStyle name="Total 8 2 2 4 2 2 2 2" xfId="38307"/>
    <cellStyle name="Total 8 2 2 4 2 2 3" xfId="27018"/>
    <cellStyle name="Total 8 2 2 4 2 3" xfId="11082"/>
    <cellStyle name="Total 8 2 2 4 2 3 2" xfId="20071"/>
    <cellStyle name="Total 8 2 2 4 2 3 2 2" xfId="32933"/>
    <cellStyle name="Total 8 2 2 4 2 3 3" xfId="41699"/>
    <cellStyle name="Total 8 2 2 4 2 4" xfId="14848"/>
    <cellStyle name="Total 8 2 2 4 2 4 2" xfId="27754"/>
    <cellStyle name="Total 8 2 2 4 2 5" xfId="27428"/>
    <cellStyle name="Total 8 2 2 4 3" xfId="3951"/>
    <cellStyle name="Total 8 2 2 4 3 2" xfId="31279"/>
    <cellStyle name="Total 8 2 2 4 4" xfId="24994"/>
    <cellStyle name="Total 8 2 2 5" xfId="192"/>
    <cellStyle name="Total 8 2 2 5 2" xfId="2977"/>
    <cellStyle name="Total 8 2 2 5 2 2" xfId="7127"/>
    <cellStyle name="Total 8 2 2 5 2 2 2" xfId="16116"/>
    <cellStyle name="Total 8 2 2 5 2 2 2 2" xfId="29721"/>
    <cellStyle name="Total 8 2 2 5 2 2 3" xfId="36255"/>
    <cellStyle name="Total 8 2 2 5 2 3" xfId="9690"/>
    <cellStyle name="Total 8 2 2 5 2 3 2" xfId="18679"/>
    <cellStyle name="Total 8 2 2 5 2 3 2 2" xfId="32584"/>
    <cellStyle name="Total 8 2 2 5 2 3 3" xfId="40131"/>
    <cellStyle name="Total 8 2 2 5 2 4" xfId="13530"/>
    <cellStyle name="Total 8 2 2 5 2 4 2" xfId="32091"/>
    <cellStyle name="Total 8 2 2 5 2 5" xfId="23650"/>
    <cellStyle name="Total 8 2 2 5 3" xfId="2660"/>
    <cellStyle name="Total 8 2 2 5 3 2" xfId="35973"/>
    <cellStyle name="Total 8 2 2 5 4" xfId="22172"/>
    <cellStyle name="Total 8 2 2 6" xfId="2133"/>
    <cellStyle name="Total 8 2 2 6 2" xfId="6434"/>
    <cellStyle name="Total 8 2 2 6 2 2" xfId="9020"/>
    <cellStyle name="Total 8 2 2 6 2 2 2" xfId="18009"/>
    <cellStyle name="Total 8 2 2 6 2 2 2 2" xfId="35421"/>
    <cellStyle name="Total 8 2 2 6 2 2 3" xfId="26482"/>
    <cellStyle name="Total 8 2 2 6 2 3" xfId="11657"/>
    <cellStyle name="Total 8 2 2 6 2 3 2" xfId="20646"/>
    <cellStyle name="Total 8 2 2 6 2 3 2 2" xfId="27259"/>
    <cellStyle name="Total 8 2 2 6 2 3 3" xfId="23081"/>
    <cellStyle name="Total 8 2 2 6 2 4" xfId="15423"/>
    <cellStyle name="Total 8 2 2 6 2 4 2" xfId="43652"/>
    <cellStyle name="Total 8 2 2 6 2 5" xfId="30477"/>
    <cellStyle name="Total 8 2 2 6 3" xfId="4570"/>
    <cellStyle name="Total 8 2 2 6 3 2" xfId="43353"/>
    <cellStyle name="Total 8 2 2 6 4" xfId="39736"/>
    <cellStyle name="Total 8 2 2 7" xfId="2943"/>
    <cellStyle name="Total 8 2 2 7 2" xfId="7093"/>
    <cellStyle name="Total 8 2 2 7 2 2" xfId="12219"/>
    <cellStyle name="Total 8 2 2 7 2 2 2" xfId="21208"/>
    <cellStyle name="Total 8 2 2 7 2 2 2 2" xfId="24491"/>
    <cellStyle name="Total 8 2 2 7 2 2 3" xfId="43851"/>
    <cellStyle name="Total 8 2 2 7 2 3" xfId="13013"/>
    <cellStyle name="Total 8 2 2 7 2 3 2" xfId="22002"/>
    <cellStyle name="Total 8 2 2 7 2 3 2 2" xfId="40937"/>
    <cellStyle name="Total 8 2 2 7 2 3 3" xfId="23374"/>
    <cellStyle name="Total 8 2 2 7 2 4" xfId="16082"/>
    <cellStyle name="Total 8 2 2 7 2 4 2" xfId="40486"/>
    <cellStyle name="Total 8 2 2 7 2 5" xfId="24512"/>
    <cellStyle name="Total 8 2 2 7 3" xfId="9656"/>
    <cellStyle name="Total 8 2 2 7 3 2" xfId="18645"/>
    <cellStyle name="Total 8 2 2 7 3 2 2" xfId="25451"/>
    <cellStyle name="Total 8 2 2 7 3 3" xfId="42319"/>
    <cellStyle name="Total 8 2 2 7 4" xfId="28923"/>
    <cellStyle name="Total 8 2 2 8" xfId="4870"/>
    <cellStyle name="Total 8 2 2 8 2" xfId="7456"/>
    <cellStyle name="Total 8 2 2 8 2 2" xfId="16445"/>
    <cellStyle name="Total 8 2 2 8 2 2 2" xfId="36366"/>
    <cellStyle name="Total 8 2 2 8 2 3" xfId="41119"/>
    <cellStyle name="Total 8 2 2 8 3" xfId="10093"/>
    <cellStyle name="Total 8 2 2 8 3 2" xfId="19082"/>
    <cellStyle name="Total 8 2 2 8 3 2 2" xfId="30817"/>
    <cellStyle name="Total 8 2 2 8 3 3" xfId="43970"/>
    <cellStyle name="Total 8 2 2 8 4" xfId="13859"/>
    <cellStyle name="Total 8 2 2 8 4 2" xfId="26116"/>
    <cellStyle name="Total 8 2 2 8 5" xfId="29507"/>
    <cellStyle name="Total 8 2 2 9" xfId="6778"/>
    <cellStyle name="Total 8 2 2 9 2" xfId="11977"/>
    <cellStyle name="Total 8 2 2 9 2 2" xfId="20966"/>
    <cellStyle name="Total 8 2 2 9 2 2 2" xfId="32963"/>
    <cellStyle name="Total 8 2 2 9 2 3" xfId="26836"/>
    <cellStyle name="Total 8 2 2 9 3" xfId="15767"/>
    <cellStyle name="Total 8 2 2 9 3 2" xfId="31478"/>
    <cellStyle name="Total 8 2 2 9 4" xfId="30763"/>
    <cellStyle name="Total 8 2 3" xfId="693"/>
    <cellStyle name="Total 8 2 3 2" xfId="5069"/>
    <cellStyle name="Total 8 2 3 2 2" xfId="7655"/>
    <cellStyle name="Total 8 2 3 2 2 2" xfId="16644"/>
    <cellStyle name="Total 8 2 3 2 2 2 2" xfId="40182"/>
    <cellStyle name="Total 8 2 3 2 2 3" xfId="25303"/>
    <cellStyle name="Total 8 2 3 2 3" xfId="10292"/>
    <cellStyle name="Total 8 2 3 2 3 2" xfId="19281"/>
    <cellStyle name="Total 8 2 3 2 3 2 2" xfId="40818"/>
    <cellStyle name="Total 8 2 3 2 3 3" xfId="31975"/>
    <cellStyle name="Total 8 2 3 2 4" xfId="14058"/>
    <cellStyle name="Total 8 2 3 2 4 2" xfId="25553"/>
    <cellStyle name="Total 8 2 3 2 5" xfId="30047"/>
    <cellStyle name="Total 8 2 3 3" xfId="3130"/>
    <cellStyle name="Total 8 2 3 3 2" xfId="31583"/>
    <cellStyle name="Total 8 2 3 4" xfId="28696"/>
    <cellStyle name="Total 8 2 4" xfId="1038"/>
    <cellStyle name="Total 8 2 4 2" xfId="5390"/>
    <cellStyle name="Total 8 2 4 2 2" xfId="7976"/>
    <cellStyle name="Total 8 2 4 2 2 2" xfId="16965"/>
    <cellStyle name="Total 8 2 4 2 2 2 2" xfId="28049"/>
    <cellStyle name="Total 8 2 4 2 2 3" xfId="22255"/>
    <cellStyle name="Total 8 2 4 2 3" xfId="10613"/>
    <cellStyle name="Total 8 2 4 2 3 2" xfId="19602"/>
    <cellStyle name="Total 8 2 4 2 3 2 2" xfId="29077"/>
    <cellStyle name="Total 8 2 4 2 3 3" xfId="40582"/>
    <cellStyle name="Total 8 2 4 2 4" xfId="14379"/>
    <cellStyle name="Total 8 2 4 2 4 2" xfId="37461"/>
    <cellStyle name="Total 8 2 4 2 5" xfId="37000"/>
    <cellStyle name="Total 8 2 4 3" xfId="3475"/>
    <cellStyle name="Total 8 2 4 3 2" xfId="32953"/>
    <cellStyle name="Total 8 2 4 4" xfId="32882"/>
    <cellStyle name="Total 8 2 5" xfId="1382"/>
    <cellStyle name="Total 8 2 5 2" xfId="5727"/>
    <cellStyle name="Total 8 2 5 2 2" xfId="8313"/>
    <cellStyle name="Total 8 2 5 2 2 2" xfId="17302"/>
    <cellStyle name="Total 8 2 5 2 2 2 2" xfId="27421"/>
    <cellStyle name="Total 8 2 5 2 2 3" xfId="25743"/>
    <cellStyle name="Total 8 2 5 2 3" xfId="10950"/>
    <cellStyle name="Total 8 2 5 2 3 2" xfId="19939"/>
    <cellStyle name="Total 8 2 5 2 3 2 2" xfId="28299"/>
    <cellStyle name="Total 8 2 5 2 3 3" xfId="35102"/>
    <cellStyle name="Total 8 2 5 2 4" xfId="14716"/>
    <cellStyle name="Total 8 2 5 2 4 2" xfId="32040"/>
    <cellStyle name="Total 8 2 5 2 5" xfId="34008"/>
    <cellStyle name="Total 8 2 5 3" xfId="3819"/>
    <cellStyle name="Total 8 2 5 3 2" xfId="23233"/>
    <cellStyle name="Total 8 2 5 4" xfId="31900"/>
    <cellStyle name="Total 8 2 6" xfId="1653"/>
    <cellStyle name="Total 8 2 6 2" xfId="5987"/>
    <cellStyle name="Total 8 2 6 2 2" xfId="8573"/>
    <cellStyle name="Total 8 2 6 2 2 2" xfId="17562"/>
    <cellStyle name="Total 8 2 6 2 2 2 2" xfId="28986"/>
    <cellStyle name="Total 8 2 6 2 2 3" xfId="35761"/>
    <cellStyle name="Total 8 2 6 2 3" xfId="11210"/>
    <cellStyle name="Total 8 2 6 2 3 2" xfId="20199"/>
    <cellStyle name="Total 8 2 6 2 3 2 2" xfId="35282"/>
    <cellStyle name="Total 8 2 6 2 3 3" xfId="34646"/>
    <cellStyle name="Total 8 2 6 2 4" xfId="14976"/>
    <cellStyle name="Total 8 2 6 2 4 2" xfId="41912"/>
    <cellStyle name="Total 8 2 6 2 5" xfId="31047"/>
    <cellStyle name="Total 8 2 6 3" xfId="4090"/>
    <cellStyle name="Total 8 2 6 3 2" xfId="34174"/>
    <cellStyle name="Total 8 2 6 4" xfId="31787"/>
    <cellStyle name="Total 8 2 7" xfId="2001"/>
    <cellStyle name="Total 8 2 7 2" xfId="6309"/>
    <cellStyle name="Total 8 2 7 2 2" xfId="8895"/>
    <cellStyle name="Total 8 2 7 2 2 2" xfId="17884"/>
    <cellStyle name="Total 8 2 7 2 2 2 2" xfId="25924"/>
    <cellStyle name="Total 8 2 7 2 2 3" xfId="29131"/>
    <cellStyle name="Total 8 2 7 2 3" xfId="11532"/>
    <cellStyle name="Total 8 2 7 2 3 2" xfId="20521"/>
    <cellStyle name="Total 8 2 7 2 3 2 2" xfId="23785"/>
    <cellStyle name="Total 8 2 7 2 3 3" xfId="35195"/>
    <cellStyle name="Total 8 2 7 2 4" xfId="15298"/>
    <cellStyle name="Total 8 2 7 2 4 2" xfId="29960"/>
    <cellStyle name="Total 8 2 7 2 5" xfId="28647"/>
    <cellStyle name="Total 8 2 7 3" xfId="4438"/>
    <cellStyle name="Total 8 2 7 3 2" xfId="38481"/>
    <cellStyle name="Total 8 2 7 4" xfId="32069"/>
    <cellStyle name="Total 8 2 8" xfId="2812"/>
    <cellStyle name="Total 8 2 8 2" xfId="6962"/>
    <cellStyle name="Total 8 2 8 2 2" xfId="12091"/>
    <cellStyle name="Total 8 2 8 2 2 2" xfId="21080"/>
    <cellStyle name="Total 8 2 8 2 2 2 2" xfId="27128"/>
    <cellStyle name="Total 8 2 8 2 2 3" xfId="41486"/>
    <cellStyle name="Total 8 2 8 2 3" xfId="12913"/>
    <cellStyle name="Total 8 2 8 2 3 2" xfId="21902"/>
    <cellStyle name="Total 8 2 8 2 3 2 2" xfId="37551"/>
    <cellStyle name="Total 8 2 8 2 3 3" xfId="23474"/>
    <cellStyle name="Total 8 2 8 2 4" xfId="15951"/>
    <cellStyle name="Total 8 2 8 2 4 2" xfId="37363"/>
    <cellStyle name="Total 8 2 8 2 5" xfId="22681"/>
    <cellStyle name="Total 8 2 8 3" xfId="9525"/>
    <cellStyle name="Total 8 2 8 3 2" xfId="18514"/>
    <cellStyle name="Total 8 2 8 3 2 2" xfId="24048"/>
    <cellStyle name="Total 8 2 8 3 3" xfId="29349"/>
    <cellStyle name="Total 8 2 8 4" xfId="31199"/>
    <cellStyle name="Total 8 2 9" xfId="4745"/>
    <cellStyle name="Total 8 2 9 2" xfId="7331"/>
    <cellStyle name="Total 8 2 9 2 2" xfId="16320"/>
    <cellStyle name="Total 8 2 9 2 2 2" xfId="35833"/>
    <cellStyle name="Total 8 2 9 2 3" xfId="32407"/>
    <cellStyle name="Total 8 2 9 3" xfId="9968"/>
    <cellStyle name="Total 8 2 9 3 2" xfId="18957"/>
    <cellStyle name="Total 8 2 9 3 2 2" xfId="37948"/>
    <cellStyle name="Total 8 2 9 3 3" xfId="35549"/>
    <cellStyle name="Total 8 2 9 4" xfId="13734"/>
    <cellStyle name="Total 8 2 9 4 2" xfId="35882"/>
    <cellStyle name="Total 8 2 9 5" xfId="41828"/>
    <cellStyle name="Total 8 3" xfId="441"/>
    <cellStyle name="Total 8 3 10" xfId="9306"/>
    <cellStyle name="Total 8 3 10 2" xfId="18295"/>
    <cellStyle name="Total 8 3 10 2 2" xfId="42251"/>
    <cellStyle name="Total 8 3 10 3" xfId="33138"/>
    <cellStyle name="Total 8 3 11" xfId="9780"/>
    <cellStyle name="Total 8 3 11 2" xfId="18769"/>
    <cellStyle name="Total 8 3 11 2 2" xfId="26215"/>
    <cellStyle name="Total 8 3 11 3" xfId="31984"/>
    <cellStyle name="Total 8 3 12" xfId="2447"/>
    <cellStyle name="Total 8 3 12 2" xfId="41017"/>
    <cellStyle name="Total 8 3 13" xfId="13356"/>
    <cellStyle name="Total 8 3 13 2" xfId="43142"/>
    <cellStyle name="Total 8 3 14" xfId="28857"/>
    <cellStyle name="Total 8 3 2" xfId="790"/>
    <cellStyle name="Total 8 3 2 2" xfId="5160"/>
    <cellStyle name="Total 8 3 2 2 2" xfId="7746"/>
    <cellStyle name="Total 8 3 2 2 2 2" xfId="16735"/>
    <cellStyle name="Total 8 3 2 2 2 2 2" xfId="27444"/>
    <cellStyle name="Total 8 3 2 2 2 3" xfId="32890"/>
    <cellStyle name="Total 8 3 2 2 3" xfId="10383"/>
    <cellStyle name="Total 8 3 2 2 3 2" xfId="19372"/>
    <cellStyle name="Total 8 3 2 2 3 2 2" xfId="29881"/>
    <cellStyle name="Total 8 3 2 2 3 3" xfId="32285"/>
    <cellStyle name="Total 8 3 2 2 4" xfId="14149"/>
    <cellStyle name="Total 8 3 2 2 4 2" xfId="32080"/>
    <cellStyle name="Total 8 3 2 2 5" xfId="41727"/>
    <cellStyle name="Total 8 3 2 3" xfId="3227"/>
    <cellStyle name="Total 8 3 2 3 2" xfId="38641"/>
    <cellStyle name="Total 8 3 2 4" xfId="38501"/>
    <cellStyle name="Total 8 3 3" xfId="1135"/>
    <cellStyle name="Total 8 3 3 2" xfId="5481"/>
    <cellStyle name="Total 8 3 3 2 2" xfId="8067"/>
    <cellStyle name="Total 8 3 3 2 2 2" xfId="17056"/>
    <cellStyle name="Total 8 3 3 2 2 2 2" xfId="33477"/>
    <cellStyle name="Total 8 3 3 2 2 3" xfId="28466"/>
    <cellStyle name="Total 8 3 3 2 3" xfId="10704"/>
    <cellStyle name="Total 8 3 3 2 3 2" xfId="19693"/>
    <cellStyle name="Total 8 3 3 2 3 2 2" xfId="38859"/>
    <cellStyle name="Total 8 3 3 2 3 3" xfId="24311"/>
    <cellStyle name="Total 8 3 3 2 4" xfId="14470"/>
    <cellStyle name="Total 8 3 3 2 4 2" xfId="24751"/>
    <cellStyle name="Total 8 3 3 2 5" xfId="42831"/>
    <cellStyle name="Total 8 3 3 3" xfId="3572"/>
    <cellStyle name="Total 8 3 3 3 2" xfId="43083"/>
    <cellStyle name="Total 8 3 3 4" xfId="36874"/>
    <cellStyle name="Total 8 3 4" xfId="1479"/>
    <cellStyle name="Total 8 3 4 2" xfId="5824"/>
    <cellStyle name="Total 8 3 4 2 2" xfId="8410"/>
    <cellStyle name="Total 8 3 4 2 2 2" xfId="17399"/>
    <cellStyle name="Total 8 3 4 2 2 2 2" xfId="43000"/>
    <cellStyle name="Total 8 3 4 2 2 3" xfId="25484"/>
    <cellStyle name="Total 8 3 4 2 3" xfId="11047"/>
    <cellStyle name="Total 8 3 4 2 3 2" xfId="20036"/>
    <cellStyle name="Total 8 3 4 2 3 2 2" xfId="38237"/>
    <cellStyle name="Total 8 3 4 2 3 3" xfId="37801"/>
    <cellStyle name="Total 8 3 4 2 4" xfId="14813"/>
    <cellStyle name="Total 8 3 4 2 4 2" xfId="27724"/>
    <cellStyle name="Total 8 3 4 2 5" xfId="22749"/>
    <cellStyle name="Total 8 3 4 3" xfId="3916"/>
    <cellStyle name="Total 8 3 4 3 2" xfId="28354"/>
    <cellStyle name="Total 8 3 4 4" xfId="29162"/>
    <cellStyle name="Total 8 3 5" xfId="1671"/>
    <cellStyle name="Total 8 3 5 2" xfId="6001"/>
    <cellStyle name="Total 8 3 5 2 2" xfId="8587"/>
    <cellStyle name="Total 8 3 5 2 2 2" xfId="17576"/>
    <cellStyle name="Total 8 3 5 2 2 2 2" xfId="22780"/>
    <cellStyle name="Total 8 3 5 2 2 3" xfId="29966"/>
    <cellStyle name="Total 8 3 5 2 3" xfId="11224"/>
    <cellStyle name="Total 8 3 5 2 3 2" xfId="20213"/>
    <cellStyle name="Total 8 3 5 2 3 2 2" xfId="41099"/>
    <cellStyle name="Total 8 3 5 2 3 3" xfId="34975"/>
    <cellStyle name="Total 8 3 5 2 4" xfId="14990"/>
    <cellStyle name="Total 8 3 5 2 4 2" xfId="35037"/>
    <cellStyle name="Total 8 3 5 2 5" xfId="25101"/>
    <cellStyle name="Total 8 3 5 3" xfId="4108"/>
    <cellStyle name="Total 8 3 5 3 2" xfId="26746"/>
    <cellStyle name="Total 8 3 5 4" xfId="39520"/>
    <cellStyle name="Total 8 3 6" xfId="2098"/>
    <cellStyle name="Total 8 3 6 2" xfId="6400"/>
    <cellStyle name="Total 8 3 6 2 2" xfId="8986"/>
    <cellStyle name="Total 8 3 6 2 2 2" xfId="17975"/>
    <cellStyle name="Total 8 3 6 2 2 2 2" xfId="41837"/>
    <cellStyle name="Total 8 3 6 2 2 3" xfId="40324"/>
    <cellStyle name="Total 8 3 6 2 3" xfId="11623"/>
    <cellStyle name="Total 8 3 6 2 3 2" xfId="20612"/>
    <cellStyle name="Total 8 3 6 2 3 2 2" xfId="23387"/>
    <cellStyle name="Total 8 3 6 2 3 3" xfId="26688"/>
    <cellStyle name="Total 8 3 6 2 4" xfId="15389"/>
    <cellStyle name="Total 8 3 6 2 4 2" xfId="39898"/>
    <cellStyle name="Total 8 3 6 2 5" xfId="28192"/>
    <cellStyle name="Total 8 3 6 3" xfId="4535"/>
    <cellStyle name="Total 8 3 6 3 2" xfId="31509"/>
    <cellStyle name="Total 8 3 6 4" xfId="42362"/>
    <cellStyle name="Total 8 3 7" xfId="2908"/>
    <cellStyle name="Total 8 3 7 2" xfId="7058"/>
    <cellStyle name="Total 8 3 7 2 2" xfId="12184"/>
    <cellStyle name="Total 8 3 7 2 2 2" xfId="21173"/>
    <cellStyle name="Total 8 3 7 2 2 2 2" xfId="28712"/>
    <cellStyle name="Total 8 3 7 2 2 3" xfId="27618"/>
    <cellStyle name="Total 8 3 7 2 3" xfId="12989"/>
    <cellStyle name="Total 8 3 7 2 3 2" xfId="21978"/>
    <cellStyle name="Total 8 3 7 2 3 2 2" xfId="40807"/>
    <cellStyle name="Total 8 3 7 2 3 3" xfId="30776"/>
    <cellStyle name="Total 8 3 7 2 4" xfId="16047"/>
    <cellStyle name="Total 8 3 7 2 4 2" xfId="27161"/>
    <cellStyle name="Total 8 3 7 2 5" xfId="38805"/>
    <cellStyle name="Total 8 3 7 3" xfId="9621"/>
    <cellStyle name="Total 8 3 7 3 2" xfId="18610"/>
    <cellStyle name="Total 8 3 7 3 2 2" xfId="43572"/>
    <cellStyle name="Total 8 3 7 3 3" xfId="25705"/>
    <cellStyle name="Total 8 3 7 4" xfId="33088"/>
    <cellStyle name="Total 8 3 8" xfId="4836"/>
    <cellStyle name="Total 8 3 8 2" xfId="7422"/>
    <cellStyle name="Total 8 3 8 2 2" xfId="16411"/>
    <cellStyle name="Total 8 3 8 2 2 2" xfId="24611"/>
    <cellStyle name="Total 8 3 8 2 3" xfId="35271"/>
    <cellStyle name="Total 8 3 8 3" xfId="10059"/>
    <cellStyle name="Total 8 3 8 3 2" xfId="19048"/>
    <cellStyle name="Total 8 3 8 3 2 2" xfId="28111"/>
    <cellStyle name="Total 8 3 8 3 3" xfId="32287"/>
    <cellStyle name="Total 8 3 8 4" xfId="13825"/>
    <cellStyle name="Total 8 3 8 4 2" xfId="39425"/>
    <cellStyle name="Total 8 3 8 5" xfId="22994"/>
    <cellStyle name="Total 8 3 9" xfId="6743"/>
    <cellStyle name="Total 8 3 9 2" xfId="11943"/>
    <cellStyle name="Total 8 3 9 2 2" xfId="20932"/>
    <cellStyle name="Total 8 3 9 2 2 2" xfId="33833"/>
    <cellStyle name="Total 8 3 9 2 3" xfId="36533"/>
    <cellStyle name="Total 8 3 9 3" xfId="15732"/>
    <cellStyle name="Total 8 3 9 3 2" xfId="35742"/>
    <cellStyle name="Total 8 3 9 4" xfId="37524"/>
    <cellStyle name="Total 8 4" xfId="539"/>
    <cellStyle name="Total 8 4 2" xfId="888"/>
    <cellStyle name="Total 8 4 2 2" xfId="5257"/>
    <cellStyle name="Total 8 4 2 2 2" xfId="7843"/>
    <cellStyle name="Total 8 4 2 2 2 2" xfId="16832"/>
    <cellStyle name="Total 8 4 2 2 2 2 2" xfId="22670"/>
    <cellStyle name="Total 8 4 2 2 2 3" xfId="43017"/>
    <cellStyle name="Total 8 4 2 2 3" xfId="10480"/>
    <cellStyle name="Total 8 4 2 2 3 2" xfId="19469"/>
    <cellStyle name="Total 8 4 2 2 3 2 2" xfId="31764"/>
    <cellStyle name="Total 8 4 2 2 3 3" xfId="27474"/>
    <cellStyle name="Total 8 4 2 2 4" xfId="14246"/>
    <cellStyle name="Total 8 4 2 2 4 2" xfId="22185"/>
    <cellStyle name="Total 8 4 2 2 5" xfId="29177"/>
    <cellStyle name="Total 8 4 2 3" xfId="3325"/>
    <cellStyle name="Total 8 4 2 3 2" xfId="28153"/>
    <cellStyle name="Total 8 4 2 4" xfId="30061"/>
    <cellStyle name="Total 8 4 3" xfId="1233"/>
    <cellStyle name="Total 8 4 3 2" xfId="5578"/>
    <cellStyle name="Total 8 4 3 2 2" xfId="8164"/>
    <cellStyle name="Total 8 4 3 2 2 2" xfId="17153"/>
    <cellStyle name="Total 8 4 3 2 2 2 2" xfId="32870"/>
    <cellStyle name="Total 8 4 3 2 2 3" xfId="36340"/>
    <cellStyle name="Total 8 4 3 2 3" xfId="10801"/>
    <cellStyle name="Total 8 4 3 2 3 2" xfId="19790"/>
    <cellStyle name="Total 8 4 3 2 3 2 2" xfId="41110"/>
    <cellStyle name="Total 8 4 3 2 3 3" xfId="37861"/>
    <cellStyle name="Total 8 4 3 2 4" xfId="14567"/>
    <cellStyle name="Total 8 4 3 2 4 2" xfId="38710"/>
    <cellStyle name="Total 8 4 3 2 5" xfId="36551"/>
    <cellStyle name="Total 8 4 3 3" xfId="3670"/>
    <cellStyle name="Total 8 4 3 3 2" xfId="29596"/>
    <cellStyle name="Total 8 4 3 4" xfId="42634"/>
    <cellStyle name="Total 8 4 4" xfId="1577"/>
    <cellStyle name="Total 8 4 4 2" xfId="5922"/>
    <cellStyle name="Total 8 4 4 2 2" xfId="8508"/>
    <cellStyle name="Total 8 4 4 2 2 2" xfId="17497"/>
    <cellStyle name="Total 8 4 4 2 2 2 2" xfId="32145"/>
    <cellStyle name="Total 8 4 4 2 2 3" xfId="32903"/>
    <cellStyle name="Total 8 4 4 2 3" xfId="11145"/>
    <cellStyle name="Total 8 4 4 2 3 2" xfId="20134"/>
    <cellStyle name="Total 8 4 4 2 3 2 2" xfId="29797"/>
    <cellStyle name="Total 8 4 4 2 3 3" xfId="37846"/>
    <cellStyle name="Total 8 4 4 2 4" xfId="14911"/>
    <cellStyle name="Total 8 4 4 2 4 2" xfId="23789"/>
    <cellStyle name="Total 8 4 4 2 5" xfId="41479"/>
    <cellStyle name="Total 8 4 4 3" xfId="4014"/>
    <cellStyle name="Total 8 4 4 3 2" xfId="36163"/>
    <cellStyle name="Total 8 4 4 4" xfId="29731"/>
    <cellStyle name="Total 8 4 5" xfId="1889"/>
    <cellStyle name="Total 8 4 5 2" xfId="6205"/>
    <cellStyle name="Total 8 4 5 2 2" xfId="8791"/>
    <cellStyle name="Total 8 4 5 2 2 2" xfId="17780"/>
    <cellStyle name="Total 8 4 5 2 2 2 2" xfId="34104"/>
    <cellStyle name="Total 8 4 5 2 2 3" xfId="28349"/>
    <cellStyle name="Total 8 4 5 2 3" xfId="11428"/>
    <cellStyle name="Total 8 4 5 2 3 2" xfId="20417"/>
    <cellStyle name="Total 8 4 5 2 3 2 2" xfId="24204"/>
    <cellStyle name="Total 8 4 5 2 3 3" xfId="40234"/>
    <cellStyle name="Total 8 4 5 2 4" xfId="15194"/>
    <cellStyle name="Total 8 4 5 2 4 2" xfId="42317"/>
    <cellStyle name="Total 8 4 5 2 5" xfId="28887"/>
    <cellStyle name="Total 8 4 5 3" xfId="4326"/>
    <cellStyle name="Total 8 4 5 3 2" xfId="33254"/>
    <cellStyle name="Total 8 4 5 4" xfId="41940"/>
    <cellStyle name="Total 8 4 6" xfId="2196"/>
    <cellStyle name="Total 8 4 6 2" xfId="6497"/>
    <cellStyle name="Total 8 4 6 2 2" xfId="9083"/>
    <cellStyle name="Total 8 4 6 2 2 2" xfId="18072"/>
    <cellStyle name="Total 8 4 6 2 2 2 2" xfId="35731"/>
    <cellStyle name="Total 8 4 6 2 2 3" xfId="37215"/>
    <cellStyle name="Total 8 4 6 2 3" xfId="11720"/>
    <cellStyle name="Total 8 4 6 2 3 2" xfId="20709"/>
    <cellStyle name="Total 8 4 6 2 3 2 2" xfId="34351"/>
    <cellStyle name="Total 8 4 6 2 3 3" xfId="41665"/>
    <cellStyle name="Total 8 4 6 2 4" xfId="15486"/>
    <cellStyle name="Total 8 4 6 2 4 2" xfId="35263"/>
    <cellStyle name="Total 8 4 6 2 5" xfId="38101"/>
    <cellStyle name="Total 8 4 6 3" xfId="4633"/>
    <cellStyle name="Total 8 4 6 3 2" xfId="40659"/>
    <cellStyle name="Total 8 4 6 4" xfId="37544"/>
    <cellStyle name="Total 8 4 7" xfId="4933"/>
    <cellStyle name="Total 8 4 7 2" xfId="7519"/>
    <cellStyle name="Total 8 4 7 2 2" xfId="16508"/>
    <cellStyle name="Total 8 4 7 2 2 2" xfId="24352"/>
    <cellStyle name="Total 8 4 7 2 3" xfId="33382"/>
    <cellStyle name="Total 8 4 7 3" xfId="10156"/>
    <cellStyle name="Total 8 4 7 3 2" xfId="19145"/>
    <cellStyle name="Total 8 4 7 3 2 2" xfId="23514"/>
    <cellStyle name="Total 8 4 7 3 3" xfId="27468"/>
    <cellStyle name="Total 8 4 7 4" xfId="13922"/>
    <cellStyle name="Total 8 4 7 4 2" xfId="32530"/>
    <cellStyle name="Total 8 4 7 5" xfId="27248"/>
    <cellStyle name="Total 8 4 8" xfId="2545"/>
    <cellStyle name="Total 8 4 8 2" xfId="23391"/>
    <cellStyle name="Total 8 4 9" xfId="34545"/>
    <cellStyle name="Total 8 5" xfId="308"/>
    <cellStyle name="Total 8 5 2" xfId="4711"/>
    <cellStyle name="Total 8 5 2 2" xfId="7297"/>
    <cellStyle name="Total 8 5 2 2 2" xfId="16286"/>
    <cellStyle name="Total 8 5 2 2 2 2" xfId="22867"/>
    <cellStyle name="Total 8 5 2 2 3" xfId="38488"/>
    <cellStyle name="Total 8 5 2 3" xfId="9934"/>
    <cellStyle name="Total 8 5 2 3 2" xfId="18923"/>
    <cellStyle name="Total 8 5 2 3 2 2" xfId="31891"/>
    <cellStyle name="Total 8 5 2 3 3" xfId="24108"/>
    <cellStyle name="Total 8 5 2 4" xfId="13700"/>
    <cellStyle name="Total 8 5 2 4 2" xfId="38423"/>
    <cellStyle name="Total 8 5 2 5" xfId="26063"/>
    <cellStyle name="Total 8 5 3" xfId="2776"/>
    <cellStyle name="Total 8 5 3 2" xfId="41333"/>
    <cellStyle name="Total 8 5 4" xfId="27910"/>
    <cellStyle name="Total 8 6" xfId="657"/>
    <cellStyle name="Total 8 6 2" xfId="5035"/>
    <cellStyle name="Total 8 6 2 2" xfId="7621"/>
    <cellStyle name="Total 8 6 2 2 2" xfId="16610"/>
    <cellStyle name="Total 8 6 2 2 2 2" xfId="37280"/>
    <cellStyle name="Total 8 6 2 2 3" xfId="23908"/>
    <cellStyle name="Total 8 6 2 3" xfId="10258"/>
    <cellStyle name="Total 8 6 2 3 2" xfId="19247"/>
    <cellStyle name="Total 8 6 2 3 2 2" xfId="37936"/>
    <cellStyle name="Total 8 6 2 3 3" xfId="41680"/>
    <cellStyle name="Total 8 6 2 4" xfId="14024"/>
    <cellStyle name="Total 8 6 2 4 2" xfId="39076"/>
    <cellStyle name="Total 8 6 2 5" xfId="39812"/>
    <cellStyle name="Total 8 6 3" xfId="3094"/>
    <cellStyle name="Total 8 6 3 2" xfId="27876"/>
    <cellStyle name="Total 8 6 4" xfId="27550"/>
    <cellStyle name="Total 8 7" xfId="1002"/>
    <cellStyle name="Total 8 7 2" xfId="5356"/>
    <cellStyle name="Total 8 7 2 2" xfId="7942"/>
    <cellStyle name="Total 8 7 2 2 2" xfId="16931"/>
    <cellStyle name="Total 8 7 2 2 2 2" xfId="34871"/>
    <cellStyle name="Total 8 7 2 2 3" xfId="41572"/>
    <cellStyle name="Total 8 7 2 3" xfId="10579"/>
    <cellStyle name="Total 8 7 2 3 2" xfId="19568"/>
    <cellStyle name="Total 8 7 2 3 2 2" xfId="26442"/>
    <cellStyle name="Total 8 7 2 3 3" xfId="23008"/>
    <cellStyle name="Total 8 7 2 4" xfId="14345"/>
    <cellStyle name="Total 8 7 2 4 2" xfId="23056"/>
    <cellStyle name="Total 8 7 2 5" xfId="22478"/>
    <cellStyle name="Total 8 7 3" xfId="3439"/>
    <cellStyle name="Total 8 7 3 2" xfId="29126"/>
    <cellStyle name="Total 8 7 4" xfId="29045"/>
    <cellStyle name="Total 8 8" xfId="1346"/>
    <cellStyle name="Total 8 8 2" xfId="5691"/>
    <cellStyle name="Total 8 8 2 2" xfId="8277"/>
    <cellStyle name="Total 8 8 2 2 2" xfId="17266"/>
    <cellStyle name="Total 8 8 2 2 2 2" xfId="35064"/>
    <cellStyle name="Total 8 8 2 2 3" xfId="25418"/>
    <cellStyle name="Total 8 8 2 3" xfId="10914"/>
    <cellStyle name="Total 8 8 2 3 2" xfId="19903"/>
    <cellStyle name="Total 8 8 2 3 2 2" xfId="27260"/>
    <cellStyle name="Total 8 8 2 3 3" xfId="34793"/>
    <cellStyle name="Total 8 8 2 4" xfId="14680"/>
    <cellStyle name="Total 8 8 2 4 2" xfId="26628"/>
    <cellStyle name="Total 8 8 2 5" xfId="30081"/>
    <cellStyle name="Total 8 8 3" xfId="3783"/>
    <cellStyle name="Total 8 8 3 2" xfId="29410"/>
    <cellStyle name="Total 8 8 4" xfId="28215"/>
    <cellStyle name="Total 8 9" xfId="1713"/>
    <cellStyle name="Total 8 9 2" xfId="6039"/>
    <cellStyle name="Total 8 9 2 2" xfId="8625"/>
    <cellStyle name="Total 8 9 2 2 2" xfId="17614"/>
    <cellStyle name="Total 8 9 2 2 2 2" xfId="22974"/>
    <cellStyle name="Total 8 9 2 2 3" xfId="30232"/>
    <cellStyle name="Total 8 9 2 3" xfId="11262"/>
    <cellStyle name="Total 8 9 2 3 2" xfId="20251"/>
    <cellStyle name="Total 8 9 2 3 2 2" xfId="40481"/>
    <cellStyle name="Total 8 9 2 3 3" xfId="24289"/>
    <cellStyle name="Total 8 9 2 4" xfId="15028"/>
    <cellStyle name="Total 8 9 2 4 2" xfId="35330"/>
    <cellStyle name="Total 8 9 2 5" xfId="30943"/>
    <cellStyle name="Total 8 9 3" xfId="4150"/>
    <cellStyle name="Total 8 9 3 2" xfId="43620"/>
    <cellStyle name="Total 8 9 4" xfId="40426"/>
    <cellStyle name="Total 9" xfId="158"/>
    <cellStyle name="Total 9 10" xfId="1969"/>
    <cellStyle name="Total 9 10 2" xfId="6279"/>
    <cellStyle name="Total 9 10 2 2" xfId="8865"/>
    <cellStyle name="Total 9 10 2 2 2" xfId="17854"/>
    <cellStyle name="Total 9 10 2 2 2 2" xfId="36963"/>
    <cellStyle name="Total 9 10 2 2 3" xfId="40724"/>
    <cellStyle name="Total 9 10 2 3" xfId="11502"/>
    <cellStyle name="Total 9 10 2 3 2" xfId="20491"/>
    <cellStyle name="Total 9 10 2 3 2 2" xfId="43123"/>
    <cellStyle name="Total 9 10 2 3 3" xfId="40221"/>
    <cellStyle name="Total 9 10 2 4" xfId="15268"/>
    <cellStyle name="Total 9 10 2 4 2" xfId="35688"/>
    <cellStyle name="Total 9 10 2 5" xfId="32972"/>
    <cellStyle name="Total 9 10 3" xfId="4406"/>
    <cellStyle name="Total 9 10 3 2" xfId="31568"/>
    <cellStyle name="Total 9 10 4" xfId="34151"/>
    <cellStyle name="Total 9 11" xfId="2596"/>
    <cellStyle name="Total 9 11 2" xfId="6837"/>
    <cellStyle name="Total 9 11 2 2" xfId="15826"/>
    <cellStyle name="Total 9 11 2 2 2" xfId="28412"/>
    <cellStyle name="Total 9 11 2 3" xfId="36286"/>
    <cellStyle name="Total 9 11 3" xfId="9407"/>
    <cellStyle name="Total 9 11 3 2" xfId="18396"/>
    <cellStyle name="Total 9 11 3 2 2" xfId="27929"/>
    <cellStyle name="Total 9 11 3 3" xfId="39682"/>
    <cellStyle name="Total 9 11 4" xfId="13450"/>
    <cellStyle name="Total 9 11 4 2" xfId="37923"/>
    <cellStyle name="Total 9 11 5" xfId="28201"/>
    <cellStyle name="Total 9 12" xfId="6614"/>
    <cellStyle name="Total 9 12 2" xfId="11822"/>
    <cellStyle name="Total 9 12 2 2" xfId="20811"/>
    <cellStyle name="Total 9 12 2 2 2" xfId="23045"/>
    <cellStyle name="Total 9 12 2 3" xfId="34667"/>
    <cellStyle name="Total 9 12 3" xfId="15603"/>
    <cellStyle name="Total 9 12 3 2" xfId="38122"/>
    <cellStyle name="Total 9 12 4" xfId="29791"/>
    <cellStyle name="Total 9 13" xfId="9185"/>
    <cellStyle name="Total 9 13 2" xfId="18174"/>
    <cellStyle name="Total 9 13 2 2" xfId="38589"/>
    <cellStyle name="Total 9 13 3" xfId="40744"/>
    <cellStyle name="Total 9 14" xfId="9818"/>
    <cellStyle name="Total 9 14 2" xfId="18807"/>
    <cellStyle name="Total 9 14 2 2" xfId="29525"/>
    <cellStyle name="Total 9 14 3" xfId="25366"/>
    <cellStyle name="Total 9 15" xfId="2318"/>
    <cellStyle name="Total 9 15 2" xfId="26070"/>
    <cellStyle name="Total 9 16" xfId="13227"/>
    <cellStyle name="Total 9 16 2" xfId="27565"/>
    <cellStyle name="Total 9 17" xfId="37652"/>
    <cellStyle name="Total 9 2" xfId="353"/>
    <cellStyle name="Total 9 2 10" xfId="6655"/>
    <cellStyle name="Total 9 2 10 2" xfId="11861"/>
    <cellStyle name="Total 9 2 10 2 2" xfId="20850"/>
    <cellStyle name="Total 9 2 10 2 2 2" xfId="24428"/>
    <cellStyle name="Total 9 2 10 2 3" xfId="32274"/>
    <cellStyle name="Total 9 2 10 3" xfId="15644"/>
    <cellStyle name="Total 9 2 10 3 2" xfId="43377"/>
    <cellStyle name="Total 9 2 10 4" xfId="40858"/>
    <cellStyle name="Total 9 2 11" xfId="9224"/>
    <cellStyle name="Total 9 2 11 2" xfId="18213"/>
    <cellStyle name="Total 9 2 11 2 2" xfId="28812"/>
    <cellStyle name="Total 9 2 11 3" xfId="28158"/>
    <cellStyle name="Total 9 2 12" xfId="9507"/>
    <cellStyle name="Total 9 2 12 2" xfId="18496"/>
    <cellStyle name="Total 9 2 12 2 2" xfId="29690"/>
    <cellStyle name="Total 9 2 12 3" xfId="38366"/>
    <cellStyle name="Total 9 2 13" xfId="2359"/>
    <cellStyle name="Total 9 2 13 2" xfId="30875"/>
    <cellStyle name="Total 9 2 14" xfId="13268"/>
    <cellStyle name="Total 9 2 14 2" xfId="29641"/>
    <cellStyle name="Total 9 2 15" xfId="24880"/>
    <cellStyle name="Total 9 2 2" xfId="485"/>
    <cellStyle name="Total 9 2 2 10" xfId="9349"/>
    <cellStyle name="Total 9 2 2 10 2" xfId="18338"/>
    <cellStyle name="Total 9 2 2 10 2 2" xfId="43985"/>
    <cellStyle name="Total 9 2 2 10 3" xfId="30099"/>
    <cellStyle name="Total 9 2 2 11" xfId="12391"/>
    <cellStyle name="Total 9 2 2 11 2" xfId="21380"/>
    <cellStyle name="Total 9 2 2 11 2 2" xfId="25763"/>
    <cellStyle name="Total 9 2 2 11 3" xfId="38511"/>
    <cellStyle name="Total 9 2 2 12" xfId="2491"/>
    <cellStyle name="Total 9 2 2 12 2" xfId="22385"/>
    <cellStyle name="Total 9 2 2 13" xfId="13400"/>
    <cellStyle name="Total 9 2 2 13 2" xfId="37151"/>
    <cellStyle name="Total 9 2 2 14" xfId="39373"/>
    <cellStyle name="Total 9 2 2 2" xfId="834"/>
    <cellStyle name="Total 9 2 2 2 2" xfId="5203"/>
    <cellStyle name="Total 9 2 2 2 2 2" xfId="7789"/>
    <cellStyle name="Total 9 2 2 2 2 2 2" xfId="16778"/>
    <cellStyle name="Total 9 2 2 2 2 2 2 2" xfId="32422"/>
    <cellStyle name="Total 9 2 2 2 2 2 3" xfId="34574"/>
    <cellStyle name="Total 9 2 2 2 2 3" xfId="10426"/>
    <cellStyle name="Total 9 2 2 2 2 3 2" xfId="19415"/>
    <cellStyle name="Total 9 2 2 2 2 3 2 2" xfId="36883"/>
    <cellStyle name="Total 9 2 2 2 2 3 3" xfId="26970"/>
    <cellStyle name="Total 9 2 2 2 2 4" xfId="14192"/>
    <cellStyle name="Total 9 2 2 2 2 4 2" xfId="29387"/>
    <cellStyle name="Total 9 2 2 2 2 5" xfId="38690"/>
    <cellStyle name="Total 9 2 2 2 3" xfId="3271"/>
    <cellStyle name="Total 9 2 2 2 3 2" xfId="36092"/>
    <cellStyle name="Total 9 2 2 2 4" xfId="40698"/>
    <cellStyle name="Total 9 2 2 3" xfId="1179"/>
    <cellStyle name="Total 9 2 2 3 2" xfId="5524"/>
    <cellStyle name="Total 9 2 2 3 2 2" xfId="8110"/>
    <cellStyle name="Total 9 2 2 3 2 2 2" xfId="17099"/>
    <cellStyle name="Total 9 2 2 3 2 2 2 2" xfId="38137"/>
    <cellStyle name="Total 9 2 2 3 2 2 3" xfId="23327"/>
    <cellStyle name="Total 9 2 2 3 2 3" xfId="10747"/>
    <cellStyle name="Total 9 2 2 3 2 3 2" xfId="19736"/>
    <cellStyle name="Total 9 2 2 3 2 3 2 2" xfId="27069"/>
    <cellStyle name="Total 9 2 2 3 2 3 3" xfId="37793"/>
    <cellStyle name="Total 9 2 2 3 2 4" xfId="14513"/>
    <cellStyle name="Total 9 2 2 3 2 4 2" xfId="26104"/>
    <cellStyle name="Total 9 2 2 3 2 5" xfId="23443"/>
    <cellStyle name="Total 9 2 2 3 3" xfId="3616"/>
    <cellStyle name="Total 9 2 2 3 3 2" xfId="37276"/>
    <cellStyle name="Total 9 2 2 3 4" xfId="24096"/>
    <cellStyle name="Total 9 2 2 4" xfId="1523"/>
    <cellStyle name="Total 9 2 2 4 2" xfId="5868"/>
    <cellStyle name="Total 9 2 2 4 2 2" xfId="8454"/>
    <cellStyle name="Total 9 2 2 4 2 2 2" xfId="17443"/>
    <cellStyle name="Total 9 2 2 4 2 2 2 2" xfId="37177"/>
    <cellStyle name="Total 9 2 2 4 2 2 3" xfId="38130"/>
    <cellStyle name="Total 9 2 2 4 2 3" xfId="11091"/>
    <cellStyle name="Total 9 2 2 4 2 3 2" xfId="20080"/>
    <cellStyle name="Total 9 2 2 4 2 3 2 2" xfId="31803"/>
    <cellStyle name="Total 9 2 2 4 2 3 3" xfId="40568"/>
    <cellStyle name="Total 9 2 2 4 2 4" xfId="14857"/>
    <cellStyle name="Total 9 2 2 4 2 4 2" xfId="41867"/>
    <cellStyle name="Total 9 2 2 4 2 5" xfId="38487"/>
    <cellStyle name="Total 9 2 2 4 3" xfId="3960"/>
    <cellStyle name="Total 9 2 2 4 3 2" xfId="24085"/>
    <cellStyle name="Total 9 2 2 4 4" xfId="39656"/>
    <cellStyle name="Total 9 2 2 5" xfId="1914"/>
    <cellStyle name="Total 9 2 2 5 2" xfId="6230"/>
    <cellStyle name="Total 9 2 2 5 2 2" xfId="8816"/>
    <cellStyle name="Total 9 2 2 5 2 2 2" xfId="17805"/>
    <cellStyle name="Total 9 2 2 5 2 2 2 2" xfId="28666"/>
    <cellStyle name="Total 9 2 2 5 2 2 3" xfId="24419"/>
    <cellStyle name="Total 9 2 2 5 2 3" xfId="11453"/>
    <cellStyle name="Total 9 2 2 5 2 3 2" xfId="20442"/>
    <cellStyle name="Total 9 2 2 5 2 3 2 2" xfId="28813"/>
    <cellStyle name="Total 9 2 2 5 2 3 3" xfId="38733"/>
    <cellStyle name="Total 9 2 2 5 2 4" xfId="15219"/>
    <cellStyle name="Total 9 2 2 5 2 4 2" xfId="30816"/>
    <cellStyle name="Total 9 2 2 5 2 5" xfId="39270"/>
    <cellStyle name="Total 9 2 2 5 3" xfId="4351"/>
    <cellStyle name="Total 9 2 2 5 3 2" xfId="39801"/>
    <cellStyle name="Total 9 2 2 5 4" xfId="30131"/>
    <cellStyle name="Total 9 2 2 6" xfId="2142"/>
    <cellStyle name="Total 9 2 2 6 2" xfId="6443"/>
    <cellStyle name="Total 9 2 2 6 2 2" xfId="9029"/>
    <cellStyle name="Total 9 2 2 6 2 2 2" xfId="18018"/>
    <cellStyle name="Total 9 2 2 6 2 2 2 2" xfId="42583"/>
    <cellStyle name="Total 9 2 2 6 2 2 3" xfId="34898"/>
    <cellStyle name="Total 9 2 2 6 2 3" xfId="11666"/>
    <cellStyle name="Total 9 2 2 6 2 3 2" xfId="20655"/>
    <cellStyle name="Total 9 2 2 6 2 3 2 2" xfId="38334"/>
    <cellStyle name="Total 9 2 2 6 2 3 3" xfId="25424"/>
    <cellStyle name="Total 9 2 2 6 2 4" xfId="15432"/>
    <cellStyle name="Total 9 2 2 6 2 4 2" xfId="24454"/>
    <cellStyle name="Total 9 2 2 6 2 5" xfId="22414"/>
    <cellStyle name="Total 9 2 2 6 3" xfId="4579"/>
    <cellStyle name="Total 9 2 2 6 3 2" xfId="35393"/>
    <cellStyle name="Total 9 2 2 6 4" xfId="38623"/>
    <cellStyle name="Total 9 2 2 7" xfId="2952"/>
    <cellStyle name="Total 9 2 2 7 2" xfId="7102"/>
    <cellStyle name="Total 9 2 2 7 2 2" xfId="12228"/>
    <cellStyle name="Total 9 2 2 7 2 2 2" xfId="21217"/>
    <cellStyle name="Total 9 2 2 7 2 2 2 2" xfId="39152"/>
    <cellStyle name="Total 9 2 2 7 2 2 3" xfId="23851"/>
    <cellStyle name="Total 9 2 2 7 2 3" xfId="13022"/>
    <cellStyle name="Total 9 2 2 7 2 3 2" xfId="22011"/>
    <cellStyle name="Total 9 2 2 7 2 3 2 2" xfId="26480"/>
    <cellStyle name="Total 9 2 2 7 2 3 3" xfId="29962"/>
    <cellStyle name="Total 9 2 2 7 2 4" xfId="16091"/>
    <cellStyle name="Total 9 2 2 7 2 4 2" xfId="32912"/>
    <cellStyle name="Total 9 2 2 7 2 5" xfId="39173"/>
    <cellStyle name="Total 9 2 2 7 3" xfId="9665"/>
    <cellStyle name="Total 9 2 2 7 3 2" xfId="18654"/>
    <cellStyle name="Total 9 2 2 7 3 2 2" xfId="26969"/>
    <cellStyle name="Total 9 2 2 7 3 3" xfId="41188"/>
    <cellStyle name="Total 9 2 2 7 4" xfId="27926"/>
    <cellStyle name="Total 9 2 2 8" xfId="4879"/>
    <cellStyle name="Total 9 2 2 8 2" xfId="7465"/>
    <cellStyle name="Total 9 2 2 8 2 2" xfId="16454"/>
    <cellStyle name="Total 9 2 2 8 2 2 2" xfId="26037"/>
    <cellStyle name="Total 9 2 2 8 2 3" xfId="41493"/>
    <cellStyle name="Total 9 2 2 8 3" xfId="10102"/>
    <cellStyle name="Total 9 2 2 8 3 2" xfId="19091"/>
    <cellStyle name="Total 9 2 2 8 3 2 2" xfId="29648"/>
    <cellStyle name="Total 9 2 2 8 3 3" xfId="26965"/>
    <cellStyle name="Total 9 2 2 8 4" xfId="13868"/>
    <cellStyle name="Total 9 2 2 8 4 2" xfId="27654"/>
    <cellStyle name="Total 9 2 2 8 5" xfId="30913"/>
    <cellStyle name="Total 9 2 2 9" xfId="6787"/>
    <cellStyle name="Total 9 2 2 9 2" xfId="11986"/>
    <cellStyle name="Total 9 2 2 9 2 2" xfId="20975"/>
    <cellStyle name="Total 9 2 2 9 2 2 2" xfId="31833"/>
    <cellStyle name="Total 9 2 2 9 2 3" xfId="40117"/>
    <cellStyle name="Total 9 2 2 9 3" xfId="15776"/>
    <cellStyle name="Total 9 2 2 9 3 2" xfId="24759"/>
    <cellStyle name="Total 9 2 2 9 4" xfId="33163"/>
    <cellStyle name="Total 9 2 3" xfId="702"/>
    <cellStyle name="Total 9 2 3 2" xfId="5078"/>
    <cellStyle name="Total 9 2 3 2 2" xfId="7664"/>
    <cellStyle name="Total 9 2 3 2 2 2" xfId="16653"/>
    <cellStyle name="Total 9 2 3 2 2 2 2" xfId="38847"/>
    <cellStyle name="Total 9 2 3 2 2 3" xfId="41798"/>
    <cellStyle name="Total 9 2 3 2 3" xfId="10301"/>
    <cellStyle name="Total 9 2 3 2 3 2" xfId="19290"/>
    <cellStyle name="Total 9 2 3 2 3 2 2" xfId="32670"/>
    <cellStyle name="Total 9 2 3 2 3 3" xfId="22154"/>
    <cellStyle name="Total 9 2 3 2 4" xfId="14067"/>
    <cellStyle name="Total 9 2 3 2 4 2" xfId="27006"/>
    <cellStyle name="Total 9 2 3 2 5" xfId="22793"/>
    <cellStyle name="Total 9 2 3 3" xfId="3139"/>
    <cellStyle name="Total 9 2 3 3 2" xfId="24864"/>
    <cellStyle name="Total 9 2 3 4" xfId="24396"/>
    <cellStyle name="Total 9 2 4" xfId="1047"/>
    <cellStyle name="Total 9 2 4 2" xfId="5399"/>
    <cellStyle name="Total 9 2 4 2 2" xfId="7985"/>
    <cellStyle name="Total 9 2 4 2 2 2" xfId="16974"/>
    <cellStyle name="Total 9 2 4 2 2 2 2" xfId="42170"/>
    <cellStyle name="Total 9 2 4 2 2 3" xfId="33645"/>
    <cellStyle name="Total 9 2 4 2 3" xfId="10622"/>
    <cellStyle name="Total 9 2 4 2 3 2" xfId="19611"/>
    <cellStyle name="Total 9 2 4 2 3 2 2" xfId="28080"/>
    <cellStyle name="Total 9 2 4 2 3 3" xfId="37607"/>
    <cellStyle name="Total 9 2 4 2 4" xfId="14388"/>
    <cellStyle name="Total 9 2 4 2 4 2" xfId="30720"/>
    <cellStyle name="Total 9 2 4 2 5" xfId="29123"/>
    <cellStyle name="Total 9 2 4 3" xfId="3484"/>
    <cellStyle name="Total 9 2 4 3 2" xfId="31823"/>
    <cellStyle name="Total 9 2 4 4" xfId="31752"/>
    <cellStyle name="Total 9 2 5" xfId="1391"/>
    <cellStyle name="Total 9 2 5 2" xfId="5736"/>
    <cellStyle name="Total 9 2 5 2 2" xfId="8322"/>
    <cellStyle name="Total 9 2 5 2 2 2" xfId="17311"/>
    <cellStyle name="Total 9 2 5 2 2 2 2" xfId="38513"/>
    <cellStyle name="Total 9 2 5 2 2 3" xfId="27236"/>
    <cellStyle name="Total 9 2 5 2 3" xfId="10959"/>
    <cellStyle name="Total 9 2 5 2 3 2" xfId="19948"/>
    <cellStyle name="Total 9 2 5 2 3 2 2" xfId="42423"/>
    <cellStyle name="Total 9 2 5 2 3 3" xfId="37775"/>
    <cellStyle name="Total 9 2 5 2 4" xfId="14725"/>
    <cellStyle name="Total 9 2 5 2 4 2" xfId="41955"/>
    <cellStyle name="Total 9 2 5 2 5" xfId="36555"/>
    <cellStyle name="Total 9 2 5 3" xfId="3828"/>
    <cellStyle name="Total 9 2 5 3 2" xfId="29821"/>
    <cellStyle name="Total 9 2 5 4" xfId="26383"/>
    <cellStyle name="Total 9 2 6" xfId="1776"/>
    <cellStyle name="Total 9 2 6 2" xfId="6097"/>
    <cellStyle name="Total 9 2 6 2 2" xfId="8683"/>
    <cellStyle name="Total 9 2 6 2 2 2" xfId="17672"/>
    <cellStyle name="Total 9 2 6 2 2 2 2" xfId="34184"/>
    <cellStyle name="Total 9 2 6 2 2 3" xfId="40165"/>
    <cellStyle name="Total 9 2 6 2 3" xfId="11320"/>
    <cellStyle name="Total 9 2 6 2 3 2" xfId="20309"/>
    <cellStyle name="Total 9 2 6 2 3 2 2" xfId="29582"/>
    <cellStyle name="Total 9 2 6 2 3 3" xfId="34681"/>
    <cellStyle name="Total 9 2 6 2 4" xfId="15086"/>
    <cellStyle name="Total 9 2 6 2 4 2" xfId="29689"/>
    <cellStyle name="Total 9 2 6 2 5" xfId="23664"/>
    <cellStyle name="Total 9 2 6 3" xfId="4213"/>
    <cellStyle name="Total 9 2 6 3 2" xfId="34861"/>
    <cellStyle name="Total 9 2 6 4" xfId="37044"/>
    <cellStyle name="Total 9 2 7" xfId="2010"/>
    <cellStyle name="Total 9 2 7 2" xfId="6318"/>
    <cellStyle name="Total 9 2 7 2 2" xfId="8904"/>
    <cellStyle name="Total 9 2 7 2 2 2" xfId="17893"/>
    <cellStyle name="Total 9 2 7 2 2 2 2" xfId="27425"/>
    <cellStyle name="Total 9 2 7 2 2 3" xfId="28134"/>
    <cellStyle name="Total 9 2 7 2 3" xfId="11541"/>
    <cellStyle name="Total 9 2 7 2 3 2" xfId="20530"/>
    <cellStyle name="Total 9 2 7 2 3 2 2" xfId="30372"/>
    <cellStyle name="Total 9 2 7 2 3 3" xfId="37849"/>
    <cellStyle name="Total 9 2 7 2 4" xfId="15307"/>
    <cellStyle name="Total 9 2 7 2 4 2" xfId="22697"/>
    <cellStyle name="Total 9 2 7 2 5" xfId="24350"/>
    <cellStyle name="Total 9 2 7 3" xfId="4447"/>
    <cellStyle name="Total 9 2 7 3 2" xfId="37351"/>
    <cellStyle name="Total 9 2 7 4" xfId="31023"/>
    <cellStyle name="Total 9 2 8" xfId="2821"/>
    <cellStyle name="Total 9 2 8 2" xfId="6971"/>
    <cellStyle name="Total 9 2 8 2 2" xfId="12100"/>
    <cellStyle name="Total 9 2 8 2 2 2" xfId="21089"/>
    <cellStyle name="Total 9 2 8 2 2 2 2" xfId="38220"/>
    <cellStyle name="Total 9 2 8 2 2 3" xfId="34460"/>
    <cellStyle name="Total 9 2 8 2 3" xfId="12922"/>
    <cellStyle name="Total 9 2 8 2 3 2" xfId="21911"/>
    <cellStyle name="Total 9 2 8 2 3 2 2" xfId="29768"/>
    <cellStyle name="Total 9 2 8 2 3 3" xfId="30062"/>
    <cellStyle name="Total 9 2 8 2 4" xfId="15960"/>
    <cellStyle name="Total 9 2 8 2 4 2" xfId="29471"/>
    <cellStyle name="Total 9 2 8 2 5" xfId="43127"/>
    <cellStyle name="Total 9 2 8 3" xfId="9534"/>
    <cellStyle name="Total 9 2 8 3 2" xfId="18523"/>
    <cellStyle name="Total 9 2 8 3 2 2" xfId="37598"/>
    <cellStyle name="Total 9 2 8 3 3" xfId="28352"/>
    <cellStyle name="Total 9 2 8 4" xfId="24473"/>
    <cellStyle name="Total 9 2 9" xfId="4754"/>
    <cellStyle name="Total 9 2 9 2" xfId="7340"/>
    <cellStyle name="Total 9 2 9 2 2" xfId="16329"/>
    <cellStyle name="Total 9 2 9 2 2 2" xfId="29447"/>
    <cellStyle name="Total 9 2 9 2 3" xfId="31276"/>
    <cellStyle name="Total 9 2 9 3" xfId="9977"/>
    <cellStyle name="Total 9 2 9 3 2" xfId="18966"/>
    <cellStyle name="Total 9 2 9 3 2 2" xfId="36816"/>
    <cellStyle name="Total 9 2 9 3 3" xfId="22158"/>
    <cellStyle name="Total 9 2 9 4" xfId="13743"/>
    <cellStyle name="Total 9 2 9 4 2" xfId="42600"/>
    <cellStyle name="Total 9 2 9 5" xfId="40697"/>
    <cellStyle name="Total 9 3" xfId="445"/>
    <cellStyle name="Total 9 3 10" xfId="9310"/>
    <cellStyle name="Total 9 3 10 2" xfId="18299"/>
    <cellStyle name="Total 9 3 10 2 2" xfId="33954"/>
    <cellStyle name="Total 9 3 10 3" xfId="26520"/>
    <cellStyle name="Total 9 3 11" xfId="9711"/>
    <cellStyle name="Total 9 3 11 2" xfId="18700"/>
    <cellStyle name="Total 9 3 11 2 2" xfId="29140"/>
    <cellStyle name="Total 9 3 11 3" xfId="37791"/>
    <cellStyle name="Total 9 3 12" xfId="2451"/>
    <cellStyle name="Total 9 3 12 2" xfId="36371"/>
    <cellStyle name="Total 9 3 13" xfId="13360"/>
    <cellStyle name="Total 9 3 13 2" xfId="40897"/>
    <cellStyle name="Total 9 3 14" xfId="42957"/>
    <cellStyle name="Total 9 3 2" xfId="794"/>
    <cellStyle name="Total 9 3 2 2" xfId="5164"/>
    <cellStyle name="Total 9 3 2 2 2" xfId="7750"/>
    <cellStyle name="Total 9 3 2 2 2 2" xfId="16739"/>
    <cellStyle name="Total 9 3 2 2 2 2 2" xfId="23823"/>
    <cellStyle name="Total 9 3 2 2 2 3" xfId="26016"/>
    <cellStyle name="Total 9 3 2 2 3" xfId="10387"/>
    <cellStyle name="Total 9 3 2 2 3 2" xfId="19376"/>
    <cellStyle name="Total 9 3 2 2 3 2 2" xfId="27836"/>
    <cellStyle name="Total 9 3 2 2 3 3" xfId="34292"/>
    <cellStyle name="Total 9 3 2 2 4" xfId="14153"/>
    <cellStyle name="Total 9 3 2 2 4 2" xfId="25205"/>
    <cellStyle name="Total 9 3 2 2 5" xfId="33430"/>
    <cellStyle name="Total 9 3 2 3" xfId="3231"/>
    <cellStyle name="Total 9 3 2 3 2" xfId="30750"/>
    <cellStyle name="Total 9 3 2 4" xfId="30408"/>
    <cellStyle name="Total 9 3 3" xfId="1139"/>
    <cellStyle name="Total 9 3 3 2" xfId="5485"/>
    <cellStyle name="Total 9 3 3 2 2" xfId="8071"/>
    <cellStyle name="Total 9 3 3 2 2 2" xfId="17060"/>
    <cellStyle name="Total 9 3 3 2 2 2 2" xfId="31234"/>
    <cellStyle name="Total 9 3 3 2 2 3" xfId="35645"/>
    <cellStyle name="Total 9 3 3 2 3" xfId="10708"/>
    <cellStyle name="Total 9 3 3 2 3 2" xfId="19697"/>
    <cellStyle name="Total 9 3 3 2 3 2 2" xfId="32396"/>
    <cellStyle name="Total 9 3 3 2 3 3" xfId="40283"/>
    <cellStyle name="Total 9 3 3 2 4" xfId="14474"/>
    <cellStyle name="Total 9 3 3 2 4 2" xfId="38300"/>
    <cellStyle name="Total 9 3 3 2 5" xfId="40587"/>
    <cellStyle name="Total 9 3 3 3" xfId="3576"/>
    <cellStyle name="Total 9 3 3 3 2" xfId="40838"/>
    <cellStyle name="Total 9 3 3 4" xfId="22638"/>
    <cellStyle name="Total 9 3 4" xfId="1483"/>
    <cellStyle name="Total 9 3 4 2" xfId="5828"/>
    <cellStyle name="Total 9 3 4 2 2" xfId="8414"/>
    <cellStyle name="Total 9 3 4 2 2 2" xfId="17403"/>
    <cellStyle name="Total 9 3 4 2 2 2 2" xfId="40756"/>
    <cellStyle name="Total 9 3 4 2 2 3" xfId="39033"/>
    <cellStyle name="Total 9 3 4 2 3" xfId="11051"/>
    <cellStyle name="Total 9 3 4 2 3 2" xfId="20040"/>
    <cellStyle name="Total 9 3 4 2 3 2 2" xfId="30144"/>
    <cellStyle name="Total 9 3 4 2 3 3" xfId="40012"/>
    <cellStyle name="Total 9 3 4 2 4" xfId="14817"/>
    <cellStyle name="Total 9 3 4 2 4 2" xfId="24431"/>
    <cellStyle name="Total 9 3 4 2 5" xfId="42074"/>
    <cellStyle name="Total 9 3 4 3" xfId="3920"/>
    <cellStyle name="Total 9 3 4 3 2" xfId="35518"/>
    <cellStyle name="Total 9 3 4 4" xfId="43262"/>
    <cellStyle name="Total 9 3 5" xfId="1842"/>
    <cellStyle name="Total 9 3 5 2" xfId="6159"/>
    <cellStyle name="Total 9 3 5 2 2" xfId="8745"/>
    <cellStyle name="Total 9 3 5 2 2 2" xfId="17734"/>
    <cellStyle name="Total 9 3 5 2 2 2 2" xfId="22834"/>
    <cellStyle name="Total 9 3 5 2 2 3" xfId="38227"/>
    <cellStyle name="Total 9 3 5 2 3" xfId="11382"/>
    <cellStyle name="Total 9 3 5 2 3 2" xfId="20371"/>
    <cellStyle name="Total 9 3 5 2 3 2 2" xfId="31656"/>
    <cellStyle name="Total 9 3 5 2 3 3" xfId="40008"/>
    <cellStyle name="Total 9 3 5 2 4" xfId="15148"/>
    <cellStyle name="Total 9 3 5 2 4 2" xfId="37015"/>
    <cellStyle name="Total 9 3 5 2 5" xfId="39924"/>
    <cellStyle name="Total 9 3 5 3" xfId="4279"/>
    <cellStyle name="Total 9 3 5 3 2" xfId="33961"/>
    <cellStyle name="Total 9 3 5 4" xfId="30680"/>
    <cellStyle name="Total 9 3 6" xfId="2102"/>
    <cellStyle name="Total 9 3 6 2" xfId="6404"/>
    <cellStyle name="Total 9 3 6 2 2" xfId="8990"/>
    <cellStyle name="Total 9 3 6 2 2 2" xfId="17979"/>
    <cellStyle name="Total 9 3 6 2 2 2 2" xfId="33540"/>
    <cellStyle name="Total 9 3 6 2 2 3" xfId="26230"/>
    <cellStyle name="Total 9 3 6 2 3" xfId="11627"/>
    <cellStyle name="Total 9 3 6 2 3 2" xfId="20616"/>
    <cellStyle name="Total 9 3 6 2 3 2 2" xfId="28927"/>
    <cellStyle name="Total 9 3 6 2 3 3" xfId="32251"/>
    <cellStyle name="Total 9 3 6 2 4" xfId="15393"/>
    <cellStyle name="Total 9 3 6 2 4 2" xfId="30843"/>
    <cellStyle name="Total 9 3 6 2 5" xfId="35327"/>
    <cellStyle name="Total 9 3 6 3" xfId="4539"/>
    <cellStyle name="Total 9 3 6 3 2" xfId="27265"/>
    <cellStyle name="Total 9 3 6 4" xfId="34065"/>
    <cellStyle name="Total 9 3 7" xfId="2912"/>
    <cellStyle name="Total 9 3 7 2" xfId="7062"/>
    <cellStyle name="Total 9 3 7 2 2" xfId="12188"/>
    <cellStyle name="Total 9 3 7 2 2 2" xfId="21177"/>
    <cellStyle name="Total 9 3 7 2 2 2 2" xfId="42708"/>
    <cellStyle name="Total 9 3 7 2 2 3" xfId="24221"/>
    <cellStyle name="Total 9 3 7 2 3" xfId="12992"/>
    <cellStyle name="Total 9 3 7 2 3 2" xfId="21981"/>
    <cellStyle name="Total 9 3 7 2 3 2 2" xfId="27130"/>
    <cellStyle name="Total 9 3 7 2 3 3" xfId="35690"/>
    <cellStyle name="Total 9 3 7 2 4" xfId="16051"/>
    <cellStyle name="Total 9 3 7 2 4 2" xfId="23571"/>
    <cellStyle name="Total 9 3 7 2 5" xfId="32345"/>
    <cellStyle name="Total 9 3 7 3" xfId="9625"/>
    <cellStyle name="Total 9 3 7 3 2" xfId="18614"/>
    <cellStyle name="Total 9 3 7 3 2 2" xfId="41328"/>
    <cellStyle name="Total 9 3 7 3 3" xfId="39254"/>
    <cellStyle name="Total 9 3 7 4" xfId="26475"/>
    <cellStyle name="Total 9 3 8" xfId="4840"/>
    <cellStyle name="Total 9 3 8 2" xfId="7426"/>
    <cellStyle name="Total 9 3 8 2 2" xfId="16415"/>
    <cellStyle name="Total 9 3 8 2 2 2" xfId="38160"/>
    <cellStyle name="Total 9 3 8 2 3" xfId="32897"/>
    <cellStyle name="Total 9 3 8 3" xfId="10063"/>
    <cellStyle name="Total 9 3 8 3 2" xfId="19052"/>
    <cellStyle name="Total 9 3 8 3 2 2" xfId="35246"/>
    <cellStyle name="Total 9 3 8 3 3" xfId="34476"/>
    <cellStyle name="Total 9 3 8 4" xfId="13829"/>
    <cellStyle name="Total 9 3 8 4 2" xfId="37182"/>
    <cellStyle name="Total 9 3 8 5" xfId="42296"/>
    <cellStyle name="Total 9 3 9" xfId="6747"/>
    <cellStyle name="Total 9 3 9 2" xfId="11947"/>
    <cellStyle name="Total 9 3 9 2 2" xfId="20936"/>
    <cellStyle name="Total 9 3 9 2 2 2" xfId="31590"/>
    <cellStyle name="Total 9 3 9 2 3" xfId="23123"/>
    <cellStyle name="Total 9 3 9 3" xfId="15736"/>
    <cellStyle name="Total 9 3 9 3 2" xfId="22532"/>
    <cellStyle name="Total 9 3 9 4" xfId="29508"/>
    <cellStyle name="Total 9 4" xfId="543"/>
    <cellStyle name="Total 9 4 2" xfId="892"/>
    <cellStyle name="Total 9 4 2 2" xfId="5261"/>
    <cellStyle name="Total 9 4 2 2 2" xfId="7847"/>
    <cellStyle name="Total 9 4 2 2 2 2" xfId="16836"/>
    <cellStyle name="Total 9 4 2 2 2 2 2" xfId="42002"/>
    <cellStyle name="Total 9 4 2 2 2 3" xfId="40773"/>
    <cellStyle name="Total 9 4 2 2 3" xfId="10484"/>
    <cellStyle name="Total 9 4 2 2 3 2" xfId="19473"/>
    <cellStyle name="Total 9 4 2 2 3 2 2" xfId="27548"/>
    <cellStyle name="Total 9 4 2 2 3 3" xfId="35408"/>
    <cellStyle name="Total 9 4 2 2 4" xfId="14250"/>
    <cellStyle name="Total 9 4 2 2 4 2" xfId="43632"/>
    <cellStyle name="Total 9 4 2 2 5" xfId="43277"/>
    <cellStyle name="Total 9 4 2 3" xfId="3329"/>
    <cellStyle name="Total 9 4 2 3 2" xfId="35288"/>
    <cellStyle name="Total 9 4 2 4" xfId="28016"/>
    <cellStyle name="Total 9 4 3" xfId="1237"/>
    <cellStyle name="Total 9 4 3 2" xfId="5582"/>
    <cellStyle name="Total 9 4 3 2 2" xfId="8168"/>
    <cellStyle name="Total 9 4 3 2 2 2" xfId="17157"/>
    <cellStyle name="Total 9 4 3 2 2 2 2" xfId="25996"/>
    <cellStyle name="Total 9 4 3 2 2 3" xfId="24840"/>
    <cellStyle name="Total 9 4 3 2 3" xfId="10805"/>
    <cellStyle name="Total 9 4 3 2 3 2" xfId="19794"/>
    <cellStyle name="Total 9 4 3 2 3 2 2" xfId="36467"/>
    <cellStyle name="Total 9 4 3 2 3 3" xfId="39971"/>
    <cellStyle name="Total 9 4 3 2 4" xfId="14571"/>
    <cellStyle name="Total 9 4 3 2 4 2" xfId="30735"/>
    <cellStyle name="Total 9 4 3 2 5" xfId="24918"/>
    <cellStyle name="Total 9 4 3 3" xfId="3674"/>
    <cellStyle name="Total 9 4 3 3 2" xfId="26903"/>
    <cellStyle name="Total 9 4 3 4" xfId="23196"/>
    <cellStyle name="Total 9 4 4" xfId="1581"/>
    <cellStyle name="Total 9 4 4 2" xfId="5926"/>
    <cellStyle name="Total 9 4 4 2 2" xfId="8512"/>
    <cellStyle name="Total 9 4 4 2 2 2" xfId="17501"/>
    <cellStyle name="Total 9 4 4 2 2 2 2" xfId="25260"/>
    <cellStyle name="Total 9 4 4 2 2 3" xfId="26029"/>
    <cellStyle name="Total 9 4 4 2 3" xfId="11149"/>
    <cellStyle name="Total 9 4 4 2 3 2" xfId="20138"/>
    <cellStyle name="Total 9 4 4 2 3 2 2" xfId="27752"/>
    <cellStyle name="Total 9 4 4 2 3 3" xfId="38963"/>
    <cellStyle name="Total 9 4 4 2 4" xfId="14915"/>
    <cellStyle name="Total 9 4 4 2 4 2" xfId="29329"/>
    <cellStyle name="Total 9 4 4 2 5" xfId="33181"/>
    <cellStyle name="Total 9 4 4 3" xfId="4018"/>
    <cellStyle name="Total 9 4 4 3 2" xfId="24698"/>
    <cellStyle name="Total 9 4 4 4" xfId="30894"/>
    <cellStyle name="Total 9 4 5" xfId="1893"/>
    <cellStyle name="Total 9 4 5 2" xfId="6209"/>
    <cellStyle name="Total 9 4 5 2 2" xfId="8795"/>
    <cellStyle name="Total 9 4 5 2 2 2" xfId="17784"/>
    <cellStyle name="Total 9 4 5 2 2 2 2" xfId="31861"/>
    <cellStyle name="Total 9 4 5 2 2 3" xfId="35513"/>
    <cellStyle name="Total 9 4 5 2 3" xfId="11432"/>
    <cellStyle name="Total 9 4 5 2 3 2" xfId="20421"/>
    <cellStyle name="Total 9 4 5 2 3 2 2" xfId="30719"/>
    <cellStyle name="Total 9 4 5 2 3 3" xfId="26394"/>
    <cellStyle name="Total 9 4 5 2 4" xfId="15198"/>
    <cellStyle name="Total 9 4 5 2 4 2" xfId="34020"/>
    <cellStyle name="Total 9 4 5 2 5" xfId="42987"/>
    <cellStyle name="Total 9 4 5 3" xfId="4330"/>
    <cellStyle name="Total 9 4 5 3 2" xfId="35947"/>
    <cellStyle name="Total 9 4 5 4" xfId="33643"/>
    <cellStyle name="Total 9 4 6" xfId="2200"/>
    <cellStyle name="Total 9 4 6 2" xfId="6501"/>
    <cellStyle name="Total 9 4 6 2 2" xfId="9087"/>
    <cellStyle name="Total 9 4 6 2 2 2" xfId="18076"/>
    <cellStyle name="Total 9 4 6 2 2 2 2" xfId="22241"/>
    <cellStyle name="Total 9 4 6 2 2 3" xfId="22306"/>
    <cellStyle name="Total 9 4 6 2 3" xfId="11724"/>
    <cellStyle name="Total 9 4 6 2 3 2" xfId="20713"/>
    <cellStyle name="Total 9 4 6 2 3 2 2" xfId="26625"/>
    <cellStyle name="Total 9 4 6 2 3 3" xfId="43861"/>
    <cellStyle name="Total 9 4 6 2 4" xfId="15490"/>
    <cellStyle name="Total 9 4 6 2 4 2" xfId="32818"/>
    <cellStyle name="Total 9 4 6 2 5" xfId="30008"/>
    <cellStyle name="Total 9 4 6 3" xfId="4637"/>
    <cellStyle name="Total 9 4 6 3 2" xfId="26275"/>
    <cellStyle name="Total 9 4 6 4" xfId="29519"/>
    <cellStyle name="Total 9 4 7" xfId="4937"/>
    <cellStyle name="Total 9 4 7 2" xfId="7523"/>
    <cellStyle name="Total 9 4 7 2 2" xfId="16512"/>
    <cellStyle name="Total 9 4 7 2 2 2" xfId="37901"/>
    <cellStyle name="Total 9 4 7 2 3" xfId="26808"/>
    <cellStyle name="Total 9 4 7 3" xfId="10160"/>
    <cellStyle name="Total 9 4 7 3 2" xfId="19149"/>
    <cellStyle name="Total 9 4 7 3 2 2" xfId="29054"/>
    <cellStyle name="Total 9 4 7 3 3" xfId="35402"/>
    <cellStyle name="Total 9 4 7 4" xfId="13926"/>
    <cellStyle name="Total 9 4 7 4 2" xfId="25656"/>
    <cellStyle name="Total 9 4 7 5" xfId="23646"/>
    <cellStyle name="Total 9 4 8" xfId="2549"/>
    <cellStyle name="Total 9 4 8 2" xfId="28931"/>
    <cellStyle name="Total 9 4 9" xfId="32106"/>
    <cellStyle name="Total 9 5" xfId="312"/>
    <cellStyle name="Total 9 5 2" xfId="4715"/>
    <cellStyle name="Total 9 5 2 2" xfId="7301"/>
    <cellStyle name="Total 9 5 2 2 2" xfId="16290"/>
    <cellStyle name="Total 9 5 2 2 2 2" xfId="42193"/>
    <cellStyle name="Total 9 5 2 2 3" xfId="30395"/>
    <cellStyle name="Total 9 5 2 3" xfId="9938"/>
    <cellStyle name="Total 9 5 2 3 2" xfId="18927"/>
    <cellStyle name="Total 9 5 2 3 2 2" xfId="27692"/>
    <cellStyle name="Total 9 5 2 3 3" xfId="40097"/>
    <cellStyle name="Total 9 5 2 4" xfId="13704"/>
    <cellStyle name="Total 9 5 2 4 2" xfId="30330"/>
    <cellStyle name="Total 9 5 2 5" xfId="39613"/>
    <cellStyle name="Total 9 5 3" xfId="2780"/>
    <cellStyle name="Total 9 5 3 2" xfId="36731"/>
    <cellStyle name="Total 9 5 4" xfId="35014"/>
    <cellStyle name="Total 9 6" xfId="661"/>
    <cellStyle name="Total 9 6 2" xfId="5039"/>
    <cellStyle name="Total 9 6 2 2" xfId="7625"/>
    <cellStyle name="Total 9 6 2 2 2" xfId="16614"/>
    <cellStyle name="Total 9 6 2 2 2 2" xfId="23148"/>
    <cellStyle name="Total 9 6 2 2 3" xfId="29448"/>
    <cellStyle name="Total 9 6 2 3" xfId="10262"/>
    <cellStyle name="Total 9 6 2 3 2" xfId="19251"/>
    <cellStyle name="Total 9 6 2 3 2 2" xfId="29843"/>
    <cellStyle name="Total 9 6 2 3 3" xfId="43821"/>
    <cellStyle name="Total 9 6 2 4" xfId="14028"/>
    <cellStyle name="Total 9 6 2 4 2" xfId="36832"/>
    <cellStyle name="Total 9 6 2 5" xfId="37588"/>
    <cellStyle name="Total 9 6 3" xfId="3098"/>
    <cellStyle name="Total 9 6 3 2" xfId="34969"/>
    <cellStyle name="Total 9 6 4" xfId="23901"/>
    <cellStyle name="Total 9 7" xfId="1006"/>
    <cellStyle name="Total 9 7 2" xfId="5360"/>
    <cellStyle name="Total 9 7 2 2" xfId="7946"/>
    <cellStyle name="Total 9 7 2 2 2" xfId="16935"/>
    <cellStyle name="Total 9 7 2 2 2 2" xfId="32494"/>
    <cellStyle name="Total 9 7 2 2 3" xfId="33264"/>
    <cellStyle name="Total 9 7 2 3" xfId="10583"/>
    <cellStyle name="Total 9 7 2 3 2" xfId="19572"/>
    <cellStyle name="Total 9 7 2 3 2 2" xfId="39991"/>
    <cellStyle name="Total 9 7 2 3 3" xfId="44121"/>
    <cellStyle name="Total 9 7 2 4" xfId="14349"/>
    <cellStyle name="Total 9 7 2 4 2" xfId="42353"/>
    <cellStyle name="Total 9 7 2 5" xfId="41847"/>
    <cellStyle name="Total 9 7 3" xfId="3443"/>
    <cellStyle name="Total 9 7 3 2" xfId="43226"/>
    <cellStyle name="Total 9 7 4" xfId="43146"/>
    <cellStyle name="Total 9 8" xfId="1350"/>
    <cellStyle name="Total 9 8 2" xfId="5695"/>
    <cellStyle name="Total 9 8 2 2" xfId="8281"/>
    <cellStyle name="Total 9 8 2 2 2" xfId="17270"/>
    <cellStyle name="Total 9 8 2 2 2 2" xfId="32658"/>
    <cellStyle name="Total 9 8 2 2 3" xfId="38967"/>
    <cellStyle name="Total 9 8 2 3" xfId="10918"/>
    <cellStyle name="Total 9 8 2 3 2" xfId="19907"/>
    <cellStyle name="Total 9 8 2 3 2 2" xfId="23655"/>
    <cellStyle name="Total 9 8 2 3 3" xfId="34639"/>
    <cellStyle name="Total 9 8 2 4" xfId="14684"/>
    <cellStyle name="Total 9 8 2 4 2" xfId="40177"/>
    <cellStyle name="Total 9 8 2 5" xfId="28036"/>
    <cellStyle name="Total 9 8 3" xfId="3787"/>
    <cellStyle name="Total 9 8 3 2" xfId="43510"/>
    <cellStyle name="Total 9 8 4" xfId="35350"/>
    <cellStyle name="Total 9 9" xfId="1603"/>
    <cellStyle name="Total 9 9 2" xfId="5948"/>
    <cellStyle name="Total 9 9 2 2" xfId="8534"/>
    <cellStyle name="Total 9 9 2 2 2" xfId="17523"/>
    <cellStyle name="Total 9 9 2 2 2 2" xfId="25085"/>
    <cellStyle name="Total 9 9 2 2 3" xfId="30806"/>
    <cellStyle name="Total 9 9 2 3" xfId="11171"/>
    <cellStyle name="Total 9 9 2 3 2" xfId="20160"/>
    <cellStyle name="Total 9 9 2 3 2 2" xfId="36054"/>
    <cellStyle name="Total 9 9 2 3 3" xfId="40579"/>
    <cellStyle name="Total 9 9 2 4" xfId="14937"/>
    <cellStyle name="Total 9 9 2 4 2" xfId="31972"/>
    <cellStyle name="Total 9 9 2 5" xfId="39100"/>
    <cellStyle name="Total 9 9 3" xfId="4040"/>
    <cellStyle name="Total 9 9 3 2" xfId="29250"/>
    <cellStyle name="Total 9 9 4" xfId="22624"/>
    <cellStyle name="Warning Text 2" xfId="105"/>
    <cellStyle name="Warning Text 3" xfId="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98</xdr:row>
      <xdr:rowOff>102914</xdr:rowOff>
    </xdr:from>
    <xdr:to>
      <xdr:col>15</xdr:col>
      <xdr:colOff>520700</xdr:colOff>
      <xdr:row>125</xdr:row>
      <xdr:rowOff>120946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500" y="14282464"/>
          <a:ext cx="10255250" cy="49900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3</xdr:col>
      <xdr:colOff>176212</xdr:colOff>
      <xdr:row>22</xdr:row>
      <xdr:rowOff>12381</xdr:rowOff>
    </xdr:to>
    <xdr:pic>
      <xdr:nvPicPr>
        <xdr:cNvPr id="2" name="Picture 1" descr="A picture containing bottle, photo&#10;&#10;Description automatically generated"/>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52675"/>
          <a:ext cx="3267075" cy="1641156"/>
        </a:xfrm>
        <a:prstGeom prst="rect">
          <a:avLst/>
        </a:prstGeom>
      </xdr:spPr>
    </xdr:pic>
    <xdr:clientData/>
  </xdr:twoCellAnchor>
  <xdr:twoCellAnchor editAs="oneCell">
    <xdr:from>
      <xdr:col>6</xdr:col>
      <xdr:colOff>0</xdr:colOff>
      <xdr:row>13</xdr:row>
      <xdr:rowOff>0</xdr:rowOff>
    </xdr:from>
    <xdr:to>
      <xdr:col>14</xdr:col>
      <xdr:colOff>557254</xdr:colOff>
      <xdr:row>19</xdr:row>
      <xdr:rowOff>14296</xdr:rowOff>
    </xdr:to>
    <xdr:pic>
      <xdr:nvPicPr>
        <xdr:cNvPr id="3" name="Picture 2"/>
        <xdr:cNvPicPr>
          <a:picLocks noChangeAspect="1"/>
        </xdr:cNvPicPr>
      </xdr:nvPicPr>
      <xdr:blipFill>
        <a:blip xmlns:r="http://schemas.openxmlformats.org/officeDocument/2006/relationships" r:embed="rId2"/>
        <a:stretch>
          <a:fillRect/>
        </a:stretch>
      </xdr:blipFill>
      <xdr:spPr>
        <a:xfrm>
          <a:off x="3886200" y="2352675"/>
          <a:ext cx="5738854" cy="11001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519113</xdr:colOff>
      <xdr:row>26</xdr:row>
      <xdr:rowOff>71438</xdr:rowOff>
    </xdr:from>
    <xdr:to>
      <xdr:col>16</xdr:col>
      <xdr:colOff>442960</xdr:colOff>
      <xdr:row>45</xdr:row>
      <xdr:rowOff>90513</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4776788"/>
          <a:ext cx="6400847" cy="3457600"/>
        </a:xfrm>
        <a:prstGeom prst="rect">
          <a:avLst/>
        </a:prstGeom>
      </xdr:spPr>
    </xdr:pic>
    <xdr:clientData/>
  </xdr:twoCellAnchor>
  <xdr:twoCellAnchor editAs="oneCell">
    <xdr:from>
      <xdr:col>7</xdr:col>
      <xdr:colOff>19050</xdr:colOff>
      <xdr:row>12</xdr:row>
      <xdr:rowOff>161925</xdr:rowOff>
    </xdr:from>
    <xdr:to>
      <xdr:col>16</xdr:col>
      <xdr:colOff>138156</xdr:colOff>
      <xdr:row>27</xdr:row>
      <xdr:rowOff>23831</xdr:rowOff>
    </xdr:to>
    <xdr:pic>
      <xdr:nvPicPr>
        <xdr:cNvPr id="3" name="Picture 2"/>
        <xdr:cNvPicPr>
          <a:picLocks noChangeAspect="1"/>
        </xdr:cNvPicPr>
      </xdr:nvPicPr>
      <xdr:blipFill>
        <a:blip xmlns:r="http://schemas.openxmlformats.org/officeDocument/2006/relationships" r:embed="rId2"/>
        <a:stretch>
          <a:fillRect/>
        </a:stretch>
      </xdr:blipFill>
      <xdr:spPr>
        <a:xfrm>
          <a:off x="4662488" y="2333625"/>
          <a:ext cx="5948406" cy="257653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590550</xdr:colOff>
      <xdr:row>5</xdr:row>
      <xdr:rowOff>123825</xdr:rowOff>
    </xdr:from>
    <xdr:to>
      <xdr:col>19</xdr:col>
      <xdr:colOff>352471</xdr:colOff>
      <xdr:row>11</xdr:row>
      <xdr:rowOff>176221</xdr:rowOff>
    </xdr:to>
    <xdr:pic>
      <xdr:nvPicPr>
        <xdr:cNvPr id="2" name="Picture 1"/>
        <xdr:cNvPicPr>
          <a:picLocks noChangeAspect="1"/>
        </xdr:cNvPicPr>
      </xdr:nvPicPr>
      <xdr:blipFill>
        <a:blip xmlns:r="http://schemas.openxmlformats.org/officeDocument/2006/relationships" r:embed="rId1"/>
        <a:stretch>
          <a:fillRect/>
        </a:stretch>
      </xdr:blipFill>
      <xdr:spPr>
        <a:xfrm>
          <a:off x="6419850" y="1028700"/>
          <a:ext cx="6238921" cy="116682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58009</xdr:colOff>
      <xdr:row>44</xdr:row>
      <xdr:rowOff>26509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84150"/>
          <a:ext cx="6154009" cy="79449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8</xdr:col>
      <xdr:colOff>184464</xdr:colOff>
      <xdr:row>108</xdr:row>
      <xdr:rowOff>127347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3531850"/>
          <a:ext cx="6102664" cy="67567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xdr:colOff>
      <xdr:row>100</xdr:row>
      <xdr:rowOff>177800</xdr:rowOff>
    </xdr:from>
    <xdr:to>
      <xdr:col>17</xdr:col>
      <xdr:colOff>95853</xdr:colOff>
      <xdr:row>108</xdr:row>
      <xdr:rowOff>108022</xdr:rowOff>
    </xdr:to>
    <xdr:pic>
      <xdr:nvPicPr>
        <xdr:cNvPr id="5" name="Picture 4"/>
        <xdr:cNvPicPr>
          <a:picLocks noChangeAspect="1"/>
        </xdr:cNvPicPr>
      </xdr:nvPicPr>
      <xdr:blipFill>
        <a:blip xmlns:r="http://schemas.openxmlformats.org/officeDocument/2006/relationships" r:embed="rId1"/>
        <a:stretch>
          <a:fillRect/>
        </a:stretch>
      </xdr:blipFill>
      <xdr:spPr>
        <a:xfrm>
          <a:off x="12700" y="15830550"/>
          <a:ext cx="11741753" cy="1403422"/>
        </a:xfrm>
        <a:prstGeom prst="rect">
          <a:avLst/>
        </a:prstGeom>
      </xdr:spPr>
    </xdr:pic>
    <xdr:clientData/>
  </xdr:twoCellAnchor>
  <xdr:twoCellAnchor editAs="oneCell">
    <xdr:from>
      <xdr:col>0</xdr:col>
      <xdr:colOff>0</xdr:colOff>
      <xdr:row>218</xdr:row>
      <xdr:rowOff>104775</xdr:rowOff>
    </xdr:from>
    <xdr:to>
      <xdr:col>12</xdr:col>
      <xdr:colOff>176892</xdr:colOff>
      <xdr:row>240</xdr:row>
      <xdr:rowOff>130462</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36871275"/>
          <a:ext cx="8711292" cy="42166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730250</xdr:colOff>
      <xdr:row>35</xdr:row>
      <xdr:rowOff>69850</xdr:rowOff>
    </xdr:from>
    <xdr:to>
      <xdr:col>14</xdr:col>
      <xdr:colOff>382064</xdr:colOff>
      <xdr:row>61</xdr:row>
      <xdr:rowOff>73694</xdr:rowOff>
    </xdr:to>
    <xdr:pic>
      <xdr:nvPicPr>
        <xdr:cNvPr id="2" name="Picture 1"/>
        <xdr:cNvPicPr>
          <a:picLocks noChangeAspect="1"/>
        </xdr:cNvPicPr>
      </xdr:nvPicPr>
      <xdr:blipFill>
        <a:blip xmlns:r="http://schemas.openxmlformats.org/officeDocument/2006/relationships" r:embed="rId1"/>
        <a:stretch>
          <a:fillRect/>
        </a:stretch>
      </xdr:blipFill>
      <xdr:spPr>
        <a:xfrm>
          <a:off x="7448550" y="5962650"/>
          <a:ext cx="5798614" cy="4791744"/>
        </a:xfrm>
        <a:prstGeom prst="rect">
          <a:avLst/>
        </a:prstGeom>
      </xdr:spPr>
    </xdr:pic>
    <xdr:clientData/>
  </xdr:twoCellAnchor>
  <xdr:twoCellAnchor editAs="oneCell">
    <xdr:from>
      <xdr:col>0</xdr:col>
      <xdr:colOff>355600</xdr:colOff>
      <xdr:row>34</xdr:row>
      <xdr:rowOff>31750</xdr:rowOff>
    </xdr:from>
    <xdr:to>
      <xdr:col>6</xdr:col>
      <xdr:colOff>654050</xdr:colOff>
      <xdr:row>87</xdr:row>
      <xdr:rowOff>42172</xdr:rowOff>
    </xdr:to>
    <xdr:pic>
      <xdr:nvPicPr>
        <xdr:cNvPr id="3" name="Picture 2"/>
        <xdr:cNvPicPr>
          <a:picLocks noChangeAspect="1"/>
        </xdr:cNvPicPr>
      </xdr:nvPicPr>
      <xdr:blipFill>
        <a:blip xmlns:r="http://schemas.openxmlformats.org/officeDocument/2006/relationships" r:embed="rId2"/>
        <a:stretch>
          <a:fillRect/>
        </a:stretch>
      </xdr:blipFill>
      <xdr:spPr>
        <a:xfrm>
          <a:off x="355600" y="8134350"/>
          <a:ext cx="6121400" cy="97703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177800</xdr:colOff>
      <xdr:row>8</xdr:row>
      <xdr:rowOff>178090</xdr:rowOff>
    </xdr:from>
    <xdr:to>
      <xdr:col>22</xdr:col>
      <xdr:colOff>521129</xdr:colOff>
      <xdr:row>22</xdr:row>
      <xdr:rowOff>38279</xdr:rowOff>
    </xdr:to>
    <xdr:pic>
      <xdr:nvPicPr>
        <xdr:cNvPr id="3" name="Picture 2"/>
        <xdr:cNvPicPr>
          <a:picLocks noChangeAspect="1"/>
        </xdr:cNvPicPr>
      </xdr:nvPicPr>
      <xdr:blipFill>
        <a:blip xmlns:r="http://schemas.openxmlformats.org/officeDocument/2006/relationships" r:embed="rId1"/>
        <a:stretch>
          <a:fillRect/>
        </a:stretch>
      </xdr:blipFill>
      <xdr:spPr>
        <a:xfrm>
          <a:off x="8102600" y="1651290"/>
          <a:ext cx="5829729" cy="2438289"/>
        </a:xfrm>
        <a:prstGeom prst="rect">
          <a:avLst/>
        </a:prstGeom>
      </xdr:spPr>
    </xdr:pic>
    <xdr:clientData/>
  </xdr:twoCellAnchor>
  <xdr:twoCellAnchor editAs="oneCell">
    <xdr:from>
      <xdr:col>0</xdr:col>
      <xdr:colOff>573300</xdr:colOff>
      <xdr:row>8</xdr:row>
      <xdr:rowOff>107949</xdr:rowOff>
    </xdr:from>
    <xdr:to>
      <xdr:col>11</xdr:col>
      <xdr:colOff>120650</xdr:colOff>
      <xdr:row>24</xdr:row>
      <xdr:rowOff>90076</xdr:rowOff>
    </xdr:to>
    <xdr:pic>
      <xdr:nvPicPr>
        <xdr:cNvPr id="4" name="Picture 3"/>
        <xdr:cNvPicPr>
          <a:picLocks noChangeAspect="1"/>
        </xdr:cNvPicPr>
      </xdr:nvPicPr>
      <xdr:blipFill>
        <a:blip xmlns:r="http://schemas.openxmlformats.org/officeDocument/2006/relationships" r:embed="rId2"/>
        <a:stretch>
          <a:fillRect/>
        </a:stretch>
      </xdr:blipFill>
      <xdr:spPr>
        <a:xfrm>
          <a:off x="573300" y="1581149"/>
          <a:ext cx="6252950" cy="2928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471488</xdr:colOff>
      <xdr:row>1</xdr:row>
      <xdr:rowOff>138113</xdr:rowOff>
    </xdr:from>
    <xdr:to>
      <xdr:col>17</xdr:col>
      <xdr:colOff>395335</xdr:colOff>
      <xdr:row>20</xdr:row>
      <xdr:rowOff>157188</xdr:rowOff>
    </xdr:to>
    <xdr:pic>
      <xdr:nvPicPr>
        <xdr:cNvPr id="2" name="Picture 1"/>
        <xdr:cNvPicPr>
          <a:picLocks noChangeAspect="1"/>
        </xdr:cNvPicPr>
      </xdr:nvPicPr>
      <xdr:blipFill>
        <a:blip xmlns:r="http://schemas.openxmlformats.org/officeDocument/2006/relationships" r:embed="rId1"/>
        <a:stretch>
          <a:fillRect/>
        </a:stretch>
      </xdr:blipFill>
      <xdr:spPr>
        <a:xfrm>
          <a:off x="5005388" y="319088"/>
          <a:ext cx="6400847" cy="3457600"/>
        </a:xfrm>
        <a:prstGeom prst="rect">
          <a:avLst/>
        </a:prstGeom>
      </xdr:spPr>
    </xdr:pic>
    <xdr:clientData/>
  </xdr:twoCellAnchor>
  <xdr:twoCellAnchor editAs="oneCell">
    <xdr:from>
      <xdr:col>5</xdr:col>
      <xdr:colOff>109537</xdr:colOff>
      <xdr:row>34</xdr:row>
      <xdr:rowOff>123825</xdr:rowOff>
    </xdr:from>
    <xdr:to>
      <xdr:col>14</xdr:col>
      <xdr:colOff>228643</xdr:colOff>
      <xdr:row>48</xdr:row>
      <xdr:rowOff>166706</xdr:rowOff>
    </xdr:to>
    <xdr:pic>
      <xdr:nvPicPr>
        <xdr:cNvPr id="3" name="Picture 2"/>
        <xdr:cNvPicPr>
          <a:picLocks noChangeAspect="1"/>
        </xdr:cNvPicPr>
      </xdr:nvPicPr>
      <xdr:blipFill>
        <a:blip xmlns:r="http://schemas.openxmlformats.org/officeDocument/2006/relationships" r:embed="rId2"/>
        <a:stretch>
          <a:fillRect/>
        </a:stretch>
      </xdr:blipFill>
      <xdr:spPr>
        <a:xfrm>
          <a:off x="3457575" y="6276975"/>
          <a:ext cx="5948406" cy="25765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14287</xdr:colOff>
      <xdr:row>23</xdr:row>
      <xdr:rowOff>19450</xdr:rowOff>
    </xdr:from>
    <xdr:to>
      <xdr:col>17</xdr:col>
      <xdr:colOff>100066</xdr:colOff>
      <xdr:row>30</xdr:row>
      <xdr:rowOff>76211</xdr:rowOff>
    </xdr:to>
    <xdr:pic>
      <xdr:nvPicPr>
        <xdr:cNvPr id="2" name="Picture 1"/>
        <xdr:cNvPicPr>
          <a:picLocks noChangeAspect="1"/>
        </xdr:cNvPicPr>
      </xdr:nvPicPr>
      <xdr:blipFill>
        <a:blip xmlns:r="http://schemas.openxmlformats.org/officeDocument/2006/relationships" r:embed="rId1"/>
        <a:stretch>
          <a:fillRect/>
        </a:stretch>
      </xdr:blipFill>
      <xdr:spPr>
        <a:xfrm>
          <a:off x="5172075" y="1829200"/>
          <a:ext cx="6562779" cy="1323586"/>
        </a:xfrm>
        <a:prstGeom prst="rect">
          <a:avLst/>
        </a:prstGeom>
      </xdr:spPr>
    </xdr:pic>
    <xdr:clientData/>
  </xdr:twoCellAnchor>
  <xdr:twoCellAnchor editAs="oneCell">
    <xdr:from>
      <xdr:col>7</xdr:col>
      <xdr:colOff>581025</xdr:colOff>
      <xdr:row>15</xdr:row>
      <xdr:rowOff>98404</xdr:rowOff>
    </xdr:from>
    <xdr:to>
      <xdr:col>17</xdr:col>
      <xdr:colOff>171500</xdr:colOff>
      <xdr:row>23</xdr:row>
      <xdr:rowOff>52400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738813" y="460354"/>
          <a:ext cx="6067475" cy="1401796"/>
        </a:xfrm>
        <a:prstGeom prst="rect">
          <a:avLst/>
        </a:prstGeom>
      </xdr:spPr>
    </xdr:pic>
    <xdr:clientData/>
  </xdr:twoCellAnchor>
  <xdr:twoCellAnchor editAs="oneCell">
    <xdr:from>
      <xdr:col>7</xdr:col>
      <xdr:colOff>304799</xdr:colOff>
      <xdr:row>30</xdr:row>
      <xdr:rowOff>101623</xdr:rowOff>
    </xdr:from>
    <xdr:to>
      <xdr:col>17</xdr:col>
      <xdr:colOff>109591</xdr:colOff>
      <xdr:row>35</xdr:row>
      <xdr:rowOff>128595</xdr:rowOff>
    </xdr:to>
    <xdr:pic>
      <xdr:nvPicPr>
        <xdr:cNvPr id="4" name="Picture 3"/>
        <xdr:cNvPicPr>
          <a:picLocks noChangeAspect="1"/>
        </xdr:cNvPicPr>
      </xdr:nvPicPr>
      <xdr:blipFill>
        <a:blip xmlns:r="http://schemas.openxmlformats.org/officeDocument/2006/relationships" r:embed="rId3"/>
        <a:stretch>
          <a:fillRect/>
        </a:stretch>
      </xdr:blipFill>
      <xdr:spPr>
        <a:xfrm>
          <a:off x="5829299" y="5349898"/>
          <a:ext cx="6281792" cy="9318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433387</xdr:colOff>
      <xdr:row>28</xdr:row>
      <xdr:rowOff>61913</xdr:rowOff>
    </xdr:from>
    <xdr:to>
      <xdr:col>14</xdr:col>
      <xdr:colOff>595312</xdr:colOff>
      <xdr:row>37</xdr:row>
      <xdr:rowOff>74294</xdr:rowOff>
    </xdr:to>
    <xdr:pic>
      <xdr:nvPicPr>
        <xdr:cNvPr id="2" name="Picture 1" descr="A picture containing bottle, photo&#10;&#10;Description automatically generated"/>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2950" y="5129213"/>
          <a:ext cx="3267075" cy="1641156"/>
        </a:xfrm>
        <a:prstGeom prst="rect">
          <a:avLst/>
        </a:prstGeom>
      </xdr:spPr>
    </xdr:pic>
    <xdr:clientData/>
  </xdr:twoCellAnchor>
  <xdr:twoCellAnchor editAs="oneCell">
    <xdr:from>
      <xdr:col>0</xdr:col>
      <xdr:colOff>542926</xdr:colOff>
      <xdr:row>28</xdr:row>
      <xdr:rowOff>119063</xdr:rowOff>
    </xdr:from>
    <xdr:to>
      <xdr:col>7</xdr:col>
      <xdr:colOff>681080</xdr:colOff>
      <xdr:row>34</xdr:row>
      <xdr:rowOff>133359</xdr:rowOff>
    </xdr:to>
    <xdr:pic>
      <xdr:nvPicPr>
        <xdr:cNvPr id="3" name="Picture 2"/>
        <xdr:cNvPicPr>
          <a:picLocks noChangeAspect="1"/>
        </xdr:cNvPicPr>
      </xdr:nvPicPr>
      <xdr:blipFill>
        <a:blip xmlns:r="http://schemas.openxmlformats.org/officeDocument/2006/relationships" r:embed="rId2"/>
        <a:stretch>
          <a:fillRect/>
        </a:stretch>
      </xdr:blipFill>
      <xdr:spPr>
        <a:xfrm>
          <a:off x="542926" y="5186363"/>
          <a:ext cx="5738854" cy="11001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heicct.org/sites/default/files/publications/EV_cost_2020_2030_20190401.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autonews.com/article/20161122/RETAIL05/161129973/average-age-of-vehicles-on-road-hits-11-6-years" TargetMode="External"/><Relationship Id="rId2" Type="http://schemas.openxmlformats.org/officeDocument/2006/relationships/hyperlink" Target="https://docplayer.net/13429629-How-consumers-value-fuel-economy-a-literature-review.html" TargetMode="External"/><Relationship Id="rId1" Type="http://schemas.openxmlformats.org/officeDocument/2006/relationships/hyperlink" Target="https://www.autonews.com/article/20150428/BLOG06/150429797/the-f-150-ford-s-heavy-duty-profit-hauler" TargetMode="External"/><Relationship Id="rId5" Type="http://schemas.openxmlformats.org/officeDocument/2006/relationships/drawing" Target="../drawings/drawing4.xm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cncda.org/wp-content/uploads/Cal-Covering-4Q-18.pdf" TargetMode="External"/><Relationship Id="rId1" Type="http://schemas.openxmlformats.org/officeDocument/2006/relationships/hyperlink" Target="https://www.cncda.org/wp-content/uploads/Cal-Covering-2Q-19.pdf" TargetMode="External"/><Relationship Id="rId4"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nada.org/WorkArea/DownloadAsset.aspx?id=21474853735" TargetMode="External"/><Relationship Id="rId1" Type="http://schemas.openxmlformats.org/officeDocument/2006/relationships/hyperlink" Target="https://www.nada.org/WorkArea/DownloadAsset.aspx?id=21474853735" TargetMode="External"/><Relationship Id="rId4"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27" workbookViewId="0">
      <selection activeCell="C38" sqref="C38"/>
    </sheetView>
  </sheetViews>
  <sheetFormatPr defaultRowHeight="14.25"/>
  <cols>
    <col min="2" max="2" width="56.265625" customWidth="1"/>
    <col min="3" max="3" width="20.59765625" customWidth="1"/>
  </cols>
  <sheetData>
    <row r="1" spans="1:2">
      <c r="A1" s="1" t="s">
        <v>11</v>
      </c>
    </row>
    <row r="3" spans="1:2" s="35" customFormat="1">
      <c r="A3" s="1" t="s">
        <v>12</v>
      </c>
      <c r="B3" s="11" t="s">
        <v>661</v>
      </c>
    </row>
    <row r="4" spans="1:2" s="35" customFormat="1">
      <c r="B4" s="35" t="s">
        <v>620</v>
      </c>
    </row>
    <row r="5" spans="1:2" s="35" customFormat="1">
      <c r="B5" s="35" t="s">
        <v>622</v>
      </c>
    </row>
    <row r="6" spans="1:2" s="35" customFormat="1">
      <c r="B6" s="154">
        <v>2019</v>
      </c>
    </row>
    <row r="7" spans="1:2" s="35" customFormat="1">
      <c r="B7" s="33" t="s">
        <v>621</v>
      </c>
    </row>
    <row r="8" spans="1:2" s="35" customFormat="1"/>
    <row r="9" spans="1:2">
      <c r="B9" s="11" t="s">
        <v>181</v>
      </c>
    </row>
    <row r="10" spans="1:2" s="35" customFormat="1">
      <c r="B10" s="127" t="s">
        <v>623</v>
      </c>
    </row>
    <row r="11" spans="1:2" s="35" customFormat="1">
      <c r="B11" s="127" t="s">
        <v>624</v>
      </c>
    </row>
    <row r="12" spans="1:2" s="35" customFormat="1">
      <c r="B12" s="127" t="s">
        <v>625</v>
      </c>
    </row>
    <row r="13" spans="1:2" s="35" customFormat="1">
      <c r="B13" s="127" t="s">
        <v>626</v>
      </c>
    </row>
    <row r="14" spans="1:2" s="35" customFormat="1">
      <c r="B14" s="127" t="s">
        <v>627</v>
      </c>
    </row>
    <row r="15" spans="1:2" s="35" customFormat="1">
      <c r="B15" s="153" t="s">
        <v>628</v>
      </c>
    </row>
    <row r="16" spans="1:2" s="5" customFormat="1">
      <c r="B16" s="155"/>
    </row>
    <row r="17" spans="2:3">
      <c r="B17" t="s">
        <v>174</v>
      </c>
    </row>
    <row r="18" spans="2:3">
      <c r="B18" s="27" t="s">
        <v>175</v>
      </c>
      <c r="C18" s="27" t="s">
        <v>176</v>
      </c>
    </row>
    <row r="19" spans="2:3">
      <c r="B19" s="27" t="s">
        <v>178</v>
      </c>
      <c r="C19" s="27" t="s">
        <v>179</v>
      </c>
    </row>
    <row r="20" spans="2:3">
      <c r="B20" s="27" t="s">
        <v>177</v>
      </c>
      <c r="C20" s="27" t="s">
        <v>180</v>
      </c>
    </row>
    <row r="21" spans="2:3" s="35" customFormat="1">
      <c r="B21" s="27"/>
      <c r="C21" s="27"/>
    </row>
    <row r="22" spans="2:3" s="35" customFormat="1">
      <c r="B22" s="11" t="s">
        <v>10</v>
      </c>
      <c r="C22" s="27"/>
    </row>
    <row r="23" spans="2:3" s="35" customFormat="1">
      <c r="B23" s="10" t="s">
        <v>71</v>
      </c>
      <c r="C23" s="27"/>
    </row>
    <row r="24" spans="2:3" s="35" customFormat="1">
      <c r="B24" s="12">
        <v>2016</v>
      </c>
      <c r="C24" s="27"/>
    </row>
    <row r="25" spans="2:3" s="35" customFormat="1">
      <c r="B25" s="10" t="s">
        <v>72</v>
      </c>
      <c r="C25" s="27"/>
    </row>
    <row r="26" spans="2:3" s="35" customFormat="1" ht="28.5">
      <c r="B26" s="10" t="s">
        <v>73</v>
      </c>
      <c r="C26" s="27"/>
    </row>
    <row r="27" spans="2:3" s="35" customFormat="1">
      <c r="B27" s="27"/>
      <c r="C27" s="27"/>
    </row>
    <row r="28" spans="2:3">
      <c r="B28" s="11" t="s">
        <v>7</v>
      </c>
    </row>
    <row r="29" spans="2:3">
      <c r="B29" s="10" t="s">
        <v>64</v>
      </c>
    </row>
    <row r="30" spans="2:3">
      <c r="B30" s="12">
        <v>2012</v>
      </c>
    </row>
    <row r="31" spans="2:3">
      <c r="B31" s="10" t="s">
        <v>65</v>
      </c>
    </row>
    <row r="32" spans="2:3" ht="28.5">
      <c r="B32" s="10" t="s">
        <v>66</v>
      </c>
    </row>
    <row r="33" spans="1:2">
      <c r="B33" s="10"/>
    </row>
    <row r="34" spans="1:2">
      <c r="B34" s="11" t="s">
        <v>78</v>
      </c>
    </row>
    <row r="35" spans="1:2">
      <c r="B35" s="10" t="s">
        <v>67</v>
      </c>
    </row>
    <row r="36" spans="1:2">
      <c r="B36" s="12">
        <v>2014</v>
      </c>
    </row>
    <row r="37" spans="1:2">
      <c r="B37" s="10" t="s">
        <v>68</v>
      </c>
    </row>
    <row r="38" spans="1:2" ht="28.5">
      <c r="B38" s="10" t="s">
        <v>69</v>
      </c>
    </row>
    <row r="39" spans="1:2">
      <c r="B39" s="10" t="s">
        <v>70</v>
      </c>
    </row>
    <row r="40" spans="1:2">
      <c r="B40" s="164">
        <v>2500000</v>
      </c>
    </row>
    <row r="41" spans="1:2" s="35" customFormat="1">
      <c r="B41" s="164"/>
    </row>
    <row r="42" spans="1:2">
      <c r="B42" s="2" t="s">
        <v>9</v>
      </c>
    </row>
    <row r="43" spans="1:2">
      <c r="B43" s="6" t="s">
        <v>122</v>
      </c>
    </row>
    <row r="45" spans="1:2">
      <c r="A45" s="1" t="s">
        <v>204</v>
      </c>
      <c r="B45" s="10"/>
    </row>
    <row r="46" spans="1:2">
      <c r="B46" s="10"/>
    </row>
    <row r="47" spans="1:2">
      <c r="A47" s="1" t="s">
        <v>630</v>
      </c>
      <c r="B47" s="10"/>
    </row>
    <row r="48" spans="1:2">
      <c r="B48" s="10"/>
    </row>
    <row r="49" spans="1:2">
      <c r="A49" s="1" t="s">
        <v>629</v>
      </c>
    </row>
    <row r="50" spans="1:2">
      <c r="A50" t="s">
        <v>203</v>
      </c>
    </row>
    <row r="51" spans="1:2">
      <c r="A51" t="s">
        <v>201</v>
      </c>
    </row>
    <row r="52" spans="1:2">
      <c r="A52" t="s">
        <v>196</v>
      </c>
    </row>
    <row r="53" spans="1:2">
      <c r="A53" t="s">
        <v>197</v>
      </c>
    </row>
    <row r="54" spans="1:2">
      <c r="A54" t="s">
        <v>202</v>
      </c>
    </row>
    <row r="56" spans="1:2">
      <c r="A56" t="s">
        <v>205</v>
      </c>
    </row>
    <row r="58" spans="1:2">
      <c r="A58" s="1" t="s">
        <v>206</v>
      </c>
    </row>
    <row r="59" spans="1:2">
      <c r="A59" t="s">
        <v>207</v>
      </c>
    </row>
    <row r="62" spans="1:2">
      <c r="A62" s="15" t="s">
        <v>200</v>
      </c>
      <c r="B62" s="15"/>
    </row>
    <row r="63" spans="1:2" ht="13.9" customHeight="1"/>
    <row r="64" spans="1:2">
      <c r="A64" s="1" t="s">
        <v>7</v>
      </c>
    </row>
    <row r="65" spans="1:1">
      <c r="A65" t="s">
        <v>62</v>
      </c>
    </row>
    <row r="66" spans="1:1">
      <c r="A66" t="s">
        <v>63</v>
      </c>
    </row>
    <row r="67" spans="1:1">
      <c r="A67" t="s">
        <v>75</v>
      </c>
    </row>
    <row r="69" spans="1:1">
      <c r="A69" s="1" t="s">
        <v>8</v>
      </c>
    </row>
    <row r="70" spans="1:1">
      <c r="A70" t="s">
        <v>74</v>
      </c>
    </row>
    <row r="71" spans="1:1">
      <c r="A71" t="s">
        <v>76</v>
      </c>
    </row>
    <row r="72" spans="1:1">
      <c r="A72" t="s">
        <v>77</v>
      </c>
    </row>
    <row r="74" spans="1:1">
      <c r="A74" s="1" t="s">
        <v>119</v>
      </c>
    </row>
    <row r="75" spans="1:1">
      <c r="A75" t="s">
        <v>118</v>
      </c>
    </row>
    <row r="77" spans="1:1">
      <c r="A77" s="1" t="s">
        <v>80</v>
      </c>
    </row>
    <row r="78" spans="1:1">
      <c r="A78" t="s">
        <v>118</v>
      </c>
    </row>
    <row r="79" spans="1:1">
      <c r="A79" s="13"/>
    </row>
    <row r="80" spans="1:1">
      <c r="A80" s="1" t="s">
        <v>10</v>
      </c>
    </row>
    <row r="81" spans="1:2">
      <c r="A81" s="13" t="s">
        <v>138</v>
      </c>
    </row>
    <row r="82" spans="1:2">
      <c r="A82" s="13" t="s">
        <v>139</v>
      </c>
    </row>
    <row r="83" spans="1:2">
      <c r="A83" s="13" t="s">
        <v>140</v>
      </c>
    </row>
    <row r="84" spans="1:2">
      <c r="A84" s="13"/>
    </row>
    <row r="85" spans="1:2">
      <c r="A85" s="1" t="s">
        <v>54</v>
      </c>
    </row>
    <row r="86" spans="1:2">
      <c r="A86" t="s">
        <v>55</v>
      </c>
    </row>
    <row r="87" spans="1:2">
      <c r="A87" t="s">
        <v>56</v>
      </c>
    </row>
    <row r="88" spans="1:2">
      <c r="A88" t="s">
        <v>57</v>
      </c>
    </row>
    <row r="89" spans="1:2">
      <c r="A89" t="s">
        <v>58</v>
      </c>
    </row>
    <row r="90" spans="1:2">
      <c r="A90">
        <v>0.97099999999999997</v>
      </c>
      <c r="B90" t="s">
        <v>59</v>
      </c>
    </row>
    <row r="91" spans="1:2">
      <c r="A91">
        <v>0.98699999999999999</v>
      </c>
      <c r="B91" t="s">
        <v>60</v>
      </c>
    </row>
    <row r="92" spans="1:2">
      <c r="A92">
        <v>0.95299999999999996</v>
      </c>
      <c r="B92" t="s">
        <v>61</v>
      </c>
    </row>
    <row r="94" spans="1:2">
      <c r="A94" t="s">
        <v>209</v>
      </c>
    </row>
    <row r="95" spans="1:2">
      <c r="A95">
        <v>1.0680000000000001</v>
      </c>
    </row>
    <row r="96" spans="1:2">
      <c r="A96" t="s">
        <v>16</v>
      </c>
    </row>
    <row r="98" spans="1:1">
      <c r="A98" s="1" t="s">
        <v>6</v>
      </c>
    </row>
    <row r="99" spans="1:1">
      <c r="A99" t="s">
        <v>13</v>
      </c>
    </row>
    <row r="100" spans="1:1">
      <c r="A100" t="s">
        <v>14</v>
      </c>
    </row>
    <row r="101" spans="1:1">
      <c r="A101" t="s">
        <v>15</v>
      </c>
    </row>
  </sheetData>
  <hyperlinks>
    <hyperlink ref="B7"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7"/>
  <sheetViews>
    <sheetView topLeftCell="A67" workbookViewId="0">
      <selection activeCell="O11" sqref="N10:O11"/>
    </sheetView>
  </sheetViews>
  <sheetFormatPr defaultRowHeight="14.25"/>
  <cols>
    <col min="2" max="2" width="16.59765625" customWidth="1"/>
    <col min="3" max="3" width="14" customWidth="1"/>
    <col min="4" max="4" width="14.73046875" customWidth="1"/>
    <col min="5" max="5" width="11.59765625" customWidth="1"/>
    <col min="6" max="6" width="10.3984375" customWidth="1"/>
    <col min="9" max="9" width="18.73046875" customWidth="1"/>
    <col min="10" max="10" width="17.86328125" customWidth="1"/>
    <col min="11" max="11" width="19.86328125" customWidth="1"/>
  </cols>
  <sheetData>
    <row r="1" spans="2:11" ht="14.65" thickBot="1">
      <c r="B1" s="45"/>
      <c r="C1" s="45"/>
      <c r="D1" s="45"/>
      <c r="E1" s="45"/>
    </row>
    <row r="2" spans="2:11">
      <c r="B2" s="177" t="s">
        <v>253</v>
      </c>
      <c r="C2" s="178"/>
      <c r="D2" s="178"/>
      <c r="E2" s="179"/>
    </row>
    <row r="3" spans="2:11" ht="14.65" thickBot="1">
      <c r="B3" s="180"/>
      <c r="C3" s="175"/>
      <c r="D3" s="175"/>
      <c r="E3" s="181"/>
      <c r="H3" s="35"/>
      <c r="I3" s="58"/>
      <c r="J3" s="58"/>
      <c r="K3" s="58"/>
    </row>
    <row r="4" spans="2:11" ht="14.65" thickBot="1">
      <c r="B4" s="182"/>
      <c r="C4" s="183"/>
      <c r="D4" s="183"/>
      <c r="E4" s="184"/>
      <c r="H4" s="35"/>
      <c r="I4" s="177" t="s">
        <v>272</v>
      </c>
      <c r="J4" s="178"/>
      <c r="K4" s="179"/>
    </row>
    <row r="5" spans="2:11" ht="14.65" thickBot="1">
      <c r="H5" s="35"/>
      <c r="I5" s="182"/>
      <c r="J5" s="183"/>
      <c r="K5" s="184"/>
    </row>
    <row r="6" spans="2:11">
      <c r="B6" s="185" t="s">
        <v>254</v>
      </c>
      <c r="C6" s="185"/>
      <c r="D6" s="185"/>
      <c r="E6" s="185"/>
      <c r="H6" s="35"/>
      <c r="I6" s="35"/>
      <c r="J6" s="35"/>
      <c r="K6" s="35"/>
    </row>
    <row r="7" spans="2:11">
      <c r="B7" s="185" t="s">
        <v>255</v>
      </c>
      <c r="C7" s="185"/>
      <c r="D7" s="185"/>
      <c r="E7" s="185"/>
      <c r="H7" s="35"/>
      <c r="I7" s="185" t="s">
        <v>273</v>
      </c>
      <c r="J7" s="185"/>
      <c r="K7" s="185"/>
    </row>
    <row r="8" spans="2:11">
      <c r="B8" s="186" t="s">
        <v>256</v>
      </c>
      <c r="C8" s="186"/>
      <c r="D8" s="186"/>
      <c r="E8" s="186"/>
      <c r="H8" s="35"/>
      <c r="I8" s="188" t="s">
        <v>274</v>
      </c>
      <c r="J8" s="188"/>
      <c r="K8" s="188"/>
    </row>
    <row r="9" spans="2:11">
      <c r="B9" s="185" t="s">
        <v>257</v>
      </c>
      <c r="C9" s="185"/>
      <c r="D9" s="185"/>
      <c r="E9" s="185"/>
      <c r="H9" s="35"/>
      <c r="I9" s="185" t="s">
        <v>257</v>
      </c>
      <c r="J9" s="185"/>
      <c r="K9" s="185"/>
    </row>
    <row r="10" spans="2:11">
      <c r="B10" s="185" t="s">
        <v>258</v>
      </c>
      <c r="C10" s="185"/>
      <c r="D10" s="185"/>
      <c r="E10" s="185"/>
      <c r="F10" s="1" t="s">
        <v>279</v>
      </c>
      <c r="H10" s="35"/>
      <c r="I10" s="185" t="s">
        <v>258</v>
      </c>
      <c r="J10" s="185"/>
      <c r="K10" s="185"/>
    </row>
    <row r="11" spans="2:11" ht="14.65" thickBot="1">
      <c r="B11" s="56"/>
      <c r="C11" s="56"/>
      <c r="D11" s="56"/>
      <c r="E11" s="56"/>
      <c r="H11" s="35"/>
      <c r="I11" s="69"/>
      <c r="J11" s="69"/>
      <c r="K11" s="69"/>
    </row>
    <row r="12" spans="2:11" ht="26.25">
      <c r="B12" s="55" t="s">
        <v>259</v>
      </c>
      <c r="C12" s="55" t="s">
        <v>260</v>
      </c>
      <c r="D12" s="55" t="s">
        <v>261</v>
      </c>
      <c r="E12" s="55" t="s">
        <v>262</v>
      </c>
      <c r="F12" s="71" t="s">
        <v>278</v>
      </c>
      <c r="H12" s="35"/>
      <c r="I12" s="68" t="s">
        <v>259</v>
      </c>
      <c r="J12" s="68" t="s">
        <v>275</v>
      </c>
      <c r="K12" s="68" t="s">
        <v>276</v>
      </c>
    </row>
    <row r="13" spans="2:11">
      <c r="B13" s="46">
        <v>1975</v>
      </c>
      <c r="C13" s="53">
        <v>4012</v>
      </c>
      <c r="D13" s="53">
        <v>4196</v>
      </c>
      <c r="E13" s="53">
        <v>4214</v>
      </c>
      <c r="F13" s="24">
        <f>C13/E13</f>
        <v>0.95206454674893215</v>
      </c>
      <c r="H13" s="35"/>
      <c r="I13" s="59">
        <v>1975</v>
      </c>
      <c r="J13" s="66">
        <v>4058</v>
      </c>
      <c r="K13" s="66">
        <v>4000</v>
      </c>
    </row>
    <row r="14" spans="2:11">
      <c r="B14" s="46">
        <v>1976</v>
      </c>
      <c r="C14" s="53">
        <v>4122</v>
      </c>
      <c r="D14" s="53">
        <v>4200</v>
      </c>
      <c r="E14" s="53">
        <v>4328</v>
      </c>
      <c r="F14" s="24">
        <f t="shared" ref="F14:F56" si="0">C14/E14</f>
        <v>0.95240295748613679</v>
      </c>
      <c r="H14" s="35"/>
      <c r="I14" s="59">
        <v>1976</v>
      </c>
      <c r="J14" s="66">
        <v>4059</v>
      </c>
      <c r="K14" s="66">
        <v>3986</v>
      </c>
    </row>
    <row r="15" spans="2:11">
      <c r="B15" s="46">
        <v>1977</v>
      </c>
      <c r="C15" s="53">
        <v>4092</v>
      </c>
      <c r="D15" s="53">
        <v>4252</v>
      </c>
      <c r="E15" s="53">
        <v>4248</v>
      </c>
      <c r="F15" s="24">
        <f t="shared" si="0"/>
        <v>0.96327683615819204</v>
      </c>
      <c r="H15" s="35"/>
      <c r="I15" s="59">
        <v>1977</v>
      </c>
      <c r="J15" s="66">
        <v>3944</v>
      </c>
      <c r="K15" s="66">
        <v>4000</v>
      </c>
    </row>
    <row r="16" spans="2:11">
      <c r="B16" s="46">
        <v>1978</v>
      </c>
      <c r="C16" s="53">
        <v>4104</v>
      </c>
      <c r="D16" s="53">
        <v>4250</v>
      </c>
      <c r="E16" s="53">
        <v>4282</v>
      </c>
      <c r="F16" s="24">
        <f t="shared" si="0"/>
        <v>0.95843063988790289</v>
      </c>
      <c r="H16" s="35"/>
      <c r="I16" s="59">
        <v>1978</v>
      </c>
      <c r="J16" s="66">
        <v>3588</v>
      </c>
      <c r="K16" s="66">
        <v>4000</v>
      </c>
    </row>
    <row r="17" spans="2:11">
      <c r="B17" s="46">
        <v>1979</v>
      </c>
      <c r="C17" s="53">
        <v>4142</v>
      </c>
      <c r="D17" s="53">
        <v>4541</v>
      </c>
      <c r="E17" s="53">
        <v>4561</v>
      </c>
      <c r="F17" s="24">
        <f t="shared" si="0"/>
        <v>0.90813418110063582</v>
      </c>
      <c r="H17" s="35"/>
      <c r="I17" s="59">
        <v>1979</v>
      </c>
      <c r="J17" s="66">
        <v>3485</v>
      </c>
      <c r="K17" s="66">
        <v>3271</v>
      </c>
    </row>
    <row r="18" spans="2:11">
      <c r="B18" s="46">
        <v>1980</v>
      </c>
      <c r="C18" s="53">
        <v>3740</v>
      </c>
      <c r="D18" s="53">
        <v>4353</v>
      </c>
      <c r="E18" s="53">
        <v>4237</v>
      </c>
      <c r="F18" s="24">
        <f t="shared" si="0"/>
        <v>0.88270002360160493</v>
      </c>
      <c r="H18" s="35"/>
      <c r="I18" s="59">
        <v>1980</v>
      </c>
      <c r="J18" s="66">
        <v>3101</v>
      </c>
      <c r="K18" s="66">
        <v>4000</v>
      </c>
    </row>
    <row r="19" spans="2:11">
      <c r="B19" s="46">
        <v>1981</v>
      </c>
      <c r="C19" s="53">
        <v>3679</v>
      </c>
      <c r="D19" s="53">
        <v>4324</v>
      </c>
      <c r="E19" s="53">
        <v>4208</v>
      </c>
      <c r="F19" s="24">
        <f t="shared" si="0"/>
        <v>0.87428707224334601</v>
      </c>
      <c r="H19" s="35"/>
      <c r="I19" s="59">
        <v>1981</v>
      </c>
      <c r="J19" s="66">
        <v>3076</v>
      </c>
      <c r="K19" s="66">
        <v>4000</v>
      </c>
    </row>
    <row r="20" spans="2:11">
      <c r="B20" s="46">
        <v>1982</v>
      </c>
      <c r="C20" s="53">
        <v>3629</v>
      </c>
      <c r="D20" s="53">
        <v>4342</v>
      </c>
      <c r="E20" s="53">
        <v>4494</v>
      </c>
      <c r="F20" s="24">
        <f t="shared" si="0"/>
        <v>0.80752113929684022</v>
      </c>
      <c r="H20" s="35"/>
      <c r="I20" s="59">
        <v>1982</v>
      </c>
      <c r="J20" s="66">
        <v>3054</v>
      </c>
      <c r="K20" s="66">
        <v>2630</v>
      </c>
    </row>
    <row r="21" spans="2:11">
      <c r="B21" s="46">
        <v>1983</v>
      </c>
      <c r="C21" s="53">
        <v>3544</v>
      </c>
      <c r="D21" s="53">
        <v>4414</v>
      </c>
      <c r="E21" s="53">
        <v>4270</v>
      </c>
      <c r="F21" s="24">
        <f t="shared" si="0"/>
        <v>0.82997658079625292</v>
      </c>
      <c r="H21" s="35"/>
      <c r="I21" s="59">
        <v>1983</v>
      </c>
      <c r="J21" s="66">
        <v>3112</v>
      </c>
      <c r="K21" s="66">
        <v>3124</v>
      </c>
    </row>
    <row r="22" spans="2:11">
      <c r="B22" s="46">
        <v>1984</v>
      </c>
      <c r="C22" s="53">
        <v>3619</v>
      </c>
      <c r="D22" s="53">
        <v>4075</v>
      </c>
      <c r="E22" s="53">
        <v>4049</v>
      </c>
      <c r="F22" s="24">
        <f t="shared" si="0"/>
        <v>0.8938009385033342</v>
      </c>
      <c r="H22" s="35"/>
      <c r="I22" s="59">
        <v>1984</v>
      </c>
      <c r="J22" s="66">
        <v>3099</v>
      </c>
      <c r="K22" s="66">
        <v>3487</v>
      </c>
    </row>
    <row r="23" spans="2:11">
      <c r="B23" s="46">
        <v>1985</v>
      </c>
      <c r="C23" s="53">
        <v>3642</v>
      </c>
      <c r="D23" s="53">
        <v>3975</v>
      </c>
      <c r="E23" s="53">
        <v>4092</v>
      </c>
      <c r="F23" s="24">
        <f t="shared" si="0"/>
        <v>0.89002932551319647</v>
      </c>
      <c r="H23" s="35"/>
      <c r="I23" s="59">
        <v>1985</v>
      </c>
      <c r="J23" s="66">
        <v>3093</v>
      </c>
      <c r="K23" s="66">
        <v>3469</v>
      </c>
    </row>
    <row r="24" spans="2:11">
      <c r="B24" s="46">
        <v>1986</v>
      </c>
      <c r="C24" s="53">
        <v>3574</v>
      </c>
      <c r="D24" s="53">
        <v>3998</v>
      </c>
      <c r="E24" s="53">
        <v>3958</v>
      </c>
      <c r="F24" s="24">
        <f t="shared" si="0"/>
        <v>0.90298130368873164</v>
      </c>
      <c r="H24" s="35"/>
      <c r="I24" s="59">
        <v>1986</v>
      </c>
      <c r="J24" s="66">
        <v>3041</v>
      </c>
      <c r="K24" s="66">
        <v>3479</v>
      </c>
    </row>
    <row r="25" spans="2:11">
      <c r="B25" s="46">
        <v>1987</v>
      </c>
      <c r="C25" s="53">
        <v>3526</v>
      </c>
      <c r="D25" s="53">
        <v>3972</v>
      </c>
      <c r="E25" s="53">
        <v>3882</v>
      </c>
      <c r="F25" s="24">
        <f t="shared" si="0"/>
        <v>0.90829469345698088</v>
      </c>
      <c r="H25" s="35"/>
      <c r="I25" s="59">
        <v>1987</v>
      </c>
      <c r="J25" s="66">
        <v>3031</v>
      </c>
      <c r="K25" s="66">
        <v>3492</v>
      </c>
    </row>
    <row r="26" spans="2:11">
      <c r="B26" s="46">
        <v>1988</v>
      </c>
      <c r="C26" s="53">
        <v>3737</v>
      </c>
      <c r="D26" s="53">
        <v>4053</v>
      </c>
      <c r="E26" s="53">
        <v>3906</v>
      </c>
      <c r="F26" s="24">
        <f t="shared" si="0"/>
        <v>0.95673323092677931</v>
      </c>
      <c r="H26" s="35"/>
      <c r="I26" s="59">
        <v>1988</v>
      </c>
      <c r="J26" s="66">
        <v>3047</v>
      </c>
      <c r="K26" s="66">
        <v>3495</v>
      </c>
    </row>
    <row r="27" spans="2:11">
      <c r="B27" s="46">
        <v>1989</v>
      </c>
      <c r="C27" s="53">
        <v>3803</v>
      </c>
      <c r="D27" s="53">
        <v>4057</v>
      </c>
      <c r="E27" s="53">
        <v>4086</v>
      </c>
      <c r="F27" s="24">
        <f t="shared" si="0"/>
        <v>0.93073910915320612</v>
      </c>
      <c r="H27" s="35"/>
      <c r="I27" s="59">
        <v>1989</v>
      </c>
      <c r="J27" s="66">
        <v>3099</v>
      </c>
      <c r="K27" s="66">
        <v>3497</v>
      </c>
    </row>
    <row r="28" spans="2:11">
      <c r="B28" s="46">
        <v>1990</v>
      </c>
      <c r="C28" s="53">
        <v>3928</v>
      </c>
      <c r="D28" s="53">
        <v>4095</v>
      </c>
      <c r="E28" s="53">
        <v>4098</v>
      </c>
      <c r="F28" s="24">
        <f t="shared" si="0"/>
        <v>0.95851634943875064</v>
      </c>
      <c r="H28" s="35"/>
      <c r="I28" s="59">
        <v>1990</v>
      </c>
      <c r="J28" s="66">
        <v>3176</v>
      </c>
      <c r="K28" s="66">
        <v>3518</v>
      </c>
    </row>
    <row r="29" spans="2:11">
      <c r="B29" s="46">
        <v>1991</v>
      </c>
      <c r="C29" s="53">
        <v>3779</v>
      </c>
      <c r="D29" s="53">
        <v>4133</v>
      </c>
      <c r="E29" s="53">
        <v>4157</v>
      </c>
      <c r="F29" s="24">
        <f t="shared" si="0"/>
        <v>0.90906904017320178</v>
      </c>
      <c r="H29" s="35"/>
      <c r="I29" s="59">
        <v>1991</v>
      </c>
      <c r="J29" s="66">
        <v>3154</v>
      </c>
      <c r="K29" s="66">
        <v>3733</v>
      </c>
    </row>
    <row r="30" spans="2:11">
      <c r="B30" s="46">
        <v>1992</v>
      </c>
      <c r="C30" s="53">
        <v>3976</v>
      </c>
      <c r="D30" s="53">
        <v>4151</v>
      </c>
      <c r="E30" s="53">
        <v>4204</v>
      </c>
      <c r="F30" s="24">
        <f t="shared" si="0"/>
        <v>0.94576593720266411</v>
      </c>
      <c r="H30" s="35"/>
      <c r="I30" s="59">
        <v>1992</v>
      </c>
      <c r="J30" s="66">
        <v>3240</v>
      </c>
      <c r="K30" s="66">
        <v>3713</v>
      </c>
    </row>
    <row r="31" spans="2:11">
      <c r="B31" s="46">
        <v>1993</v>
      </c>
      <c r="C31" s="53">
        <v>3996</v>
      </c>
      <c r="D31" s="53">
        <v>4105</v>
      </c>
      <c r="E31" s="53">
        <v>4331</v>
      </c>
      <c r="F31" s="24">
        <f t="shared" si="0"/>
        <v>0.92265065804664048</v>
      </c>
      <c r="H31" s="35"/>
      <c r="I31" s="59">
        <v>1993</v>
      </c>
      <c r="J31" s="66">
        <v>3207</v>
      </c>
      <c r="K31" s="66">
        <v>3848</v>
      </c>
    </row>
    <row r="32" spans="2:11">
      <c r="B32" s="46">
        <v>1994</v>
      </c>
      <c r="C32" s="53">
        <v>4056</v>
      </c>
      <c r="D32" s="53">
        <v>4156</v>
      </c>
      <c r="E32" s="53">
        <v>4331</v>
      </c>
      <c r="F32" s="24">
        <f t="shared" si="0"/>
        <v>0.93650427153082427</v>
      </c>
      <c r="H32" s="35"/>
      <c r="I32" s="59">
        <v>1994</v>
      </c>
      <c r="J32" s="66">
        <v>3250</v>
      </c>
      <c r="K32" s="66">
        <v>3735</v>
      </c>
    </row>
    <row r="33" spans="2:11">
      <c r="B33" s="46">
        <v>1995</v>
      </c>
      <c r="C33" s="53">
        <v>4182</v>
      </c>
      <c r="D33" s="53">
        <v>4110</v>
      </c>
      <c r="E33" s="53">
        <v>4323</v>
      </c>
      <c r="F33" s="24">
        <f t="shared" si="0"/>
        <v>0.96738376127689107</v>
      </c>
      <c r="H33" s="35"/>
      <c r="I33" s="59">
        <v>1995</v>
      </c>
      <c r="J33" s="66">
        <v>3263</v>
      </c>
      <c r="K33" s="66">
        <v>3763</v>
      </c>
    </row>
    <row r="34" spans="2:11">
      <c r="B34" s="46">
        <v>1996</v>
      </c>
      <c r="C34" s="53">
        <v>4190</v>
      </c>
      <c r="D34" s="53">
        <v>4195</v>
      </c>
      <c r="E34" s="53">
        <v>4386</v>
      </c>
      <c r="F34" s="24">
        <f t="shared" si="0"/>
        <v>0.95531235750113996</v>
      </c>
      <c r="H34" s="35"/>
      <c r="I34" s="59">
        <v>1996</v>
      </c>
      <c r="J34" s="66">
        <v>3282</v>
      </c>
      <c r="K34" s="66">
        <v>3710</v>
      </c>
    </row>
    <row r="35" spans="2:11">
      <c r="B35" s="46">
        <v>1997</v>
      </c>
      <c r="C35" s="53">
        <v>4415</v>
      </c>
      <c r="D35" s="53">
        <v>4240</v>
      </c>
      <c r="E35" s="53">
        <v>4463</v>
      </c>
      <c r="F35" s="24">
        <f t="shared" si="0"/>
        <v>0.9892449025319292</v>
      </c>
      <c r="H35" s="35"/>
      <c r="I35" s="59">
        <v>1997</v>
      </c>
      <c r="J35" s="66">
        <v>3274</v>
      </c>
      <c r="K35" s="66">
        <v>3549</v>
      </c>
    </row>
    <row r="36" spans="2:11">
      <c r="B36" s="46">
        <v>1998</v>
      </c>
      <c r="C36" s="53">
        <v>4282</v>
      </c>
      <c r="D36" s="53">
        <v>4183</v>
      </c>
      <c r="E36" s="53">
        <v>4450</v>
      </c>
      <c r="F36" s="24">
        <f t="shared" si="0"/>
        <v>0.9622471910112359</v>
      </c>
      <c r="H36" s="35"/>
      <c r="I36" s="59">
        <v>1998</v>
      </c>
      <c r="J36" s="66">
        <v>3306</v>
      </c>
      <c r="K36" s="66">
        <v>3824</v>
      </c>
    </row>
    <row r="37" spans="2:11">
      <c r="B37" s="46">
        <v>1999</v>
      </c>
      <c r="C37" s="53">
        <v>4486</v>
      </c>
      <c r="D37" s="53">
        <v>4306</v>
      </c>
      <c r="E37" s="53">
        <v>4518</v>
      </c>
      <c r="F37" s="24">
        <f t="shared" si="0"/>
        <v>0.99291722000885352</v>
      </c>
      <c r="H37" s="35"/>
      <c r="I37" s="59">
        <v>1999</v>
      </c>
      <c r="J37" s="66">
        <v>3365</v>
      </c>
      <c r="K37" s="66">
        <v>3831</v>
      </c>
    </row>
    <row r="38" spans="2:11">
      <c r="B38" s="46">
        <v>2000</v>
      </c>
      <c r="C38" s="53">
        <v>4340</v>
      </c>
      <c r="D38" s="53">
        <v>4276</v>
      </c>
      <c r="E38" s="53">
        <v>4602</v>
      </c>
      <c r="F38" s="24">
        <f t="shared" si="0"/>
        <v>0.94306823120382444</v>
      </c>
      <c r="H38" s="35"/>
      <c r="I38" s="59">
        <v>2000</v>
      </c>
      <c r="J38" s="66">
        <v>3369</v>
      </c>
      <c r="K38" s="66">
        <v>3870</v>
      </c>
    </row>
    <row r="39" spans="2:11">
      <c r="B39" s="46">
        <v>2001</v>
      </c>
      <c r="C39" s="53">
        <v>4551</v>
      </c>
      <c r="D39" s="53">
        <v>4518</v>
      </c>
      <c r="E39" s="53">
        <v>4546</v>
      </c>
      <c r="F39" s="24">
        <f t="shared" si="0"/>
        <v>1.0010998680158381</v>
      </c>
      <c r="H39" s="35"/>
      <c r="I39" s="59">
        <v>2001</v>
      </c>
      <c r="J39" s="66">
        <v>3380</v>
      </c>
      <c r="K39" s="66">
        <v>3765</v>
      </c>
    </row>
    <row r="40" spans="2:11">
      <c r="B40" s="46">
        <v>2002</v>
      </c>
      <c r="C40" s="53">
        <v>4690</v>
      </c>
      <c r="D40" s="53">
        <v>4394</v>
      </c>
      <c r="E40" s="53">
        <v>4636</v>
      </c>
      <c r="F40" s="24">
        <f t="shared" si="0"/>
        <v>1.0116479723899914</v>
      </c>
      <c r="H40" s="35"/>
      <c r="I40" s="59">
        <v>2002</v>
      </c>
      <c r="J40" s="66">
        <v>3391</v>
      </c>
      <c r="K40" s="66">
        <v>3747</v>
      </c>
    </row>
    <row r="41" spans="2:11">
      <c r="B41" s="46">
        <v>2003</v>
      </c>
      <c r="C41" s="53">
        <v>4642</v>
      </c>
      <c r="D41" s="53">
        <v>4393</v>
      </c>
      <c r="E41" s="53">
        <v>4754</v>
      </c>
      <c r="F41" s="24">
        <f t="shared" si="0"/>
        <v>0.97644089188052163</v>
      </c>
      <c r="H41" s="35"/>
      <c r="I41" s="59">
        <v>2003</v>
      </c>
      <c r="J41" s="66">
        <v>3417</v>
      </c>
      <c r="K41" s="66">
        <v>3716</v>
      </c>
    </row>
    <row r="42" spans="2:11">
      <c r="B42" s="46">
        <v>2004</v>
      </c>
      <c r="C42" s="53">
        <v>4939</v>
      </c>
      <c r="D42" s="53">
        <v>4487</v>
      </c>
      <c r="E42" s="53">
        <v>4756</v>
      </c>
      <c r="F42" s="24">
        <f t="shared" si="0"/>
        <v>1.0384777123633306</v>
      </c>
      <c r="H42" s="35"/>
      <c r="I42" s="59">
        <v>2004</v>
      </c>
      <c r="J42" s="66">
        <v>3462</v>
      </c>
      <c r="K42" s="66">
        <v>3854</v>
      </c>
    </row>
    <row r="43" spans="2:11">
      <c r="B43" s="46">
        <v>2005</v>
      </c>
      <c r="C43" s="53">
        <v>4988</v>
      </c>
      <c r="D43" s="53">
        <v>4430</v>
      </c>
      <c r="E43" s="53">
        <v>4756</v>
      </c>
      <c r="F43" s="24">
        <f t="shared" si="0"/>
        <v>1.0487804878048781</v>
      </c>
      <c r="H43" s="35"/>
      <c r="I43" s="59">
        <v>2005</v>
      </c>
      <c r="J43" s="66">
        <v>3463</v>
      </c>
      <c r="K43" s="66">
        <v>3848</v>
      </c>
    </row>
    <row r="44" spans="2:11">
      <c r="B44" s="46">
        <v>2006</v>
      </c>
      <c r="C44" s="53">
        <v>4968</v>
      </c>
      <c r="D44" s="53">
        <v>4475</v>
      </c>
      <c r="E44" s="53">
        <v>4715</v>
      </c>
      <c r="F44" s="24">
        <f t="shared" si="0"/>
        <v>1.0536585365853659</v>
      </c>
      <c r="H44" s="35"/>
      <c r="I44" s="59">
        <v>2006</v>
      </c>
      <c r="J44" s="66">
        <v>3534</v>
      </c>
      <c r="K44" s="66">
        <v>3876</v>
      </c>
    </row>
    <row r="45" spans="2:11">
      <c r="B45" s="46">
        <v>2007</v>
      </c>
      <c r="C45" s="53">
        <v>5144</v>
      </c>
      <c r="D45" s="53">
        <v>4479</v>
      </c>
      <c r="E45" s="53">
        <v>4797</v>
      </c>
      <c r="F45" s="24">
        <f t="shared" si="0"/>
        <v>1.072336877214926</v>
      </c>
      <c r="H45" s="35"/>
      <c r="I45" s="59">
        <v>2007</v>
      </c>
      <c r="J45" s="66">
        <v>3507</v>
      </c>
      <c r="K45" s="66">
        <v>3935</v>
      </c>
    </row>
    <row r="46" spans="2:11">
      <c r="B46" s="46">
        <v>2008</v>
      </c>
      <c r="C46" s="53">
        <v>5161</v>
      </c>
      <c r="D46" s="53">
        <v>4527</v>
      </c>
      <c r="E46" s="53">
        <v>4727</v>
      </c>
      <c r="F46" s="24">
        <f t="shared" si="0"/>
        <v>1.0918129892109161</v>
      </c>
      <c r="H46" s="35"/>
      <c r="I46" s="59">
        <v>2008</v>
      </c>
      <c r="J46" s="66">
        <v>3527</v>
      </c>
      <c r="K46" s="66">
        <v>3902</v>
      </c>
    </row>
    <row r="47" spans="2:11">
      <c r="B47" s="46">
        <v>2009</v>
      </c>
      <c r="C47" s="53">
        <v>5176</v>
      </c>
      <c r="D47" s="53">
        <v>4572</v>
      </c>
      <c r="E47" s="53">
        <v>4548</v>
      </c>
      <c r="F47" s="24">
        <f t="shared" si="0"/>
        <v>1.1380826737027265</v>
      </c>
      <c r="H47" s="35"/>
      <c r="I47" s="59">
        <v>2009</v>
      </c>
      <c r="J47" s="66">
        <v>3464</v>
      </c>
      <c r="K47" s="66">
        <v>3846</v>
      </c>
    </row>
    <row r="48" spans="2:11">
      <c r="B48" s="46">
        <v>2010</v>
      </c>
      <c r="C48" s="53">
        <v>5309</v>
      </c>
      <c r="D48" s="53">
        <v>4533</v>
      </c>
      <c r="E48" s="53">
        <v>4555</v>
      </c>
      <c r="F48" s="24">
        <f t="shared" si="0"/>
        <v>1.1655323819978045</v>
      </c>
      <c r="H48" s="35"/>
      <c r="I48" s="59">
        <v>2010</v>
      </c>
      <c r="J48" s="66">
        <v>3474</v>
      </c>
      <c r="K48" s="66">
        <v>3949</v>
      </c>
    </row>
    <row r="49" spans="2:11">
      <c r="B49" s="46">
        <v>2011</v>
      </c>
      <c r="C49" s="53">
        <v>5268</v>
      </c>
      <c r="D49" s="53">
        <v>4502</v>
      </c>
      <c r="E49" s="53">
        <v>4665</v>
      </c>
      <c r="F49" s="24">
        <f t="shared" si="0"/>
        <v>1.1292604501607717</v>
      </c>
      <c r="H49" s="35"/>
      <c r="I49" s="59">
        <v>2011</v>
      </c>
      <c r="J49" s="66">
        <v>3559</v>
      </c>
      <c r="K49" s="66">
        <v>3890</v>
      </c>
    </row>
    <row r="50" spans="2:11">
      <c r="B50" s="46">
        <v>2012</v>
      </c>
      <c r="C50" s="53">
        <v>5335</v>
      </c>
      <c r="D50" s="53">
        <v>4442</v>
      </c>
      <c r="E50" s="53">
        <v>4640</v>
      </c>
      <c r="F50" s="24">
        <f t="shared" si="0"/>
        <v>1.1497844827586208</v>
      </c>
      <c r="H50" s="35"/>
      <c r="I50" s="59">
        <v>2012</v>
      </c>
      <c r="J50" s="66">
        <v>3452</v>
      </c>
      <c r="K50" s="66">
        <v>3915</v>
      </c>
    </row>
    <row r="51" spans="2:11">
      <c r="B51" s="46">
        <v>2013</v>
      </c>
      <c r="C51" s="53">
        <v>5429</v>
      </c>
      <c r="D51" s="53">
        <v>4543</v>
      </c>
      <c r="E51" s="53">
        <v>4584</v>
      </c>
      <c r="F51" s="24">
        <f t="shared" si="0"/>
        <v>1.1843368237347296</v>
      </c>
      <c r="H51" s="35"/>
      <c r="I51" s="59">
        <v>2013</v>
      </c>
      <c r="J51" s="66">
        <v>3465</v>
      </c>
      <c r="K51" s="66">
        <v>3966</v>
      </c>
    </row>
    <row r="52" spans="2:11">
      <c r="B52" s="46">
        <v>2014</v>
      </c>
      <c r="C52" s="53">
        <v>5485</v>
      </c>
      <c r="D52" s="53">
        <v>4489</v>
      </c>
      <c r="E52" s="53">
        <v>4483</v>
      </c>
      <c r="F52" s="24">
        <f t="shared" si="0"/>
        <v>1.2235110417131385</v>
      </c>
      <c r="H52" s="35"/>
      <c r="I52" s="59">
        <v>2014</v>
      </c>
      <c r="J52" s="66">
        <v>3497</v>
      </c>
      <c r="K52" s="66">
        <v>3865</v>
      </c>
    </row>
    <row r="53" spans="2:11">
      <c r="B53" s="46">
        <v>2015</v>
      </c>
      <c r="C53" s="53">
        <v>5165</v>
      </c>
      <c r="D53" s="53">
        <v>4416</v>
      </c>
      <c r="E53" s="53">
        <v>4533</v>
      </c>
      <c r="F53" s="24">
        <f t="shared" si="0"/>
        <v>1.1394220163247297</v>
      </c>
      <c r="H53" s="35"/>
      <c r="I53" s="59">
        <v>2015</v>
      </c>
      <c r="J53" s="66">
        <v>3489</v>
      </c>
      <c r="K53" s="66">
        <v>3868</v>
      </c>
    </row>
    <row r="54" spans="2:11">
      <c r="B54" s="46">
        <v>2016</v>
      </c>
      <c r="C54" s="53">
        <v>5150</v>
      </c>
      <c r="D54" s="53">
        <v>4459</v>
      </c>
      <c r="E54" s="53">
        <v>4482</v>
      </c>
      <c r="F54" s="24">
        <f t="shared" si="0"/>
        <v>1.1490406068719321</v>
      </c>
      <c r="H54" s="35"/>
      <c r="I54" s="59">
        <v>2016</v>
      </c>
      <c r="J54" s="66">
        <v>3468</v>
      </c>
      <c r="K54" s="66">
        <v>3782</v>
      </c>
    </row>
    <row r="55" spans="2:11">
      <c r="B55" s="46">
        <v>2017</v>
      </c>
      <c r="C55" s="53">
        <v>5217</v>
      </c>
      <c r="D55" s="53">
        <v>4503</v>
      </c>
      <c r="E55" s="53">
        <v>4510</v>
      </c>
      <c r="F55" s="24">
        <f t="shared" si="0"/>
        <v>1.1567627494456763</v>
      </c>
      <c r="H55" s="35"/>
      <c r="I55" s="59">
        <v>2017</v>
      </c>
      <c r="J55" s="66">
        <v>3470</v>
      </c>
      <c r="K55" s="66">
        <v>3855</v>
      </c>
    </row>
    <row r="56" spans="2:11" ht="15">
      <c r="B56" s="46" t="s">
        <v>263</v>
      </c>
      <c r="C56" s="53">
        <v>5184</v>
      </c>
      <c r="D56" s="53">
        <v>4485</v>
      </c>
      <c r="E56" s="53">
        <v>4438</v>
      </c>
      <c r="F56" s="24">
        <f t="shared" si="0"/>
        <v>1.1680937359170798</v>
      </c>
      <c r="H56" s="35"/>
      <c r="I56" s="59" t="s">
        <v>263</v>
      </c>
      <c r="J56" s="66">
        <v>3532</v>
      </c>
      <c r="K56" s="66">
        <v>3778</v>
      </c>
    </row>
    <row r="57" spans="2:11">
      <c r="B57" s="187" t="s">
        <v>264</v>
      </c>
      <c r="C57" s="187"/>
      <c r="D57" s="187"/>
      <c r="E57" s="187"/>
      <c r="H57" s="35"/>
      <c r="I57" s="187" t="s">
        <v>264</v>
      </c>
      <c r="J57" s="187"/>
      <c r="K57" s="187"/>
    </row>
    <row r="58" spans="2:11">
      <c r="B58" s="49" t="s">
        <v>265</v>
      </c>
      <c r="C58" s="50">
        <v>6.0000000000000001E-3</v>
      </c>
      <c r="D58" s="50">
        <v>2E-3</v>
      </c>
      <c r="E58" s="50">
        <v>1E-3</v>
      </c>
      <c r="H58" s="35"/>
      <c r="I58" s="62" t="s">
        <v>265</v>
      </c>
      <c r="J58" s="63">
        <v>-3.0000000000000001E-3</v>
      </c>
      <c r="K58" s="63">
        <v>-1E-3</v>
      </c>
    </row>
    <row r="59" spans="2:11" ht="14.65" thickBot="1">
      <c r="B59" s="51" t="s">
        <v>266</v>
      </c>
      <c r="C59" s="52">
        <v>0</v>
      </c>
      <c r="D59" s="52">
        <v>-1E-3</v>
      </c>
      <c r="E59" s="52">
        <v>-6.0000000000000001E-3</v>
      </c>
      <c r="H59" s="35"/>
      <c r="I59" s="64" t="s">
        <v>266</v>
      </c>
      <c r="J59" s="65">
        <v>0</v>
      </c>
      <c r="K59" s="65">
        <v>-3.0000000000000001E-3</v>
      </c>
    </row>
    <row r="60" spans="2:11">
      <c r="H60" s="35"/>
      <c r="I60" s="35"/>
      <c r="J60" s="35"/>
      <c r="K60" s="35"/>
    </row>
    <row r="61" spans="2:11">
      <c r="B61" s="176" t="s">
        <v>267</v>
      </c>
      <c r="C61" s="176"/>
      <c r="D61" s="176"/>
      <c r="E61" s="176"/>
      <c r="H61" s="35"/>
      <c r="I61" s="61" t="s">
        <v>268</v>
      </c>
      <c r="J61" s="60"/>
      <c r="K61" s="60"/>
    </row>
    <row r="62" spans="2:11">
      <c r="B62" s="176"/>
      <c r="C62" s="176"/>
      <c r="D62" s="176"/>
      <c r="E62" s="176"/>
      <c r="H62" s="35"/>
      <c r="I62" s="174" t="s">
        <v>269</v>
      </c>
      <c r="J62" s="174"/>
      <c r="K62" s="174"/>
    </row>
    <row r="63" spans="2:11">
      <c r="H63" s="35"/>
      <c r="I63" s="174"/>
      <c r="J63" s="174"/>
      <c r="K63" s="174"/>
    </row>
    <row r="64" spans="2:11">
      <c r="B64" s="48" t="s">
        <v>268</v>
      </c>
      <c r="C64" s="47"/>
      <c r="D64" s="47"/>
      <c r="E64" s="47"/>
      <c r="H64" s="35"/>
      <c r="I64" s="174"/>
      <c r="J64" s="174"/>
      <c r="K64" s="174"/>
    </row>
    <row r="65" spans="2:11" ht="14.65" thickBot="1">
      <c r="B65" s="174" t="s">
        <v>269</v>
      </c>
      <c r="C65" s="175"/>
      <c r="D65" s="175"/>
      <c r="E65" s="175"/>
      <c r="H65" s="35"/>
      <c r="I65" s="70"/>
      <c r="J65" s="60"/>
      <c r="K65" s="60"/>
    </row>
    <row r="66" spans="2:11" ht="15.4">
      <c r="B66" s="175"/>
      <c r="C66" s="175"/>
      <c r="D66" s="175"/>
      <c r="E66" s="175"/>
      <c r="H66" s="35"/>
      <c r="I66" s="60" t="s">
        <v>270</v>
      </c>
      <c r="J66" s="60"/>
      <c r="K66" s="60"/>
    </row>
    <row r="67" spans="2:11" ht="15">
      <c r="B67" s="175"/>
      <c r="C67" s="175"/>
      <c r="D67" s="175"/>
      <c r="E67" s="175"/>
      <c r="H67" s="35"/>
      <c r="I67" s="67" t="s">
        <v>271</v>
      </c>
      <c r="J67" s="35"/>
      <c r="K67" s="35"/>
    </row>
    <row r="68" spans="2:11" ht="14.65" thickBot="1">
      <c r="B68" s="57"/>
      <c r="C68" s="47"/>
      <c r="D68" s="47"/>
      <c r="E68" s="47"/>
    </row>
    <row r="69" spans="2:11" ht="15.4">
      <c r="B69" s="47" t="s">
        <v>270</v>
      </c>
      <c r="C69" s="47"/>
      <c r="D69" s="47"/>
      <c r="E69" s="47"/>
    </row>
    <row r="70" spans="2:11" ht="15">
      <c r="B70" s="54" t="s">
        <v>271</v>
      </c>
      <c r="C70" s="47"/>
      <c r="D70" s="47"/>
      <c r="E70" s="47"/>
    </row>
    <row r="74" spans="2:11">
      <c r="J74" t="s">
        <v>585</v>
      </c>
    </row>
    <row r="75" spans="2:11">
      <c r="J75" t="s">
        <v>260</v>
      </c>
      <c r="K75" s="35">
        <v>4.29</v>
      </c>
    </row>
    <row r="76" spans="2:11">
      <c r="J76" t="s">
        <v>262</v>
      </c>
      <c r="K76">
        <v>2.95</v>
      </c>
    </row>
    <row r="77" spans="2:11">
      <c r="J77" s="35" t="s">
        <v>585</v>
      </c>
      <c r="K77">
        <f>K75/K76</f>
        <v>1.4542372881355932</v>
      </c>
    </row>
  </sheetData>
  <mergeCells count="16">
    <mergeCell ref="I8:K8"/>
    <mergeCell ref="I62:K64"/>
    <mergeCell ref="I4:K5"/>
    <mergeCell ref="I10:K10"/>
    <mergeCell ref="I9:K9"/>
    <mergeCell ref="I7:K7"/>
    <mergeCell ref="I57:K57"/>
    <mergeCell ref="B65:E67"/>
    <mergeCell ref="B61:E62"/>
    <mergeCell ref="B2:E4"/>
    <mergeCell ref="B10:E10"/>
    <mergeCell ref="B9:E9"/>
    <mergeCell ref="B6:E6"/>
    <mergeCell ref="B8:E8"/>
    <mergeCell ref="B57:E57"/>
    <mergeCell ref="B7:E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6"/>
  <sheetViews>
    <sheetView workbookViewId="0">
      <selection activeCell="C51" sqref="C51"/>
    </sheetView>
  </sheetViews>
  <sheetFormatPr defaultRowHeight="14.25"/>
  <cols>
    <col min="1" max="1" width="23.1328125" customWidth="1"/>
    <col min="2" max="2" width="13.3984375" customWidth="1"/>
  </cols>
  <sheetData>
    <row r="1" spans="1:11">
      <c r="A1" t="s">
        <v>277</v>
      </c>
    </row>
    <row r="3" spans="1:11">
      <c r="A3" t="s">
        <v>319</v>
      </c>
    </row>
    <row r="4" spans="1:11">
      <c r="A4" t="s">
        <v>275</v>
      </c>
      <c r="B4" t="s">
        <v>320</v>
      </c>
    </row>
    <row r="5" spans="1:11">
      <c r="A5" t="s">
        <v>289</v>
      </c>
      <c r="B5" t="s">
        <v>321</v>
      </c>
    </row>
    <row r="7" spans="1:11" s="35" customFormat="1">
      <c r="A7" s="39" t="s">
        <v>414</v>
      </c>
      <c r="B7" s="30"/>
      <c r="C7" s="30"/>
      <c r="D7" s="30"/>
      <c r="E7" s="30"/>
      <c r="F7" s="30"/>
      <c r="G7" s="30"/>
      <c r="H7" s="30"/>
      <c r="I7" s="30"/>
      <c r="J7" s="30"/>
      <c r="K7" s="30"/>
    </row>
    <row r="8" spans="1:11" s="35" customFormat="1"/>
    <row r="9" spans="1:11">
      <c r="A9" t="s">
        <v>413</v>
      </c>
    </row>
    <row r="10" spans="1:11" s="35" customFormat="1"/>
    <row r="11" spans="1:11">
      <c r="A11" t="s">
        <v>400</v>
      </c>
    </row>
    <row r="12" spans="1:11">
      <c r="A12" t="s">
        <v>401</v>
      </c>
    </row>
    <row r="13" spans="1:11">
      <c r="A13" t="s">
        <v>402</v>
      </c>
    </row>
    <row r="14" spans="1:11">
      <c r="A14" t="s">
        <v>403</v>
      </c>
    </row>
    <row r="15" spans="1:11" s="35" customFormat="1">
      <c r="A15" t="s">
        <v>404</v>
      </c>
      <c r="B15"/>
      <c r="C15"/>
      <c r="D15"/>
    </row>
    <row r="16" spans="1:11" s="35" customFormat="1">
      <c r="A16" t="s">
        <v>405</v>
      </c>
      <c r="B16"/>
      <c r="C16"/>
      <c r="D16"/>
    </row>
    <row r="17" spans="1:4" s="35" customFormat="1">
      <c r="A17" t="s">
        <v>406</v>
      </c>
      <c r="B17"/>
      <c r="C17"/>
      <c r="D17"/>
    </row>
    <row r="18" spans="1:4" s="35" customFormat="1">
      <c r="A18" t="s">
        <v>407</v>
      </c>
    </row>
    <row r="19" spans="1:4" s="35" customFormat="1">
      <c r="A19" t="s">
        <v>408</v>
      </c>
    </row>
    <row r="20" spans="1:4" s="35" customFormat="1">
      <c r="A20" t="s">
        <v>409</v>
      </c>
    </row>
    <row r="21" spans="1:4" s="35" customFormat="1">
      <c r="A21" t="s">
        <v>410</v>
      </c>
    </row>
    <row r="22" spans="1:4" s="35" customFormat="1">
      <c r="A22" t="s">
        <v>411</v>
      </c>
    </row>
    <row r="23" spans="1:4" s="35" customFormat="1"/>
    <row r="24" spans="1:4" s="5" customFormat="1">
      <c r="A24" s="37" t="s">
        <v>569</v>
      </c>
    </row>
    <row r="25" spans="1:4" s="5" customFormat="1">
      <c r="A25" s="37"/>
    </row>
    <row r="26" spans="1:4" s="35" customFormat="1">
      <c r="A26" s="35" t="s">
        <v>412</v>
      </c>
    </row>
    <row r="27" spans="1:4" s="35" customFormat="1">
      <c r="A27" s="35" t="s">
        <v>423</v>
      </c>
    </row>
    <row r="28" spans="1:4" s="35" customFormat="1"/>
    <row r="29" spans="1:4" s="35" customFormat="1">
      <c r="A29" s="35" t="s">
        <v>417</v>
      </c>
    </row>
    <row r="30" spans="1:4" s="35" customFormat="1">
      <c r="A30" s="35" t="s">
        <v>422</v>
      </c>
    </row>
    <row r="31" spans="1:4" s="35" customFormat="1"/>
    <row r="32" spans="1:4" s="35" customFormat="1">
      <c r="A32" s="35" t="s">
        <v>415</v>
      </c>
      <c r="B32" s="35">
        <f>41/(41+26)</f>
        <v>0.61194029850746268</v>
      </c>
    </row>
    <row r="33" spans="1:2" s="35" customFormat="1">
      <c r="A33" s="35" t="s">
        <v>416</v>
      </c>
      <c r="B33" s="35">
        <f>1-B32</f>
        <v>0.38805970149253732</v>
      </c>
    </row>
    <row r="34" spans="1:2" s="35" customFormat="1"/>
    <row r="35" spans="1:2" s="35" customFormat="1">
      <c r="A35" s="1" t="s">
        <v>568</v>
      </c>
    </row>
    <row r="36" spans="1:2" s="35" customFormat="1"/>
    <row r="37" spans="1:2" s="35" customFormat="1">
      <c r="A37" s="35" t="s">
        <v>424</v>
      </c>
    </row>
    <row r="38" spans="1:2" s="35" customFormat="1"/>
    <row r="39" spans="1:2" s="35" customFormat="1">
      <c r="A39" s="35" t="str">
        <f>'Pickup-Truck SUV sales data'!N10</f>
        <v>Share of pickups</v>
      </c>
      <c r="B39" s="35">
        <f>'Pickup-Truck SUV sales data'!N11</f>
        <v>0.29555555555555557</v>
      </c>
    </row>
    <row r="40" spans="1:2" s="35" customFormat="1">
      <c r="A40" s="35" t="str">
        <f>'Pickup-Truck SUV sales data'!O10</f>
        <v>Share of truck SUVs</v>
      </c>
      <c r="B40" s="35">
        <f>'Pickup-Truck SUV sales data'!O11</f>
        <v>0.70444444444444443</v>
      </c>
    </row>
    <row r="41" spans="1:2" s="35" customFormat="1"/>
    <row r="42" spans="1:2" s="35" customFormat="1">
      <c r="A42" s="1" t="s">
        <v>421</v>
      </c>
    </row>
    <row r="43" spans="1:2" s="35" customFormat="1"/>
    <row r="44" spans="1:2" s="35" customFormat="1">
      <c r="A44" s="35" t="s">
        <v>425</v>
      </c>
    </row>
    <row r="45" spans="1:2" s="35" customFormat="1">
      <c r="A45" s="35" t="s">
        <v>419</v>
      </c>
    </row>
    <row r="46" spans="1:2" s="35" customFormat="1"/>
    <row r="47" spans="1:2" s="35" customFormat="1">
      <c r="A47" s="1" t="s">
        <v>631</v>
      </c>
    </row>
    <row r="48" spans="1:2" s="35" customFormat="1">
      <c r="A48" s="1"/>
    </row>
    <row r="49" spans="1:11" s="35" customFormat="1">
      <c r="A49" s="35" t="s">
        <v>604</v>
      </c>
    </row>
    <row r="50" spans="1:11" s="35" customFormat="1"/>
    <row r="51" spans="1:11" s="35" customFormat="1">
      <c r="A51" s="35" t="s">
        <v>610</v>
      </c>
      <c r="B51" s="35" t="s">
        <v>609</v>
      </c>
    </row>
    <row r="52" spans="1:11" s="35" customFormat="1">
      <c r="A52" s="35" t="s">
        <v>611</v>
      </c>
      <c r="B52" s="35">
        <f>'Short-long range distribution'!C35</f>
        <v>0.66208678740083282</v>
      </c>
    </row>
    <row r="53" spans="1:11" s="35" customFormat="1">
      <c r="A53" s="35" t="s">
        <v>612</v>
      </c>
      <c r="B53" s="35">
        <f>'Short-long range distribution'!C36</f>
        <v>0.33791321259916729</v>
      </c>
    </row>
    <row r="54" spans="1:11" s="35" customFormat="1"/>
    <row r="55" spans="1:11" s="35" customFormat="1"/>
    <row r="56" spans="1:11" s="35" customFormat="1">
      <c r="A56" s="39" t="s">
        <v>418</v>
      </c>
      <c r="B56" s="39"/>
      <c r="C56" s="39"/>
      <c r="D56" s="39"/>
      <c r="E56" s="39"/>
      <c r="F56" s="39"/>
      <c r="G56" s="39"/>
      <c r="H56" s="39"/>
      <c r="I56" s="39"/>
      <c r="J56" s="39"/>
      <c r="K56" s="39"/>
    </row>
    <row r="57" spans="1:11">
      <c r="A57" t="s">
        <v>301</v>
      </c>
    </row>
    <row r="59" spans="1:11">
      <c r="A59">
        <v>1</v>
      </c>
      <c r="C59" t="s">
        <v>302</v>
      </c>
    </row>
    <row r="60" spans="1:11">
      <c r="A60">
        <v>2</v>
      </c>
      <c r="C60" t="s">
        <v>303</v>
      </c>
    </row>
    <row r="61" spans="1:11">
      <c r="A61">
        <v>3</v>
      </c>
      <c r="C61" t="s">
        <v>304</v>
      </c>
    </row>
    <row r="62" spans="1:11">
      <c r="A62">
        <v>4</v>
      </c>
      <c r="C62" t="s">
        <v>290</v>
      </c>
    </row>
    <row r="64" spans="1:11">
      <c r="A64" t="s">
        <v>305</v>
      </c>
    </row>
    <row r="66" spans="1:11">
      <c r="A66" t="s">
        <v>306</v>
      </c>
    </row>
    <row r="68" spans="1:11">
      <c r="A68" s="1" t="s">
        <v>643</v>
      </c>
      <c r="B68" s="86">
        <v>0</v>
      </c>
      <c r="C68" t="s">
        <v>299</v>
      </c>
    </row>
    <row r="69" spans="1:11" s="35" customFormat="1">
      <c r="A69" s="1"/>
      <c r="K69" s="86"/>
    </row>
    <row r="70" spans="1:11">
      <c r="A70" t="s">
        <v>645</v>
      </c>
    </row>
    <row r="71" spans="1:11" s="35" customFormat="1">
      <c r="A71" s="35" t="s">
        <v>646</v>
      </c>
    </row>
    <row r="72" spans="1:11">
      <c r="A72" t="s">
        <v>647</v>
      </c>
    </row>
    <row r="73" spans="1:11">
      <c r="A73" t="s">
        <v>648</v>
      </c>
    </row>
    <row r="74" spans="1:11" s="35" customFormat="1"/>
    <row r="75" spans="1:11">
      <c r="A75" t="s">
        <v>649</v>
      </c>
    </row>
    <row r="76" spans="1:11" s="35" customFormat="1">
      <c r="A76" t="s">
        <v>644</v>
      </c>
    </row>
    <row r="77" spans="1:11" s="35" customFormat="1">
      <c r="A77" t="s">
        <v>307</v>
      </c>
    </row>
    <row r="78" spans="1:11" s="35" customFormat="1"/>
    <row r="79" spans="1:11">
      <c r="A79" s="39" t="s">
        <v>488</v>
      </c>
      <c r="B79" s="39"/>
      <c r="C79" s="39"/>
      <c r="D79" s="39"/>
      <c r="E79" s="39"/>
      <c r="F79" s="39"/>
      <c r="G79" s="39"/>
      <c r="H79" s="39"/>
      <c r="I79" s="39"/>
      <c r="J79" s="39"/>
      <c r="K79" s="39"/>
    </row>
    <row r="81" spans="1:5">
      <c r="A81" t="s">
        <v>313</v>
      </c>
      <c r="B81">
        <v>0.15</v>
      </c>
      <c r="C81" s="35" t="s">
        <v>310</v>
      </c>
      <c r="E81" t="s">
        <v>314</v>
      </c>
    </row>
    <row r="83" spans="1:5">
      <c r="A83" t="s">
        <v>308</v>
      </c>
      <c r="C83" t="s">
        <v>309</v>
      </c>
    </row>
    <row r="84" spans="1:5">
      <c r="A84" t="s">
        <v>215</v>
      </c>
      <c r="B84">
        <v>0.05</v>
      </c>
      <c r="C84" t="s">
        <v>310</v>
      </c>
    </row>
    <row r="85" spans="1:5">
      <c r="A85" t="s">
        <v>559</v>
      </c>
      <c r="B85">
        <v>0.1</v>
      </c>
      <c r="C85" s="35" t="s">
        <v>310</v>
      </c>
    </row>
    <row r="86" spans="1:5">
      <c r="A86" t="s">
        <v>593</v>
      </c>
      <c r="B86">
        <v>0.15</v>
      </c>
      <c r="C86" s="35" t="s">
        <v>310</v>
      </c>
    </row>
    <row r="87" spans="1:5">
      <c r="A87" t="s">
        <v>260</v>
      </c>
      <c r="B87">
        <v>0.25</v>
      </c>
      <c r="C87" s="87" t="s">
        <v>311</v>
      </c>
      <c r="E87" t="s">
        <v>316</v>
      </c>
    </row>
    <row r="88" spans="1:5">
      <c r="E88" s="33" t="s">
        <v>312</v>
      </c>
    </row>
    <row r="89" spans="1:5">
      <c r="A89" t="s">
        <v>558</v>
      </c>
    </row>
    <row r="90" spans="1:5" s="35" customFormat="1">
      <c r="A90" s="35" t="s">
        <v>260</v>
      </c>
      <c r="B90" s="35">
        <f>B39*B87+B40*B86</f>
        <v>0.17955555555555555</v>
      </c>
    </row>
    <row r="91" spans="1:5" s="35" customFormat="1">
      <c r="A91" s="35" t="s">
        <v>275</v>
      </c>
      <c r="B91" s="35">
        <f>B85</f>
        <v>0.1</v>
      </c>
    </row>
    <row r="92" spans="1:5" s="35" customFormat="1"/>
    <row r="93" spans="1:5">
      <c r="A93" t="s">
        <v>300</v>
      </c>
    </row>
    <row r="97" spans="1:11">
      <c r="A97" s="39" t="s">
        <v>489</v>
      </c>
      <c r="B97" s="39"/>
      <c r="C97" s="39"/>
      <c r="D97" s="39"/>
      <c r="E97" s="39"/>
      <c r="F97" s="39"/>
      <c r="G97" s="39"/>
      <c r="H97" s="39"/>
      <c r="I97" s="39"/>
      <c r="J97" s="39"/>
      <c r="K97" s="39"/>
    </row>
    <row r="98" spans="1:11">
      <c r="C98" t="s">
        <v>283</v>
      </c>
      <c r="D98" t="s">
        <v>284</v>
      </c>
      <c r="E98" t="s">
        <v>285</v>
      </c>
    </row>
    <row r="99" spans="1:11">
      <c r="A99" t="s">
        <v>290</v>
      </c>
      <c r="C99">
        <v>4000</v>
      </c>
      <c r="D99">
        <v>10584</v>
      </c>
      <c r="E99">
        <v>3200</v>
      </c>
    </row>
    <row r="111" spans="1:11">
      <c r="A111" s="39" t="s">
        <v>490</v>
      </c>
      <c r="B111" s="39"/>
      <c r="C111" s="39"/>
      <c r="D111" s="39"/>
      <c r="E111" s="39"/>
      <c r="F111" s="39"/>
      <c r="G111" s="39"/>
      <c r="H111" s="39"/>
      <c r="I111" s="39"/>
      <c r="J111" s="39"/>
      <c r="K111" s="39"/>
    </row>
    <row r="113" spans="1:8">
      <c r="A113" t="s">
        <v>476</v>
      </c>
      <c r="B113" t="s">
        <v>486</v>
      </c>
    </row>
    <row r="114" spans="1:8">
      <c r="B114" t="s">
        <v>487</v>
      </c>
    </row>
    <row r="115" spans="1:8">
      <c r="B115" t="s">
        <v>491</v>
      </c>
    </row>
    <row r="116" spans="1:8">
      <c r="B116" t="s">
        <v>492</v>
      </c>
    </row>
    <row r="117" spans="1:8">
      <c r="B117" s="35" t="s">
        <v>493</v>
      </c>
    </row>
    <row r="118" spans="1:8" s="35" customFormat="1">
      <c r="B118" t="s">
        <v>497</v>
      </c>
    </row>
    <row r="120" spans="1:8">
      <c r="A120" t="s">
        <v>494</v>
      </c>
      <c r="B120" t="s">
        <v>495</v>
      </c>
    </row>
    <row r="121" spans="1:8" s="35" customFormat="1">
      <c r="A121" s="35" t="s">
        <v>215</v>
      </c>
      <c r="B121" s="35">
        <v>6.0999999999999999E-2</v>
      </c>
      <c r="F121" t="str">
        <f>A32</f>
        <v>Share of cars</v>
      </c>
      <c r="G121"/>
      <c r="H121">
        <f>B32</f>
        <v>0.61194029850746268</v>
      </c>
    </row>
    <row r="122" spans="1:8" s="35" customFormat="1">
      <c r="A122" s="35" t="s">
        <v>221</v>
      </c>
      <c r="B122" s="35">
        <v>6.5000000000000002E-2</v>
      </c>
      <c r="F122" t="str">
        <f>A33</f>
        <v>Share of crossovers</v>
      </c>
      <c r="G122"/>
      <c r="H122">
        <f>B33</f>
        <v>0.38805970149253732</v>
      </c>
    </row>
    <row r="123" spans="1:8">
      <c r="A123" t="s">
        <v>222</v>
      </c>
      <c r="B123">
        <v>9.4E-2</v>
      </c>
      <c r="F123" s="35" t="str">
        <f>A39</f>
        <v>Share of pickups</v>
      </c>
      <c r="H123">
        <f>B39</f>
        <v>0.29555555555555557</v>
      </c>
    </row>
    <row r="124" spans="1:8">
      <c r="A124" t="s">
        <v>496</v>
      </c>
      <c r="B124">
        <f>'Pickup-SUV data inputs'!$F$56*B123</f>
        <v>0.10980081117620549</v>
      </c>
      <c r="F124" s="35" t="str">
        <f>A40</f>
        <v>Share of truck SUVs</v>
      </c>
      <c r="H124">
        <f>B40</f>
        <v>0.70444444444444443</v>
      </c>
    </row>
    <row r="127" spans="1:8">
      <c r="A127" s="35" t="s">
        <v>247</v>
      </c>
      <c r="B127" s="35" t="s">
        <v>495</v>
      </c>
    </row>
    <row r="128" spans="1:8">
      <c r="A128" s="35" t="s">
        <v>215</v>
      </c>
      <c r="B128" s="35">
        <v>2.5999999999999999E-2</v>
      </c>
    </row>
    <row r="129" spans="1:11">
      <c r="A129" s="35" t="s">
        <v>221</v>
      </c>
      <c r="B129" s="35">
        <v>2.9000000000000001E-2</v>
      </c>
    </row>
    <row r="130" spans="1:11">
      <c r="A130" s="35" t="s">
        <v>222</v>
      </c>
      <c r="B130" s="35">
        <v>3.9E-2</v>
      </c>
    </row>
    <row r="131" spans="1:11">
      <c r="A131" s="35" t="s">
        <v>496</v>
      </c>
      <c r="B131" s="35">
        <f>'Pickup-SUV data inputs'!$F$56*B130</f>
        <v>4.5555655700766112E-2</v>
      </c>
    </row>
    <row r="132" spans="1:11">
      <c r="A132" s="35"/>
      <c r="B132" s="35"/>
    </row>
    <row r="133" spans="1:11">
      <c r="A133" t="s">
        <v>498</v>
      </c>
    </row>
    <row r="135" spans="1:11">
      <c r="A135" s="1" t="s">
        <v>248</v>
      </c>
      <c r="B135" s="35" t="s">
        <v>495</v>
      </c>
    </row>
    <row r="136" spans="1:11">
      <c r="A136" t="s">
        <v>275</v>
      </c>
      <c r="B136">
        <f>B121*H121+B122*H122</f>
        <v>6.2552238805970148E-2</v>
      </c>
    </row>
    <row r="137" spans="1:11">
      <c r="A137" t="s">
        <v>289</v>
      </c>
      <c r="B137">
        <f>H123*B124+H124*B123</f>
        <v>9.8670017525411852E-2</v>
      </c>
    </row>
    <row r="139" spans="1:11">
      <c r="A139" s="1" t="s">
        <v>442</v>
      </c>
      <c r="B139" s="35" t="s">
        <v>495</v>
      </c>
    </row>
    <row r="140" spans="1:11">
      <c r="A140" s="35" t="s">
        <v>275</v>
      </c>
      <c r="B140">
        <f>H121*B128+H122*B129</f>
        <v>2.7164179104477611E-2</v>
      </c>
    </row>
    <row r="141" spans="1:11">
      <c r="A141" s="35" t="s">
        <v>289</v>
      </c>
      <c r="B141">
        <f>B130*H124+B131*H123</f>
        <v>4.0937560462670872E-2</v>
      </c>
    </row>
    <row r="144" spans="1:11">
      <c r="A144" s="39" t="s">
        <v>461</v>
      </c>
      <c r="B144" s="39"/>
      <c r="C144" s="39"/>
      <c r="D144" s="39"/>
      <c r="E144" s="39"/>
      <c r="F144" s="39"/>
      <c r="G144" s="39"/>
      <c r="H144" s="39"/>
      <c r="I144" s="39"/>
      <c r="J144" s="39"/>
      <c r="K144" s="39"/>
    </row>
    <row r="146" spans="1:13">
      <c r="A146" t="s">
        <v>467</v>
      </c>
    </row>
    <row r="148" spans="1:13">
      <c r="A148" s="1" t="s">
        <v>484</v>
      </c>
    </row>
    <row r="149" spans="1:13">
      <c r="A149" t="s">
        <v>485</v>
      </c>
      <c r="B149">
        <v>12754</v>
      </c>
    </row>
    <row r="150" spans="1:13">
      <c r="A150" s="35" t="s">
        <v>518</v>
      </c>
      <c r="B150" s="35">
        <v>1.5799996890000001</v>
      </c>
      <c r="C150" s="35"/>
      <c r="D150" s="35"/>
      <c r="E150" s="35"/>
      <c r="F150" s="35"/>
      <c r="G150" s="35"/>
      <c r="H150" s="35"/>
      <c r="J150" s="35"/>
      <c r="K150" s="35"/>
      <c r="L150" s="35"/>
    </row>
    <row r="151" spans="1:13" s="35" customFormat="1"/>
    <row r="152" spans="1:13" s="35" customFormat="1"/>
    <row r="153" spans="1:13">
      <c r="A153" s="1" t="s">
        <v>475</v>
      </c>
    </row>
    <row r="154" spans="1:13">
      <c r="A154" t="s">
        <v>481</v>
      </c>
      <c r="D154" s="32" t="e">
        <f>#REF!</f>
        <v>#REF!</v>
      </c>
      <c r="L154" s="124"/>
      <c r="M154" s="124"/>
    </row>
    <row r="155" spans="1:13">
      <c r="A155" s="13" t="s">
        <v>483</v>
      </c>
      <c r="B155" s="35"/>
      <c r="C155" s="35"/>
      <c r="D155" s="35">
        <v>6</v>
      </c>
      <c r="E155" s="35"/>
      <c r="F155" s="35"/>
      <c r="G155" s="35"/>
      <c r="H155" s="35"/>
      <c r="L155" s="124"/>
      <c r="M155" s="124"/>
    </row>
    <row r="156" spans="1:13">
      <c r="A156" s="35"/>
      <c r="B156" s="35"/>
      <c r="C156" s="35"/>
      <c r="D156" s="35"/>
      <c r="E156" s="35"/>
      <c r="F156" s="35"/>
      <c r="G156" s="35"/>
      <c r="H156" s="35"/>
      <c r="I156" s="35"/>
      <c r="J156" s="124"/>
      <c r="K156" s="124"/>
      <c r="L156" s="124"/>
      <c r="M156" s="124"/>
    </row>
    <row r="157" spans="1:13">
      <c r="A157" s="35" t="s">
        <v>480</v>
      </c>
      <c r="C157" t="s">
        <v>470</v>
      </c>
      <c r="J157" s="124"/>
      <c r="K157" s="124"/>
      <c r="L157" s="124"/>
      <c r="M157" s="124"/>
    </row>
    <row r="158" spans="1:13">
      <c r="A158" t="s">
        <v>482</v>
      </c>
      <c r="C158" t="s">
        <v>471</v>
      </c>
      <c r="J158" s="125"/>
      <c r="K158" s="125"/>
      <c r="L158" s="125"/>
      <c r="M158" s="125"/>
    </row>
    <row r="159" spans="1:13">
      <c r="C159" t="s">
        <v>472</v>
      </c>
      <c r="J159" s="125"/>
      <c r="K159" s="125"/>
      <c r="L159" s="125"/>
      <c r="M159" s="125"/>
    </row>
    <row r="160" spans="1:13">
      <c r="C160" t="s">
        <v>473</v>
      </c>
    </row>
    <row r="161" spans="1:13">
      <c r="C161" t="s">
        <v>474</v>
      </c>
      <c r="J161" s="125"/>
      <c r="K161" s="125"/>
      <c r="L161" s="125"/>
      <c r="M161" s="125"/>
    </row>
    <row r="162" spans="1:13">
      <c r="J162" s="35"/>
      <c r="K162" s="125"/>
      <c r="L162" s="125"/>
      <c r="M162" s="125"/>
    </row>
    <row r="163" spans="1:13" s="35" customFormat="1">
      <c r="A163" s="35" t="s">
        <v>619</v>
      </c>
      <c r="K163" s="125"/>
      <c r="L163" s="125"/>
      <c r="M163" s="125"/>
    </row>
    <row r="164" spans="1:13" s="35" customFormat="1">
      <c r="A164" s="124" t="e">
        <f>#REF!</f>
        <v>#REF!</v>
      </c>
      <c r="B164" s="124" t="e">
        <f>#REF!</f>
        <v>#REF!</v>
      </c>
      <c r="K164" s="125"/>
      <c r="L164" s="125"/>
      <c r="M164" s="125"/>
    </row>
    <row r="165" spans="1:13" s="35" customFormat="1">
      <c r="A165" s="124" t="e">
        <f>#REF!</f>
        <v>#REF!</v>
      </c>
      <c r="B165" s="124" t="e">
        <f>#REF!</f>
        <v>#REF!</v>
      </c>
      <c r="K165" s="125"/>
      <c r="L165" s="125"/>
      <c r="M165" s="125"/>
    </row>
    <row r="166" spans="1:13" s="35" customFormat="1">
      <c r="K166" s="125"/>
      <c r="L166" s="125"/>
      <c r="M166" s="125"/>
    </row>
    <row r="167" spans="1:13" s="35" customFormat="1">
      <c r="A167" s="125" t="e">
        <f>#REF!</f>
        <v>#REF!</v>
      </c>
      <c r="B167" s="125"/>
      <c r="C167" s="125"/>
      <c r="D167" s="125" t="e">
        <f>#REF!</f>
        <v>#REF!</v>
      </c>
      <c r="K167" s="125"/>
      <c r="L167" s="125"/>
      <c r="M167" s="125"/>
    </row>
    <row r="168" spans="1:13" s="35" customFormat="1">
      <c r="A168" s="33" t="e">
        <f>#REF!</f>
        <v>#REF!</v>
      </c>
      <c r="K168" s="125"/>
      <c r="L168" s="125"/>
      <c r="M168" s="125"/>
    </row>
    <row r="169" spans="1:13" s="35" customFormat="1">
      <c r="K169" s="125"/>
      <c r="L169" s="125"/>
      <c r="M169" s="125"/>
    </row>
    <row r="170" spans="1:13" s="35" customFormat="1">
      <c r="K170" s="125"/>
      <c r="L170" s="125"/>
      <c r="M170" s="125"/>
    </row>
    <row r="171" spans="1:13" s="35" customFormat="1">
      <c r="K171" s="125"/>
      <c r="L171" s="125"/>
      <c r="M171" s="125"/>
    </row>
    <row r="172" spans="1:13" s="35" customFormat="1">
      <c r="K172" s="125"/>
      <c r="L172" s="125"/>
      <c r="M172" s="125"/>
    </row>
    <row r="173" spans="1:13" s="35" customFormat="1">
      <c r="K173" s="125"/>
      <c r="L173" s="125"/>
      <c r="M173" s="125"/>
    </row>
    <row r="174" spans="1:13" s="35" customFormat="1">
      <c r="K174" s="125"/>
      <c r="L174" s="125"/>
      <c r="M174" s="125"/>
    </row>
    <row r="175" spans="1:13">
      <c r="A175" t="s">
        <v>468</v>
      </c>
      <c r="J175" s="125"/>
      <c r="K175" s="125"/>
      <c r="L175" s="125"/>
      <c r="M175" s="125"/>
    </row>
    <row r="176" spans="1:13">
      <c r="A176" t="s">
        <v>469</v>
      </c>
      <c r="J176" s="125"/>
      <c r="K176" s="125"/>
      <c r="L176" s="125"/>
      <c r="M176" s="125"/>
    </row>
    <row r="177" spans="1:13">
      <c r="J177" s="126"/>
      <c r="K177" s="125"/>
      <c r="L177" s="125"/>
      <c r="M177" s="125"/>
    </row>
    <row r="178" spans="1:13">
      <c r="A178" s="1" t="s">
        <v>477</v>
      </c>
      <c r="K178" s="125"/>
      <c r="L178" s="125"/>
      <c r="M178" s="125"/>
    </row>
    <row r="179" spans="1:13">
      <c r="A179" t="s">
        <v>478</v>
      </c>
      <c r="D179">
        <v>7.0000000000000007E-2</v>
      </c>
      <c r="J179" s="125"/>
      <c r="K179" s="125"/>
      <c r="L179" s="125"/>
      <c r="M179" s="125"/>
    </row>
    <row r="180" spans="1:13">
      <c r="J180" s="35"/>
      <c r="K180" s="35"/>
      <c r="L180" s="35"/>
      <c r="M180" s="35"/>
    </row>
    <row r="181" spans="1:13">
      <c r="A181" s="33" t="s">
        <v>479</v>
      </c>
    </row>
    <row r="183" spans="1:13">
      <c r="A183" t="s">
        <v>480</v>
      </c>
      <c r="B183" t="s">
        <v>462</v>
      </c>
    </row>
    <row r="184" spans="1:13">
      <c r="B184" t="s">
        <v>463</v>
      </c>
    </row>
    <row r="185" spans="1:13">
      <c r="B185" t="s">
        <v>464</v>
      </c>
    </row>
    <row r="186" spans="1:13">
      <c r="B186" t="s">
        <v>465</v>
      </c>
    </row>
    <row r="187" spans="1:13">
      <c r="B187" t="s">
        <v>466</v>
      </c>
    </row>
    <row r="189" spans="1:13">
      <c r="A189" s="1" t="s">
        <v>571</v>
      </c>
    </row>
    <row r="190" spans="1:13">
      <c r="A190" t="str">
        <f>A149</f>
        <v>Average distance traveled</v>
      </c>
      <c r="B190">
        <f>B149</f>
        <v>12754</v>
      </c>
    </row>
    <row r="191" spans="1:13">
      <c r="A191" t="s">
        <v>475</v>
      </c>
      <c r="B191">
        <f>D155</f>
        <v>6</v>
      </c>
    </row>
    <row r="192" spans="1:13">
      <c r="A192" t="s">
        <v>477</v>
      </c>
      <c r="B192">
        <f>D179</f>
        <v>7.0000000000000007E-2</v>
      </c>
    </row>
    <row r="194" spans="1:11">
      <c r="A194" s="1" t="s">
        <v>544</v>
      </c>
    </row>
    <row r="195" spans="1:11">
      <c r="A195" t="s">
        <v>545</v>
      </c>
      <c r="B195">
        <v>1300</v>
      </c>
      <c r="C195" t="s">
        <v>158</v>
      </c>
    </row>
    <row r="196" spans="1:11">
      <c r="B196">
        <v>300</v>
      </c>
      <c r="C196" t="s">
        <v>208</v>
      </c>
    </row>
    <row r="198" spans="1:11">
      <c r="A198" t="s">
        <v>480</v>
      </c>
      <c r="B198" t="s">
        <v>540</v>
      </c>
    </row>
    <row r="199" spans="1:11">
      <c r="B199" t="s">
        <v>541</v>
      </c>
    </row>
    <row r="200" spans="1:11">
      <c r="B200" t="s">
        <v>542</v>
      </c>
    </row>
    <row r="201" spans="1:11">
      <c r="B201" t="s">
        <v>543</v>
      </c>
    </row>
    <row r="203" spans="1:11">
      <c r="B203" t="s">
        <v>546</v>
      </c>
    </row>
    <row r="205" spans="1:11">
      <c r="A205" s="39" t="s">
        <v>586</v>
      </c>
      <c r="B205" s="39"/>
      <c r="C205" s="39"/>
      <c r="D205" s="39"/>
      <c r="E205" s="39"/>
      <c r="F205" s="39"/>
      <c r="G205" s="39"/>
      <c r="H205" s="39"/>
      <c r="I205" s="39"/>
      <c r="J205" s="39"/>
      <c r="K205" s="39"/>
    </row>
    <row r="207" spans="1:11">
      <c r="A207" t="s">
        <v>585</v>
      </c>
      <c r="B207">
        <f>'Pickup-SUV data inputs'!K77</f>
        <v>1.4542372881355932</v>
      </c>
      <c r="D207" t="s">
        <v>590</v>
      </c>
    </row>
    <row r="209" spans="1:4">
      <c r="A209" t="s">
        <v>587</v>
      </c>
      <c r="B209">
        <f>'Pickup-SUV data inputs'!$F$56</f>
        <v>1.1680937359170798</v>
      </c>
      <c r="D209" t="s">
        <v>591</v>
      </c>
    </row>
    <row r="211" spans="1:4">
      <c r="A211" t="s">
        <v>613</v>
      </c>
    </row>
    <row r="213" spans="1:4">
      <c r="A213" t="s">
        <v>614</v>
      </c>
    </row>
    <row r="214" spans="1:4">
      <c r="B214" t="s">
        <v>616</v>
      </c>
      <c r="C214" t="s">
        <v>220</v>
      </c>
      <c r="D214" t="s">
        <v>618</v>
      </c>
    </row>
    <row r="215" spans="1:4">
      <c r="A215" t="s">
        <v>615</v>
      </c>
      <c r="B215">
        <v>48</v>
      </c>
      <c r="C215">
        <v>51</v>
      </c>
      <c r="D215">
        <f>C215/B215</f>
        <v>1.0625</v>
      </c>
    </row>
    <row r="216" spans="1:4">
      <c r="A216" t="s">
        <v>617</v>
      </c>
      <c r="B216">
        <v>103</v>
      </c>
      <c r="C216">
        <v>108</v>
      </c>
      <c r="D216" s="35">
        <f>C216/B216</f>
        <v>1.0485436893203883</v>
      </c>
    </row>
  </sheetData>
  <hyperlinks>
    <hyperlink ref="E88" r:id="rId1"/>
    <hyperlink ref="A181" r:id="rId2"/>
    <hyperlink ref="A168" r:id="rId3" display="https://www.autonews.com/article/20161122/RETAIL05/161129973/average-age-of-vehicles-on-road-hits-11-6-years"/>
  </hyperlinks>
  <pageMargins left="0.7" right="0.7" top="0.75" bottom="0.75" header="0.3" footer="0.3"/>
  <pageSetup orientation="portrait" horizontalDpi="200" r:id="rId4"/>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4" workbookViewId="0">
      <selection activeCell="O11" sqref="A9:O11"/>
    </sheetView>
  </sheetViews>
  <sheetFormatPr defaultColWidth="8.73046875" defaultRowHeight="14.25"/>
  <cols>
    <col min="1" max="1" width="8.73046875" style="35"/>
    <col min="2" max="2" width="17.59765625" style="35" customWidth="1"/>
    <col min="3" max="3" width="13.1328125" style="35" customWidth="1"/>
    <col min="4" max="4" width="12.59765625" style="35" bestFit="1" customWidth="1"/>
    <col min="5" max="5" width="17.1328125" style="35" customWidth="1"/>
    <col min="6" max="6" width="14.1328125" style="35" customWidth="1"/>
    <col min="7" max="7" width="12.86328125" style="35" bestFit="1" customWidth="1"/>
    <col min="8" max="15" width="12.59765625" style="35" bestFit="1" customWidth="1"/>
    <col min="16" max="16" width="16.86328125" style="35" customWidth="1"/>
    <col min="17" max="17" width="15.1328125" style="35" customWidth="1"/>
    <col min="18" max="16384" width="8.73046875" style="35"/>
  </cols>
  <sheetData>
    <row r="1" spans="1:15">
      <c r="B1" s="35" t="s">
        <v>291</v>
      </c>
      <c r="C1" s="35" t="s">
        <v>292</v>
      </c>
    </row>
    <row r="2" spans="1:15">
      <c r="A2" s="35" t="str">
        <f>A15</f>
        <v>car</v>
      </c>
      <c r="B2" s="35">
        <f>SUM(B15:O15)</f>
        <v>12371972.96167843</v>
      </c>
      <c r="C2" s="80">
        <f>B2/B4</f>
        <v>0.45584214231898063</v>
      </c>
    </row>
    <row r="3" spans="1:15">
      <c r="A3" s="35" t="str">
        <f>A16</f>
        <v>truck</v>
      </c>
      <c r="B3" s="35">
        <f>SUM(B16:O16)</f>
        <v>14768942.30942655</v>
      </c>
      <c r="C3" s="80">
        <f>B3/B4</f>
        <v>0.54415785768101943</v>
      </c>
    </row>
    <row r="4" spans="1:15">
      <c r="A4" s="35" t="str">
        <f>A17</f>
        <v>total</v>
      </c>
      <c r="B4" s="35">
        <f>SUM(B17:O17)</f>
        <v>27140915.27110498</v>
      </c>
    </row>
    <row r="7" spans="1:15">
      <c r="A7" s="35" t="s">
        <v>539</v>
      </c>
    </row>
    <row r="8" spans="1:15">
      <c r="B8" s="35" t="s">
        <v>536</v>
      </c>
      <c r="C8" s="35" t="s">
        <v>398</v>
      </c>
      <c r="D8" s="35" t="s">
        <v>537</v>
      </c>
    </row>
    <row r="9" spans="1:15">
      <c r="B9" s="35">
        <v>2017</v>
      </c>
      <c r="C9" s="35">
        <v>2018</v>
      </c>
      <c r="D9" s="35">
        <f t="shared" ref="D9:O9" si="0">D14</f>
        <v>2019</v>
      </c>
      <c r="E9" s="35">
        <f t="shared" si="0"/>
        <v>2020</v>
      </c>
      <c r="F9" s="35">
        <f t="shared" si="0"/>
        <v>2021</v>
      </c>
      <c r="G9" s="35">
        <f t="shared" si="0"/>
        <v>2022</v>
      </c>
      <c r="H9" s="35">
        <f t="shared" si="0"/>
        <v>2023</v>
      </c>
      <c r="I9" s="35">
        <f t="shared" si="0"/>
        <v>2024</v>
      </c>
      <c r="J9" s="35">
        <f t="shared" si="0"/>
        <v>2025</v>
      </c>
      <c r="K9" s="35">
        <f t="shared" si="0"/>
        <v>2026</v>
      </c>
      <c r="L9" s="35">
        <f t="shared" si="0"/>
        <v>2027</v>
      </c>
      <c r="M9" s="35">
        <f t="shared" si="0"/>
        <v>2028</v>
      </c>
      <c r="N9" s="35">
        <f t="shared" si="0"/>
        <v>2029</v>
      </c>
      <c r="O9" s="35">
        <f t="shared" si="0"/>
        <v>2030</v>
      </c>
    </row>
    <row r="10" spans="1:15">
      <c r="A10" s="35" t="str">
        <f>A15</f>
        <v>car</v>
      </c>
      <c r="B10" s="35">
        <f>B15/B17</f>
        <v>0.48658102391385133</v>
      </c>
      <c r="C10" s="35">
        <f t="shared" ref="C10:O10" si="1">C15/C17</f>
        <v>0.4478033161920984</v>
      </c>
      <c r="D10" s="35">
        <f t="shared" si="1"/>
        <v>0.43747486339994773</v>
      </c>
      <c r="E10" s="35">
        <f t="shared" si="1"/>
        <v>0.43621945572317417</v>
      </c>
      <c r="F10" s="35">
        <f t="shared" si="1"/>
        <v>0.43398153673488299</v>
      </c>
      <c r="G10" s="35">
        <f t="shared" si="1"/>
        <v>0.43409359986594581</v>
      </c>
      <c r="H10" s="35">
        <f t="shared" si="1"/>
        <v>0.43888285628607115</v>
      </c>
      <c r="I10" s="35">
        <f t="shared" si="1"/>
        <v>0.44522223006825484</v>
      </c>
      <c r="J10" s="35">
        <f t="shared" si="1"/>
        <v>0.45030084863371506</v>
      </c>
      <c r="K10" s="35">
        <f t="shared" si="1"/>
        <v>0.45243278105322771</v>
      </c>
      <c r="L10" s="35">
        <f t="shared" si="1"/>
        <v>0.46206520206514451</v>
      </c>
      <c r="M10" s="35">
        <f t="shared" si="1"/>
        <v>0.47018424675514814</v>
      </c>
      <c r="N10" s="35">
        <f t="shared" si="1"/>
        <v>0.49222446843938822</v>
      </c>
      <c r="O10" s="35">
        <f t="shared" si="1"/>
        <v>0.49770600246768176</v>
      </c>
    </row>
    <row r="11" spans="1:15">
      <c r="A11" s="35" t="str">
        <f>A16</f>
        <v>truck</v>
      </c>
      <c r="B11" s="35">
        <f>B16/B17</f>
        <v>0.51341897608614862</v>
      </c>
      <c r="C11" s="35">
        <f t="shared" ref="C11:O11" si="2">C16/C17</f>
        <v>0.55219668380790166</v>
      </c>
      <c r="D11" s="35">
        <f t="shared" si="2"/>
        <v>0.56252513660005221</v>
      </c>
      <c r="E11" s="35">
        <f t="shared" si="2"/>
        <v>0.56378054427682578</v>
      </c>
      <c r="F11" s="35">
        <f t="shared" si="2"/>
        <v>0.56601846326511707</v>
      </c>
      <c r="G11" s="35">
        <f t="shared" si="2"/>
        <v>0.56590640013405424</v>
      </c>
      <c r="H11" s="35">
        <f t="shared" si="2"/>
        <v>0.56111714371392885</v>
      </c>
      <c r="I11" s="35">
        <f t="shared" si="2"/>
        <v>0.55477776993174521</v>
      </c>
      <c r="J11" s="35">
        <f t="shared" si="2"/>
        <v>0.549699151366285</v>
      </c>
      <c r="K11" s="35">
        <f t="shared" si="2"/>
        <v>0.54756721894677229</v>
      </c>
      <c r="L11" s="35">
        <f t="shared" si="2"/>
        <v>0.53793479793485555</v>
      </c>
      <c r="M11" s="35">
        <f t="shared" si="2"/>
        <v>0.52981575324485186</v>
      </c>
      <c r="N11" s="35">
        <f t="shared" si="2"/>
        <v>0.50777553156061184</v>
      </c>
      <c r="O11" s="35">
        <f t="shared" si="2"/>
        <v>0.50229399753231818</v>
      </c>
    </row>
    <row r="13" spans="1:15">
      <c r="B13" s="100" t="s">
        <v>398</v>
      </c>
      <c r="C13" s="100"/>
      <c r="D13" s="39" t="s">
        <v>397</v>
      </c>
      <c r="E13" s="30"/>
      <c r="F13" s="30"/>
      <c r="G13" s="30"/>
      <c r="H13" s="30"/>
      <c r="I13" s="30"/>
      <c r="J13" s="30"/>
      <c r="K13" s="30"/>
      <c r="L13" s="30"/>
      <c r="M13" s="30"/>
      <c r="N13" s="30"/>
      <c r="O13" s="30"/>
    </row>
    <row r="14" spans="1:15">
      <c r="B14" s="35" t="str">
        <f>B27</f>
        <v>2017 LDV sales</v>
      </c>
      <c r="C14" s="35" t="str">
        <f>D27</f>
        <v>2018 LDV sales</v>
      </c>
      <c r="D14" s="35">
        <v>2019</v>
      </c>
      <c r="E14" s="35">
        <f>D14+1</f>
        <v>2020</v>
      </c>
      <c r="F14" s="35">
        <f t="shared" ref="F14:O14" si="3">E14+1</f>
        <v>2021</v>
      </c>
      <c r="G14" s="35">
        <f t="shared" si="3"/>
        <v>2022</v>
      </c>
      <c r="H14" s="35">
        <f t="shared" si="3"/>
        <v>2023</v>
      </c>
      <c r="I14" s="35">
        <f t="shared" si="3"/>
        <v>2024</v>
      </c>
      <c r="J14" s="35">
        <f t="shared" si="3"/>
        <v>2025</v>
      </c>
      <c r="K14" s="35">
        <f t="shared" si="3"/>
        <v>2026</v>
      </c>
      <c r="L14" s="35">
        <f t="shared" si="3"/>
        <v>2027</v>
      </c>
      <c r="M14" s="35">
        <f t="shared" si="3"/>
        <v>2028</v>
      </c>
      <c r="N14" s="35">
        <f t="shared" si="3"/>
        <v>2029</v>
      </c>
      <c r="O14" s="35">
        <f t="shared" si="3"/>
        <v>2030</v>
      </c>
    </row>
    <row r="15" spans="1:15">
      <c r="A15" s="35" t="str">
        <f>A28</f>
        <v>car</v>
      </c>
      <c r="B15" s="35">
        <f>B28</f>
        <v>996425</v>
      </c>
      <c r="C15" s="35">
        <f>D28</f>
        <v>896500</v>
      </c>
      <c r="D15" s="82">
        <f t="shared" ref="D15:O15" si="4">C15+C15*D23</f>
        <v>878348.71851178666</v>
      </c>
      <c r="E15" s="82">
        <f t="shared" si="4"/>
        <v>870366.74541125074</v>
      </c>
      <c r="F15" s="82">
        <f t="shared" si="4"/>
        <v>861421.38381762512</v>
      </c>
      <c r="G15" s="82">
        <f t="shared" si="4"/>
        <v>840368.46388967405</v>
      </c>
      <c r="H15" s="82">
        <f t="shared" si="4"/>
        <v>848062.14577651082</v>
      </c>
      <c r="I15" s="82">
        <f t="shared" si="4"/>
        <v>855253.87806002295</v>
      </c>
      <c r="J15" s="82">
        <f t="shared" si="4"/>
        <v>857740.24957028695</v>
      </c>
      <c r="K15" s="82">
        <f t="shared" si="4"/>
        <v>860850.6101303075</v>
      </c>
      <c r="L15" s="82">
        <f t="shared" si="4"/>
        <v>872536.22210853419</v>
      </c>
      <c r="M15" s="82">
        <f t="shared" si="4"/>
        <v>885427.12356689118</v>
      </c>
      <c r="N15" s="82">
        <f t="shared" si="4"/>
        <v>919058.18828022887</v>
      </c>
      <c r="O15" s="82">
        <f t="shared" si="4"/>
        <v>929614.23255531059</v>
      </c>
    </row>
    <row r="16" spans="1:15">
      <c r="A16" s="35" t="str">
        <f>A29</f>
        <v>truck</v>
      </c>
      <c r="B16" s="35">
        <f>B29</f>
        <v>1051384</v>
      </c>
      <c r="C16" s="35">
        <f>D29</f>
        <v>1105495</v>
      </c>
      <c r="D16" s="82">
        <f t="shared" ref="D16:O16" si="5">C16+C16*D24</f>
        <v>1129420.8518024366</v>
      </c>
      <c r="E16" s="82">
        <f t="shared" si="5"/>
        <v>1124882.9711983344</v>
      </c>
      <c r="F16" s="82">
        <f t="shared" si="5"/>
        <v>1123504.9572858282</v>
      </c>
      <c r="G16" s="82">
        <f t="shared" si="5"/>
        <v>1095546.8874290085</v>
      </c>
      <c r="H16" s="82">
        <f t="shared" si="5"/>
        <v>1084257.9109990261</v>
      </c>
      <c r="I16" s="82">
        <f t="shared" si="5"/>
        <v>1065705.6345162205</v>
      </c>
      <c r="J16" s="82">
        <f t="shared" si="5"/>
        <v>1047075.7244009111</v>
      </c>
      <c r="K16" s="82">
        <f t="shared" si="5"/>
        <v>1041864.3260560479</v>
      </c>
      <c r="L16" s="82">
        <f t="shared" si="5"/>
        <v>1015803.8178010699</v>
      </c>
      <c r="M16" s="82">
        <f t="shared" si="5"/>
        <v>997722.1518021404</v>
      </c>
      <c r="N16" s="82">
        <f t="shared" si="5"/>
        <v>948094.39597493666</v>
      </c>
      <c r="O16" s="82">
        <f t="shared" si="5"/>
        <v>938183.6801605894</v>
      </c>
    </row>
    <row r="17" spans="1:15">
      <c r="A17" s="35" t="str">
        <f>A30</f>
        <v>total</v>
      </c>
      <c r="B17" s="35">
        <f>B30</f>
        <v>2047809</v>
      </c>
      <c r="C17" s="35">
        <f>D30</f>
        <v>2001995</v>
      </c>
      <c r="D17" s="22">
        <f>D15+D16</f>
        <v>2007769.5703142234</v>
      </c>
      <c r="E17" s="22">
        <f t="shared" ref="E17:O17" si="6">E15+E16</f>
        <v>1995249.7166095851</v>
      </c>
      <c r="F17" s="22">
        <f t="shared" si="6"/>
        <v>1984926.3411034532</v>
      </c>
      <c r="G17" s="22">
        <f t="shared" si="6"/>
        <v>1935915.3513186825</v>
      </c>
      <c r="H17" s="22">
        <f t="shared" si="6"/>
        <v>1932320.0567755369</v>
      </c>
      <c r="I17" s="22">
        <f t="shared" si="6"/>
        <v>1920959.5125762434</v>
      </c>
      <c r="J17" s="22">
        <f t="shared" si="6"/>
        <v>1904815.9739711981</v>
      </c>
      <c r="K17" s="22">
        <f t="shared" si="6"/>
        <v>1902714.9361863555</v>
      </c>
      <c r="L17" s="22">
        <f t="shared" si="6"/>
        <v>1888340.039909604</v>
      </c>
      <c r="M17" s="22">
        <f t="shared" si="6"/>
        <v>1883149.2753690316</v>
      </c>
      <c r="N17" s="22">
        <f t="shared" si="6"/>
        <v>1867152.5842551654</v>
      </c>
      <c r="O17" s="22">
        <f t="shared" si="6"/>
        <v>1867797.9127159</v>
      </c>
    </row>
    <row r="18" spans="1:15">
      <c r="D18" s="22"/>
      <c r="E18" s="22"/>
      <c r="F18" s="22"/>
      <c r="G18" s="22"/>
      <c r="H18" s="22"/>
      <c r="I18" s="22"/>
      <c r="J18" s="22"/>
      <c r="K18" s="22"/>
      <c r="L18" s="22"/>
      <c r="M18" s="22"/>
      <c r="N18" s="22"/>
      <c r="O18" s="81"/>
    </row>
    <row r="20" spans="1:15">
      <c r="A20" s="35" t="s">
        <v>396</v>
      </c>
    </row>
    <row r="22" spans="1:15">
      <c r="D22" s="39" t="s">
        <v>538</v>
      </c>
      <c r="E22" s="30"/>
      <c r="F22" s="30"/>
      <c r="G22" s="30"/>
      <c r="H22" s="30"/>
      <c r="I22" s="30"/>
      <c r="J22" s="30"/>
      <c r="K22" s="30"/>
      <c r="L22" s="30"/>
      <c r="M22" s="30"/>
      <c r="N22" s="30"/>
      <c r="O22" s="30"/>
    </row>
    <row r="23" spans="1:15">
      <c r="C23" s="35" t="s">
        <v>215</v>
      </c>
      <c r="D23" s="83">
        <f>'AEO 39.9 sales - Pacific'!D11</f>
        <v>-2.0246828207711447E-2</v>
      </c>
      <c r="E23" s="84">
        <f>'AEO 39.9 sales - Pacific'!E11</f>
        <v>-9.0874762293272956E-3</v>
      </c>
      <c r="F23" s="84">
        <f>'AEO 39.9 sales - Pacific'!F11</f>
        <v>-1.0277692295560919E-2</v>
      </c>
      <c r="G23" s="84">
        <f>'AEO 39.9 sales - Pacific'!G11</f>
        <v>-2.4439746125931115E-2</v>
      </c>
      <c r="H23" s="84">
        <f>'AEO 39.9 sales - Pacific'!H11</f>
        <v>9.1551292289411557E-3</v>
      </c>
      <c r="I23" s="84">
        <f>'AEO 39.9 sales - Pacific'!I11</f>
        <v>8.4801949000178449E-3</v>
      </c>
      <c r="J23" s="84">
        <f>'AEO 39.9 sales - Pacific'!J11</f>
        <v>2.9071736171531041E-3</v>
      </c>
      <c r="K23" s="84">
        <f>'AEO 39.9 sales - Pacific'!K11</f>
        <v>3.6262266596196204E-3</v>
      </c>
      <c r="L23" s="84">
        <f>'AEO 39.9 sales - Pacific'!L11</f>
        <v>1.3574494622775277E-2</v>
      </c>
      <c r="M23" s="84">
        <f>'AEO 39.9 sales - Pacific'!M11</f>
        <v>1.4774058808934435E-2</v>
      </c>
      <c r="N23" s="84">
        <f>'AEO 39.9 sales - Pacific'!N11</f>
        <v>3.7982871563564606E-2</v>
      </c>
      <c r="O23" s="84">
        <f>'AEO 39.9 sales - Pacific'!O11</f>
        <v>1.1485719195685052E-2</v>
      </c>
    </row>
    <row r="24" spans="1:15">
      <c r="C24" s="35" t="s">
        <v>219</v>
      </c>
      <c r="D24" s="83">
        <f>'AEO 39.9 sales - Pacific'!D12</f>
        <v>2.1642659444354388E-2</v>
      </c>
      <c r="E24" s="85">
        <f>'AEO 39.9 sales - Pacific'!E12</f>
        <v>-4.0178827908660354E-3</v>
      </c>
      <c r="F24" s="85">
        <f>'AEO 39.9 sales - Pacific'!F12</f>
        <v>-1.2250286899073291E-3</v>
      </c>
      <c r="G24" s="85">
        <f>'AEO 39.9 sales - Pacific'!G12</f>
        <v>-2.4884687580160835E-2</v>
      </c>
      <c r="H24" s="85">
        <f>'AEO 39.9 sales - Pacific'!H12</f>
        <v>-1.030442106998716E-2</v>
      </c>
      <c r="I24" s="85">
        <f>'AEO 39.9 sales - Pacific'!I12</f>
        <v>-1.7110575163534359E-2</v>
      </c>
      <c r="J24" s="85">
        <f>'AEO 39.9 sales - Pacific'!J12</f>
        <v>-1.7481290810446439E-2</v>
      </c>
      <c r="K24" s="85">
        <f>'AEO 39.9 sales - Pacific'!K12</f>
        <v>-4.9770978577933231E-3</v>
      </c>
      <c r="L24" s="85">
        <f>'AEO 39.9 sales - Pacific'!L12</f>
        <v>-2.5013341567830968E-2</v>
      </c>
      <c r="M24" s="85">
        <f>'AEO 39.9 sales - Pacific'!M12</f>
        <v>-1.7800352471672443E-2</v>
      </c>
      <c r="N24" s="85">
        <f>'AEO 39.9 sales - Pacific'!N12</f>
        <v>-4.974105840745676E-2</v>
      </c>
      <c r="O24" s="85">
        <f>'AEO 39.9 sales - Pacific'!O12</f>
        <v>-1.0453300701304092E-2</v>
      </c>
    </row>
    <row r="25" spans="1:15">
      <c r="D25" s="83"/>
      <c r="E25" s="85"/>
      <c r="F25" s="85"/>
      <c r="G25" s="85"/>
      <c r="H25" s="85"/>
      <c r="I25" s="85"/>
      <c r="J25" s="85"/>
      <c r="K25" s="85"/>
      <c r="L25" s="85"/>
      <c r="M25" s="85"/>
      <c r="N25" s="85"/>
      <c r="O25" s="85"/>
    </row>
    <row r="26" spans="1:15">
      <c r="A26" s="35" t="s">
        <v>399</v>
      </c>
    </row>
    <row r="27" spans="1:15">
      <c r="B27" s="35" t="s">
        <v>293</v>
      </c>
      <c r="D27" s="35" t="s">
        <v>294</v>
      </c>
      <c r="E27" s="35" t="s">
        <v>295</v>
      </c>
      <c r="F27" s="10"/>
    </row>
    <row r="28" spans="1:15">
      <c r="A28" s="35" t="s">
        <v>215</v>
      </c>
      <c r="B28" s="22">
        <f>996425</f>
        <v>996425</v>
      </c>
      <c r="C28" s="81">
        <f>B28/(B30)</f>
        <v>0.48658102391385133</v>
      </c>
      <c r="D28" s="22">
        <f>896500</f>
        <v>896500</v>
      </c>
      <c r="E28" s="81">
        <f>D28/(D30)</f>
        <v>0.4478033161920984</v>
      </c>
      <c r="F28" s="80"/>
    </row>
    <row r="29" spans="1:15">
      <c r="A29" s="35" t="s">
        <v>219</v>
      </c>
      <c r="B29" s="22">
        <f>1051384</f>
        <v>1051384</v>
      </c>
      <c r="C29" s="81">
        <f>B29/B30</f>
        <v>0.51341897608614862</v>
      </c>
      <c r="D29" s="22">
        <v>1105495</v>
      </c>
      <c r="E29" s="81">
        <f>D29/D30</f>
        <v>0.55219668380790166</v>
      </c>
      <c r="F29" s="80"/>
    </row>
    <row r="30" spans="1:15">
      <c r="A30" s="35" t="s">
        <v>240</v>
      </c>
      <c r="B30" s="79">
        <f>SUM(B28:B29)</f>
        <v>2047809</v>
      </c>
      <c r="D30" s="79">
        <f>D28+D29</f>
        <v>2001995</v>
      </c>
    </row>
    <row r="33" spans="2:11">
      <c r="B33" s="33" t="s">
        <v>296</v>
      </c>
      <c r="I33" s="35" t="s">
        <v>297</v>
      </c>
      <c r="K33" s="33" t="s">
        <v>298</v>
      </c>
    </row>
  </sheetData>
  <hyperlinks>
    <hyperlink ref="K33" r:id="rId1"/>
    <hyperlink ref="B33" r:id="rId2"/>
  </hyperlinks>
  <pageMargins left="0.7" right="0.7" top="0.75" bottom="0.75" header="0.3" footer="0.3"/>
  <pageSetup orientation="portrait" horizontalDpi="20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8"/>
  <sheetViews>
    <sheetView workbookViewId="0">
      <selection activeCell="A61" sqref="A61:AJ65"/>
    </sheetView>
  </sheetViews>
  <sheetFormatPr defaultRowHeight="14.25"/>
  <cols>
    <col min="1" max="1" width="33.59765625" customWidth="1"/>
  </cols>
  <sheetData>
    <row r="2" spans="1:36" ht="14.65" thickBot="1">
      <c r="A2" s="88" t="s">
        <v>323</v>
      </c>
      <c r="B2" s="89">
        <v>2017</v>
      </c>
      <c r="C2" s="89">
        <v>2018</v>
      </c>
      <c r="D2" s="89">
        <v>2019</v>
      </c>
      <c r="E2" s="89">
        <v>2020</v>
      </c>
      <c r="F2" s="89">
        <v>2021</v>
      </c>
      <c r="G2" s="89">
        <v>2022</v>
      </c>
      <c r="H2" s="89">
        <v>2023</v>
      </c>
      <c r="I2" s="89">
        <v>2024</v>
      </c>
      <c r="J2" s="89">
        <v>2025</v>
      </c>
      <c r="K2" s="89">
        <v>2026</v>
      </c>
      <c r="L2" s="89">
        <v>2027</v>
      </c>
      <c r="M2" s="89">
        <v>2028</v>
      </c>
      <c r="N2" s="89">
        <v>2029</v>
      </c>
      <c r="O2" s="89">
        <v>2030</v>
      </c>
      <c r="P2" s="89">
        <v>2031</v>
      </c>
      <c r="Q2" s="89">
        <v>2032</v>
      </c>
      <c r="R2" s="89">
        <v>2033</v>
      </c>
      <c r="S2" s="89">
        <v>2034</v>
      </c>
      <c r="T2" s="89">
        <v>2035</v>
      </c>
      <c r="U2" s="89">
        <v>2036</v>
      </c>
      <c r="V2" s="89">
        <v>2037</v>
      </c>
      <c r="W2" s="89">
        <v>2038</v>
      </c>
      <c r="X2" s="89">
        <v>2039</v>
      </c>
      <c r="Y2" s="89">
        <v>2040</v>
      </c>
      <c r="Z2" s="89">
        <v>2041</v>
      </c>
      <c r="AA2" s="89">
        <v>2042</v>
      </c>
      <c r="AB2" s="89">
        <v>2043</v>
      </c>
      <c r="AC2" s="89">
        <v>2044</v>
      </c>
      <c r="AD2" s="89">
        <v>2045</v>
      </c>
      <c r="AE2" s="89">
        <v>2046</v>
      </c>
      <c r="AF2" s="89">
        <v>2047</v>
      </c>
      <c r="AG2" s="89">
        <v>2048</v>
      </c>
      <c r="AH2" s="89">
        <v>2049</v>
      </c>
      <c r="AI2" s="89">
        <v>2050</v>
      </c>
      <c r="AJ2" s="35">
        <f>'AEO 39.9 sales - Pacific'!AJ15</f>
        <v>0</v>
      </c>
    </row>
    <row r="3" spans="1:36" ht="14.65" thickTop="1">
      <c r="A3" s="35"/>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f>'AEO 39.9 sales - Pacific'!AJ16</f>
        <v>0</v>
      </c>
    </row>
    <row r="4" spans="1:36">
      <c r="A4" s="35"/>
      <c r="B4" s="90" t="s">
        <v>324</v>
      </c>
      <c r="C4" s="90" t="s">
        <v>325</v>
      </c>
      <c r="D4" s="90"/>
      <c r="E4" s="90"/>
      <c r="F4" s="90"/>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f>'AEO 39.9 sales - Pacific'!AJ17</f>
        <v>0</v>
      </c>
    </row>
    <row r="5" spans="1:36">
      <c r="A5" s="35"/>
      <c r="B5" s="90" t="s">
        <v>326</v>
      </c>
      <c r="C5" s="90" t="s">
        <v>327</v>
      </c>
      <c r="D5" s="90"/>
      <c r="E5" s="90"/>
      <c r="F5" s="90" t="s">
        <v>328</v>
      </c>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f>'AEO 39.9 sales - Pacific'!AJ18</f>
        <v>0</v>
      </c>
    </row>
    <row r="6" spans="1:36">
      <c r="A6" s="35"/>
      <c r="B6" s="90" t="s">
        <v>329</v>
      </c>
      <c r="C6" s="90" t="s">
        <v>330</v>
      </c>
      <c r="D6" s="90"/>
      <c r="E6" s="90"/>
      <c r="F6" s="90"/>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f>'AEO 39.9 sales - Pacific'!AJ19</f>
        <v>0</v>
      </c>
    </row>
    <row r="7" spans="1:36">
      <c r="A7" s="35"/>
      <c r="B7" s="90" t="s">
        <v>331</v>
      </c>
      <c r="C7" s="90"/>
      <c r="D7" s="90" t="s">
        <v>332</v>
      </c>
      <c r="E7" s="90"/>
      <c r="F7" s="90"/>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f>'AEO 39.9 sales - Pacific'!AJ20</f>
        <v>0</v>
      </c>
    </row>
    <row r="8" spans="1:36">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f>'AEO 39.9 sales - Pacific'!AJ21</f>
        <v>0</v>
      </c>
    </row>
    <row r="9" spans="1:36">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f>'AEO 39.9 sales - Pacific'!AJ22</f>
        <v>0</v>
      </c>
    </row>
    <row r="10" spans="1:36">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f>'AEO 39.9 sales - Pacific'!AJ23</f>
        <v>0</v>
      </c>
    </row>
    <row r="11" spans="1:36" ht="15.75">
      <c r="A11" s="91" t="s">
        <v>333</v>
      </c>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f>'AEO 39.9 sales - Pacific'!AJ24</f>
        <v>0</v>
      </c>
    </row>
    <row r="12" spans="1:36">
      <c r="A12" s="88" t="s">
        <v>334</v>
      </c>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f>'AEO 39.9 sales - Pacific'!AJ25</f>
        <v>0</v>
      </c>
    </row>
    <row r="13" spans="1:36">
      <c r="A13" s="88" t="s">
        <v>335</v>
      </c>
      <c r="B13" s="92" t="s">
        <v>336</v>
      </c>
      <c r="C13" s="92" t="s">
        <v>336</v>
      </c>
      <c r="D13" s="92" t="s">
        <v>336</v>
      </c>
      <c r="E13" s="92" t="s">
        <v>336</v>
      </c>
      <c r="F13" s="92" t="s">
        <v>336</v>
      </c>
      <c r="G13" s="92" t="s">
        <v>336</v>
      </c>
      <c r="H13" s="92" t="s">
        <v>336</v>
      </c>
      <c r="I13" s="92" t="s">
        <v>336</v>
      </c>
      <c r="J13" s="92" t="s">
        <v>336</v>
      </c>
      <c r="K13" s="92" t="s">
        <v>336</v>
      </c>
      <c r="L13" s="92" t="s">
        <v>336</v>
      </c>
      <c r="M13" s="92" t="s">
        <v>336</v>
      </c>
      <c r="N13" s="92" t="s">
        <v>336</v>
      </c>
      <c r="O13" s="92" t="s">
        <v>336</v>
      </c>
      <c r="P13" s="92" t="s">
        <v>336</v>
      </c>
      <c r="Q13" s="92" t="s">
        <v>336</v>
      </c>
      <c r="R13" s="92" t="s">
        <v>336</v>
      </c>
      <c r="S13" s="92" t="s">
        <v>336</v>
      </c>
      <c r="T13" s="92" t="s">
        <v>336</v>
      </c>
      <c r="U13" s="92" t="s">
        <v>336</v>
      </c>
      <c r="V13" s="92" t="s">
        <v>336</v>
      </c>
      <c r="W13" s="92" t="s">
        <v>336</v>
      </c>
      <c r="X13" s="92" t="s">
        <v>336</v>
      </c>
      <c r="Y13" s="92" t="s">
        <v>336</v>
      </c>
      <c r="Z13" s="92" t="s">
        <v>336</v>
      </c>
      <c r="AA13" s="92" t="s">
        <v>336</v>
      </c>
      <c r="AB13" s="92" t="s">
        <v>336</v>
      </c>
      <c r="AC13" s="92" t="s">
        <v>336</v>
      </c>
      <c r="AD13" s="92" t="s">
        <v>336</v>
      </c>
      <c r="AE13" s="92" t="s">
        <v>336</v>
      </c>
      <c r="AF13" s="92" t="s">
        <v>336</v>
      </c>
      <c r="AG13" s="92" t="s">
        <v>336</v>
      </c>
      <c r="AH13" s="92" t="s">
        <v>336</v>
      </c>
      <c r="AI13" s="92" t="s">
        <v>336</v>
      </c>
      <c r="AJ13" s="92" t="str">
        <f>'AEO 39.9 sales - Pacific'!AJ26</f>
        <v>2018-</v>
      </c>
    </row>
    <row r="14" spans="1:36" ht="14.65" thickBot="1">
      <c r="A14" s="89" t="s">
        <v>234</v>
      </c>
      <c r="B14" s="89">
        <v>2017</v>
      </c>
      <c r="C14" s="89">
        <v>2018</v>
      </c>
      <c r="D14" s="89">
        <v>2019</v>
      </c>
      <c r="E14" s="89">
        <v>2020</v>
      </c>
      <c r="F14" s="89">
        <v>2021</v>
      </c>
      <c r="G14" s="89">
        <v>2022</v>
      </c>
      <c r="H14" s="89">
        <v>2023</v>
      </c>
      <c r="I14" s="89">
        <v>2024</v>
      </c>
      <c r="J14" s="89">
        <v>2025</v>
      </c>
      <c r="K14" s="89">
        <v>2026</v>
      </c>
      <c r="L14" s="89">
        <v>2027</v>
      </c>
      <c r="M14" s="89">
        <v>2028</v>
      </c>
      <c r="N14" s="89">
        <v>2029</v>
      </c>
      <c r="O14" s="89">
        <v>2030</v>
      </c>
      <c r="P14" s="89">
        <v>2031</v>
      </c>
      <c r="Q14" s="89">
        <v>2032</v>
      </c>
      <c r="R14" s="89">
        <v>2033</v>
      </c>
      <c r="S14" s="89">
        <v>2034</v>
      </c>
      <c r="T14" s="89">
        <v>2035</v>
      </c>
      <c r="U14" s="89">
        <v>2036</v>
      </c>
      <c r="V14" s="89">
        <v>2037</v>
      </c>
      <c r="W14" s="89">
        <v>2038</v>
      </c>
      <c r="X14" s="89">
        <v>2039</v>
      </c>
      <c r="Y14" s="89">
        <v>2040</v>
      </c>
      <c r="Z14" s="89">
        <v>2041</v>
      </c>
      <c r="AA14" s="89">
        <v>2042</v>
      </c>
      <c r="AB14" s="89">
        <v>2043</v>
      </c>
      <c r="AC14" s="89">
        <v>2044</v>
      </c>
      <c r="AD14" s="89">
        <v>2045</v>
      </c>
      <c r="AE14" s="89">
        <v>2046</v>
      </c>
      <c r="AF14" s="89">
        <v>2047</v>
      </c>
      <c r="AG14" s="89">
        <v>2048</v>
      </c>
      <c r="AH14" s="89">
        <v>2049</v>
      </c>
      <c r="AI14" s="89">
        <v>2050</v>
      </c>
      <c r="AJ14" s="89">
        <f>'AEO 39.9 sales - Pacific'!AJ27</f>
        <v>2050</v>
      </c>
    </row>
    <row r="15" spans="1:36" ht="14.65" thickTop="1">
      <c r="A15" s="35">
        <f>'AEO 39.9 sales - Pacific'!A28</f>
        <v>0</v>
      </c>
      <c r="B15" s="35">
        <f>'AEO 39.9 sales - Pacific'!B28</f>
        <v>0</v>
      </c>
      <c r="C15" s="35">
        <f>'AEO 39.9 sales - Pacific'!C28</f>
        <v>0</v>
      </c>
      <c r="D15" s="35">
        <f>'AEO 39.9 sales - Pacific'!D28</f>
        <v>0</v>
      </c>
      <c r="E15" s="35">
        <f>'AEO 39.9 sales - Pacific'!E28</f>
        <v>0</v>
      </c>
      <c r="F15" s="35">
        <f>'AEO 39.9 sales - Pacific'!F28</f>
        <v>0</v>
      </c>
      <c r="G15" s="35">
        <f>'AEO 39.9 sales - Pacific'!G28</f>
        <v>0</v>
      </c>
      <c r="H15" s="35">
        <f>'AEO 39.9 sales - Pacific'!H28</f>
        <v>0</v>
      </c>
      <c r="I15" s="35">
        <f>'AEO 39.9 sales - Pacific'!I28</f>
        <v>0</v>
      </c>
      <c r="J15" s="35">
        <f>'AEO 39.9 sales - Pacific'!J28</f>
        <v>0</v>
      </c>
      <c r="K15" s="35">
        <f>'AEO 39.9 sales - Pacific'!K28</f>
        <v>0</v>
      </c>
      <c r="L15" s="35">
        <f>'AEO 39.9 sales - Pacific'!L28</f>
        <v>0</v>
      </c>
      <c r="M15" s="35">
        <f>'AEO 39.9 sales - Pacific'!M28</f>
        <v>0</v>
      </c>
      <c r="N15" s="35">
        <f>'AEO 39.9 sales - Pacific'!N28</f>
        <v>0</v>
      </c>
      <c r="O15" s="35">
        <f>'AEO 39.9 sales - Pacific'!O28</f>
        <v>0</v>
      </c>
      <c r="P15" s="35">
        <f>'AEO 39.9 sales - Pacific'!P28</f>
        <v>0</v>
      </c>
      <c r="Q15" s="35">
        <f>'AEO 39.9 sales - Pacific'!Q28</f>
        <v>0</v>
      </c>
      <c r="R15" s="35">
        <f>'AEO 39.9 sales - Pacific'!R28</f>
        <v>0</v>
      </c>
      <c r="S15" s="35">
        <f>'AEO 39.9 sales - Pacific'!S28</f>
        <v>0</v>
      </c>
      <c r="T15" s="35">
        <f>'AEO 39.9 sales - Pacific'!T28</f>
        <v>0</v>
      </c>
      <c r="U15" s="35">
        <f>'AEO 39.9 sales - Pacific'!U28</f>
        <v>0</v>
      </c>
      <c r="V15" s="35">
        <f>'AEO 39.9 sales - Pacific'!V28</f>
        <v>0</v>
      </c>
      <c r="W15" s="35">
        <f>'AEO 39.9 sales - Pacific'!W28</f>
        <v>0</v>
      </c>
      <c r="X15" s="35">
        <f>'AEO 39.9 sales - Pacific'!X28</f>
        <v>0</v>
      </c>
      <c r="Y15" s="35">
        <f>'AEO 39.9 sales - Pacific'!Y28</f>
        <v>0</v>
      </c>
      <c r="Z15" s="35">
        <f>'AEO 39.9 sales - Pacific'!Z28</f>
        <v>0</v>
      </c>
      <c r="AA15" s="35">
        <f>'AEO 39.9 sales - Pacific'!AA28</f>
        <v>0</v>
      </c>
      <c r="AB15" s="35">
        <f>'AEO 39.9 sales - Pacific'!AB28</f>
        <v>0</v>
      </c>
      <c r="AC15" s="35">
        <f>'AEO 39.9 sales - Pacific'!AC28</f>
        <v>0</v>
      </c>
      <c r="AD15" s="35">
        <f>'AEO 39.9 sales - Pacific'!AD28</f>
        <v>0</v>
      </c>
      <c r="AE15" s="35">
        <f>'AEO 39.9 sales - Pacific'!AE28</f>
        <v>0</v>
      </c>
      <c r="AF15" s="35">
        <f>'AEO 39.9 sales - Pacific'!AF28</f>
        <v>0</v>
      </c>
      <c r="AG15" s="35">
        <f>'AEO 39.9 sales - Pacific'!AG28</f>
        <v>0</v>
      </c>
      <c r="AH15" s="35">
        <f>'AEO 39.9 sales - Pacific'!AH28</f>
        <v>0</v>
      </c>
      <c r="AI15" s="35">
        <f>'AEO 39.9 sales - Pacific'!AI28</f>
        <v>0</v>
      </c>
      <c r="AJ15" s="35">
        <f>'AEO 39.9 sales - Pacific'!AJ28</f>
        <v>0</v>
      </c>
    </row>
    <row r="16" spans="1:36">
      <c r="A16" s="93" t="str">
        <f>'AEO 39.9 sales - Pacific'!A29</f>
        <v>New Car Sales 1/</v>
      </c>
      <c r="B16" s="35">
        <f>'AEO 39.9 sales - Pacific'!B29</f>
        <v>0</v>
      </c>
      <c r="C16" s="35">
        <f>'AEO 39.9 sales - Pacific'!C29</f>
        <v>0</v>
      </c>
      <c r="D16" s="35">
        <f>'AEO 39.9 sales - Pacific'!D29</f>
        <v>0</v>
      </c>
      <c r="E16" s="35">
        <f>'AEO 39.9 sales - Pacific'!E29</f>
        <v>0</v>
      </c>
      <c r="F16" s="35">
        <f>'AEO 39.9 sales - Pacific'!F29</f>
        <v>0</v>
      </c>
      <c r="G16" s="35">
        <f>'AEO 39.9 sales - Pacific'!G29</f>
        <v>0</v>
      </c>
      <c r="H16" s="35">
        <f>'AEO 39.9 sales - Pacific'!H29</f>
        <v>0</v>
      </c>
      <c r="I16" s="35">
        <f>'AEO 39.9 sales - Pacific'!I29</f>
        <v>0</v>
      </c>
      <c r="J16" s="35">
        <f>'AEO 39.9 sales - Pacific'!J29</f>
        <v>0</v>
      </c>
      <c r="K16" s="35">
        <f>'AEO 39.9 sales - Pacific'!K29</f>
        <v>0</v>
      </c>
      <c r="L16" s="35">
        <f>'AEO 39.9 sales - Pacific'!L29</f>
        <v>0</v>
      </c>
      <c r="M16" s="35">
        <f>'AEO 39.9 sales - Pacific'!M29</f>
        <v>0</v>
      </c>
      <c r="N16" s="35">
        <f>'AEO 39.9 sales - Pacific'!N29</f>
        <v>0</v>
      </c>
      <c r="O16" s="35">
        <f>'AEO 39.9 sales - Pacific'!O29</f>
        <v>0</v>
      </c>
      <c r="P16" s="35">
        <f>'AEO 39.9 sales - Pacific'!P29</f>
        <v>0</v>
      </c>
      <c r="Q16" s="35">
        <f>'AEO 39.9 sales - Pacific'!Q29</f>
        <v>0</v>
      </c>
      <c r="R16" s="35">
        <f>'AEO 39.9 sales - Pacific'!R29</f>
        <v>0</v>
      </c>
      <c r="S16" s="35">
        <f>'AEO 39.9 sales - Pacific'!S29</f>
        <v>0</v>
      </c>
      <c r="T16" s="35">
        <f>'AEO 39.9 sales - Pacific'!T29</f>
        <v>0</v>
      </c>
      <c r="U16" s="35">
        <f>'AEO 39.9 sales - Pacific'!U29</f>
        <v>0</v>
      </c>
      <c r="V16" s="35">
        <f>'AEO 39.9 sales - Pacific'!V29</f>
        <v>0</v>
      </c>
      <c r="W16" s="35">
        <f>'AEO 39.9 sales - Pacific'!W29</f>
        <v>0</v>
      </c>
      <c r="X16" s="35">
        <f>'AEO 39.9 sales - Pacific'!X29</f>
        <v>0</v>
      </c>
      <c r="Y16" s="35">
        <f>'AEO 39.9 sales - Pacific'!Y29</f>
        <v>0</v>
      </c>
      <c r="Z16" s="35">
        <f>'AEO 39.9 sales - Pacific'!Z29</f>
        <v>0</v>
      </c>
      <c r="AA16" s="35">
        <f>'AEO 39.9 sales - Pacific'!AA29</f>
        <v>0</v>
      </c>
      <c r="AB16" s="35">
        <f>'AEO 39.9 sales - Pacific'!AB29</f>
        <v>0</v>
      </c>
      <c r="AC16" s="35">
        <f>'AEO 39.9 sales - Pacific'!AC29</f>
        <v>0</v>
      </c>
      <c r="AD16" s="35">
        <f>'AEO 39.9 sales - Pacific'!AD29</f>
        <v>0</v>
      </c>
      <c r="AE16" s="35">
        <f>'AEO 39.9 sales - Pacific'!AE29</f>
        <v>0</v>
      </c>
      <c r="AF16" s="35">
        <f>'AEO 39.9 sales - Pacific'!AF29</f>
        <v>0</v>
      </c>
      <c r="AG16" s="35">
        <f>'AEO 39.9 sales - Pacific'!AG29</f>
        <v>0</v>
      </c>
      <c r="AH16" s="35">
        <f>'AEO 39.9 sales - Pacific'!AH29</f>
        <v>0</v>
      </c>
      <c r="AI16" s="35">
        <f>'AEO 39.9 sales - Pacific'!AI29</f>
        <v>0</v>
      </c>
      <c r="AJ16" s="35">
        <f>'AEO 39.9 sales - Pacific'!AJ29</f>
        <v>0</v>
      </c>
    </row>
    <row r="17" spans="1:36">
      <c r="A17" s="93" t="str">
        <f>'AEO 39.9 sales - Pacific'!A30</f>
        <v xml:space="preserve"> Conventional Cars</v>
      </c>
      <c r="B17" s="35">
        <f>'AEO 39.9 sales - Pacific'!B30</f>
        <v>0</v>
      </c>
      <c r="C17" s="35">
        <f>'AEO 39.9 sales - Pacific'!C30</f>
        <v>0</v>
      </c>
      <c r="D17" s="35">
        <f>'AEO 39.9 sales - Pacific'!D30</f>
        <v>0</v>
      </c>
      <c r="E17" s="35">
        <f>'AEO 39.9 sales - Pacific'!E30</f>
        <v>0</v>
      </c>
      <c r="F17" s="35">
        <f>'AEO 39.9 sales - Pacific'!F30</f>
        <v>0</v>
      </c>
      <c r="G17" s="35">
        <f>'AEO 39.9 sales - Pacific'!G30</f>
        <v>0</v>
      </c>
      <c r="H17" s="35">
        <f>'AEO 39.9 sales - Pacific'!H30</f>
        <v>0</v>
      </c>
      <c r="I17" s="35">
        <f>'AEO 39.9 sales - Pacific'!I30</f>
        <v>0</v>
      </c>
      <c r="J17" s="35">
        <f>'AEO 39.9 sales - Pacific'!J30</f>
        <v>0</v>
      </c>
      <c r="K17" s="35">
        <f>'AEO 39.9 sales - Pacific'!K30</f>
        <v>0</v>
      </c>
      <c r="L17" s="35">
        <f>'AEO 39.9 sales - Pacific'!L30</f>
        <v>0</v>
      </c>
      <c r="M17" s="35">
        <f>'AEO 39.9 sales - Pacific'!M30</f>
        <v>0</v>
      </c>
      <c r="N17" s="35">
        <f>'AEO 39.9 sales - Pacific'!N30</f>
        <v>0</v>
      </c>
      <c r="O17" s="35">
        <f>'AEO 39.9 sales - Pacific'!O30</f>
        <v>0</v>
      </c>
      <c r="P17" s="35">
        <f>'AEO 39.9 sales - Pacific'!P30</f>
        <v>0</v>
      </c>
      <c r="Q17" s="35">
        <f>'AEO 39.9 sales - Pacific'!Q30</f>
        <v>0</v>
      </c>
      <c r="R17" s="35">
        <f>'AEO 39.9 sales - Pacific'!R30</f>
        <v>0</v>
      </c>
      <c r="S17" s="35">
        <f>'AEO 39.9 sales - Pacific'!S30</f>
        <v>0</v>
      </c>
      <c r="T17" s="35">
        <f>'AEO 39.9 sales - Pacific'!T30</f>
        <v>0</v>
      </c>
      <c r="U17" s="35">
        <f>'AEO 39.9 sales - Pacific'!U30</f>
        <v>0</v>
      </c>
      <c r="V17" s="35">
        <f>'AEO 39.9 sales - Pacific'!V30</f>
        <v>0</v>
      </c>
      <c r="W17" s="35">
        <f>'AEO 39.9 sales - Pacific'!W30</f>
        <v>0</v>
      </c>
      <c r="X17" s="35">
        <f>'AEO 39.9 sales - Pacific'!X30</f>
        <v>0</v>
      </c>
      <c r="Y17" s="35">
        <f>'AEO 39.9 sales - Pacific'!Y30</f>
        <v>0</v>
      </c>
      <c r="Z17" s="35">
        <f>'AEO 39.9 sales - Pacific'!Z30</f>
        <v>0</v>
      </c>
      <c r="AA17" s="35">
        <f>'AEO 39.9 sales - Pacific'!AA30</f>
        <v>0</v>
      </c>
      <c r="AB17" s="35">
        <f>'AEO 39.9 sales - Pacific'!AB30</f>
        <v>0</v>
      </c>
      <c r="AC17" s="35">
        <f>'AEO 39.9 sales - Pacific'!AC30</f>
        <v>0</v>
      </c>
      <c r="AD17" s="35">
        <f>'AEO 39.9 sales - Pacific'!AD30</f>
        <v>0</v>
      </c>
      <c r="AE17" s="35">
        <f>'AEO 39.9 sales - Pacific'!AE30</f>
        <v>0</v>
      </c>
      <c r="AF17" s="35">
        <f>'AEO 39.9 sales - Pacific'!AF30</f>
        <v>0</v>
      </c>
      <c r="AG17" s="35">
        <f>'AEO 39.9 sales - Pacific'!AG30</f>
        <v>0</v>
      </c>
      <c r="AH17" s="35">
        <f>'AEO 39.9 sales - Pacific'!AH30</f>
        <v>0</v>
      </c>
      <c r="AI17" s="35">
        <f>'AEO 39.9 sales - Pacific'!AI30</f>
        <v>0</v>
      </c>
      <c r="AJ17" s="35">
        <f>'AEO 39.9 sales - Pacific'!AJ30</f>
        <v>0</v>
      </c>
    </row>
    <row r="18" spans="1:36">
      <c r="A18" s="94" t="str">
        <f>'AEO 39.9 sales - Pacific'!A37</f>
        <v xml:space="preserve">   100 Mile Electric Vehicle</v>
      </c>
      <c r="B18" s="95">
        <f>'AEO 39.9 sales - Pacific'!B37</f>
        <v>10.664</v>
      </c>
      <c r="C18" s="95">
        <f>'AEO 39.9 sales - Pacific'!C37</f>
        <v>2.9652829999999999</v>
      </c>
      <c r="D18" s="95">
        <f>'AEO 39.9 sales - Pacific'!D37</f>
        <v>10.500658</v>
      </c>
      <c r="E18" s="95">
        <f>'AEO 39.9 sales - Pacific'!E37</f>
        <v>10.842278</v>
      </c>
      <c r="F18" s="95">
        <f>'AEO 39.9 sales - Pacific'!F37</f>
        <v>11.665779000000001</v>
      </c>
      <c r="G18" s="95">
        <f>'AEO 39.9 sales - Pacific'!G37</f>
        <v>13.152122</v>
      </c>
      <c r="H18" s="95">
        <f>'AEO 39.9 sales - Pacific'!H37</f>
        <v>14.169079999999999</v>
      </c>
      <c r="I18" s="95">
        <f>'AEO 39.9 sales - Pacific'!I37</f>
        <v>16.073682999999999</v>
      </c>
      <c r="J18" s="95">
        <f>'AEO 39.9 sales - Pacific'!J37</f>
        <v>16.821209</v>
      </c>
      <c r="K18" s="95">
        <f>'AEO 39.9 sales - Pacific'!K37</f>
        <v>15.762579000000001</v>
      </c>
      <c r="L18" s="95">
        <f>'AEO 39.9 sales - Pacific'!L37</f>
        <v>15.840916</v>
      </c>
      <c r="M18" s="95">
        <f>'AEO 39.9 sales - Pacific'!M37</f>
        <v>14.990503</v>
      </c>
      <c r="N18" s="95">
        <f>'AEO 39.9 sales - Pacific'!N37</f>
        <v>15.626322999999999</v>
      </c>
      <c r="O18" s="95">
        <f>'AEO 39.9 sales - Pacific'!O37</f>
        <v>15.115997999999999</v>
      </c>
      <c r="P18" s="95">
        <f>'AEO 39.9 sales - Pacific'!P37</f>
        <v>15.243326</v>
      </c>
      <c r="Q18" s="95">
        <f>'AEO 39.9 sales - Pacific'!Q37</f>
        <v>14.572824000000001</v>
      </c>
      <c r="R18" s="95">
        <f>'AEO 39.9 sales - Pacific'!R37</f>
        <v>14.487465</v>
      </c>
      <c r="S18" s="95">
        <f>'AEO 39.9 sales - Pacific'!S37</f>
        <v>14.598224999999999</v>
      </c>
      <c r="T18" s="95">
        <f>'AEO 39.9 sales - Pacific'!T37</f>
        <v>14.620628</v>
      </c>
      <c r="U18" s="95">
        <f>'AEO 39.9 sales - Pacific'!U37</f>
        <v>14.82532</v>
      </c>
      <c r="V18" s="95">
        <f>'AEO 39.9 sales - Pacific'!V37</f>
        <v>14.741987</v>
      </c>
      <c r="W18" s="95">
        <f>'AEO 39.9 sales - Pacific'!W37</f>
        <v>14.997965000000001</v>
      </c>
      <c r="X18" s="95">
        <f>'AEO 39.9 sales - Pacific'!X37</f>
        <v>15.218919</v>
      </c>
      <c r="Y18" s="95">
        <f>'AEO 39.9 sales - Pacific'!Y37</f>
        <v>15.541888999999999</v>
      </c>
      <c r="Z18" s="95">
        <f>'AEO 39.9 sales - Pacific'!Z37</f>
        <v>15.616436</v>
      </c>
      <c r="AA18" s="95">
        <f>'AEO 39.9 sales - Pacific'!AA37</f>
        <v>15.792721999999999</v>
      </c>
      <c r="AB18" s="95">
        <f>'AEO 39.9 sales - Pacific'!AB37</f>
        <v>15.97883</v>
      </c>
      <c r="AC18" s="95">
        <f>'AEO 39.9 sales - Pacific'!AC37</f>
        <v>16.146933000000001</v>
      </c>
      <c r="AD18" s="95">
        <f>'AEO 39.9 sales - Pacific'!AD37</f>
        <v>16.327375</v>
      </c>
      <c r="AE18" s="95">
        <f>'AEO 39.9 sales - Pacific'!AE37</f>
        <v>16.592272000000001</v>
      </c>
      <c r="AF18" s="95">
        <f>'AEO 39.9 sales - Pacific'!AF37</f>
        <v>16.774652</v>
      </c>
      <c r="AG18" s="95">
        <f>'AEO 39.9 sales - Pacific'!AG37</f>
        <v>16.988015999999998</v>
      </c>
      <c r="AH18" s="95">
        <f>'AEO 39.9 sales - Pacific'!AH37</f>
        <v>17.137187999999998</v>
      </c>
      <c r="AI18" s="95">
        <f>'AEO 39.9 sales - Pacific'!AI37</f>
        <v>17.328802</v>
      </c>
      <c r="AJ18" s="96">
        <f>'AEO 39.9 sales - Pacific'!AJ37</f>
        <v>5.6718999999999999E-2</v>
      </c>
    </row>
    <row r="19" spans="1:36">
      <c r="A19" s="94" t="str">
        <f>'AEO 39.9 sales - Pacific'!A38</f>
        <v xml:space="preserve">   200 Mile Electric Vehicle</v>
      </c>
      <c r="B19" s="95">
        <f>'AEO 39.9 sales - Pacific'!B38</f>
        <v>10.582746999999999</v>
      </c>
      <c r="C19" s="95">
        <f>'AEO 39.9 sales - Pacific'!C38</f>
        <v>9.3707469999999997</v>
      </c>
      <c r="D19" s="95">
        <f>'AEO 39.9 sales - Pacific'!D38</f>
        <v>32.982109000000001</v>
      </c>
      <c r="E19" s="95">
        <f>'AEO 39.9 sales - Pacific'!E38</f>
        <v>41.887611</v>
      </c>
      <c r="F19" s="95">
        <f>'AEO 39.9 sales - Pacific'!F38</f>
        <v>45.307613000000003</v>
      </c>
      <c r="G19" s="95">
        <f>'AEO 39.9 sales - Pacific'!G38</f>
        <v>47.329700000000003</v>
      </c>
      <c r="H19" s="95">
        <f>'AEO 39.9 sales - Pacific'!H38</f>
        <v>52.057994999999998</v>
      </c>
      <c r="I19" s="95">
        <f>'AEO 39.9 sales - Pacific'!I38</f>
        <v>59.773288999999998</v>
      </c>
      <c r="J19" s="95">
        <f>'AEO 39.9 sales - Pacific'!J38</f>
        <v>66.97345</v>
      </c>
      <c r="K19" s="95">
        <f>'AEO 39.9 sales - Pacific'!K38</f>
        <v>65.674210000000002</v>
      </c>
      <c r="L19" s="95">
        <f>'AEO 39.9 sales - Pacific'!L38</f>
        <v>65.598022</v>
      </c>
      <c r="M19" s="95">
        <f>'AEO 39.9 sales - Pacific'!M38</f>
        <v>66.051956000000004</v>
      </c>
      <c r="N19" s="95">
        <f>'AEO 39.9 sales - Pacific'!N38</f>
        <v>72.448455999999993</v>
      </c>
      <c r="O19" s="95">
        <f>'AEO 39.9 sales - Pacific'!O38</f>
        <v>72.199141999999995</v>
      </c>
      <c r="P19" s="95">
        <f>'AEO 39.9 sales - Pacific'!P38</f>
        <v>76.535674999999998</v>
      </c>
      <c r="Q19" s="95">
        <f>'AEO 39.9 sales - Pacific'!Q38</f>
        <v>80.564880000000002</v>
      </c>
      <c r="R19" s="95">
        <f>'AEO 39.9 sales - Pacific'!R38</f>
        <v>85.321738999999994</v>
      </c>
      <c r="S19" s="95">
        <f>'AEO 39.9 sales - Pacific'!S38</f>
        <v>90.905158999999998</v>
      </c>
      <c r="T19" s="95">
        <f>'AEO 39.9 sales - Pacific'!T38</f>
        <v>96.159851000000003</v>
      </c>
      <c r="U19" s="95">
        <f>'AEO 39.9 sales - Pacific'!U38</f>
        <v>101.854462</v>
      </c>
      <c r="V19" s="95">
        <f>'AEO 39.9 sales - Pacific'!V38</f>
        <v>106.837746</v>
      </c>
      <c r="W19" s="95">
        <f>'AEO 39.9 sales - Pacific'!W38</f>
        <v>113.04016900000001</v>
      </c>
      <c r="X19" s="95">
        <f>'AEO 39.9 sales - Pacific'!X38</f>
        <v>118.88679500000001</v>
      </c>
      <c r="Y19" s="95">
        <f>'AEO 39.9 sales - Pacific'!Y38</f>
        <v>125.57424899999999</v>
      </c>
      <c r="Z19" s="95">
        <f>'AEO 39.9 sales - Pacific'!Z38</f>
        <v>129.23329200000001</v>
      </c>
      <c r="AA19" s="95">
        <f>'AEO 39.9 sales - Pacific'!AA38</f>
        <v>132.21899400000001</v>
      </c>
      <c r="AB19" s="95">
        <f>'AEO 39.9 sales - Pacific'!AB38</f>
        <v>134.91619900000001</v>
      </c>
      <c r="AC19" s="95">
        <f>'AEO 39.9 sales - Pacific'!AC38</f>
        <v>137.26396199999999</v>
      </c>
      <c r="AD19" s="95">
        <f>'AEO 39.9 sales - Pacific'!AD38</f>
        <v>139.82231100000001</v>
      </c>
      <c r="AE19" s="95">
        <f>'AEO 39.9 sales - Pacific'!AE38</f>
        <v>143.783356</v>
      </c>
      <c r="AF19" s="95">
        <f>'AEO 39.9 sales - Pacific'!AF38</f>
        <v>146.78540000000001</v>
      </c>
      <c r="AG19" s="95">
        <f>'AEO 39.9 sales - Pacific'!AG38</f>
        <v>150.228531</v>
      </c>
      <c r="AH19" s="95">
        <f>'AEO 39.9 sales - Pacific'!AH38</f>
        <v>153.018631</v>
      </c>
      <c r="AI19" s="95">
        <f>'AEO 39.9 sales - Pacific'!AI38</f>
        <v>155.64054899999999</v>
      </c>
      <c r="AJ19" s="96">
        <f>'AEO 39.9 sales - Pacific'!AJ38</f>
        <v>9.1782000000000002E-2</v>
      </c>
    </row>
    <row r="20" spans="1:36">
      <c r="A20" s="94" t="str">
        <f>'AEO 39.9 sales - Pacific'!A39</f>
        <v xml:space="preserve">   300 Mile Electric Vehicle</v>
      </c>
      <c r="B20" s="95">
        <f>'AEO 39.9 sales - Pacific'!B39</f>
        <v>8.1202380000000005</v>
      </c>
      <c r="C20" s="95">
        <f>'AEO 39.9 sales - Pacific'!C39</f>
        <v>28.932486999999998</v>
      </c>
      <c r="D20" s="95">
        <f>'AEO 39.9 sales - Pacific'!D39</f>
        <v>42.179028000000002</v>
      </c>
      <c r="E20" s="95">
        <f>'AEO 39.9 sales - Pacific'!E39</f>
        <v>54.580441</v>
      </c>
      <c r="F20" s="95">
        <f>'AEO 39.9 sales - Pacific'!F39</f>
        <v>70.900527999999994</v>
      </c>
      <c r="G20" s="95">
        <f>'AEO 39.9 sales - Pacific'!G39</f>
        <v>76.703368999999995</v>
      </c>
      <c r="H20" s="95">
        <f>'AEO 39.9 sales - Pacific'!H39</f>
        <v>82.053000999999995</v>
      </c>
      <c r="I20" s="95">
        <f>'AEO 39.9 sales - Pacific'!I39</f>
        <v>86.272362000000001</v>
      </c>
      <c r="J20" s="95">
        <f>'AEO 39.9 sales - Pacific'!J39</f>
        <v>90.458916000000002</v>
      </c>
      <c r="K20" s="95">
        <f>'AEO 39.9 sales - Pacific'!K39</f>
        <v>90.054237000000001</v>
      </c>
      <c r="L20" s="95">
        <f>'AEO 39.9 sales - Pacific'!L39</f>
        <v>91.621482999999998</v>
      </c>
      <c r="M20" s="95">
        <f>'AEO 39.9 sales - Pacific'!M39</f>
        <v>94.204993999999999</v>
      </c>
      <c r="N20" s="95">
        <f>'AEO 39.9 sales - Pacific'!N39</f>
        <v>99.589614999999995</v>
      </c>
      <c r="O20" s="95">
        <f>'AEO 39.9 sales - Pacific'!O39</f>
        <v>108.21814000000001</v>
      </c>
      <c r="P20" s="95">
        <f>'AEO 39.9 sales - Pacific'!P39</f>
        <v>115.228531</v>
      </c>
      <c r="Q20" s="95">
        <f>'AEO 39.9 sales - Pacific'!Q39</f>
        <v>121.800156</v>
      </c>
      <c r="R20" s="95">
        <f>'AEO 39.9 sales - Pacific'!R39</f>
        <v>128.23429899999999</v>
      </c>
      <c r="S20" s="95">
        <f>'AEO 39.9 sales - Pacific'!S39</f>
        <v>134.40069600000001</v>
      </c>
      <c r="T20" s="95">
        <f>'AEO 39.9 sales - Pacific'!T39</f>
        <v>139.82550000000001</v>
      </c>
      <c r="U20" s="95">
        <f>'AEO 39.9 sales - Pacific'!U39</f>
        <v>144.41326900000001</v>
      </c>
      <c r="V20" s="95">
        <f>'AEO 39.9 sales - Pacific'!V39</f>
        <v>148.28833</v>
      </c>
      <c r="W20" s="95">
        <f>'AEO 39.9 sales - Pacific'!W39</f>
        <v>151.702911</v>
      </c>
      <c r="X20" s="95">
        <f>'AEO 39.9 sales - Pacific'!X39</f>
        <v>154.076584</v>
      </c>
      <c r="Y20" s="95">
        <f>'AEO 39.9 sales - Pacific'!Y39</f>
        <v>155.972656</v>
      </c>
      <c r="Z20" s="95">
        <f>'AEO 39.9 sales - Pacific'!Z39</f>
        <v>158.673889</v>
      </c>
      <c r="AA20" s="95">
        <f>'AEO 39.9 sales - Pacific'!AA39</f>
        <v>161.21054100000001</v>
      </c>
      <c r="AB20" s="95">
        <f>'AEO 39.9 sales - Pacific'!AB39</f>
        <v>164.38110399999999</v>
      </c>
      <c r="AC20" s="95">
        <f>'AEO 39.9 sales - Pacific'!AC39</f>
        <v>167.349884</v>
      </c>
      <c r="AD20" s="95">
        <f>'AEO 39.9 sales - Pacific'!AD39</f>
        <v>169.90263400000001</v>
      </c>
      <c r="AE20" s="95">
        <f>'AEO 39.9 sales - Pacific'!AE39</f>
        <v>173.770599</v>
      </c>
      <c r="AF20" s="95">
        <f>'AEO 39.9 sales - Pacific'!AF39</f>
        <v>177.09397899999999</v>
      </c>
      <c r="AG20" s="95">
        <f>'AEO 39.9 sales - Pacific'!AG39</f>
        <v>180.242142</v>
      </c>
      <c r="AH20" s="95">
        <f>'AEO 39.9 sales - Pacific'!AH39</f>
        <v>183.60089099999999</v>
      </c>
      <c r="AI20" s="95">
        <f>'AEO 39.9 sales - Pacific'!AI39</f>
        <v>186.302246</v>
      </c>
      <c r="AJ20" s="96">
        <f>'AEO 39.9 sales - Pacific'!AJ39</f>
        <v>5.9927000000000001E-2</v>
      </c>
    </row>
    <row r="24" spans="1:36">
      <c r="A24" s="93" t="str">
        <f>'AEO 39.9 sales - Pacific'!A61</f>
        <v xml:space="preserve"> Alternative-Fuel Light Trucks</v>
      </c>
    </row>
    <row r="25" spans="1:36">
      <c r="A25" t="str">
        <f>'AEO 39.9 sales - Pacific'!A63</f>
        <v xml:space="preserve">   100 Mile Electric Vehicle</v>
      </c>
      <c r="B25">
        <f>'AEO 39.9 sales - Pacific'!B63</f>
        <v>0.67537100000000005</v>
      </c>
      <c r="C25">
        <f>'AEO 39.9 sales - Pacific'!C63</f>
        <v>0.88343499999999997</v>
      </c>
      <c r="D25">
        <f>'AEO 39.9 sales - Pacific'!D63</f>
        <v>3.5462229999999999</v>
      </c>
      <c r="E25">
        <f>'AEO 39.9 sales - Pacific'!E63</f>
        <v>4.9680260000000001</v>
      </c>
      <c r="F25">
        <f>'AEO 39.9 sales - Pacific'!F63</f>
        <v>7.262899</v>
      </c>
      <c r="G25">
        <f>'AEO 39.9 sales - Pacific'!G63</f>
        <v>9.4517480000000003</v>
      </c>
      <c r="H25">
        <f>'AEO 39.9 sales - Pacific'!H63</f>
        <v>9.566891</v>
      </c>
      <c r="I25">
        <f>'AEO 39.9 sales - Pacific'!I63</f>
        <v>10.306713</v>
      </c>
      <c r="J25">
        <f>'AEO 39.9 sales - Pacific'!J63</f>
        <v>10.788817999999999</v>
      </c>
      <c r="K25">
        <f>'AEO 39.9 sales - Pacific'!K63</f>
        <v>10.662231</v>
      </c>
      <c r="L25">
        <f>'AEO 39.9 sales - Pacific'!L63</f>
        <v>10.570973</v>
      </c>
      <c r="M25">
        <f>'AEO 39.9 sales - Pacific'!M63</f>
        <v>10.12626</v>
      </c>
      <c r="N25">
        <f>'AEO 39.9 sales - Pacific'!N63</f>
        <v>10.330000999999999</v>
      </c>
      <c r="O25">
        <f>'AEO 39.9 sales - Pacific'!O63</f>
        <v>10.375251</v>
      </c>
      <c r="P25">
        <f>'AEO 39.9 sales - Pacific'!P63</f>
        <v>10.627041</v>
      </c>
      <c r="Q25">
        <f>'AEO 39.9 sales - Pacific'!Q63</f>
        <v>10.262269999999999</v>
      </c>
      <c r="R25">
        <f>'AEO 39.9 sales - Pacific'!R63</f>
        <v>10.563283999999999</v>
      </c>
      <c r="S25">
        <f>'AEO 39.9 sales - Pacific'!S63</f>
        <v>11.024782999999999</v>
      </c>
      <c r="T25">
        <f>'AEO 39.9 sales - Pacific'!T63</f>
        <v>11.512819</v>
      </c>
      <c r="U25">
        <f>'AEO 39.9 sales - Pacific'!U63</f>
        <v>12.191585999999999</v>
      </c>
      <c r="V25">
        <f>'AEO 39.9 sales - Pacific'!V63</f>
        <v>12.71284</v>
      </c>
      <c r="W25">
        <f>'AEO 39.9 sales - Pacific'!W63</f>
        <v>13.551587</v>
      </c>
      <c r="X25">
        <f>'AEO 39.9 sales - Pacific'!X63</f>
        <v>14.477402</v>
      </c>
      <c r="Y25">
        <f>'AEO 39.9 sales - Pacific'!Y63</f>
        <v>15.545973999999999</v>
      </c>
      <c r="Z25">
        <f>'AEO 39.9 sales - Pacific'!Z63</f>
        <v>16.582847999999998</v>
      </c>
      <c r="AA25">
        <f>'AEO 39.9 sales - Pacific'!AA63</f>
        <v>17.659033000000001</v>
      </c>
      <c r="AB25">
        <f>'AEO 39.9 sales - Pacific'!AB63</f>
        <v>18.893272</v>
      </c>
      <c r="AC25">
        <f>'AEO 39.9 sales - Pacific'!AC63</f>
        <v>20.280923999999999</v>
      </c>
      <c r="AD25">
        <f>'AEO 39.9 sales - Pacific'!AD63</f>
        <v>21.745654999999999</v>
      </c>
      <c r="AE25">
        <f>'AEO 39.9 sales - Pacific'!AE63</f>
        <v>23.533117000000001</v>
      </c>
      <c r="AF25">
        <f>'AEO 39.9 sales - Pacific'!AF63</f>
        <v>25.469612000000001</v>
      </c>
      <c r="AG25">
        <f>'AEO 39.9 sales - Pacific'!AG63</f>
        <v>27.594227</v>
      </c>
      <c r="AH25">
        <f>'AEO 39.9 sales - Pacific'!AH63</f>
        <v>29.886572000000001</v>
      </c>
      <c r="AI25">
        <f>'AEO 39.9 sales - Pacific'!AI63</f>
        <v>32.406322000000003</v>
      </c>
      <c r="AJ25">
        <f>'AEO 39.9 sales - Pacific'!AJ63</f>
        <v>0.11915199999999999</v>
      </c>
    </row>
    <row r="26" spans="1:36">
      <c r="A26" t="str">
        <f>'AEO 39.9 sales - Pacific'!A64</f>
        <v xml:space="preserve">   200 Mile Electric Vehicle</v>
      </c>
      <c r="B26">
        <f>'AEO 39.9 sales - Pacific'!B64</f>
        <v>0.405223</v>
      </c>
      <c r="C26">
        <f>'AEO 39.9 sales - Pacific'!C64</f>
        <v>0.50629999999999997</v>
      </c>
      <c r="D26">
        <f>'AEO 39.9 sales - Pacific'!D64</f>
        <v>1.031647</v>
      </c>
      <c r="E26">
        <f>'AEO 39.9 sales - Pacific'!E64</f>
        <v>1.729314</v>
      </c>
      <c r="F26">
        <f>'AEO 39.9 sales - Pacific'!F64</f>
        <v>3.0619749999999999</v>
      </c>
      <c r="G26">
        <f>'AEO 39.9 sales - Pacific'!G64</f>
        <v>4.3944390000000002</v>
      </c>
      <c r="H26">
        <f>'AEO 39.9 sales - Pacific'!H64</f>
        <v>4.5206489999999997</v>
      </c>
      <c r="I26">
        <f>'AEO 39.9 sales - Pacific'!I64</f>
        <v>4.9593980000000002</v>
      </c>
      <c r="J26">
        <f>'AEO 39.9 sales - Pacific'!J64</f>
        <v>5.2749160000000002</v>
      </c>
      <c r="K26">
        <f>'AEO 39.9 sales - Pacific'!K64</f>
        <v>5.2076909999999996</v>
      </c>
      <c r="L26">
        <f>'AEO 39.9 sales - Pacific'!L64</f>
        <v>5.1573169999999999</v>
      </c>
      <c r="M26">
        <f>'AEO 39.9 sales - Pacific'!M64</f>
        <v>4.910895</v>
      </c>
      <c r="N26">
        <f>'AEO 39.9 sales - Pacific'!N64</f>
        <v>4.9418519999999999</v>
      </c>
      <c r="O26">
        <f>'AEO 39.9 sales - Pacific'!O64</f>
        <v>4.9200140000000001</v>
      </c>
      <c r="P26">
        <f>'AEO 39.9 sales - Pacific'!P64</f>
        <v>4.9449690000000004</v>
      </c>
      <c r="Q26">
        <f>'AEO 39.9 sales - Pacific'!Q64</f>
        <v>4.6202870000000003</v>
      </c>
      <c r="R26">
        <f>'AEO 39.9 sales - Pacific'!R64</f>
        <v>4.6071419999999996</v>
      </c>
      <c r="S26">
        <f>'AEO 39.9 sales - Pacific'!S64</f>
        <v>4.6456600000000003</v>
      </c>
      <c r="T26">
        <f>'AEO 39.9 sales - Pacific'!T64</f>
        <v>4.6634779999999996</v>
      </c>
      <c r="U26">
        <f>'AEO 39.9 sales - Pacific'!U64</f>
        <v>4.7589269999999999</v>
      </c>
      <c r="V26">
        <f>'AEO 39.9 sales - Pacific'!V64</f>
        <v>4.7506709999999996</v>
      </c>
      <c r="W26">
        <f>'AEO 39.9 sales - Pacific'!W64</f>
        <v>4.8184560000000003</v>
      </c>
      <c r="X26">
        <f>'AEO 39.9 sales - Pacific'!X64</f>
        <v>4.8893800000000001</v>
      </c>
      <c r="Y26">
        <f>'AEO 39.9 sales - Pacific'!Y64</f>
        <v>4.9622789999999997</v>
      </c>
      <c r="Z26">
        <f>'AEO 39.9 sales - Pacific'!Z64</f>
        <v>4.9891829999999997</v>
      </c>
      <c r="AA26">
        <f>'AEO 39.9 sales - Pacific'!AA64</f>
        <v>5.0173100000000002</v>
      </c>
      <c r="AB26">
        <f>'AEO 39.9 sales - Pacific'!AB64</f>
        <v>5.0587809999999998</v>
      </c>
      <c r="AC26">
        <f>'AEO 39.9 sales - Pacific'!AC64</f>
        <v>5.1102910000000001</v>
      </c>
      <c r="AD26">
        <f>'AEO 39.9 sales - Pacific'!AD64</f>
        <v>5.1467239999999999</v>
      </c>
      <c r="AE26">
        <f>'AEO 39.9 sales - Pacific'!AE64</f>
        <v>5.1937150000000001</v>
      </c>
      <c r="AF26">
        <f>'AEO 39.9 sales - Pacific'!AF64</f>
        <v>5.2418550000000002</v>
      </c>
      <c r="AG26">
        <f>'AEO 39.9 sales - Pacific'!AG64</f>
        <v>5.2778720000000003</v>
      </c>
      <c r="AH26">
        <f>'AEO 39.9 sales - Pacific'!AH64</f>
        <v>5.3287620000000002</v>
      </c>
      <c r="AI26">
        <f>'AEO 39.9 sales - Pacific'!AI64</f>
        <v>5.399991</v>
      </c>
      <c r="AJ26">
        <f>'AEO 39.9 sales - Pacific'!AJ64</f>
        <v>7.6773999999999995E-2</v>
      </c>
    </row>
    <row r="27" spans="1:36">
      <c r="A27" t="str">
        <f>'AEO 39.9 sales - Pacific'!A65</f>
        <v xml:space="preserve">   300 Mile Electric Vehicle</v>
      </c>
      <c r="B27">
        <f>'AEO 39.9 sales - Pacific'!B65</f>
        <v>0.22512399999999999</v>
      </c>
      <c r="C27">
        <f>'AEO 39.9 sales - Pacific'!C65</f>
        <v>0.424931</v>
      </c>
      <c r="D27">
        <f>'AEO 39.9 sales - Pacific'!D65</f>
        <v>0.89380999999999999</v>
      </c>
      <c r="E27">
        <f>'AEO 39.9 sales - Pacific'!E65</f>
        <v>1.4798210000000001</v>
      </c>
      <c r="F27">
        <f>'AEO 39.9 sales - Pacific'!F65</f>
        <v>2.5914250000000001</v>
      </c>
      <c r="G27">
        <f>'AEO 39.9 sales - Pacific'!G65</f>
        <v>3.7150669999999999</v>
      </c>
      <c r="H27">
        <f>'AEO 39.9 sales - Pacific'!H65</f>
        <v>3.82633</v>
      </c>
      <c r="I27">
        <f>'AEO 39.9 sales - Pacific'!I65</f>
        <v>4.2021119999999996</v>
      </c>
      <c r="J27">
        <f>'AEO 39.9 sales - Pacific'!J65</f>
        <v>4.4790999999999999</v>
      </c>
      <c r="K27">
        <f>'AEO 39.9 sales - Pacific'!K65</f>
        <v>4.4352520000000002</v>
      </c>
      <c r="L27">
        <f>'AEO 39.9 sales - Pacific'!L65</f>
        <v>4.4056730000000002</v>
      </c>
      <c r="M27">
        <f>'AEO 39.9 sales - Pacific'!M65</f>
        <v>4.2164239999999999</v>
      </c>
      <c r="N27">
        <f>'AEO 39.9 sales - Pacific'!N65</f>
        <v>4.2555459999999998</v>
      </c>
      <c r="O27">
        <f>'AEO 39.9 sales - Pacific'!O65</f>
        <v>4.2524249999999997</v>
      </c>
      <c r="P27">
        <f>'AEO 39.9 sales - Pacific'!P65</f>
        <v>4.2862179999999999</v>
      </c>
      <c r="Q27">
        <f>'AEO 39.9 sales - Pacific'!Q65</f>
        <v>4.0382490000000004</v>
      </c>
      <c r="R27">
        <f>'AEO 39.9 sales - Pacific'!R65</f>
        <v>4.0343590000000003</v>
      </c>
      <c r="S27">
        <f>'AEO 39.9 sales - Pacific'!S65</f>
        <v>4.0695699999999997</v>
      </c>
      <c r="T27">
        <f>'AEO 39.9 sales - Pacific'!T65</f>
        <v>4.0826859999999998</v>
      </c>
      <c r="U27">
        <f>'AEO 39.9 sales - Pacific'!U65</f>
        <v>4.1602829999999997</v>
      </c>
      <c r="V27">
        <f>'AEO 39.9 sales - Pacific'!V65</f>
        <v>4.1541509999999997</v>
      </c>
      <c r="W27">
        <f>'AEO 39.9 sales - Pacific'!W65</f>
        <v>4.2039819999999999</v>
      </c>
      <c r="X27">
        <f>'AEO 39.9 sales - Pacific'!X65</f>
        <v>4.2538239999999998</v>
      </c>
      <c r="Y27">
        <f>'AEO 39.9 sales - Pacific'!Y65</f>
        <v>4.3037200000000002</v>
      </c>
      <c r="Z27">
        <f>'AEO 39.9 sales - Pacific'!Z65</f>
        <v>4.3153800000000002</v>
      </c>
      <c r="AA27">
        <f>'AEO 39.9 sales - Pacific'!AA65</f>
        <v>4.3263600000000002</v>
      </c>
      <c r="AB27">
        <f>'AEO 39.9 sales - Pacific'!AB65</f>
        <v>4.3467029999999998</v>
      </c>
      <c r="AC27">
        <f>'AEO 39.9 sales - Pacific'!AC65</f>
        <v>4.375076</v>
      </c>
      <c r="AD27">
        <f>'AEO 39.9 sales - Pacific'!AD65</f>
        <v>4.3861929999999996</v>
      </c>
      <c r="AE27">
        <f>'AEO 39.9 sales - Pacific'!AE65</f>
        <v>4.4032590000000003</v>
      </c>
      <c r="AF27">
        <f>'AEO 39.9 sales - Pacific'!AF65</f>
        <v>4.4179469999999998</v>
      </c>
      <c r="AG27">
        <f>'AEO 39.9 sales - Pacific'!AG65</f>
        <v>4.4186329999999998</v>
      </c>
      <c r="AH27">
        <f>'AEO 39.9 sales - Pacific'!AH65</f>
        <v>4.4300309999999996</v>
      </c>
      <c r="AI27">
        <f>'AEO 39.9 sales - Pacific'!AI65</f>
        <v>4.4549219999999998</v>
      </c>
      <c r="AJ27">
        <f>'AEO 39.9 sales - Pacific'!AJ65</f>
        <v>7.6196E-2</v>
      </c>
    </row>
    <row r="28" spans="1:36" s="35" customFormat="1"/>
    <row r="29" spans="1:36">
      <c r="A29" t="s">
        <v>606</v>
      </c>
    </row>
    <row r="30" spans="1:36">
      <c r="A30" s="1">
        <v>150</v>
      </c>
      <c r="B30">
        <f>B25+0.5*B26</f>
        <v>0.87798250000000011</v>
      </c>
      <c r="C30" s="35">
        <f t="shared" ref="C30:O30" si="0">C25+0.5*C26</f>
        <v>1.136585</v>
      </c>
      <c r="D30" s="35">
        <f t="shared" si="0"/>
        <v>4.0620465000000001</v>
      </c>
      <c r="E30" s="35">
        <f t="shared" si="0"/>
        <v>5.8326830000000003</v>
      </c>
      <c r="F30" s="35">
        <f t="shared" si="0"/>
        <v>8.7938864999999993</v>
      </c>
      <c r="G30" s="35">
        <f t="shared" si="0"/>
        <v>11.648967500000001</v>
      </c>
      <c r="H30" s="35">
        <f t="shared" si="0"/>
        <v>11.827215499999999</v>
      </c>
      <c r="I30" s="35">
        <f t="shared" si="0"/>
        <v>12.786412</v>
      </c>
      <c r="J30" s="35">
        <f t="shared" si="0"/>
        <v>13.426276</v>
      </c>
      <c r="K30" s="35">
        <f t="shared" si="0"/>
        <v>13.2660765</v>
      </c>
      <c r="L30" s="35">
        <f t="shared" si="0"/>
        <v>13.1496315</v>
      </c>
      <c r="M30" s="35">
        <f t="shared" si="0"/>
        <v>12.5817075</v>
      </c>
      <c r="N30" s="35">
        <f t="shared" si="0"/>
        <v>12.800927</v>
      </c>
      <c r="O30" s="35">
        <f t="shared" si="0"/>
        <v>12.835258</v>
      </c>
    </row>
    <row r="31" spans="1:36">
      <c r="A31" s="1">
        <v>250</v>
      </c>
      <c r="B31">
        <f>0.5*B26+B27</f>
        <v>0.42773549999999999</v>
      </c>
      <c r="C31" s="35">
        <f t="shared" ref="C31:O31" si="1">0.5*C26+C27</f>
        <v>0.67808099999999993</v>
      </c>
      <c r="D31" s="35">
        <f t="shared" si="1"/>
        <v>1.4096335</v>
      </c>
      <c r="E31" s="35">
        <f t="shared" si="1"/>
        <v>2.3444780000000001</v>
      </c>
      <c r="F31" s="35">
        <f t="shared" si="1"/>
        <v>4.1224125000000003</v>
      </c>
      <c r="G31" s="35">
        <f t="shared" si="1"/>
        <v>5.9122865000000004</v>
      </c>
      <c r="H31" s="35">
        <f t="shared" si="1"/>
        <v>6.0866544999999999</v>
      </c>
      <c r="I31" s="35">
        <f t="shared" si="1"/>
        <v>6.6818109999999997</v>
      </c>
      <c r="J31" s="35">
        <f t="shared" si="1"/>
        <v>7.1165579999999995</v>
      </c>
      <c r="K31" s="35">
        <f t="shared" si="1"/>
        <v>7.0390975000000005</v>
      </c>
      <c r="L31" s="35">
        <f t="shared" si="1"/>
        <v>6.9843314999999997</v>
      </c>
      <c r="M31" s="35">
        <f t="shared" si="1"/>
        <v>6.6718715</v>
      </c>
      <c r="N31" s="35">
        <f t="shared" si="1"/>
        <v>6.7264719999999993</v>
      </c>
      <c r="O31" s="35">
        <f t="shared" si="1"/>
        <v>6.7124319999999997</v>
      </c>
    </row>
    <row r="32" spans="1:36">
      <c r="A32" s="1" t="s">
        <v>607</v>
      </c>
      <c r="B32">
        <f>B30/B31</f>
        <v>2.0526294871480157</v>
      </c>
      <c r="C32" s="35">
        <f t="shared" ref="C32:O32" si="2">C30/C31</f>
        <v>1.6761788045970909</v>
      </c>
      <c r="D32" s="35">
        <f t="shared" si="2"/>
        <v>2.8816330627783748</v>
      </c>
      <c r="E32" s="35">
        <f t="shared" si="2"/>
        <v>2.4878386574751397</v>
      </c>
      <c r="F32" s="35">
        <f t="shared" si="2"/>
        <v>2.133189364237567</v>
      </c>
      <c r="G32" s="35">
        <f t="shared" si="2"/>
        <v>1.9702982086541307</v>
      </c>
      <c r="H32" s="35">
        <f t="shared" si="2"/>
        <v>1.9431389608199381</v>
      </c>
      <c r="I32" s="35">
        <f t="shared" si="2"/>
        <v>1.9136147370825067</v>
      </c>
      <c r="J32" s="35">
        <f t="shared" si="2"/>
        <v>1.8866249667325132</v>
      </c>
      <c r="K32" s="35">
        <f t="shared" si="2"/>
        <v>1.8846274682230215</v>
      </c>
      <c r="L32" s="35">
        <f t="shared" si="2"/>
        <v>1.8827330146056211</v>
      </c>
      <c r="M32" s="35">
        <f t="shared" si="2"/>
        <v>1.8857838464065144</v>
      </c>
      <c r="N32" s="35">
        <f t="shared" si="2"/>
        <v>1.9030670164091965</v>
      </c>
      <c r="O32" s="35">
        <f t="shared" si="2"/>
        <v>1.9121620896867186</v>
      </c>
    </row>
    <row r="33" spans="1:3" s="35" customFormat="1"/>
    <row r="34" spans="1:3">
      <c r="A34" t="s">
        <v>605</v>
      </c>
    </row>
    <row r="35" spans="1:3">
      <c r="A35" s="1">
        <v>150</v>
      </c>
      <c r="B35">
        <f>SUM(B30:O30)</f>
        <v>135.025655</v>
      </c>
      <c r="C35">
        <f>B35/(B35+B36)</f>
        <v>0.66208678740083282</v>
      </c>
    </row>
    <row r="36" spans="1:3">
      <c r="A36" s="1">
        <v>250</v>
      </c>
      <c r="B36">
        <f>SUM(B31:O31)</f>
        <v>68.913854999999998</v>
      </c>
      <c r="C36">
        <f>B36/(B35+B36)</f>
        <v>0.33791321259916729</v>
      </c>
    </row>
    <row r="37" spans="1:3">
      <c r="A37" s="1" t="s">
        <v>607</v>
      </c>
      <c r="B37">
        <f>B35/B36</f>
        <v>1.9593397438004303</v>
      </c>
    </row>
    <row r="38" spans="1:3">
      <c r="A38" t="s">
        <v>608</v>
      </c>
      <c r="C38">
        <f>C35+C36</f>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2"/>
  <sheetViews>
    <sheetView workbookViewId="0">
      <selection activeCell="A61" sqref="A61:AJ65"/>
    </sheetView>
  </sheetViews>
  <sheetFormatPr defaultRowHeight="14.25"/>
  <cols>
    <col min="1" max="1" width="14.265625" customWidth="1"/>
  </cols>
  <sheetData>
    <row r="1" spans="1:36" s="35" customFormat="1">
      <c r="A1"/>
      <c r="B1">
        <f>'AEO 39.9 sales - Pacific'!B27</f>
        <v>2017</v>
      </c>
      <c r="C1">
        <f>'AEO 39.9 sales - Pacific'!C27</f>
        <v>2018</v>
      </c>
      <c r="D1">
        <f>'AEO 39.9 sales - Pacific'!D27</f>
        <v>2019</v>
      </c>
      <c r="E1">
        <f>'AEO 39.9 sales - Pacific'!E27</f>
        <v>2020</v>
      </c>
      <c r="F1">
        <f>'AEO 39.9 sales - Pacific'!F27</f>
        <v>2021</v>
      </c>
      <c r="G1">
        <f>'AEO 39.9 sales - Pacific'!G27</f>
        <v>2022</v>
      </c>
      <c r="H1">
        <f>'AEO 39.9 sales - Pacific'!H27</f>
        <v>2023</v>
      </c>
      <c r="I1">
        <f>'AEO 39.9 sales - Pacific'!I27</f>
        <v>2024</v>
      </c>
      <c r="J1">
        <f>'AEO 39.9 sales - Pacific'!J27</f>
        <v>2025</v>
      </c>
      <c r="K1">
        <f>'AEO 39.9 sales - Pacific'!K27</f>
        <v>2026</v>
      </c>
      <c r="L1">
        <f>'AEO 39.9 sales - Pacific'!L27</f>
        <v>2027</v>
      </c>
      <c r="M1">
        <f>'AEO 39.9 sales - Pacific'!M27</f>
        <v>2028</v>
      </c>
      <c r="N1">
        <f>'AEO 39.9 sales - Pacific'!N27</f>
        <v>2029</v>
      </c>
      <c r="O1">
        <f>'AEO 39.9 sales - Pacific'!O27</f>
        <v>2030</v>
      </c>
      <c r="P1">
        <f>'AEO 39.9 sales - Pacific'!P27</f>
        <v>2031</v>
      </c>
      <c r="Q1">
        <f>'AEO 39.9 sales - Pacific'!Q27</f>
        <v>2032</v>
      </c>
      <c r="R1">
        <f>'AEO 39.9 sales - Pacific'!R27</f>
        <v>2033</v>
      </c>
      <c r="S1">
        <f>'AEO 39.9 sales - Pacific'!S27</f>
        <v>2034</v>
      </c>
      <c r="T1">
        <f>'AEO 39.9 sales - Pacific'!T27</f>
        <v>2035</v>
      </c>
      <c r="U1">
        <f>'AEO 39.9 sales - Pacific'!U27</f>
        <v>2036</v>
      </c>
      <c r="V1">
        <f>'AEO 39.9 sales - Pacific'!V27</f>
        <v>2037</v>
      </c>
      <c r="W1">
        <f>'AEO 39.9 sales - Pacific'!W27</f>
        <v>2038</v>
      </c>
      <c r="X1">
        <f>'AEO 39.9 sales - Pacific'!X27</f>
        <v>2039</v>
      </c>
      <c r="Y1">
        <f>'AEO 39.9 sales - Pacific'!Y27</f>
        <v>2040</v>
      </c>
      <c r="Z1">
        <f>'AEO 39.9 sales - Pacific'!Z27</f>
        <v>2041</v>
      </c>
      <c r="AA1">
        <f>'AEO 39.9 sales - Pacific'!AA27</f>
        <v>2042</v>
      </c>
      <c r="AB1">
        <f>'AEO 39.9 sales - Pacific'!AB27</f>
        <v>2043</v>
      </c>
      <c r="AC1">
        <f>'AEO 39.9 sales - Pacific'!AC27</f>
        <v>2044</v>
      </c>
      <c r="AD1">
        <f>'AEO 39.9 sales - Pacific'!AD27</f>
        <v>2045</v>
      </c>
      <c r="AE1">
        <f>'AEO 39.9 sales - Pacific'!AE27</f>
        <v>2046</v>
      </c>
      <c r="AF1">
        <f>'AEO 39.9 sales - Pacific'!AF27</f>
        <v>2047</v>
      </c>
      <c r="AG1">
        <f>'AEO 39.9 sales - Pacific'!AG27</f>
        <v>2048</v>
      </c>
      <c r="AH1">
        <f>'AEO 39.9 sales - Pacific'!AH27</f>
        <v>2049</v>
      </c>
      <c r="AI1">
        <f>'AEO 39.9 sales - Pacific'!AI27</f>
        <v>2050</v>
      </c>
    </row>
    <row r="2" spans="1:36" s="35" customFormat="1">
      <c r="A2" t="str">
        <f>'AEO 39.9 sales - Pacific'!A53</f>
        <v>Total New Car Sales</v>
      </c>
      <c r="B2">
        <f>'AEO 39.9 sales - Pacific'!B53</f>
        <v>1555.5570070000001</v>
      </c>
      <c r="C2">
        <f>'AEO 39.9 sales - Pacific'!C53</f>
        <v>1507.403564</v>
      </c>
      <c r="D2">
        <f>'AEO 39.9 sales - Pacific'!D53</f>
        <v>1476.883423</v>
      </c>
      <c r="E2">
        <f>'AEO 39.9 sales - Pacific'!E53</f>
        <v>1463.46228</v>
      </c>
      <c r="F2">
        <f>'AEO 39.9 sales - Pacific'!F53</f>
        <v>1448.4212649999999</v>
      </c>
      <c r="G2">
        <f>'AEO 39.9 sales - Pacific'!G53</f>
        <v>1413.022217</v>
      </c>
      <c r="H2">
        <f>'AEO 39.9 sales - Pacific'!H53</f>
        <v>1425.9586179999999</v>
      </c>
      <c r="I2">
        <f>'AEO 39.9 sales - Pacific'!I53</f>
        <v>1438.051025</v>
      </c>
      <c r="J2">
        <f>'AEO 39.9 sales - Pacific'!J53</f>
        <v>1442.231689</v>
      </c>
      <c r="K2">
        <f>'AEO 39.9 sales - Pacific'!K53</f>
        <v>1447.461548</v>
      </c>
      <c r="L2">
        <f>'AEO 39.9 sales - Pacific'!L53</f>
        <v>1467.110107</v>
      </c>
      <c r="M2">
        <f>'AEO 39.9 sales - Pacific'!M53</f>
        <v>1488.7852780000001</v>
      </c>
      <c r="N2">
        <f>'AEO 39.9 sales - Pacific'!N53</f>
        <v>1545.3336179999999</v>
      </c>
      <c r="O2">
        <f>'AEO 39.9 sales - Pacific'!O53</f>
        <v>1563.0828859999999</v>
      </c>
      <c r="P2">
        <f>'AEO 39.9 sales - Pacific'!P53</f>
        <v>1604.7236330000001</v>
      </c>
      <c r="Q2">
        <f>'AEO 39.9 sales - Pacific'!Q53</f>
        <v>1622.0394289999999</v>
      </c>
      <c r="R2">
        <f>'AEO 39.9 sales - Pacific'!R53</f>
        <v>1641.924072</v>
      </c>
      <c r="S2">
        <f>'AEO 39.9 sales - Pacific'!S53</f>
        <v>1665.9852289999999</v>
      </c>
      <c r="T2">
        <f>'AEO 39.9 sales - Pacific'!T53</f>
        <v>1678.8183590000001</v>
      </c>
      <c r="U2">
        <f>'AEO 39.9 sales - Pacific'!U53</f>
        <v>1694.1236570000001</v>
      </c>
      <c r="V2">
        <f>'AEO 39.9 sales - Pacific'!V53</f>
        <v>1710.415039</v>
      </c>
      <c r="W2">
        <f>'AEO 39.9 sales - Pacific'!W53</f>
        <v>1728.2761230000001</v>
      </c>
      <c r="X2">
        <f>'AEO 39.9 sales - Pacific'!X53</f>
        <v>1737.4255370000001</v>
      </c>
      <c r="Y2">
        <f>'AEO 39.9 sales - Pacific'!Y53</f>
        <v>1749.942749</v>
      </c>
      <c r="Z2">
        <f>'AEO 39.9 sales - Pacific'!Z53</f>
        <v>1760.3400879999999</v>
      </c>
      <c r="AA2">
        <f>'AEO 39.9 sales - Pacific'!AA53</f>
        <v>1765.7272949999999</v>
      </c>
      <c r="AB2">
        <f>'AEO 39.9 sales - Pacific'!AB53</f>
        <v>1771.5463870000001</v>
      </c>
      <c r="AC2">
        <f>'AEO 39.9 sales - Pacific'!AC53</f>
        <v>1782.840942</v>
      </c>
      <c r="AD2">
        <f>'AEO 39.9 sales - Pacific'!AD53</f>
        <v>1792.5898440000001</v>
      </c>
      <c r="AE2">
        <f>'AEO 39.9 sales - Pacific'!AE53</f>
        <v>1799.735107</v>
      </c>
      <c r="AF2">
        <f>'AEO 39.9 sales - Pacific'!AF53</f>
        <v>1797.446289</v>
      </c>
      <c r="AG2">
        <f>'AEO 39.9 sales - Pacific'!AG53</f>
        <v>1793.604736</v>
      </c>
      <c r="AH2">
        <f>'AEO 39.9 sales - Pacific'!AH53</f>
        <v>1793.658203</v>
      </c>
      <c r="AI2">
        <f>'AEO 39.9 sales - Pacific'!AI53</f>
        <v>1790.4406739999999</v>
      </c>
    </row>
    <row r="3" spans="1:36" s="35" customFormat="1">
      <c r="A3" t="str">
        <f>'AEO 39.9 sales - Pacific'!A79</f>
        <v>Total New Light Truck Sales</v>
      </c>
      <c r="B3">
        <f>'AEO 39.9 sales - Pacific'!B79</f>
        <v>1089.905029</v>
      </c>
      <c r="C3">
        <f>'AEO 39.9 sales - Pacific'!C79</f>
        <v>1093.3820800000001</v>
      </c>
      <c r="D3">
        <f>'AEO 39.9 sales - Pacific'!D79</f>
        <v>1117.0457759999999</v>
      </c>
      <c r="E3">
        <f>'AEO 39.9 sales - Pacific'!E79</f>
        <v>1112.5576169999999</v>
      </c>
      <c r="F3">
        <f>'AEO 39.9 sales - Pacific'!F79</f>
        <v>1111.194702</v>
      </c>
      <c r="G3">
        <f>'AEO 39.9 sales - Pacific'!G79</f>
        <v>1083.5429690000001</v>
      </c>
      <c r="H3">
        <f>'AEO 39.9 sales - Pacific'!H79</f>
        <v>1072.377686</v>
      </c>
      <c r="I3">
        <f>'AEO 39.9 sales - Pacific'!I79</f>
        <v>1054.028687</v>
      </c>
      <c r="J3">
        <f>'AEO 39.9 sales - Pacific'!J79</f>
        <v>1035.602905</v>
      </c>
      <c r="K3">
        <f>'AEO 39.9 sales - Pacific'!K79</f>
        <v>1030.4486079999999</v>
      </c>
      <c r="L3">
        <f>'AEO 39.9 sales - Pacific'!L79</f>
        <v>1004.673645</v>
      </c>
      <c r="M3">
        <f>'AEO 39.9 sales - Pacific'!M79</f>
        <v>986.79010000000005</v>
      </c>
      <c r="N3">
        <f>'AEO 39.9 sales - Pacific'!N79</f>
        <v>937.70611599999995</v>
      </c>
      <c r="O3">
        <f>'AEO 39.9 sales - Pacific'!O79</f>
        <v>927.90399200000002</v>
      </c>
      <c r="P3">
        <f>'AEO 39.9 sales - Pacific'!P79</f>
        <v>921.502747</v>
      </c>
      <c r="Q3">
        <f>'AEO 39.9 sales - Pacific'!Q79</f>
        <v>906.60553000000004</v>
      </c>
      <c r="R3">
        <f>'AEO 39.9 sales - Pacific'!R79</f>
        <v>902.23809800000004</v>
      </c>
      <c r="S3">
        <f>'AEO 39.9 sales - Pacific'!S79</f>
        <v>897.92749000000003</v>
      </c>
      <c r="T3">
        <f>'AEO 39.9 sales - Pacific'!T79</f>
        <v>890.752747</v>
      </c>
      <c r="U3">
        <f>'AEO 39.9 sales - Pacific'!U79</f>
        <v>883.66296399999999</v>
      </c>
      <c r="V3">
        <f>'AEO 39.9 sales - Pacific'!V79</f>
        <v>882.92047100000002</v>
      </c>
      <c r="W3">
        <f>'AEO 39.9 sales - Pacific'!W79</f>
        <v>881.08703600000001</v>
      </c>
      <c r="X3">
        <f>'AEO 39.9 sales - Pacific'!X79</f>
        <v>877.75036599999999</v>
      </c>
      <c r="Y3">
        <f>'AEO 39.9 sales - Pacific'!Y79</f>
        <v>875.40295400000002</v>
      </c>
      <c r="Z3">
        <f>'AEO 39.9 sales - Pacific'!Z79</f>
        <v>873.82379200000003</v>
      </c>
      <c r="AA3">
        <f>'AEO 39.9 sales - Pacific'!AA79</f>
        <v>867.68450900000005</v>
      </c>
      <c r="AB3">
        <f>'AEO 39.9 sales - Pacific'!AB79</f>
        <v>864.61132799999996</v>
      </c>
      <c r="AC3">
        <f>'AEO 39.9 sales - Pacific'!AC79</f>
        <v>868.68811000000005</v>
      </c>
      <c r="AD3">
        <f>'AEO 39.9 sales - Pacific'!AD79</f>
        <v>869.58410600000002</v>
      </c>
      <c r="AE3">
        <f>'AEO 39.9 sales - Pacific'!AE79</f>
        <v>871.20202600000005</v>
      </c>
      <c r="AF3">
        <f>'AEO 39.9 sales - Pacific'!AF79</f>
        <v>871.28491199999996</v>
      </c>
      <c r="AG3">
        <f>'AEO 39.9 sales - Pacific'!AG79</f>
        <v>868.78491199999996</v>
      </c>
      <c r="AH3">
        <f>'AEO 39.9 sales - Pacific'!AH79</f>
        <v>872.01800500000002</v>
      </c>
      <c r="AI3">
        <f>'AEO 39.9 sales - Pacific'!AI79</f>
        <v>874.43408199999999</v>
      </c>
    </row>
    <row r="4" spans="1:36" s="35" customFormat="1">
      <c r="A4" t="s">
        <v>393</v>
      </c>
      <c r="B4">
        <f t="shared" ref="B4:AI4" si="0">B2+B3</f>
        <v>2645.4620359999999</v>
      </c>
      <c r="C4" s="35">
        <f t="shared" si="0"/>
        <v>2600.785644</v>
      </c>
      <c r="D4" s="35">
        <f t="shared" si="0"/>
        <v>2593.9291990000002</v>
      </c>
      <c r="E4" s="35">
        <f t="shared" si="0"/>
        <v>2576.0198970000001</v>
      </c>
      <c r="F4" s="35">
        <f t="shared" si="0"/>
        <v>2559.6159669999997</v>
      </c>
      <c r="G4" s="35">
        <f t="shared" si="0"/>
        <v>2496.5651859999998</v>
      </c>
      <c r="H4" s="35">
        <f t="shared" si="0"/>
        <v>2498.3363039999999</v>
      </c>
      <c r="I4" s="35">
        <f t="shared" si="0"/>
        <v>2492.0797119999997</v>
      </c>
      <c r="J4" s="35">
        <f t="shared" si="0"/>
        <v>2477.8345939999999</v>
      </c>
      <c r="K4" s="35">
        <f t="shared" si="0"/>
        <v>2477.9101559999999</v>
      </c>
      <c r="L4" s="35">
        <f t="shared" si="0"/>
        <v>2471.7837519999998</v>
      </c>
      <c r="M4" s="35">
        <f t="shared" si="0"/>
        <v>2475.575378</v>
      </c>
      <c r="N4" s="35">
        <f t="shared" si="0"/>
        <v>2483.039734</v>
      </c>
      <c r="O4" s="35">
        <f t="shared" si="0"/>
        <v>2490.9868779999997</v>
      </c>
      <c r="P4" s="35">
        <f t="shared" si="0"/>
        <v>2526.2263800000001</v>
      </c>
      <c r="Q4" s="35">
        <f t="shared" si="0"/>
        <v>2528.6449590000002</v>
      </c>
      <c r="R4" s="35">
        <f t="shared" si="0"/>
        <v>2544.1621700000001</v>
      </c>
      <c r="S4" s="35">
        <f t="shared" si="0"/>
        <v>2563.9127189999999</v>
      </c>
      <c r="T4" s="35">
        <f t="shared" si="0"/>
        <v>2569.5711060000003</v>
      </c>
      <c r="U4" s="35">
        <f t="shared" si="0"/>
        <v>2577.7866210000002</v>
      </c>
      <c r="V4" s="35">
        <f t="shared" si="0"/>
        <v>2593.3355099999999</v>
      </c>
      <c r="W4" s="35">
        <f t="shared" si="0"/>
        <v>2609.363159</v>
      </c>
      <c r="X4" s="35">
        <f t="shared" si="0"/>
        <v>2615.1759030000003</v>
      </c>
      <c r="Y4" s="35">
        <f t="shared" si="0"/>
        <v>2625.345703</v>
      </c>
      <c r="Z4" s="35">
        <f t="shared" si="0"/>
        <v>2634.1638800000001</v>
      </c>
      <c r="AA4" s="35">
        <f t="shared" si="0"/>
        <v>2633.4118039999998</v>
      </c>
      <c r="AB4" s="35">
        <f t="shared" si="0"/>
        <v>2636.1577150000003</v>
      </c>
      <c r="AC4" s="35">
        <f t="shared" si="0"/>
        <v>2651.5290519999999</v>
      </c>
      <c r="AD4" s="35">
        <f t="shared" si="0"/>
        <v>2662.1739500000003</v>
      </c>
      <c r="AE4" s="35">
        <f t="shared" si="0"/>
        <v>2670.9371329999999</v>
      </c>
      <c r="AF4" s="35">
        <f t="shared" si="0"/>
        <v>2668.7312010000001</v>
      </c>
      <c r="AG4" s="35">
        <f t="shared" si="0"/>
        <v>2662.3896479999999</v>
      </c>
      <c r="AH4" s="35">
        <f t="shared" si="0"/>
        <v>2665.6762079999999</v>
      </c>
      <c r="AI4" s="35">
        <f t="shared" si="0"/>
        <v>2664.8747560000002</v>
      </c>
    </row>
    <row r="5" spans="1:36" s="35" customFormat="1">
      <c r="A5"/>
      <c r="B5"/>
      <c r="C5"/>
      <c r="D5"/>
      <c r="E5"/>
      <c r="F5"/>
      <c r="G5"/>
      <c r="H5"/>
      <c r="I5"/>
      <c r="J5"/>
      <c r="K5"/>
      <c r="L5"/>
      <c r="M5"/>
      <c r="N5"/>
      <c r="O5"/>
      <c r="P5"/>
      <c r="Q5"/>
      <c r="R5"/>
      <c r="S5"/>
      <c r="T5"/>
      <c r="U5"/>
      <c r="V5"/>
      <c r="W5"/>
      <c r="X5"/>
      <c r="Y5"/>
      <c r="Z5"/>
      <c r="AA5"/>
      <c r="AB5"/>
      <c r="AC5"/>
      <c r="AD5"/>
      <c r="AE5"/>
      <c r="AF5"/>
      <c r="AG5"/>
      <c r="AH5"/>
      <c r="AI5"/>
    </row>
    <row r="6" spans="1:36" s="35" customFormat="1">
      <c r="A6" s="35" t="s">
        <v>394</v>
      </c>
    </row>
    <row r="7" spans="1:36" s="35" customFormat="1">
      <c r="A7" s="35" t="s">
        <v>358</v>
      </c>
      <c r="B7">
        <f t="shared" ref="B7:O7" si="1">B2/B4</f>
        <v>0.58800957482347338</v>
      </c>
      <c r="C7" s="35">
        <f t="shared" si="1"/>
        <v>0.57959546473104107</v>
      </c>
      <c r="D7" s="35">
        <f t="shared" si="1"/>
        <v>0.56936150129670515</v>
      </c>
      <c r="E7" s="35">
        <f t="shared" si="1"/>
        <v>0.56810985105523815</v>
      </c>
      <c r="F7" s="35">
        <f t="shared" si="1"/>
        <v>0.56587444510186558</v>
      </c>
      <c r="G7" s="35">
        <f t="shared" si="1"/>
        <v>0.56598651015555745</v>
      </c>
      <c r="H7" s="35">
        <f t="shared" si="1"/>
        <v>0.57076327783291092</v>
      </c>
      <c r="I7" s="35">
        <f t="shared" si="1"/>
        <v>0.57704856633414148</v>
      </c>
      <c r="J7" s="35">
        <f t="shared" si="1"/>
        <v>0.58205325427787613</v>
      </c>
      <c r="K7" s="35">
        <f t="shared" si="1"/>
        <v>0.58414609766828041</v>
      </c>
      <c r="L7" s="35">
        <f t="shared" si="1"/>
        <v>0.59354306614116792</v>
      </c>
      <c r="M7" s="35">
        <f t="shared" si="1"/>
        <v>0.60138959662895797</v>
      </c>
      <c r="N7" s="35">
        <f t="shared" si="1"/>
        <v>0.62235557363013982</v>
      </c>
      <c r="O7" s="35">
        <f t="shared" si="1"/>
        <v>0.62749543155160692</v>
      </c>
      <c r="P7"/>
      <c r="Q7"/>
      <c r="R7"/>
      <c r="S7"/>
      <c r="T7"/>
      <c r="U7"/>
      <c r="V7"/>
      <c r="W7"/>
      <c r="X7"/>
      <c r="Y7"/>
      <c r="Z7"/>
      <c r="AA7"/>
      <c r="AB7"/>
      <c r="AC7"/>
      <c r="AD7"/>
      <c r="AE7"/>
      <c r="AF7"/>
      <c r="AG7"/>
      <c r="AH7"/>
      <c r="AI7"/>
    </row>
    <row r="8" spans="1:36" s="35" customFormat="1">
      <c r="A8" s="35" t="s">
        <v>364</v>
      </c>
      <c r="B8">
        <f t="shared" ref="B8:O8" si="2">B3/B4</f>
        <v>0.41199042517652673</v>
      </c>
      <c r="C8" s="35">
        <f t="shared" si="2"/>
        <v>0.42040453526895893</v>
      </c>
      <c r="D8" s="35">
        <f t="shared" si="2"/>
        <v>0.43063849870329474</v>
      </c>
      <c r="E8" s="35">
        <f t="shared" si="2"/>
        <v>0.4318901489447618</v>
      </c>
      <c r="F8" s="35">
        <f t="shared" si="2"/>
        <v>0.43412555489813448</v>
      </c>
      <c r="G8" s="35">
        <f t="shared" si="2"/>
        <v>0.43401348984444271</v>
      </c>
      <c r="H8" s="35">
        <f t="shared" si="2"/>
        <v>0.42923672216708902</v>
      </c>
      <c r="I8" s="35">
        <f t="shared" si="2"/>
        <v>0.42295143366585863</v>
      </c>
      <c r="J8" s="35">
        <f t="shared" si="2"/>
        <v>0.41794674572212387</v>
      </c>
      <c r="K8" s="35">
        <f t="shared" si="2"/>
        <v>0.41585390233171954</v>
      </c>
      <c r="L8" s="35">
        <f t="shared" si="2"/>
        <v>0.40645693385883219</v>
      </c>
      <c r="M8" s="35">
        <f t="shared" si="2"/>
        <v>0.39861040337104209</v>
      </c>
      <c r="N8" s="35">
        <f t="shared" si="2"/>
        <v>0.37764442636986006</v>
      </c>
      <c r="O8" s="35">
        <f t="shared" si="2"/>
        <v>0.37250456844839314</v>
      </c>
      <c r="P8"/>
      <c r="Q8"/>
      <c r="R8"/>
      <c r="S8"/>
      <c r="T8"/>
      <c r="U8"/>
      <c r="V8"/>
      <c r="W8"/>
      <c r="X8"/>
      <c r="Y8"/>
      <c r="Z8"/>
      <c r="AA8"/>
      <c r="AB8"/>
      <c r="AC8"/>
      <c r="AD8"/>
      <c r="AE8"/>
      <c r="AF8"/>
      <c r="AG8"/>
      <c r="AH8"/>
      <c r="AI8"/>
    </row>
    <row r="9" spans="1:36" s="35" customFormat="1">
      <c r="A9"/>
      <c r="B9"/>
      <c r="C9"/>
      <c r="D9"/>
      <c r="E9"/>
      <c r="F9"/>
      <c r="G9"/>
      <c r="H9"/>
      <c r="I9"/>
      <c r="J9"/>
      <c r="K9"/>
      <c r="L9"/>
      <c r="M9"/>
      <c r="N9"/>
      <c r="O9"/>
      <c r="P9"/>
      <c r="Q9"/>
      <c r="R9"/>
      <c r="S9"/>
      <c r="T9"/>
      <c r="U9"/>
      <c r="V9"/>
      <c r="W9"/>
      <c r="X9"/>
      <c r="Y9"/>
      <c r="Z9"/>
      <c r="AA9"/>
      <c r="AB9"/>
      <c r="AC9"/>
      <c r="AD9"/>
      <c r="AE9"/>
      <c r="AF9"/>
      <c r="AG9"/>
      <c r="AH9"/>
      <c r="AI9"/>
    </row>
    <row r="10" spans="1:36" s="35" customFormat="1">
      <c r="A10" t="s">
        <v>395</v>
      </c>
      <c r="B10"/>
      <c r="C10"/>
      <c r="D10"/>
      <c r="E10"/>
      <c r="F10"/>
      <c r="G10"/>
      <c r="H10"/>
      <c r="I10"/>
      <c r="J10"/>
      <c r="K10"/>
      <c r="L10"/>
      <c r="M10"/>
      <c r="N10"/>
      <c r="O10"/>
      <c r="P10"/>
      <c r="Q10"/>
      <c r="R10"/>
      <c r="S10"/>
      <c r="T10"/>
      <c r="U10"/>
      <c r="V10"/>
      <c r="W10"/>
      <c r="X10"/>
      <c r="Y10"/>
      <c r="Z10"/>
      <c r="AA10"/>
      <c r="AB10"/>
      <c r="AC10"/>
      <c r="AD10"/>
      <c r="AE10"/>
      <c r="AF10"/>
      <c r="AG10"/>
      <c r="AH10"/>
      <c r="AI10"/>
    </row>
    <row r="11" spans="1:36" s="35" customFormat="1">
      <c r="A11" t="s">
        <v>358</v>
      </c>
      <c r="B11"/>
      <c r="C11"/>
      <c r="D11">
        <f t="shared" ref="D11:AI11" si="3">(D2-C2)/C2</f>
        <v>-2.0246828207711447E-2</v>
      </c>
      <c r="E11" s="35">
        <f t="shared" si="3"/>
        <v>-9.0874762293272956E-3</v>
      </c>
      <c r="F11" s="35">
        <f t="shared" si="3"/>
        <v>-1.0277692295560919E-2</v>
      </c>
      <c r="G11" s="35">
        <f t="shared" si="3"/>
        <v>-2.4439746125931115E-2</v>
      </c>
      <c r="H11" s="35">
        <f t="shared" si="3"/>
        <v>9.1551292289411557E-3</v>
      </c>
      <c r="I11" s="35">
        <f t="shared" si="3"/>
        <v>8.4801949000178449E-3</v>
      </c>
      <c r="J11" s="35">
        <f t="shared" si="3"/>
        <v>2.9071736171531041E-3</v>
      </c>
      <c r="K11" s="35">
        <f t="shared" si="3"/>
        <v>3.6262266596196204E-3</v>
      </c>
      <c r="L11" s="35">
        <f t="shared" si="3"/>
        <v>1.3574494622775277E-2</v>
      </c>
      <c r="M11" s="35">
        <f t="shared" si="3"/>
        <v>1.4774058808934435E-2</v>
      </c>
      <c r="N11" s="35">
        <f t="shared" si="3"/>
        <v>3.7982871563564606E-2</v>
      </c>
      <c r="O11" s="35">
        <f t="shared" si="3"/>
        <v>1.1485719195685052E-2</v>
      </c>
      <c r="P11" s="35">
        <f t="shared" si="3"/>
        <v>2.6640140054607537E-2</v>
      </c>
      <c r="Q11" s="35">
        <f t="shared" si="3"/>
        <v>1.0790515976653448E-2</v>
      </c>
      <c r="R11" s="35">
        <f t="shared" si="3"/>
        <v>1.2259038001473944E-2</v>
      </c>
      <c r="S11" s="35">
        <f t="shared" si="3"/>
        <v>1.4654244620880292E-2</v>
      </c>
      <c r="T11" s="35">
        <f t="shared" si="3"/>
        <v>7.7030274798434066E-3</v>
      </c>
      <c r="U11" s="35">
        <f t="shared" si="3"/>
        <v>9.1167087362069958E-3</v>
      </c>
      <c r="V11" s="35">
        <f t="shared" si="3"/>
        <v>9.6164066493523281E-3</v>
      </c>
      <c r="W11" s="35">
        <f t="shared" si="3"/>
        <v>1.0442543822838849E-2</v>
      </c>
      <c r="X11" s="35">
        <f t="shared" si="3"/>
        <v>5.2939538296219221E-3</v>
      </c>
      <c r="Y11" s="35">
        <f t="shared" si="3"/>
        <v>7.2044595485878209E-3</v>
      </c>
      <c r="Z11" s="35">
        <f t="shared" si="3"/>
        <v>5.9415309477646658E-3</v>
      </c>
      <c r="AA11" s="35">
        <f t="shared" si="3"/>
        <v>3.0603217166522822E-3</v>
      </c>
      <c r="AB11" s="35">
        <f t="shared" si="3"/>
        <v>3.2955779844815632E-3</v>
      </c>
      <c r="AC11" s="35">
        <f t="shared" si="3"/>
        <v>6.3755344386587295E-3</v>
      </c>
      <c r="AD11" s="35">
        <f t="shared" si="3"/>
        <v>5.468183824106976E-3</v>
      </c>
      <c r="AE11" s="35">
        <f t="shared" si="3"/>
        <v>3.985999934070744E-3</v>
      </c>
      <c r="AF11" s="35">
        <f t="shared" si="3"/>
        <v>-1.2717527102170331E-3</v>
      </c>
      <c r="AG11" s="35">
        <f t="shared" si="3"/>
        <v>-2.1372282573946643E-3</v>
      </c>
      <c r="AH11" s="35">
        <f t="shared" si="3"/>
        <v>2.9809800859019965E-5</v>
      </c>
      <c r="AI11" s="35">
        <f t="shared" si="3"/>
        <v>-1.7938361916548563E-3</v>
      </c>
    </row>
    <row r="12" spans="1:36" s="35" customFormat="1">
      <c r="A12" t="s">
        <v>364</v>
      </c>
      <c r="B12"/>
      <c r="C12"/>
      <c r="D12" s="35">
        <f t="shared" ref="D12:AI12" si="4">(D3-C3)/C3</f>
        <v>2.1642659444354388E-2</v>
      </c>
      <c r="E12" s="35">
        <f t="shared" si="4"/>
        <v>-4.0178827908660354E-3</v>
      </c>
      <c r="F12" s="35">
        <f t="shared" si="4"/>
        <v>-1.2250286899073291E-3</v>
      </c>
      <c r="G12" s="35">
        <f t="shared" si="4"/>
        <v>-2.4884687580160835E-2</v>
      </c>
      <c r="H12" s="35">
        <f t="shared" si="4"/>
        <v>-1.030442106998716E-2</v>
      </c>
      <c r="I12" s="35">
        <f t="shared" si="4"/>
        <v>-1.7110575163534359E-2</v>
      </c>
      <c r="J12" s="35">
        <f t="shared" si="4"/>
        <v>-1.7481290810446439E-2</v>
      </c>
      <c r="K12" s="35">
        <f t="shared" si="4"/>
        <v>-4.9770978577933231E-3</v>
      </c>
      <c r="L12" s="35">
        <f t="shared" si="4"/>
        <v>-2.5013341567830968E-2</v>
      </c>
      <c r="M12" s="35">
        <f t="shared" si="4"/>
        <v>-1.7800352471672443E-2</v>
      </c>
      <c r="N12" s="35">
        <f t="shared" si="4"/>
        <v>-4.974105840745676E-2</v>
      </c>
      <c r="O12" s="35">
        <f t="shared" si="4"/>
        <v>-1.0453300701304092E-2</v>
      </c>
      <c r="P12" s="35">
        <f t="shared" si="4"/>
        <v>-6.8986070274391241E-3</v>
      </c>
      <c r="Q12" s="35">
        <f t="shared" si="4"/>
        <v>-1.6166220934770534E-2</v>
      </c>
      <c r="R12" s="35">
        <f t="shared" si="4"/>
        <v>-4.8173454225455782E-3</v>
      </c>
      <c r="S12" s="35">
        <f t="shared" si="4"/>
        <v>-4.777683418108112E-3</v>
      </c>
      <c r="T12" s="35">
        <f t="shared" si="4"/>
        <v>-7.9903367252961988E-3</v>
      </c>
      <c r="U12" s="35">
        <f t="shared" si="4"/>
        <v>-7.9593164588916063E-3</v>
      </c>
      <c r="V12" s="35">
        <f t="shared" si="4"/>
        <v>-8.4024456183949298E-4</v>
      </c>
      <c r="W12" s="35">
        <f t="shared" si="4"/>
        <v>-2.0765573573387091E-3</v>
      </c>
      <c r="X12" s="35">
        <f t="shared" si="4"/>
        <v>-3.7869925032014955E-3</v>
      </c>
      <c r="Y12" s="35">
        <f t="shared" si="4"/>
        <v>-2.6743503516807E-3</v>
      </c>
      <c r="Z12" s="35">
        <f t="shared" si="4"/>
        <v>-1.8039258295671648E-3</v>
      </c>
      <c r="AA12" s="35">
        <f t="shared" si="4"/>
        <v>-7.0257677305265885E-3</v>
      </c>
      <c r="AB12" s="35">
        <f t="shared" si="4"/>
        <v>-3.5418184468245361E-3</v>
      </c>
      <c r="AC12" s="35">
        <f t="shared" si="4"/>
        <v>4.7151614465084759E-3</v>
      </c>
      <c r="AD12" s="35">
        <f t="shared" si="4"/>
        <v>1.0314357819401583E-3</v>
      </c>
      <c r="AE12" s="35">
        <f t="shared" si="4"/>
        <v>1.8605675849370071E-3</v>
      </c>
      <c r="AF12" s="35">
        <f t="shared" si="4"/>
        <v>9.5139815480544743E-5</v>
      </c>
      <c r="AG12" s="35">
        <f t="shared" si="4"/>
        <v>-2.8693254819039033E-3</v>
      </c>
      <c r="AH12" s="35">
        <f t="shared" si="4"/>
        <v>3.7213963494799433E-3</v>
      </c>
      <c r="AI12" s="35">
        <f t="shared" si="4"/>
        <v>2.7706732959028443E-3</v>
      </c>
    </row>
    <row r="13" spans="1:36" s="35" customFormat="1"/>
    <row r="14" spans="1:36" s="35" customFormat="1"/>
    <row r="15" spans="1:36" ht="14.65" thickBot="1">
      <c r="A15" s="88" t="s">
        <v>323</v>
      </c>
      <c r="B15" s="89">
        <v>2017</v>
      </c>
      <c r="C15" s="89">
        <v>2018</v>
      </c>
      <c r="D15" s="89">
        <v>2019</v>
      </c>
      <c r="E15" s="89">
        <v>2020</v>
      </c>
      <c r="F15" s="89">
        <v>2021</v>
      </c>
      <c r="G15" s="89">
        <v>2022</v>
      </c>
      <c r="H15" s="89">
        <v>2023</v>
      </c>
      <c r="I15" s="89">
        <v>2024</v>
      </c>
      <c r="J15" s="89">
        <v>2025</v>
      </c>
      <c r="K15" s="89">
        <v>2026</v>
      </c>
      <c r="L15" s="89">
        <v>2027</v>
      </c>
      <c r="M15" s="89">
        <v>2028</v>
      </c>
      <c r="N15" s="89">
        <v>2029</v>
      </c>
      <c r="O15" s="89">
        <v>2030</v>
      </c>
      <c r="P15" s="89">
        <v>2031</v>
      </c>
      <c r="Q15" s="89">
        <v>2032</v>
      </c>
      <c r="R15" s="89">
        <v>2033</v>
      </c>
      <c r="S15" s="89">
        <v>2034</v>
      </c>
      <c r="T15" s="89">
        <v>2035</v>
      </c>
      <c r="U15" s="89">
        <v>2036</v>
      </c>
      <c r="V15" s="89">
        <v>2037</v>
      </c>
      <c r="W15" s="89">
        <v>2038</v>
      </c>
      <c r="X15" s="89">
        <v>2039</v>
      </c>
      <c r="Y15" s="89">
        <v>2040</v>
      </c>
      <c r="Z15" s="89">
        <v>2041</v>
      </c>
      <c r="AA15" s="89">
        <v>2042</v>
      </c>
      <c r="AB15" s="89">
        <v>2043</v>
      </c>
      <c r="AC15" s="89">
        <v>2044</v>
      </c>
      <c r="AD15" s="89">
        <v>2045</v>
      </c>
      <c r="AE15" s="89">
        <v>2046</v>
      </c>
      <c r="AF15" s="89">
        <v>2047</v>
      </c>
      <c r="AG15" s="89">
        <v>2048</v>
      </c>
      <c r="AH15" s="89">
        <v>2049</v>
      </c>
      <c r="AI15" s="89">
        <v>2050</v>
      </c>
      <c r="AJ15" s="35"/>
    </row>
    <row r="16" spans="1:36" ht="14.65" thickTop="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row>
    <row r="17" spans="1:36">
      <c r="A17" s="35"/>
      <c r="B17" s="90" t="s">
        <v>324</v>
      </c>
      <c r="C17" s="90" t="s">
        <v>325</v>
      </c>
      <c r="D17" s="90"/>
      <c r="E17" s="90"/>
      <c r="F17" s="90"/>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row>
    <row r="18" spans="1:36">
      <c r="A18" s="35"/>
      <c r="B18" s="90" t="s">
        <v>326</v>
      </c>
      <c r="C18" s="90" t="s">
        <v>327</v>
      </c>
      <c r="D18" s="90"/>
      <c r="E18" s="90"/>
      <c r="F18" s="90" t="s">
        <v>328</v>
      </c>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row>
    <row r="19" spans="1:36">
      <c r="A19" s="35"/>
      <c r="B19" s="90" t="s">
        <v>329</v>
      </c>
      <c r="C19" s="90" t="s">
        <v>330</v>
      </c>
      <c r="D19" s="90"/>
      <c r="E19" s="90"/>
      <c r="F19" s="90"/>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row>
    <row r="20" spans="1:36">
      <c r="A20" s="35"/>
      <c r="B20" s="90" t="s">
        <v>331</v>
      </c>
      <c r="C20" s="90"/>
      <c r="D20" s="90" t="s">
        <v>332</v>
      </c>
      <c r="E20" s="90"/>
      <c r="F20" s="90"/>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row>
    <row r="21" spans="1:36">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row>
    <row r="22" spans="1:36">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row>
    <row r="23" spans="1:36">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row>
    <row r="24" spans="1:36" ht="15.75">
      <c r="A24" s="91" t="s">
        <v>333</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row>
    <row r="25" spans="1:36">
      <c r="A25" s="88" t="s">
        <v>334</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row>
    <row r="26" spans="1:36">
      <c r="A26" s="88" t="s">
        <v>335</v>
      </c>
      <c r="B26" s="92" t="s">
        <v>336</v>
      </c>
      <c r="C26" s="92" t="s">
        <v>336</v>
      </c>
      <c r="D26" s="92" t="s">
        <v>336</v>
      </c>
      <c r="E26" s="92" t="s">
        <v>336</v>
      </c>
      <c r="F26" s="92" t="s">
        <v>336</v>
      </c>
      <c r="G26" s="92" t="s">
        <v>336</v>
      </c>
      <c r="H26" s="92" t="s">
        <v>336</v>
      </c>
      <c r="I26" s="92" t="s">
        <v>336</v>
      </c>
      <c r="J26" s="92" t="s">
        <v>336</v>
      </c>
      <c r="K26" s="92" t="s">
        <v>336</v>
      </c>
      <c r="L26" s="92" t="s">
        <v>336</v>
      </c>
      <c r="M26" s="92" t="s">
        <v>336</v>
      </c>
      <c r="N26" s="92" t="s">
        <v>336</v>
      </c>
      <c r="O26" s="92" t="s">
        <v>336</v>
      </c>
      <c r="P26" s="92" t="s">
        <v>336</v>
      </c>
      <c r="Q26" s="92" t="s">
        <v>336</v>
      </c>
      <c r="R26" s="92" t="s">
        <v>336</v>
      </c>
      <c r="S26" s="92" t="s">
        <v>336</v>
      </c>
      <c r="T26" s="92" t="s">
        <v>336</v>
      </c>
      <c r="U26" s="92" t="s">
        <v>336</v>
      </c>
      <c r="V26" s="92" t="s">
        <v>336</v>
      </c>
      <c r="W26" s="92" t="s">
        <v>336</v>
      </c>
      <c r="X26" s="92" t="s">
        <v>336</v>
      </c>
      <c r="Y26" s="92" t="s">
        <v>336</v>
      </c>
      <c r="Z26" s="92" t="s">
        <v>336</v>
      </c>
      <c r="AA26" s="92" t="s">
        <v>336</v>
      </c>
      <c r="AB26" s="92" t="s">
        <v>336</v>
      </c>
      <c r="AC26" s="92" t="s">
        <v>336</v>
      </c>
      <c r="AD26" s="92" t="s">
        <v>336</v>
      </c>
      <c r="AE26" s="92" t="s">
        <v>336</v>
      </c>
      <c r="AF26" s="92" t="s">
        <v>336</v>
      </c>
      <c r="AG26" s="92" t="s">
        <v>336</v>
      </c>
      <c r="AH26" s="92" t="s">
        <v>336</v>
      </c>
      <c r="AI26" s="92" t="s">
        <v>336</v>
      </c>
      <c r="AJ26" s="92" t="s">
        <v>337</v>
      </c>
    </row>
    <row r="27" spans="1:36" ht="14.65" thickBot="1">
      <c r="A27" s="89" t="s">
        <v>234</v>
      </c>
      <c r="B27" s="89">
        <v>2017</v>
      </c>
      <c r="C27" s="89">
        <v>2018</v>
      </c>
      <c r="D27" s="89">
        <v>2019</v>
      </c>
      <c r="E27" s="89">
        <v>2020</v>
      </c>
      <c r="F27" s="89">
        <v>2021</v>
      </c>
      <c r="G27" s="89">
        <v>2022</v>
      </c>
      <c r="H27" s="89">
        <v>2023</v>
      </c>
      <c r="I27" s="89">
        <v>2024</v>
      </c>
      <c r="J27" s="89">
        <v>2025</v>
      </c>
      <c r="K27" s="89">
        <v>2026</v>
      </c>
      <c r="L27" s="89">
        <v>2027</v>
      </c>
      <c r="M27" s="89">
        <v>2028</v>
      </c>
      <c r="N27" s="89">
        <v>2029</v>
      </c>
      <c r="O27" s="89">
        <v>2030</v>
      </c>
      <c r="P27" s="89">
        <v>2031</v>
      </c>
      <c r="Q27" s="89">
        <v>2032</v>
      </c>
      <c r="R27" s="89">
        <v>2033</v>
      </c>
      <c r="S27" s="89">
        <v>2034</v>
      </c>
      <c r="T27" s="89">
        <v>2035</v>
      </c>
      <c r="U27" s="89">
        <v>2036</v>
      </c>
      <c r="V27" s="89">
        <v>2037</v>
      </c>
      <c r="W27" s="89">
        <v>2038</v>
      </c>
      <c r="X27" s="89">
        <v>2039</v>
      </c>
      <c r="Y27" s="89">
        <v>2040</v>
      </c>
      <c r="Z27" s="89">
        <v>2041</v>
      </c>
      <c r="AA27" s="89">
        <v>2042</v>
      </c>
      <c r="AB27" s="89">
        <v>2043</v>
      </c>
      <c r="AC27" s="89">
        <v>2044</v>
      </c>
      <c r="AD27" s="89">
        <v>2045</v>
      </c>
      <c r="AE27" s="89">
        <v>2046</v>
      </c>
      <c r="AF27" s="89">
        <v>2047</v>
      </c>
      <c r="AG27" s="89">
        <v>2048</v>
      </c>
      <c r="AH27" s="89">
        <v>2049</v>
      </c>
      <c r="AI27" s="89">
        <v>2050</v>
      </c>
      <c r="AJ27" s="89">
        <v>2050</v>
      </c>
    </row>
    <row r="28" spans="1:36" ht="14.65" thickTop="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row>
    <row r="29" spans="1:36">
      <c r="A29" s="93" t="s">
        <v>235</v>
      </c>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row>
    <row r="30" spans="1:36">
      <c r="A30" s="93" t="s">
        <v>338</v>
      </c>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row>
    <row r="31" spans="1:36" ht="28.5">
      <c r="A31" s="94" t="s">
        <v>339</v>
      </c>
      <c r="B31" s="95">
        <v>1368.959717</v>
      </c>
      <c r="C31" s="95">
        <v>1308.1551509999999</v>
      </c>
      <c r="D31" s="95">
        <v>1231.1983640000001</v>
      </c>
      <c r="E31" s="95">
        <v>1191.591797</v>
      </c>
      <c r="F31" s="95">
        <v>1153.9039310000001</v>
      </c>
      <c r="G31" s="95">
        <v>1109.0738530000001</v>
      </c>
      <c r="H31" s="95">
        <v>1105.6064449999999</v>
      </c>
      <c r="I31" s="95">
        <v>1096.7276609999999</v>
      </c>
      <c r="J31" s="95">
        <v>1083.8304439999999</v>
      </c>
      <c r="K31" s="95">
        <v>1083.5874020000001</v>
      </c>
      <c r="L31" s="95">
        <v>1089.6251219999999</v>
      </c>
      <c r="M31" s="95">
        <v>1096.9580080000001</v>
      </c>
      <c r="N31" s="95">
        <v>1118.663452</v>
      </c>
      <c r="O31" s="95">
        <v>1117.5622559999999</v>
      </c>
      <c r="P31" s="95">
        <v>1137.283081</v>
      </c>
      <c r="Q31" s="95">
        <v>1140.2136230000001</v>
      </c>
      <c r="R31" s="95">
        <v>1145.262207</v>
      </c>
      <c r="S31" s="95">
        <v>1150.464966</v>
      </c>
      <c r="T31" s="95">
        <v>1150.860107</v>
      </c>
      <c r="U31" s="95">
        <v>1152.449341</v>
      </c>
      <c r="V31" s="95">
        <v>1157.484009</v>
      </c>
      <c r="W31" s="95">
        <v>1163.3951420000001</v>
      </c>
      <c r="X31" s="95">
        <v>1164.0805660000001</v>
      </c>
      <c r="Y31" s="95">
        <v>1166.5153809999999</v>
      </c>
      <c r="Z31" s="95">
        <v>1170.3557129999999</v>
      </c>
      <c r="AA31" s="95">
        <v>1171.4925539999999</v>
      </c>
      <c r="AB31" s="95">
        <v>1173.706177</v>
      </c>
      <c r="AC31" s="95">
        <v>1180.934937</v>
      </c>
      <c r="AD31" s="95">
        <v>1186.320068</v>
      </c>
      <c r="AE31" s="95">
        <v>1188.0920410000001</v>
      </c>
      <c r="AF31" s="95">
        <v>1184.8618160000001</v>
      </c>
      <c r="AG31" s="95">
        <v>1178.1141359999999</v>
      </c>
      <c r="AH31" s="95">
        <v>1173.209961</v>
      </c>
      <c r="AI31" s="95">
        <v>1166.2670900000001</v>
      </c>
      <c r="AJ31" s="96">
        <v>-3.581E-3</v>
      </c>
    </row>
    <row r="32" spans="1:36">
      <c r="A32" s="94" t="s">
        <v>340</v>
      </c>
      <c r="B32" s="95">
        <v>0.382025</v>
      </c>
      <c r="C32" s="95">
        <v>1.662002</v>
      </c>
      <c r="D32" s="95">
        <v>4.8886440000000002</v>
      </c>
      <c r="E32" s="95">
        <v>8.0179819999999999</v>
      </c>
      <c r="F32" s="95">
        <v>8.8983260000000008</v>
      </c>
      <c r="G32" s="95">
        <v>10.017041000000001</v>
      </c>
      <c r="H32" s="95">
        <v>11.700773999999999</v>
      </c>
      <c r="I32" s="95">
        <v>13.518420000000001</v>
      </c>
      <c r="J32" s="95">
        <v>16.120138000000001</v>
      </c>
      <c r="K32" s="95">
        <v>19.306246000000002</v>
      </c>
      <c r="L32" s="95">
        <v>22.950695</v>
      </c>
      <c r="M32" s="95">
        <v>27.546612</v>
      </c>
      <c r="N32" s="95">
        <v>31.022551</v>
      </c>
      <c r="O32" s="95">
        <v>34.830235000000002</v>
      </c>
      <c r="P32" s="95">
        <v>35.630305999999997</v>
      </c>
      <c r="Q32" s="95">
        <v>35.754829000000001</v>
      </c>
      <c r="R32" s="95">
        <v>34.754359999999998</v>
      </c>
      <c r="S32" s="95">
        <v>35.783175999999997</v>
      </c>
      <c r="T32" s="95">
        <v>34.720081</v>
      </c>
      <c r="U32" s="95">
        <v>33.878197</v>
      </c>
      <c r="V32" s="95">
        <v>33.412303999999999</v>
      </c>
      <c r="W32" s="95">
        <v>32.724361000000002</v>
      </c>
      <c r="X32" s="95">
        <v>32.062683</v>
      </c>
      <c r="Y32" s="95">
        <v>31.717382000000001</v>
      </c>
      <c r="Z32" s="95">
        <v>31.552546</v>
      </c>
      <c r="AA32" s="95">
        <v>31.094904</v>
      </c>
      <c r="AB32" s="95">
        <v>30.704723000000001</v>
      </c>
      <c r="AC32" s="95">
        <v>30.368442999999999</v>
      </c>
      <c r="AD32" s="95">
        <v>29.969891000000001</v>
      </c>
      <c r="AE32" s="95">
        <v>30.144876</v>
      </c>
      <c r="AF32" s="95">
        <v>30.018340999999999</v>
      </c>
      <c r="AG32" s="95">
        <v>29.510266999999999</v>
      </c>
      <c r="AH32" s="95">
        <v>28.975778999999999</v>
      </c>
      <c r="AI32" s="95">
        <v>28.178191999999999</v>
      </c>
      <c r="AJ32" s="96">
        <v>9.2483999999999997E-2</v>
      </c>
    </row>
    <row r="33" spans="1:36" ht="42.75">
      <c r="A33" s="94" t="s">
        <v>341</v>
      </c>
      <c r="B33" s="95">
        <v>1369.341797</v>
      </c>
      <c r="C33" s="95">
        <v>1309.817139</v>
      </c>
      <c r="D33" s="95">
        <v>1236.0870359999999</v>
      </c>
      <c r="E33" s="95">
        <v>1199.609741</v>
      </c>
      <c r="F33" s="95">
        <v>1162.802246</v>
      </c>
      <c r="G33" s="95">
        <v>1119.090942</v>
      </c>
      <c r="H33" s="95">
        <v>1117.307251</v>
      </c>
      <c r="I33" s="95">
        <v>1110.2460940000001</v>
      </c>
      <c r="J33" s="95">
        <v>1099.950562</v>
      </c>
      <c r="K33" s="95">
        <v>1102.893677</v>
      </c>
      <c r="L33" s="95">
        <v>1112.5758060000001</v>
      </c>
      <c r="M33" s="95">
        <v>1124.504639</v>
      </c>
      <c r="N33" s="95">
        <v>1149.6860349999999</v>
      </c>
      <c r="O33" s="95">
        <v>1152.392456</v>
      </c>
      <c r="P33" s="95">
        <v>1172.9133300000001</v>
      </c>
      <c r="Q33" s="95">
        <v>1175.9685059999999</v>
      </c>
      <c r="R33" s="95">
        <v>1180.0166019999999</v>
      </c>
      <c r="S33" s="95">
        <v>1186.248169</v>
      </c>
      <c r="T33" s="95">
        <v>1185.5802000000001</v>
      </c>
      <c r="U33" s="95">
        <v>1186.3275149999999</v>
      </c>
      <c r="V33" s="95">
        <v>1190.896362</v>
      </c>
      <c r="W33" s="95">
        <v>1196.1195070000001</v>
      </c>
      <c r="X33" s="95">
        <v>1196.143311</v>
      </c>
      <c r="Y33" s="95">
        <v>1198.232788</v>
      </c>
      <c r="Z33" s="95">
        <v>1201.908203</v>
      </c>
      <c r="AA33" s="95">
        <v>1202.5874020000001</v>
      </c>
      <c r="AB33" s="95">
        <v>1204.410889</v>
      </c>
      <c r="AC33" s="95">
        <v>1211.303345</v>
      </c>
      <c r="AD33" s="95">
        <v>1216.2899170000001</v>
      </c>
      <c r="AE33" s="95">
        <v>1218.236938</v>
      </c>
      <c r="AF33" s="95">
        <v>1214.8801269999999</v>
      </c>
      <c r="AG33" s="95">
        <v>1207.6243899999999</v>
      </c>
      <c r="AH33" s="95">
        <v>1202.1857910000001</v>
      </c>
      <c r="AI33" s="95">
        <v>1194.4453120000001</v>
      </c>
      <c r="AJ33" s="96">
        <v>-2.8770000000000002E-3</v>
      </c>
    </row>
    <row r="34" spans="1:36">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row>
    <row r="35" spans="1:36" ht="24">
      <c r="A35" s="93" t="s">
        <v>342</v>
      </c>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row>
    <row r="36" spans="1:36" ht="28.5">
      <c r="A36" s="94" t="s">
        <v>343</v>
      </c>
      <c r="B36" s="95">
        <v>42.082408999999998</v>
      </c>
      <c r="C36" s="95">
        <v>39.348720999999998</v>
      </c>
      <c r="D36" s="95">
        <v>37.713673</v>
      </c>
      <c r="E36" s="95">
        <v>36.909809000000003</v>
      </c>
      <c r="F36" s="95">
        <v>36.247962999999999</v>
      </c>
      <c r="G36" s="95">
        <v>35.249656999999999</v>
      </c>
      <c r="H36" s="95">
        <v>35.252220000000001</v>
      </c>
      <c r="I36" s="95">
        <v>35.158428000000001</v>
      </c>
      <c r="J36" s="95">
        <v>35.986736000000001</v>
      </c>
      <c r="K36" s="95">
        <v>36.722340000000003</v>
      </c>
      <c r="L36" s="95">
        <v>39.302723</v>
      </c>
      <c r="M36" s="95">
        <v>41.418120999999999</v>
      </c>
      <c r="N36" s="95">
        <v>47.360343999999998</v>
      </c>
      <c r="O36" s="95">
        <v>50.078972</v>
      </c>
      <c r="P36" s="95">
        <v>52.649192999999997</v>
      </c>
      <c r="Q36" s="95">
        <v>53.342598000000002</v>
      </c>
      <c r="R36" s="95">
        <v>54.648907000000001</v>
      </c>
      <c r="S36" s="95">
        <v>56.923552999999998</v>
      </c>
      <c r="T36" s="95">
        <v>57.483356000000001</v>
      </c>
      <c r="U36" s="95">
        <v>58.787433999999998</v>
      </c>
      <c r="V36" s="95">
        <v>59.597309000000003</v>
      </c>
      <c r="W36" s="95">
        <v>60.030071</v>
      </c>
      <c r="X36" s="95">
        <v>59.059063000000002</v>
      </c>
      <c r="Y36" s="95">
        <v>58.340004</v>
      </c>
      <c r="Z36" s="95">
        <v>56.575721999999999</v>
      </c>
      <c r="AA36" s="95">
        <v>54.833309</v>
      </c>
      <c r="AB36" s="95">
        <v>52.318218000000002</v>
      </c>
      <c r="AC36" s="95">
        <v>50.512878000000001</v>
      </c>
      <c r="AD36" s="95">
        <v>49.248665000000003</v>
      </c>
      <c r="AE36" s="95">
        <v>45.552543999999997</v>
      </c>
      <c r="AF36" s="95">
        <v>40.480316000000002</v>
      </c>
      <c r="AG36" s="95">
        <v>37.552864</v>
      </c>
      <c r="AH36" s="95">
        <v>37.368358999999998</v>
      </c>
      <c r="AI36" s="95">
        <v>37.221508</v>
      </c>
      <c r="AJ36" s="96">
        <v>-1.735E-3</v>
      </c>
    </row>
    <row r="37" spans="1:36" ht="28.5">
      <c r="A37" s="94" t="s">
        <v>236</v>
      </c>
      <c r="B37" s="95">
        <v>10.664</v>
      </c>
      <c r="C37" s="95">
        <v>2.9652829999999999</v>
      </c>
      <c r="D37" s="95">
        <v>10.500658</v>
      </c>
      <c r="E37" s="95">
        <v>10.842278</v>
      </c>
      <c r="F37" s="95">
        <v>11.665779000000001</v>
      </c>
      <c r="G37" s="95">
        <v>13.152122</v>
      </c>
      <c r="H37" s="95">
        <v>14.169079999999999</v>
      </c>
      <c r="I37" s="95">
        <v>16.073682999999999</v>
      </c>
      <c r="J37" s="95">
        <v>16.821209</v>
      </c>
      <c r="K37" s="95">
        <v>15.762579000000001</v>
      </c>
      <c r="L37" s="95">
        <v>15.840916</v>
      </c>
      <c r="M37" s="95">
        <v>14.990503</v>
      </c>
      <c r="N37" s="95">
        <v>15.626322999999999</v>
      </c>
      <c r="O37" s="95">
        <v>15.115997999999999</v>
      </c>
      <c r="P37" s="95">
        <v>15.243326</v>
      </c>
      <c r="Q37" s="95">
        <v>14.572824000000001</v>
      </c>
      <c r="R37" s="95">
        <v>14.487465</v>
      </c>
      <c r="S37" s="95">
        <v>14.598224999999999</v>
      </c>
      <c r="T37" s="95">
        <v>14.620628</v>
      </c>
      <c r="U37" s="95">
        <v>14.82532</v>
      </c>
      <c r="V37" s="95">
        <v>14.741987</v>
      </c>
      <c r="W37" s="95">
        <v>14.997965000000001</v>
      </c>
      <c r="X37" s="95">
        <v>15.218919</v>
      </c>
      <c r="Y37" s="95">
        <v>15.541888999999999</v>
      </c>
      <c r="Z37" s="95">
        <v>15.616436</v>
      </c>
      <c r="AA37" s="95">
        <v>15.792721999999999</v>
      </c>
      <c r="AB37" s="95">
        <v>15.97883</v>
      </c>
      <c r="AC37" s="95">
        <v>16.146933000000001</v>
      </c>
      <c r="AD37" s="95">
        <v>16.327375</v>
      </c>
      <c r="AE37" s="95">
        <v>16.592272000000001</v>
      </c>
      <c r="AF37" s="95">
        <v>16.774652</v>
      </c>
      <c r="AG37" s="95">
        <v>16.988015999999998</v>
      </c>
      <c r="AH37" s="95">
        <v>17.137187999999998</v>
      </c>
      <c r="AI37" s="95">
        <v>17.328802</v>
      </c>
      <c r="AJ37" s="96">
        <v>5.6718999999999999E-2</v>
      </c>
    </row>
    <row r="38" spans="1:36" ht="28.5">
      <c r="A38" s="94" t="s">
        <v>237</v>
      </c>
      <c r="B38" s="95">
        <v>10.582746999999999</v>
      </c>
      <c r="C38" s="95">
        <v>9.3707469999999997</v>
      </c>
      <c r="D38" s="95">
        <v>32.982109000000001</v>
      </c>
      <c r="E38" s="95">
        <v>41.887611</v>
      </c>
      <c r="F38" s="95">
        <v>45.307613000000003</v>
      </c>
      <c r="G38" s="95">
        <v>47.329700000000003</v>
      </c>
      <c r="H38" s="95">
        <v>52.057994999999998</v>
      </c>
      <c r="I38" s="95">
        <v>59.773288999999998</v>
      </c>
      <c r="J38" s="95">
        <v>66.97345</v>
      </c>
      <c r="K38" s="95">
        <v>65.674210000000002</v>
      </c>
      <c r="L38" s="95">
        <v>65.598022</v>
      </c>
      <c r="M38" s="95">
        <v>66.051956000000004</v>
      </c>
      <c r="N38" s="95">
        <v>72.448455999999993</v>
      </c>
      <c r="O38" s="95">
        <v>72.199141999999995</v>
      </c>
      <c r="P38" s="95">
        <v>76.535674999999998</v>
      </c>
      <c r="Q38" s="95">
        <v>80.564880000000002</v>
      </c>
      <c r="R38" s="95">
        <v>85.321738999999994</v>
      </c>
      <c r="S38" s="95">
        <v>90.905158999999998</v>
      </c>
      <c r="T38" s="95">
        <v>96.159851000000003</v>
      </c>
      <c r="U38" s="95">
        <v>101.854462</v>
      </c>
      <c r="V38" s="95">
        <v>106.837746</v>
      </c>
      <c r="W38" s="95">
        <v>113.04016900000001</v>
      </c>
      <c r="X38" s="95">
        <v>118.88679500000001</v>
      </c>
      <c r="Y38" s="95">
        <v>125.57424899999999</v>
      </c>
      <c r="Z38" s="95">
        <v>129.23329200000001</v>
      </c>
      <c r="AA38" s="95">
        <v>132.21899400000001</v>
      </c>
      <c r="AB38" s="95">
        <v>134.91619900000001</v>
      </c>
      <c r="AC38" s="95">
        <v>137.26396199999999</v>
      </c>
      <c r="AD38" s="95">
        <v>139.82231100000001</v>
      </c>
      <c r="AE38" s="95">
        <v>143.783356</v>
      </c>
      <c r="AF38" s="95">
        <v>146.78540000000001</v>
      </c>
      <c r="AG38" s="95">
        <v>150.228531</v>
      </c>
      <c r="AH38" s="95">
        <v>153.018631</v>
      </c>
      <c r="AI38" s="95">
        <v>155.64054899999999</v>
      </c>
      <c r="AJ38" s="96">
        <v>9.1782000000000002E-2</v>
      </c>
    </row>
    <row r="39" spans="1:36" ht="28.5">
      <c r="A39" s="94" t="s">
        <v>344</v>
      </c>
      <c r="B39" s="95">
        <v>8.1202380000000005</v>
      </c>
      <c r="C39" s="95">
        <v>28.932486999999998</v>
      </c>
      <c r="D39" s="95">
        <v>42.179028000000002</v>
      </c>
      <c r="E39" s="95">
        <v>54.580441</v>
      </c>
      <c r="F39" s="95">
        <v>70.900527999999994</v>
      </c>
      <c r="G39" s="95">
        <v>76.703368999999995</v>
      </c>
      <c r="H39" s="95">
        <v>82.053000999999995</v>
      </c>
      <c r="I39" s="95">
        <v>86.272362000000001</v>
      </c>
      <c r="J39" s="95">
        <v>90.458916000000002</v>
      </c>
      <c r="K39" s="95">
        <v>90.054237000000001</v>
      </c>
      <c r="L39" s="95">
        <v>91.621482999999998</v>
      </c>
      <c r="M39" s="95">
        <v>94.204993999999999</v>
      </c>
      <c r="N39" s="95">
        <v>99.589614999999995</v>
      </c>
      <c r="O39" s="95">
        <v>108.21814000000001</v>
      </c>
      <c r="P39" s="95">
        <v>115.228531</v>
      </c>
      <c r="Q39" s="95">
        <v>121.800156</v>
      </c>
      <c r="R39" s="95">
        <v>128.23429899999999</v>
      </c>
      <c r="S39" s="95">
        <v>134.40069600000001</v>
      </c>
      <c r="T39" s="95">
        <v>139.82550000000001</v>
      </c>
      <c r="U39" s="95">
        <v>144.41326900000001</v>
      </c>
      <c r="V39" s="95">
        <v>148.28833</v>
      </c>
      <c r="W39" s="95">
        <v>151.702911</v>
      </c>
      <c r="X39" s="95">
        <v>154.076584</v>
      </c>
      <c r="Y39" s="95">
        <v>155.972656</v>
      </c>
      <c r="Z39" s="95">
        <v>158.673889</v>
      </c>
      <c r="AA39" s="95">
        <v>161.21054100000001</v>
      </c>
      <c r="AB39" s="95">
        <v>164.38110399999999</v>
      </c>
      <c r="AC39" s="95">
        <v>167.349884</v>
      </c>
      <c r="AD39" s="95">
        <v>169.90263400000001</v>
      </c>
      <c r="AE39" s="95">
        <v>173.770599</v>
      </c>
      <c r="AF39" s="95">
        <v>177.09397899999999</v>
      </c>
      <c r="AG39" s="95">
        <v>180.242142</v>
      </c>
      <c r="AH39" s="95">
        <v>183.60089099999999</v>
      </c>
      <c r="AI39" s="95">
        <v>186.302246</v>
      </c>
      <c r="AJ39" s="96">
        <v>5.9927000000000001E-2</v>
      </c>
    </row>
    <row r="40" spans="1:36" ht="28.5">
      <c r="A40" s="94" t="s">
        <v>345</v>
      </c>
      <c r="B40" s="95">
        <v>5.821885</v>
      </c>
      <c r="C40" s="95">
        <v>4.8551469999999997</v>
      </c>
      <c r="D40" s="95">
        <v>5.4273850000000001</v>
      </c>
      <c r="E40" s="95">
        <v>6.2494620000000003</v>
      </c>
      <c r="F40" s="95">
        <v>8.8708130000000001</v>
      </c>
      <c r="G40" s="95">
        <v>10.225311</v>
      </c>
      <c r="H40" s="95">
        <v>10.865969</v>
      </c>
      <c r="I40" s="95">
        <v>11.382069</v>
      </c>
      <c r="J40" s="95">
        <v>12.029762</v>
      </c>
      <c r="K40" s="95">
        <v>12.126734000000001</v>
      </c>
      <c r="L40" s="95">
        <v>12.331738</v>
      </c>
      <c r="M40" s="95">
        <v>12.462318</v>
      </c>
      <c r="N40" s="95">
        <v>12.68816</v>
      </c>
      <c r="O40" s="95">
        <v>12.625655</v>
      </c>
      <c r="P40" s="95">
        <v>12.687227</v>
      </c>
      <c r="Q40" s="95">
        <v>12.672026000000001</v>
      </c>
      <c r="R40" s="95">
        <v>12.636486</v>
      </c>
      <c r="S40" s="95">
        <v>12.636333</v>
      </c>
      <c r="T40" s="95">
        <v>12.575574</v>
      </c>
      <c r="U40" s="95">
        <v>12.704579000000001</v>
      </c>
      <c r="V40" s="95">
        <v>12.862606</v>
      </c>
      <c r="W40" s="95">
        <v>12.757512</v>
      </c>
      <c r="X40" s="95">
        <v>12.850717</v>
      </c>
      <c r="Y40" s="95">
        <v>12.975391</v>
      </c>
      <c r="Z40" s="95">
        <v>13.019676</v>
      </c>
      <c r="AA40" s="95">
        <v>13.040222999999999</v>
      </c>
      <c r="AB40" s="95">
        <v>13.085635999999999</v>
      </c>
      <c r="AC40" s="95">
        <v>13.142792999999999</v>
      </c>
      <c r="AD40" s="95">
        <v>13.173461</v>
      </c>
      <c r="AE40" s="95">
        <v>13.217479000000001</v>
      </c>
      <c r="AF40" s="95">
        <v>13.24052</v>
      </c>
      <c r="AG40" s="95">
        <v>13.238092999999999</v>
      </c>
      <c r="AH40" s="95">
        <v>13.236514</v>
      </c>
      <c r="AI40" s="95">
        <v>13.274616999999999</v>
      </c>
      <c r="AJ40" s="96">
        <v>3.1931000000000001E-2</v>
      </c>
    </row>
    <row r="41" spans="1:36" ht="28.5">
      <c r="A41" s="94" t="s">
        <v>346</v>
      </c>
      <c r="B41" s="95">
        <v>19.077069999999999</v>
      </c>
      <c r="C41" s="95">
        <v>17.784832000000002</v>
      </c>
      <c r="D41" s="95">
        <v>18.489308999999999</v>
      </c>
      <c r="E41" s="95">
        <v>19.693850000000001</v>
      </c>
      <c r="F41" s="95">
        <v>18.526966000000002</v>
      </c>
      <c r="G41" s="95">
        <v>16.621355000000001</v>
      </c>
      <c r="H41" s="95">
        <v>15.737971</v>
      </c>
      <c r="I41" s="95">
        <v>15.725611000000001</v>
      </c>
      <c r="J41" s="95">
        <v>14.889583</v>
      </c>
      <c r="K41" s="95">
        <v>14.946887</v>
      </c>
      <c r="L41" s="95">
        <v>15.586425</v>
      </c>
      <c r="M41" s="95">
        <v>16.405275</v>
      </c>
      <c r="N41" s="95">
        <v>19.71022</v>
      </c>
      <c r="O41" s="95">
        <v>20.47982</v>
      </c>
      <c r="P41" s="95">
        <v>21.745411000000001</v>
      </c>
      <c r="Q41" s="95">
        <v>22.755032</v>
      </c>
      <c r="R41" s="95">
        <v>23.755490999999999</v>
      </c>
      <c r="S41" s="95">
        <v>24.929397999999999</v>
      </c>
      <c r="T41" s="95">
        <v>25.833372000000001</v>
      </c>
      <c r="U41" s="95">
        <v>26.879584999999999</v>
      </c>
      <c r="V41" s="95">
        <v>27.602684</v>
      </c>
      <c r="W41" s="95">
        <v>28.542036</v>
      </c>
      <c r="X41" s="95">
        <v>29.384504</v>
      </c>
      <c r="Y41" s="95">
        <v>30.375274999999998</v>
      </c>
      <c r="Z41" s="95">
        <v>30.883814000000001</v>
      </c>
      <c r="AA41" s="95">
        <v>31.337057000000001</v>
      </c>
      <c r="AB41" s="95">
        <v>31.705249999999999</v>
      </c>
      <c r="AC41" s="95">
        <v>32.006583999999997</v>
      </c>
      <c r="AD41" s="95">
        <v>32.354343</v>
      </c>
      <c r="AE41" s="95">
        <v>32.811745000000002</v>
      </c>
      <c r="AF41" s="95">
        <v>33.040474000000003</v>
      </c>
      <c r="AG41" s="95">
        <v>33.364773</v>
      </c>
      <c r="AH41" s="95">
        <v>33.511184999999998</v>
      </c>
      <c r="AI41" s="95">
        <v>33.686821000000002</v>
      </c>
      <c r="AJ41" s="96">
        <v>2.0161999999999999E-2</v>
      </c>
    </row>
    <row r="42" spans="1:36" ht="28.5">
      <c r="A42" s="94" t="s">
        <v>347</v>
      </c>
      <c r="B42" s="95">
        <v>0</v>
      </c>
      <c r="C42" s="95">
        <v>0</v>
      </c>
      <c r="D42" s="95">
        <v>0</v>
      </c>
      <c r="E42" s="95">
        <v>0</v>
      </c>
      <c r="F42" s="95">
        <v>0</v>
      </c>
      <c r="G42" s="95">
        <v>0</v>
      </c>
      <c r="H42" s="95">
        <v>0</v>
      </c>
      <c r="I42" s="95">
        <v>0</v>
      </c>
      <c r="J42" s="95">
        <v>0</v>
      </c>
      <c r="K42" s="95">
        <v>0</v>
      </c>
      <c r="L42" s="95">
        <v>0</v>
      </c>
      <c r="M42" s="95">
        <v>0</v>
      </c>
      <c r="N42" s="95">
        <v>0</v>
      </c>
      <c r="O42" s="95">
        <v>0.217586</v>
      </c>
      <c r="P42" s="95">
        <v>0.98848400000000003</v>
      </c>
      <c r="Q42" s="95">
        <v>1.666326</v>
      </c>
      <c r="R42" s="95">
        <v>2.0466380000000002</v>
      </c>
      <c r="S42" s="95">
        <v>2.2446519999999999</v>
      </c>
      <c r="T42" s="95">
        <v>2.3278789999999998</v>
      </c>
      <c r="U42" s="95">
        <v>2.3693420000000001</v>
      </c>
      <c r="V42" s="95">
        <v>2.419378</v>
      </c>
      <c r="W42" s="95">
        <v>2.444178</v>
      </c>
      <c r="X42" s="95">
        <v>2.4616730000000002</v>
      </c>
      <c r="Y42" s="95">
        <v>2.5010949999999998</v>
      </c>
      <c r="Z42" s="95">
        <v>2.5557690000000002</v>
      </c>
      <c r="AA42" s="95">
        <v>2.585124</v>
      </c>
      <c r="AB42" s="95">
        <v>2.6129419999999999</v>
      </c>
      <c r="AC42" s="95">
        <v>2.635294</v>
      </c>
      <c r="AD42" s="95">
        <v>2.6493530000000001</v>
      </c>
      <c r="AE42" s="95">
        <v>2.6941989999999998</v>
      </c>
      <c r="AF42" s="95">
        <v>2.7266499999999998</v>
      </c>
      <c r="AG42" s="95">
        <v>2.7345299999999999</v>
      </c>
      <c r="AH42" s="95">
        <v>2.7430319999999999</v>
      </c>
      <c r="AI42" s="95">
        <v>2.7238630000000001</v>
      </c>
      <c r="AJ42" s="96" t="s">
        <v>348</v>
      </c>
    </row>
    <row r="43" spans="1:36" ht="28.5">
      <c r="A43" s="94" t="s">
        <v>349</v>
      </c>
      <c r="B43" s="95">
        <v>86.90625</v>
      </c>
      <c r="C43" s="95">
        <v>92.852783000000002</v>
      </c>
      <c r="D43" s="95">
        <v>91.641441</v>
      </c>
      <c r="E43" s="95">
        <v>91.252876000000001</v>
      </c>
      <c r="F43" s="95">
        <v>90.582633999999999</v>
      </c>
      <c r="G43" s="95">
        <v>90.061797999999996</v>
      </c>
      <c r="H43" s="95">
        <v>93.835402999999999</v>
      </c>
      <c r="I43" s="95">
        <v>98.402495999999999</v>
      </c>
      <c r="J43" s="95">
        <v>99.904128999999998</v>
      </c>
      <c r="K43" s="95">
        <v>104.16091900000001</v>
      </c>
      <c r="L43" s="95">
        <v>109.20642100000001</v>
      </c>
      <c r="M43" s="95">
        <v>113.962379</v>
      </c>
      <c r="N43" s="95">
        <v>123.466492</v>
      </c>
      <c r="O43" s="95">
        <v>127.063705</v>
      </c>
      <c r="P43" s="95">
        <v>132.06895399999999</v>
      </c>
      <c r="Q43" s="95">
        <v>134.369202</v>
      </c>
      <c r="R43" s="95">
        <v>136.52050800000001</v>
      </c>
      <c r="S43" s="95">
        <v>138.86288500000001</v>
      </c>
      <c r="T43" s="95">
        <v>140.208969</v>
      </c>
      <c r="U43" s="95">
        <v>141.71771200000001</v>
      </c>
      <c r="V43" s="95">
        <v>142.973175</v>
      </c>
      <c r="W43" s="95">
        <v>144.41682399999999</v>
      </c>
      <c r="X43" s="95">
        <v>145.081299</v>
      </c>
      <c r="Y43" s="95">
        <v>146.12127699999999</v>
      </c>
      <c r="Z43" s="95">
        <v>147.553864</v>
      </c>
      <c r="AA43" s="95">
        <v>147.78105199999999</v>
      </c>
      <c r="AB43" s="95">
        <v>147.76452599999999</v>
      </c>
      <c r="AC43" s="95">
        <v>148.06796299999999</v>
      </c>
      <c r="AD43" s="95">
        <v>148.384918</v>
      </c>
      <c r="AE43" s="95">
        <v>148.608856</v>
      </c>
      <c r="AF43" s="95">
        <v>147.92797899999999</v>
      </c>
      <c r="AG43" s="95">
        <v>147.11715699999999</v>
      </c>
      <c r="AH43" s="95">
        <v>146.31634500000001</v>
      </c>
      <c r="AI43" s="95">
        <v>145.23945599999999</v>
      </c>
      <c r="AJ43" s="96">
        <v>1.4078E-2</v>
      </c>
    </row>
    <row r="44" spans="1:36" ht="28.5">
      <c r="A44" s="94" t="s">
        <v>350</v>
      </c>
      <c r="B44" s="95">
        <v>1.7897160000000001</v>
      </c>
      <c r="C44" s="95">
        <v>0.13026299999999999</v>
      </c>
      <c r="D44" s="95">
        <v>0.12748200000000001</v>
      </c>
      <c r="E44" s="95">
        <v>0.12534200000000001</v>
      </c>
      <c r="F44" s="95">
        <v>0.12389500000000001</v>
      </c>
      <c r="G44" s="95">
        <v>0.119382</v>
      </c>
      <c r="H44" s="95">
        <v>0.11874800000000001</v>
      </c>
      <c r="I44" s="95">
        <v>0.117924</v>
      </c>
      <c r="J44" s="95">
        <v>0.115144</v>
      </c>
      <c r="K44" s="95">
        <v>0.114768</v>
      </c>
      <c r="L44" s="95">
        <v>0.11554300000000001</v>
      </c>
      <c r="M44" s="95">
        <v>0.11637699999999999</v>
      </c>
      <c r="N44" s="95">
        <v>0.112113</v>
      </c>
      <c r="O44" s="95">
        <v>0.114568</v>
      </c>
      <c r="P44" s="95">
        <v>0.11541999999999999</v>
      </c>
      <c r="Q44" s="95">
        <v>0.115745</v>
      </c>
      <c r="R44" s="95">
        <v>0.115914</v>
      </c>
      <c r="S44" s="95">
        <v>0.11634</v>
      </c>
      <c r="T44" s="95">
        <v>0.11601300000000001</v>
      </c>
      <c r="U44" s="95">
        <v>0.116687</v>
      </c>
      <c r="V44" s="95">
        <v>0.117439</v>
      </c>
      <c r="W44" s="95">
        <v>0.118279</v>
      </c>
      <c r="X44" s="95">
        <v>0.118685</v>
      </c>
      <c r="Y44" s="95">
        <v>0.11923</v>
      </c>
      <c r="Z44" s="95">
        <v>0.11992999999999999</v>
      </c>
      <c r="AA44" s="95">
        <v>0.12088500000000001</v>
      </c>
      <c r="AB44" s="95">
        <v>0.12175999999999999</v>
      </c>
      <c r="AC44" s="95">
        <v>0.122873</v>
      </c>
      <c r="AD44" s="95">
        <v>0.12380099999999999</v>
      </c>
      <c r="AE44" s="95">
        <v>0.12468899999999999</v>
      </c>
      <c r="AF44" s="95">
        <v>0.12497900000000001</v>
      </c>
      <c r="AG44" s="95">
        <v>0.12509500000000001</v>
      </c>
      <c r="AH44" s="95">
        <v>0.125386</v>
      </c>
      <c r="AI44" s="95">
        <v>0.125333</v>
      </c>
      <c r="AJ44" s="96">
        <v>-1.2049999999999999E-3</v>
      </c>
    </row>
    <row r="45" spans="1:36" ht="28.5">
      <c r="A45" s="94" t="s">
        <v>351</v>
      </c>
      <c r="B45" s="95">
        <v>0.61892999999999998</v>
      </c>
      <c r="C45" s="95">
        <v>0.63135799999999997</v>
      </c>
      <c r="D45" s="95">
        <v>0.62787400000000004</v>
      </c>
      <c r="E45" s="95">
        <v>0.62601700000000005</v>
      </c>
      <c r="F45" s="95">
        <v>0.61948899999999996</v>
      </c>
      <c r="G45" s="95">
        <v>0.60175900000000004</v>
      </c>
      <c r="H45" s="95">
        <v>0.601549</v>
      </c>
      <c r="I45" s="95">
        <v>0.59432799999999997</v>
      </c>
      <c r="J45" s="95">
        <v>0.58258299999999996</v>
      </c>
      <c r="K45" s="95">
        <v>0.57934799999999997</v>
      </c>
      <c r="L45" s="95">
        <v>0.58301800000000004</v>
      </c>
      <c r="M45" s="95">
        <v>0.58698600000000001</v>
      </c>
      <c r="N45" s="95">
        <v>0.58655100000000004</v>
      </c>
      <c r="O45" s="95">
        <v>0.59358</v>
      </c>
      <c r="P45" s="95">
        <v>0.602383</v>
      </c>
      <c r="Q45" s="95">
        <v>0.60413700000000004</v>
      </c>
      <c r="R45" s="95">
        <v>0.60619500000000004</v>
      </c>
      <c r="S45" s="95">
        <v>0.60916899999999996</v>
      </c>
      <c r="T45" s="95">
        <v>0.60827100000000001</v>
      </c>
      <c r="U45" s="95">
        <v>0.61427799999999999</v>
      </c>
      <c r="V45" s="95">
        <v>0.62110299999999996</v>
      </c>
      <c r="W45" s="95">
        <v>0.62831199999999998</v>
      </c>
      <c r="X45" s="95">
        <v>0.63304400000000005</v>
      </c>
      <c r="Y45" s="95">
        <v>0.63846599999999998</v>
      </c>
      <c r="Z45" s="95">
        <v>0.64268899999999995</v>
      </c>
      <c r="AA45" s="95">
        <v>0.64529899999999996</v>
      </c>
      <c r="AB45" s="95">
        <v>0.64783100000000005</v>
      </c>
      <c r="AC45" s="95">
        <v>0.65259699999999998</v>
      </c>
      <c r="AD45" s="95">
        <v>0.65615500000000004</v>
      </c>
      <c r="AE45" s="95">
        <v>0.65844400000000003</v>
      </c>
      <c r="AF45" s="95">
        <v>0.65800700000000001</v>
      </c>
      <c r="AG45" s="95">
        <v>0.656721</v>
      </c>
      <c r="AH45" s="95">
        <v>0.65695099999999995</v>
      </c>
      <c r="AI45" s="95">
        <v>0.65559699999999999</v>
      </c>
      <c r="AJ45" s="96">
        <v>1.178E-3</v>
      </c>
    </row>
    <row r="46" spans="1:36">
      <c r="A46" s="94" t="s">
        <v>352</v>
      </c>
      <c r="B46" s="95">
        <v>0.104226</v>
      </c>
      <c r="C46" s="95">
        <v>9.4071000000000002E-2</v>
      </c>
      <c r="D46" s="95">
        <v>9.3602000000000005E-2</v>
      </c>
      <c r="E46" s="95">
        <v>9.2592999999999995E-2</v>
      </c>
      <c r="F46" s="95">
        <v>9.2160000000000006E-2</v>
      </c>
      <c r="G46" s="95">
        <v>8.8728000000000001E-2</v>
      </c>
      <c r="H46" s="95">
        <v>8.8220999999999994E-2</v>
      </c>
      <c r="I46" s="95">
        <v>8.7738999999999998E-2</v>
      </c>
      <c r="J46" s="95">
        <v>8.6232000000000003E-2</v>
      </c>
      <c r="K46" s="95">
        <v>8.6378999999999997E-2</v>
      </c>
      <c r="L46" s="95">
        <v>8.7291999999999995E-2</v>
      </c>
      <c r="M46" s="95">
        <v>8.8860999999999996E-2</v>
      </c>
      <c r="N46" s="95">
        <v>8.9288999999999993E-2</v>
      </c>
      <c r="O46" s="95">
        <v>9.4204999999999997E-2</v>
      </c>
      <c r="P46" s="95">
        <v>9.6507999999999997E-2</v>
      </c>
      <c r="Q46" s="95">
        <v>9.8318000000000003E-2</v>
      </c>
      <c r="R46" s="95">
        <v>9.9822999999999995E-2</v>
      </c>
      <c r="S46" s="95">
        <v>0.101353</v>
      </c>
      <c r="T46" s="95">
        <v>0.102573</v>
      </c>
      <c r="U46" s="95">
        <v>0.10444000000000001</v>
      </c>
      <c r="V46" s="95">
        <v>0.106945</v>
      </c>
      <c r="W46" s="95">
        <v>0.109085</v>
      </c>
      <c r="X46" s="95">
        <v>0.111152</v>
      </c>
      <c r="Y46" s="95">
        <v>0.11339100000000001</v>
      </c>
      <c r="Z46" s="95">
        <v>0.11575100000000001</v>
      </c>
      <c r="AA46" s="95">
        <v>0.11759600000000001</v>
      </c>
      <c r="AB46" s="95">
        <v>0.119704</v>
      </c>
      <c r="AC46" s="95">
        <v>0.12196899999999999</v>
      </c>
      <c r="AD46" s="95">
        <v>0.123891</v>
      </c>
      <c r="AE46" s="95">
        <v>0.125976</v>
      </c>
      <c r="AF46" s="95">
        <v>0.12793399999999999</v>
      </c>
      <c r="AG46" s="95">
        <v>0.12953200000000001</v>
      </c>
      <c r="AH46" s="95">
        <v>0.131857</v>
      </c>
      <c r="AI46" s="95">
        <v>0.133601</v>
      </c>
      <c r="AJ46" s="96">
        <v>1.1023E-2</v>
      </c>
    </row>
    <row r="47" spans="1:36" ht="28.5">
      <c r="A47" s="94" t="s">
        <v>353</v>
      </c>
      <c r="B47" s="95">
        <v>0.18596399999999999</v>
      </c>
      <c r="C47" s="95">
        <v>0.165239</v>
      </c>
      <c r="D47" s="95">
        <v>0.15979199999999999</v>
      </c>
      <c r="E47" s="95">
        <v>0.158577</v>
      </c>
      <c r="F47" s="95">
        <v>0.156278</v>
      </c>
      <c r="G47" s="95">
        <v>0.151341</v>
      </c>
      <c r="H47" s="95">
        <v>0.151144</v>
      </c>
      <c r="I47" s="95">
        <v>0.149311</v>
      </c>
      <c r="J47" s="95">
        <v>0.146285</v>
      </c>
      <c r="K47" s="95">
        <v>0.14532700000000001</v>
      </c>
      <c r="L47" s="95">
        <v>0.14626400000000001</v>
      </c>
      <c r="M47" s="95">
        <v>0.14723</v>
      </c>
      <c r="N47" s="95">
        <v>0.148039</v>
      </c>
      <c r="O47" s="95">
        <v>0.150006</v>
      </c>
      <c r="P47" s="95">
        <v>0.15240300000000001</v>
      </c>
      <c r="Q47" s="95">
        <v>0.152889</v>
      </c>
      <c r="R47" s="95">
        <v>0.15332699999999999</v>
      </c>
      <c r="S47" s="95">
        <v>0.154026</v>
      </c>
      <c r="T47" s="95">
        <v>0.15379200000000001</v>
      </c>
      <c r="U47" s="95">
        <v>0.155302</v>
      </c>
      <c r="V47" s="95">
        <v>0.15693299999999999</v>
      </c>
      <c r="W47" s="95">
        <v>0.15874199999999999</v>
      </c>
      <c r="X47" s="95">
        <v>0.159912</v>
      </c>
      <c r="Y47" s="95">
        <v>0.16131599999999999</v>
      </c>
      <c r="Z47" s="95">
        <v>0.162436</v>
      </c>
      <c r="AA47" s="95">
        <v>0.163191</v>
      </c>
      <c r="AB47" s="95">
        <v>0.16383500000000001</v>
      </c>
      <c r="AC47" s="95">
        <v>0.164962</v>
      </c>
      <c r="AD47" s="95">
        <v>0.16589300000000001</v>
      </c>
      <c r="AE47" s="95">
        <v>0.16661899999999999</v>
      </c>
      <c r="AF47" s="95">
        <v>0.16661200000000001</v>
      </c>
      <c r="AG47" s="95">
        <v>0.166461</v>
      </c>
      <c r="AH47" s="95">
        <v>0.16661500000000001</v>
      </c>
      <c r="AI47" s="95">
        <v>0.166375</v>
      </c>
      <c r="AJ47" s="96">
        <v>2.14E-4</v>
      </c>
    </row>
    <row r="48" spans="1:36" ht="28.5">
      <c r="A48" s="94" t="s">
        <v>354</v>
      </c>
      <c r="B48" s="95">
        <v>0</v>
      </c>
      <c r="C48" s="95">
        <v>0</v>
      </c>
      <c r="D48" s="95">
        <v>0</v>
      </c>
      <c r="E48" s="95">
        <v>0</v>
      </c>
      <c r="F48" s="95">
        <v>0</v>
      </c>
      <c r="G48" s="95">
        <v>0</v>
      </c>
      <c r="H48" s="95">
        <v>0</v>
      </c>
      <c r="I48" s="95">
        <v>0</v>
      </c>
      <c r="J48" s="95">
        <v>0</v>
      </c>
      <c r="K48" s="95">
        <v>0</v>
      </c>
      <c r="L48" s="95">
        <v>0</v>
      </c>
      <c r="M48" s="95">
        <v>0</v>
      </c>
      <c r="N48" s="95">
        <v>0</v>
      </c>
      <c r="O48" s="95">
        <v>0</v>
      </c>
      <c r="P48" s="95">
        <v>0</v>
      </c>
      <c r="Q48" s="95">
        <v>0</v>
      </c>
      <c r="R48" s="95">
        <v>0</v>
      </c>
      <c r="S48" s="95">
        <v>0</v>
      </c>
      <c r="T48" s="95">
        <v>0</v>
      </c>
      <c r="U48" s="95">
        <v>0</v>
      </c>
      <c r="V48" s="95">
        <v>0</v>
      </c>
      <c r="W48" s="95">
        <v>0</v>
      </c>
      <c r="X48" s="95">
        <v>0</v>
      </c>
      <c r="Y48" s="95">
        <v>0</v>
      </c>
      <c r="Z48" s="95">
        <v>0</v>
      </c>
      <c r="AA48" s="95">
        <v>0</v>
      </c>
      <c r="AB48" s="95">
        <v>0</v>
      </c>
      <c r="AC48" s="95">
        <v>0</v>
      </c>
      <c r="AD48" s="95">
        <v>0</v>
      </c>
      <c r="AE48" s="95">
        <v>0</v>
      </c>
      <c r="AF48" s="95">
        <v>0</v>
      </c>
      <c r="AG48" s="95">
        <v>0</v>
      </c>
      <c r="AH48" s="95">
        <v>0</v>
      </c>
      <c r="AI48" s="95">
        <v>0</v>
      </c>
      <c r="AJ48" s="96" t="s">
        <v>348</v>
      </c>
    </row>
    <row r="49" spans="1:36" ht="28.5">
      <c r="A49" s="94" t="s">
        <v>355</v>
      </c>
      <c r="B49" s="95">
        <v>0.26172400000000001</v>
      </c>
      <c r="C49" s="95">
        <v>0.455511</v>
      </c>
      <c r="D49" s="95">
        <v>0.85402100000000003</v>
      </c>
      <c r="E49" s="95">
        <v>1.4337500000000001</v>
      </c>
      <c r="F49" s="95">
        <v>2.5249450000000002</v>
      </c>
      <c r="G49" s="95">
        <v>3.626843</v>
      </c>
      <c r="H49" s="95">
        <v>3.7200799999999998</v>
      </c>
      <c r="I49" s="95">
        <v>4.0676880000000004</v>
      </c>
      <c r="J49" s="95">
        <v>4.2871230000000002</v>
      </c>
      <c r="K49" s="95">
        <v>4.1941610000000003</v>
      </c>
      <c r="L49" s="95">
        <v>4.1143900000000002</v>
      </c>
      <c r="M49" s="95">
        <v>3.8456769999999998</v>
      </c>
      <c r="N49" s="95">
        <v>3.8220010000000002</v>
      </c>
      <c r="O49" s="95">
        <v>3.7390300000000001</v>
      </c>
      <c r="P49" s="95">
        <v>3.6968049999999999</v>
      </c>
      <c r="Q49" s="95">
        <v>3.356827</v>
      </c>
      <c r="R49" s="95">
        <v>3.2806920000000002</v>
      </c>
      <c r="S49" s="95">
        <v>3.2552880000000002</v>
      </c>
      <c r="T49" s="95">
        <v>3.2223329999999999</v>
      </c>
      <c r="U49" s="95">
        <v>3.2537159999999998</v>
      </c>
      <c r="V49" s="95">
        <v>3.1930610000000001</v>
      </c>
      <c r="W49" s="95">
        <v>3.2105070000000002</v>
      </c>
      <c r="X49" s="95">
        <v>3.2399049999999998</v>
      </c>
      <c r="Y49" s="95">
        <v>3.2757070000000001</v>
      </c>
      <c r="Z49" s="95">
        <v>3.2784779999999998</v>
      </c>
      <c r="AA49" s="95">
        <v>3.293936</v>
      </c>
      <c r="AB49" s="95">
        <v>3.3196870000000001</v>
      </c>
      <c r="AC49" s="95">
        <v>3.3488799999999999</v>
      </c>
      <c r="AD49" s="95">
        <v>3.3671310000000001</v>
      </c>
      <c r="AE49" s="95">
        <v>3.3912749999999998</v>
      </c>
      <c r="AF49" s="95">
        <v>3.418669</v>
      </c>
      <c r="AG49" s="95">
        <v>3.4364110000000001</v>
      </c>
      <c r="AH49" s="95">
        <v>3.4594990000000001</v>
      </c>
      <c r="AI49" s="95">
        <v>3.4964550000000001</v>
      </c>
      <c r="AJ49" s="96">
        <v>6.5762000000000001E-2</v>
      </c>
    </row>
    <row r="50" spans="1:36" ht="28.5">
      <c r="A50" s="94" t="s">
        <v>356</v>
      </c>
      <c r="B50" s="95">
        <v>186.21516399999999</v>
      </c>
      <c r="C50" s="95">
        <v>197.586456</v>
      </c>
      <c r="D50" s="95">
        <v>240.79637099999999</v>
      </c>
      <c r="E50" s="95">
        <v>263.85257000000001</v>
      </c>
      <c r="F50" s="95">
        <v>285.61904900000002</v>
      </c>
      <c r="G50" s="95">
        <v>293.93133499999999</v>
      </c>
      <c r="H50" s="95">
        <v>308.65139799999997</v>
      </c>
      <c r="I50" s="95">
        <v>327.80493200000001</v>
      </c>
      <c r="J50" s="95">
        <v>342.28112800000002</v>
      </c>
      <c r="K50" s="95">
        <v>344.56787100000003</v>
      </c>
      <c r="L50" s="95">
        <v>354.53424100000001</v>
      </c>
      <c r="M50" s="95">
        <v>364.28060900000003</v>
      </c>
      <c r="N50" s="95">
        <v>395.64761399999998</v>
      </c>
      <c r="O50" s="95">
        <v>410.69039900000001</v>
      </c>
      <c r="P50" s="95">
        <v>431.81033300000001</v>
      </c>
      <c r="Q50" s="95">
        <v>446.07092299999999</v>
      </c>
      <c r="R50" s="95">
        <v>461.90747099999999</v>
      </c>
      <c r="S50" s="95">
        <v>479.73703</v>
      </c>
      <c r="T50" s="95">
        <v>493.23809799999998</v>
      </c>
      <c r="U50" s="95">
        <v>507.79614299999997</v>
      </c>
      <c r="V50" s="95">
        <v>519.51861599999995</v>
      </c>
      <c r="W50" s="95">
        <v>532.15661599999999</v>
      </c>
      <c r="X50" s="95">
        <v>541.28228799999999</v>
      </c>
      <c r="Y50" s="95">
        <v>551.70996100000002</v>
      </c>
      <c r="Z50" s="95">
        <v>558.43182400000001</v>
      </c>
      <c r="AA50" s="95">
        <v>563.13989300000003</v>
      </c>
      <c r="AB50" s="95">
        <v>567.13549799999998</v>
      </c>
      <c r="AC50" s="95">
        <v>571.537598</v>
      </c>
      <c r="AD50" s="95">
        <v>576.29998799999998</v>
      </c>
      <c r="AE50" s="95">
        <v>581.498108</v>
      </c>
      <c r="AF50" s="95">
        <v>582.56616199999996</v>
      </c>
      <c r="AG50" s="95">
        <v>585.98034700000005</v>
      </c>
      <c r="AH50" s="95">
        <v>591.47247300000004</v>
      </c>
      <c r="AI50" s="95">
        <v>595.99530000000004</v>
      </c>
      <c r="AJ50" s="96">
        <v>3.5104000000000003E-2</v>
      </c>
    </row>
    <row r="51" spans="1:36">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row>
    <row r="52" spans="1:36" ht="42.75">
      <c r="A52" s="94" t="s">
        <v>357</v>
      </c>
      <c r="B52" s="95">
        <v>11.970962999999999</v>
      </c>
      <c r="C52" s="95">
        <v>13.107735</v>
      </c>
      <c r="D52" s="95">
        <v>16.304359000000002</v>
      </c>
      <c r="E52" s="95">
        <v>18.029339</v>
      </c>
      <c r="F52" s="95">
        <v>19.719335999999998</v>
      </c>
      <c r="G52" s="95">
        <v>20.801607000000001</v>
      </c>
      <c r="H52" s="95">
        <v>21.645187</v>
      </c>
      <c r="I52" s="95">
        <v>22.795083999999999</v>
      </c>
      <c r="J52" s="95">
        <v>23.732741999999998</v>
      </c>
      <c r="K52" s="95">
        <v>23.804976</v>
      </c>
      <c r="L52" s="95">
        <v>24.165482999999998</v>
      </c>
      <c r="M52" s="95">
        <v>24.468309000000001</v>
      </c>
      <c r="N52" s="95">
        <v>25.602732</v>
      </c>
      <c r="O52" s="95">
        <v>26.274384000000001</v>
      </c>
      <c r="P52" s="95">
        <v>26.908705000000001</v>
      </c>
      <c r="Q52" s="95">
        <v>27.500620000000001</v>
      </c>
      <c r="R52" s="95">
        <v>28.132083999999999</v>
      </c>
      <c r="S52" s="95">
        <v>28.795995999999999</v>
      </c>
      <c r="T52" s="95">
        <v>29.380074</v>
      </c>
      <c r="U52" s="95">
        <v>29.973972</v>
      </c>
      <c r="V52" s="95">
        <v>30.373833000000001</v>
      </c>
      <c r="W52" s="95">
        <v>30.791181999999999</v>
      </c>
      <c r="X52" s="95">
        <v>31.154271999999999</v>
      </c>
      <c r="Y52" s="95">
        <v>31.527312999999999</v>
      </c>
      <c r="Z52" s="95">
        <v>31.722950000000001</v>
      </c>
      <c r="AA52" s="95">
        <v>31.892799</v>
      </c>
      <c r="AB52" s="95">
        <v>32.013584000000002</v>
      </c>
      <c r="AC52" s="95">
        <v>32.057685999999997</v>
      </c>
      <c r="AD52" s="95">
        <v>32.149017000000001</v>
      </c>
      <c r="AE52" s="95">
        <v>32.310206999999998</v>
      </c>
      <c r="AF52" s="95">
        <v>32.410767</v>
      </c>
      <c r="AG52" s="95">
        <v>32.670540000000003</v>
      </c>
      <c r="AH52" s="95">
        <v>32.975760999999999</v>
      </c>
      <c r="AI52" s="95">
        <v>33.287632000000002</v>
      </c>
      <c r="AJ52" s="96">
        <v>2.9552999999999999E-2</v>
      </c>
    </row>
    <row r="53" spans="1:36">
      <c r="A53" s="93" t="s">
        <v>358</v>
      </c>
      <c r="B53" s="97">
        <v>1555.5570070000001</v>
      </c>
      <c r="C53" s="97">
        <v>1507.403564</v>
      </c>
      <c r="D53" s="97">
        <v>1476.883423</v>
      </c>
      <c r="E53" s="97">
        <v>1463.46228</v>
      </c>
      <c r="F53" s="97">
        <v>1448.4212649999999</v>
      </c>
      <c r="G53" s="97">
        <v>1413.022217</v>
      </c>
      <c r="H53" s="97">
        <v>1425.9586179999999</v>
      </c>
      <c r="I53" s="97">
        <v>1438.051025</v>
      </c>
      <c r="J53" s="97">
        <v>1442.231689</v>
      </c>
      <c r="K53" s="97">
        <v>1447.461548</v>
      </c>
      <c r="L53" s="97">
        <v>1467.110107</v>
      </c>
      <c r="M53" s="97">
        <v>1488.7852780000001</v>
      </c>
      <c r="N53" s="97">
        <v>1545.3336179999999</v>
      </c>
      <c r="O53" s="97">
        <v>1563.0828859999999</v>
      </c>
      <c r="P53" s="97">
        <v>1604.7236330000001</v>
      </c>
      <c r="Q53" s="97">
        <v>1622.0394289999999</v>
      </c>
      <c r="R53" s="97">
        <v>1641.924072</v>
      </c>
      <c r="S53" s="97">
        <v>1665.9852289999999</v>
      </c>
      <c r="T53" s="97">
        <v>1678.8183590000001</v>
      </c>
      <c r="U53" s="97">
        <v>1694.1236570000001</v>
      </c>
      <c r="V53" s="97">
        <v>1710.415039</v>
      </c>
      <c r="W53" s="97">
        <v>1728.2761230000001</v>
      </c>
      <c r="X53" s="97">
        <v>1737.4255370000001</v>
      </c>
      <c r="Y53" s="97">
        <v>1749.942749</v>
      </c>
      <c r="Z53" s="97">
        <v>1760.3400879999999</v>
      </c>
      <c r="AA53" s="97">
        <v>1765.7272949999999</v>
      </c>
      <c r="AB53" s="97">
        <v>1771.5463870000001</v>
      </c>
      <c r="AC53" s="97">
        <v>1782.840942</v>
      </c>
      <c r="AD53" s="97">
        <v>1792.5898440000001</v>
      </c>
      <c r="AE53" s="97">
        <v>1799.735107</v>
      </c>
      <c r="AF53" s="97">
        <v>1797.446289</v>
      </c>
      <c r="AG53" s="97">
        <v>1793.604736</v>
      </c>
      <c r="AH53" s="97">
        <v>1793.658203</v>
      </c>
      <c r="AI53" s="97">
        <v>1790.4406739999999</v>
      </c>
      <c r="AJ53" s="98">
        <v>5.3920000000000001E-3</v>
      </c>
    </row>
    <row r="54" spans="1:36">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row>
    <row r="55" spans="1:36" ht="24">
      <c r="A55" s="93" t="s">
        <v>359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row>
    <row r="56" spans="1:36" ht="24">
      <c r="A56" s="93" t="s">
        <v>360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row>
    <row r="57" spans="1:36" ht="28.5">
      <c r="A57" s="94" t="s">
        <v>339</v>
      </c>
      <c r="B57" s="95">
        <v>963.11309800000004</v>
      </c>
      <c r="C57" s="95">
        <v>960.57690400000001</v>
      </c>
      <c r="D57" s="95">
        <v>967.44824200000005</v>
      </c>
      <c r="E57" s="95">
        <v>950.35418700000002</v>
      </c>
      <c r="F57" s="95">
        <v>939.01403800000003</v>
      </c>
      <c r="G57" s="95">
        <v>907.07769800000005</v>
      </c>
      <c r="H57" s="95">
        <v>895.62780799999996</v>
      </c>
      <c r="I57" s="95">
        <v>876.89910899999995</v>
      </c>
      <c r="J57" s="95">
        <v>856.044983</v>
      </c>
      <c r="K57" s="95">
        <v>850.01873799999998</v>
      </c>
      <c r="L57" s="95">
        <v>822.53930700000001</v>
      </c>
      <c r="M57" s="95">
        <v>804.33441200000004</v>
      </c>
      <c r="N57" s="95">
        <v>749.36114499999996</v>
      </c>
      <c r="O57" s="95">
        <v>734.97119099999998</v>
      </c>
      <c r="P57" s="95">
        <v>725.07629399999996</v>
      </c>
      <c r="Q57" s="95">
        <v>712.42040999999995</v>
      </c>
      <c r="R57" s="95">
        <v>706.35485800000004</v>
      </c>
      <c r="S57" s="95">
        <v>697.60876499999995</v>
      </c>
      <c r="T57" s="95">
        <v>689.96887200000003</v>
      </c>
      <c r="U57" s="95">
        <v>680.17138699999998</v>
      </c>
      <c r="V57" s="95">
        <v>677.15106200000002</v>
      </c>
      <c r="W57" s="95">
        <v>674.056152</v>
      </c>
      <c r="X57" s="95">
        <v>671.47039800000005</v>
      </c>
      <c r="Y57" s="95">
        <v>669.14483600000005</v>
      </c>
      <c r="Z57" s="95">
        <v>669.76769999999999</v>
      </c>
      <c r="AA57" s="95">
        <v>666.12237500000003</v>
      </c>
      <c r="AB57" s="95">
        <v>666.21368399999994</v>
      </c>
      <c r="AC57" s="95">
        <v>671.06848100000002</v>
      </c>
      <c r="AD57" s="95">
        <v>672.13189699999998</v>
      </c>
      <c r="AE57" s="95">
        <v>677.13836700000002</v>
      </c>
      <c r="AF57" s="95">
        <v>682.99200399999995</v>
      </c>
      <c r="AG57" s="95">
        <v>682.17687999999998</v>
      </c>
      <c r="AH57" s="95">
        <v>681.04425000000003</v>
      </c>
      <c r="AI57" s="95">
        <v>678.55920400000002</v>
      </c>
      <c r="AJ57" s="96">
        <v>-1.0803E-2</v>
      </c>
    </row>
    <row r="58" spans="1:36">
      <c r="A58" s="94" t="s">
        <v>340</v>
      </c>
      <c r="B58" s="95">
        <v>6.6520760000000001</v>
      </c>
      <c r="C58" s="95">
        <v>13.380789999999999</v>
      </c>
      <c r="D58" s="95">
        <v>22.829844999999999</v>
      </c>
      <c r="E58" s="95">
        <v>31.049527999999999</v>
      </c>
      <c r="F58" s="95">
        <v>31.237808000000001</v>
      </c>
      <c r="G58" s="95">
        <v>30.706126999999999</v>
      </c>
      <c r="H58" s="95">
        <v>30.675528</v>
      </c>
      <c r="I58" s="95">
        <v>30.348013000000002</v>
      </c>
      <c r="J58" s="95">
        <v>30.299498</v>
      </c>
      <c r="K58" s="95">
        <v>29.771196</v>
      </c>
      <c r="L58" s="95">
        <v>28.035191999999999</v>
      </c>
      <c r="M58" s="95">
        <v>26.718433000000001</v>
      </c>
      <c r="N58" s="95">
        <v>25.025725999999999</v>
      </c>
      <c r="O58" s="95">
        <v>24.030259999999998</v>
      </c>
      <c r="P58" s="95">
        <v>23.577852</v>
      </c>
      <c r="Q58" s="95">
        <v>22.699121000000002</v>
      </c>
      <c r="R58" s="95">
        <v>22.112964999999999</v>
      </c>
      <c r="S58" s="95">
        <v>21.830385</v>
      </c>
      <c r="T58" s="95">
        <v>21.112814</v>
      </c>
      <c r="U58" s="95">
        <v>20.552862000000001</v>
      </c>
      <c r="V58" s="95">
        <v>20.209425</v>
      </c>
      <c r="W58" s="95">
        <v>19.810478</v>
      </c>
      <c r="X58" s="95">
        <v>19.345700999999998</v>
      </c>
      <c r="Y58" s="95">
        <v>19.055235</v>
      </c>
      <c r="Z58" s="95">
        <v>18.901040999999999</v>
      </c>
      <c r="AA58" s="95">
        <v>18.485807000000001</v>
      </c>
      <c r="AB58" s="95">
        <v>18.148689000000001</v>
      </c>
      <c r="AC58" s="95">
        <v>17.910264999999999</v>
      </c>
      <c r="AD58" s="95">
        <v>17.630295</v>
      </c>
      <c r="AE58" s="95">
        <v>17.839323</v>
      </c>
      <c r="AF58" s="95">
        <v>17.901848000000001</v>
      </c>
      <c r="AG58" s="95">
        <v>17.662865</v>
      </c>
      <c r="AH58" s="95">
        <v>17.336884000000001</v>
      </c>
      <c r="AI58" s="95">
        <v>16.963297000000001</v>
      </c>
      <c r="AJ58" s="96">
        <v>7.4409999999999997E-3</v>
      </c>
    </row>
    <row r="59" spans="1:36" ht="42.75">
      <c r="A59" s="94" t="s">
        <v>361</v>
      </c>
      <c r="B59" s="95">
        <v>969.76519800000005</v>
      </c>
      <c r="C59" s="95">
        <v>973.95770300000004</v>
      </c>
      <c r="D59" s="95">
        <v>990.27807600000006</v>
      </c>
      <c r="E59" s="95">
        <v>981.40368699999999</v>
      </c>
      <c r="F59" s="95">
        <v>970.25183100000004</v>
      </c>
      <c r="G59" s="95">
        <v>937.78381300000001</v>
      </c>
      <c r="H59" s="95">
        <v>926.30334500000004</v>
      </c>
      <c r="I59" s="95">
        <v>907.24713099999997</v>
      </c>
      <c r="J59" s="95">
        <v>886.34448199999997</v>
      </c>
      <c r="K59" s="95">
        <v>879.78991699999995</v>
      </c>
      <c r="L59" s="95">
        <v>850.574524</v>
      </c>
      <c r="M59" s="95">
        <v>831.05285600000002</v>
      </c>
      <c r="N59" s="95">
        <v>774.386841</v>
      </c>
      <c r="O59" s="95">
        <v>759.00146500000005</v>
      </c>
      <c r="P59" s="95">
        <v>748.65417500000001</v>
      </c>
      <c r="Q59" s="95">
        <v>735.119507</v>
      </c>
      <c r="R59" s="95">
        <v>728.46783400000004</v>
      </c>
      <c r="S59" s="95">
        <v>719.43914800000005</v>
      </c>
      <c r="T59" s="95">
        <v>711.08166500000004</v>
      </c>
      <c r="U59" s="95">
        <v>700.724243</v>
      </c>
      <c r="V59" s="95">
        <v>697.36047399999995</v>
      </c>
      <c r="W59" s="95">
        <v>693.86663799999997</v>
      </c>
      <c r="X59" s="95">
        <v>690.816101</v>
      </c>
      <c r="Y59" s="95">
        <v>688.20007299999997</v>
      </c>
      <c r="Z59" s="95">
        <v>688.66876200000002</v>
      </c>
      <c r="AA59" s="95">
        <v>684.60815400000001</v>
      </c>
      <c r="AB59" s="95">
        <v>684.36236599999995</v>
      </c>
      <c r="AC59" s="95">
        <v>688.97875999999997</v>
      </c>
      <c r="AD59" s="95">
        <v>689.76220699999999</v>
      </c>
      <c r="AE59" s="95">
        <v>694.97766100000001</v>
      </c>
      <c r="AF59" s="95">
        <v>700.89386000000002</v>
      </c>
      <c r="AG59" s="95">
        <v>699.83972200000005</v>
      </c>
      <c r="AH59" s="95">
        <v>698.38110400000005</v>
      </c>
      <c r="AI59" s="95">
        <v>695.52252199999998</v>
      </c>
      <c r="AJ59" s="96">
        <v>-1.0467000000000001E-2</v>
      </c>
    </row>
    <row r="60" spans="1:36">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row>
    <row r="61" spans="1:36" ht="24">
      <c r="A61" s="93" t="s">
        <v>238</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row>
    <row r="62" spans="1:36" ht="28.5">
      <c r="A62" s="94" t="s">
        <v>343</v>
      </c>
      <c r="B62" s="95">
        <v>102.591606</v>
      </c>
      <c r="C62" s="95">
        <v>100.98825100000001</v>
      </c>
      <c r="D62" s="95">
        <v>101.804253</v>
      </c>
      <c r="E62" s="95">
        <v>100.58419000000001</v>
      </c>
      <c r="F62" s="95">
        <v>100.23056</v>
      </c>
      <c r="G62" s="95">
        <v>97.343292000000005</v>
      </c>
      <c r="H62" s="95">
        <v>96.069595000000007</v>
      </c>
      <c r="I62" s="95">
        <v>94.002212999999998</v>
      </c>
      <c r="J62" s="95">
        <v>94.527823999999995</v>
      </c>
      <c r="K62" s="95">
        <v>95.931815999999998</v>
      </c>
      <c r="L62" s="95">
        <v>99.525290999999996</v>
      </c>
      <c r="M62" s="95">
        <v>102.39949</v>
      </c>
      <c r="N62" s="95">
        <v>109.406578</v>
      </c>
      <c r="O62" s="95">
        <v>114.647865</v>
      </c>
      <c r="P62" s="95">
        <v>117.570618</v>
      </c>
      <c r="Q62" s="95">
        <v>116.961365</v>
      </c>
      <c r="R62" s="95">
        <v>118.343231</v>
      </c>
      <c r="S62" s="95">
        <v>121.829582</v>
      </c>
      <c r="T62" s="95">
        <v>121.891121</v>
      </c>
      <c r="U62" s="95">
        <v>123.27195</v>
      </c>
      <c r="V62" s="95">
        <v>124.250648</v>
      </c>
      <c r="W62" s="95">
        <v>124.08008599999999</v>
      </c>
      <c r="X62" s="95">
        <v>121.48297100000001</v>
      </c>
      <c r="Y62" s="95">
        <v>119.12175000000001</v>
      </c>
      <c r="Z62" s="95">
        <v>114.604607</v>
      </c>
      <c r="AA62" s="95">
        <v>110.073883</v>
      </c>
      <c r="AB62" s="95">
        <v>104.391006</v>
      </c>
      <c r="AC62" s="95">
        <v>100.52068300000001</v>
      </c>
      <c r="AD62" s="95">
        <v>97.315994000000003</v>
      </c>
      <c r="AE62" s="95">
        <v>89.655083000000005</v>
      </c>
      <c r="AF62" s="95">
        <v>79.488913999999994</v>
      </c>
      <c r="AG62" s="95">
        <v>73.547973999999996</v>
      </c>
      <c r="AH62" s="95">
        <v>73.320328000000003</v>
      </c>
      <c r="AI62" s="95">
        <v>73.201149000000001</v>
      </c>
      <c r="AJ62" s="96">
        <v>-1.0005999999999999E-2</v>
      </c>
    </row>
    <row r="63" spans="1:36" ht="28.5">
      <c r="A63" s="94" t="s">
        <v>236</v>
      </c>
      <c r="B63" s="95">
        <v>0.67537100000000005</v>
      </c>
      <c r="C63" s="95">
        <v>0.88343499999999997</v>
      </c>
      <c r="D63" s="95">
        <v>3.5462229999999999</v>
      </c>
      <c r="E63" s="95">
        <v>4.9680260000000001</v>
      </c>
      <c r="F63" s="95">
        <v>7.262899</v>
      </c>
      <c r="G63" s="95">
        <v>9.4517480000000003</v>
      </c>
      <c r="H63" s="95">
        <v>9.566891</v>
      </c>
      <c r="I63" s="95">
        <v>10.306713</v>
      </c>
      <c r="J63" s="95">
        <v>10.788817999999999</v>
      </c>
      <c r="K63" s="95">
        <v>10.662231</v>
      </c>
      <c r="L63" s="95">
        <v>10.570973</v>
      </c>
      <c r="M63" s="95">
        <v>10.12626</v>
      </c>
      <c r="N63" s="95">
        <v>10.330000999999999</v>
      </c>
      <c r="O63" s="95">
        <v>10.375251</v>
      </c>
      <c r="P63" s="95">
        <v>10.627041</v>
      </c>
      <c r="Q63" s="95">
        <v>10.262269999999999</v>
      </c>
      <c r="R63" s="95">
        <v>10.563283999999999</v>
      </c>
      <c r="S63" s="95">
        <v>11.024782999999999</v>
      </c>
      <c r="T63" s="95">
        <v>11.512819</v>
      </c>
      <c r="U63" s="95">
        <v>12.191585999999999</v>
      </c>
      <c r="V63" s="95">
        <v>12.71284</v>
      </c>
      <c r="W63" s="95">
        <v>13.551587</v>
      </c>
      <c r="X63" s="95">
        <v>14.477402</v>
      </c>
      <c r="Y63" s="95">
        <v>15.545973999999999</v>
      </c>
      <c r="Z63" s="95">
        <v>16.582847999999998</v>
      </c>
      <c r="AA63" s="95">
        <v>17.659033000000001</v>
      </c>
      <c r="AB63" s="95">
        <v>18.893272</v>
      </c>
      <c r="AC63" s="95">
        <v>20.280923999999999</v>
      </c>
      <c r="AD63" s="95">
        <v>21.745654999999999</v>
      </c>
      <c r="AE63" s="95">
        <v>23.533117000000001</v>
      </c>
      <c r="AF63" s="95">
        <v>25.469612000000001</v>
      </c>
      <c r="AG63" s="95">
        <v>27.594227</v>
      </c>
      <c r="AH63" s="95">
        <v>29.886572000000001</v>
      </c>
      <c r="AI63" s="95">
        <v>32.406322000000003</v>
      </c>
      <c r="AJ63" s="96">
        <v>0.11915199999999999</v>
      </c>
    </row>
    <row r="64" spans="1:36" ht="28.5">
      <c r="A64" s="94" t="s">
        <v>237</v>
      </c>
      <c r="B64" s="95">
        <v>0.405223</v>
      </c>
      <c r="C64" s="95">
        <v>0.50629999999999997</v>
      </c>
      <c r="D64" s="95">
        <v>1.031647</v>
      </c>
      <c r="E64" s="95">
        <v>1.729314</v>
      </c>
      <c r="F64" s="95">
        <v>3.0619749999999999</v>
      </c>
      <c r="G64" s="95">
        <v>4.3944390000000002</v>
      </c>
      <c r="H64" s="95">
        <v>4.5206489999999997</v>
      </c>
      <c r="I64" s="95">
        <v>4.9593980000000002</v>
      </c>
      <c r="J64" s="95">
        <v>5.2749160000000002</v>
      </c>
      <c r="K64" s="95">
        <v>5.2076909999999996</v>
      </c>
      <c r="L64" s="95">
        <v>5.1573169999999999</v>
      </c>
      <c r="M64" s="95">
        <v>4.910895</v>
      </c>
      <c r="N64" s="95">
        <v>4.9418519999999999</v>
      </c>
      <c r="O64" s="95">
        <v>4.9200140000000001</v>
      </c>
      <c r="P64" s="95">
        <v>4.9449690000000004</v>
      </c>
      <c r="Q64" s="95">
        <v>4.6202870000000003</v>
      </c>
      <c r="R64" s="95">
        <v>4.6071419999999996</v>
      </c>
      <c r="S64" s="95">
        <v>4.6456600000000003</v>
      </c>
      <c r="T64" s="95">
        <v>4.6634779999999996</v>
      </c>
      <c r="U64" s="95">
        <v>4.7589269999999999</v>
      </c>
      <c r="V64" s="95">
        <v>4.7506709999999996</v>
      </c>
      <c r="W64" s="95">
        <v>4.8184560000000003</v>
      </c>
      <c r="X64" s="95">
        <v>4.8893800000000001</v>
      </c>
      <c r="Y64" s="95">
        <v>4.9622789999999997</v>
      </c>
      <c r="Z64" s="95">
        <v>4.9891829999999997</v>
      </c>
      <c r="AA64" s="95">
        <v>5.0173100000000002</v>
      </c>
      <c r="AB64" s="95">
        <v>5.0587809999999998</v>
      </c>
      <c r="AC64" s="95">
        <v>5.1102910000000001</v>
      </c>
      <c r="AD64" s="95">
        <v>5.1467239999999999</v>
      </c>
      <c r="AE64" s="95">
        <v>5.1937150000000001</v>
      </c>
      <c r="AF64" s="95">
        <v>5.2418550000000002</v>
      </c>
      <c r="AG64" s="95">
        <v>5.2778720000000003</v>
      </c>
      <c r="AH64" s="95">
        <v>5.3287620000000002</v>
      </c>
      <c r="AI64" s="95">
        <v>5.399991</v>
      </c>
      <c r="AJ64" s="96">
        <v>7.6773999999999995E-2</v>
      </c>
    </row>
    <row r="65" spans="1:36" ht="28.5">
      <c r="A65" s="94" t="s">
        <v>344</v>
      </c>
      <c r="B65" s="95">
        <v>0.22512399999999999</v>
      </c>
      <c r="C65" s="95">
        <v>0.424931</v>
      </c>
      <c r="D65" s="95">
        <v>0.89380999999999999</v>
      </c>
      <c r="E65" s="95">
        <v>1.4798210000000001</v>
      </c>
      <c r="F65" s="95">
        <v>2.5914250000000001</v>
      </c>
      <c r="G65" s="95">
        <v>3.7150669999999999</v>
      </c>
      <c r="H65" s="95">
        <v>3.82633</v>
      </c>
      <c r="I65" s="95">
        <v>4.2021119999999996</v>
      </c>
      <c r="J65" s="95">
        <v>4.4790999999999999</v>
      </c>
      <c r="K65" s="95">
        <v>4.4352520000000002</v>
      </c>
      <c r="L65" s="95">
        <v>4.4056730000000002</v>
      </c>
      <c r="M65" s="95">
        <v>4.2164239999999999</v>
      </c>
      <c r="N65" s="95">
        <v>4.2555459999999998</v>
      </c>
      <c r="O65" s="95">
        <v>4.2524249999999997</v>
      </c>
      <c r="P65" s="95">
        <v>4.2862179999999999</v>
      </c>
      <c r="Q65" s="95">
        <v>4.0382490000000004</v>
      </c>
      <c r="R65" s="95">
        <v>4.0343590000000003</v>
      </c>
      <c r="S65" s="95">
        <v>4.0695699999999997</v>
      </c>
      <c r="T65" s="95">
        <v>4.0826859999999998</v>
      </c>
      <c r="U65" s="95">
        <v>4.1602829999999997</v>
      </c>
      <c r="V65" s="95">
        <v>4.1541509999999997</v>
      </c>
      <c r="W65" s="95">
        <v>4.2039819999999999</v>
      </c>
      <c r="X65" s="95">
        <v>4.2538239999999998</v>
      </c>
      <c r="Y65" s="95">
        <v>4.3037200000000002</v>
      </c>
      <c r="Z65" s="95">
        <v>4.3153800000000002</v>
      </c>
      <c r="AA65" s="95">
        <v>4.3263600000000002</v>
      </c>
      <c r="AB65" s="95">
        <v>4.3467029999999998</v>
      </c>
      <c r="AC65" s="95">
        <v>4.375076</v>
      </c>
      <c r="AD65" s="95">
        <v>4.3861929999999996</v>
      </c>
      <c r="AE65" s="95">
        <v>4.4032590000000003</v>
      </c>
      <c r="AF65" s="95">
        <v>4.4179469999999998</v>
      </c>
      <c r="AG65" s="95">
        <v>4.4186329999999998</v>
      </c>
      <c r="AH65" s="95">
        <v>4.4300309999999996</v>
      </c>
      <c r="AI65" s="95">
        <v>4.4549219999999998</v>
      </c>
      <c r="AJ65" s="96">
        <v>7.6196E-2</v>
      </c>
    </row>
    <row r="66" spans="1:36" ht="28.5">
      <c r="A66" s="94" t="s">
        <v>345</v>
      </c>
      <c r="B66" s="95">
        <v>2.3836629999999999</v>
      </c>
      <c r="C66" s="95">
        <v>4.0800679999999998</v>
      </c>
      <c r="D66" s="95">
        <v>5.3924099999999999</v>
      </c>
      <c r="E66" s="95">
        <v>6.2706410000000004</v>
      </c>
      <c r="F66" s="95">
        <v>8.7997300000000003</v>
      </c>
      <c r="G66" s="95">
        <v>9.9977280000000004</v>
      </c>
      <c r="H66" s="95">
        <v>10.45448</v>
      </c>
      <c r="I66" s="95">
        <v>10.727164999999999</v>
      </c>
      <c r="J66" s="95">
        <v>11.144636</v>
      </c>
      <c r="K66" s="95">
        <v>11.00569</v>
      </c>
      <c r="L66" s="95">
        <v>10.890895</v>
      </c>
      <c r="M66" s="95">
        <v>10.636358</v>
      </c>
      <c r="N66" s="95">
        <v>10.69875</v>
      </c>
      <c r="O66" s="95">
        <v>10.780446</v>
      </c>
      <c r="P66" s="95">
        <v>10.874776000000001</v>
      </c>
      <c r="Q66" s="95">
        <v>10.981590000000001</v>
      </c>
      <c r="R66" s="95">
        <v>11.117576</v>
      </c>
      <c r="S66" s="95">
        <v>11.306139</v>
      </c>
      <c r="T66" s="95">
        <v>11.492851999999999</v>
      </c>
      <c r="U66" s="95">
        <v>11.888927000000001</v>
      </c>
      <c r="V66" s="95">
        <v>12.378484</v>
      </c>
      <c r="W66" s="95">
        <v>12.612935</v>
      </c>
      <c r="X66" s="95">
        <v>13.119669</v>
      </c>
      <c r="Y66" s="95">
        <v>13.694502999999999</v>
      </c>
      <c r="Z66" s="95">
        <v>14.249104000000001</v>
      </c>
      <c r="AA66" s="95">
        <v>14.806381999999999</v>
      </c>
      <c r="AB66" s="95">
        <v>15.452674999999999</v>
      </c>
      <c r="AC66" s="95">
        <v>16.192101000000001</v>
      </c>
      <c r="AD66" s="95">
        <v>16.915396000000001</v>
      </c>
      <c r="AE66" s="95">
        <v>17.776630000000001</v>
      </c>
      <c r="AF66" s="95">
        <v>18.699349999999999</v>
      </c>
      <c r="AG66" s="95">
        <v>19.628271000000002</v>
      </c>
      <c r="AH66" s="95">
        <v>20.640412999999999</v>
      </c>
      <c r="AI66" s="95">
        <v>21.746618000000002</v>
      </c>
      <c r="AJ66" s="96">
        <v>5.3683000000000002E-2</v>
      </c>
    </row>
    <row r="67" spans="1:36" ht="28.5">
      <c r="A67" s="94" t="s">
        <v>346</v>
      </c>
      <c r="B67" s="95">
        <v>1.3892990000000001</v>
      </c>
      <c r="C67" s="95">
        <v>2.4842849999999999</v>
      </c>
      <c r="D67" s="95">
        <v>3.2160190000000002</v>
      </c>
      <c r="E67" s="95">
        <v>3.8333599999999999</v>
      </c>
      <c r="F67" s="95">
        <v>5.3253880000000002</v>
      </c>
      <c r="G67" s="95">
        <v>5.9723470000000001</v>
      </c>
      <c r="H67" s="95">
        <v>6.1940569999999999</v>
      </c>
      <c r="I67" s="95">
        <v>6.3340959999999997</v>
      </c>
      <c r="J67" s="95">
        <v>6.5692529999999998</v>
      </c>
      <c r="K67" s="95">
        <v>6.453608</v>
      </c>
      <c r="L67" s="95">
        <v>6.3611170000000001</v>
      </c>
      <c r="M67" s="95">
        <v>6.1834889999999998</v>
      </c>
      <c r="N67" s="95">
        <v>6.1987899999999998</v>
      </c>
      <c r="O67" s="95">
        <v>6.1903990000000002</v>
      </c>
      <c r="P67" s="95">
        <v>6.1813459999999996</v>
      </c>
      <c r="Q67" s="95">
        <v>6.1720309999999996</v>
      </c>
      <c r="R67" s="95">
        <v>6.164485</v>
      </c>
      <c r="S67" s="95">
        <v>6.1793550000000002</v>
      </c>
      <c r="T67" s="95">
        <v>6.1833320000000001</v>
      </c>
      <c r="U67" s="95">
        <v>6.3084420000000003</v>
      </c>
      <c r="V67" s="95">
        <v>6.4727370000000004</v>
      </c>
      <c r="W67" s="95">
        <v>6.4885279999999996</v>
      </c>
      <c r="X67" s="95">
        <v>6.640352</v>
      </c>
      <c r="Y67" s="95">
        <v>6.8264129999999996</v>
      </c>
      <c r="Z67" s="95">
        <v>6.9867039999999996</v>
      </c>
      <c r="AA67" s="95">
        <v>7.1474950000000002</v>
      </c>
      <c r="AB67" s="95">
        <v>7.3403660000000004</v>
      </c>
      <c r="AC67" s="95">
        <v>7.5573300000000003</v>
      </c>
      <c r="AD67" s="95">
        <v>7.7603220000000004</v>
      </c>
      <c r="AE67" s="95">
        <v>8.0106610000000007</v>
      </c>
      <c r="AF67" s="95">
        <v>8.2848600000000001</v>
      </c>
      <c r="AG67" s="95">
        <v>8.5618429999999996</v>
      </c>
      <c r="AH67" s="95">
        <v>8.8650549999999999</v>
      </c>
      <c r="AI67" s="95">
        <v>9.2138840000000002</v>
      </c>
      <c r="AJ67" s="96">
        <v>4.1811000000000001E-2</v>
      </c>
    </row>
    <row r="68" spans="1:36" ht="28.5">
      <c r="A68" s="94" t="s">
        <v>347</v>
      </c>
      <c r="B68" s="95">
        <v>0</v>
      </c>
      <c r="C68" s="95">
        <v>0</v>
      </c>
      <c r="D68" s="95">
        <v>0</v>
      </c>
      <c r="E68" s="95">
        <v>0</v>
      </c>
      <c r="F68" s="95">
        <v>0</v>
      </c>
      <c r="G68" s="95">
        <v>0</v>
      </c>
      <c r="H68" s="95">
        <v>0</v>
      </c>
      <c r="I68" s="95">
        <v>0</v>
      </c>
      <c r="J68" s="95">
        <v>0</v>
      </c>
      <c r="K68" s="95">
        <v>1.9780000000000002E-3</v>
      </c>
      <c r="L68" s="95">
        <v>2.4589999999999998E-3</v>
      </c>
      <c r="M68" s="95">
        <v>3.0720000000000001E-3</v>
      </c>
      <c r="N68" s="95">
        <v>3.8240000000000001E-3</v>
      </c>
      <c r="O68" s="95">
        <v>6.1879999999999999E-3</v>
      </c>
      <c r="P68" s="95">
        <v>8.4180000000000001E-3</v>
      </c>
      <c r="Q68" s="95">
        <v>1.017E-2</v>
      </c>
      <c r="R68" s="95">
        <v>1.1957000000000001E-2</v>
      </c>
      <c r="S68" s="95">
        <v>1.3937E-2</v>
      </c>
      <c r="T68" s="95">
        <v>1.6005999999999999E-2</v>
      </c>
      <c r="U68" s="95">
        <v>1.8447000000000002E-2</v>
      </c>
      <c r="V68" s="95">
        <v>2.1158E-2</v>
      </c>
      <c r="W68" s="95">
        <v>2.3938000000000001E-2</v>
      </c>
      <c r="X68" s="95">
        <v>2.6651999999999999E-2</v>
      </c>
      <c r="Y68" s="95">
        <v>2.9307E-2</v>
      </c>
      <c r="Z68" s="95">
        <v>3.1785000000000001E-2</v>
      </c>
      <c r="AA68" s="95">
        <v>3.3818000000000001E-2</v>
      </c>
      <c r="AB68" s="95">
        <v>3.5629000000000001E-2</v>
      </c>
      <c r="AC68" s="95">
        <v>3.7376E-2</v>
      </c>
      <c r="AD68" s="95">
        <v>3.8697000000000002E-2</v>
      </c>
      <c r="AE68" s="95">
        <v>3.9954999999999997E-2</v>
      </c>
      <c r="AF68" s="95">
        <v>4.0854000000000001E-2</v>
      </c>
      <c r="AG68" s="95">
        <v>4.1457000000000001E-2</v>
      </c>
      <c r="AH68" s="95">
        <v>4.2117000000000002E-2</v>
      </c>
      <c r="AI68" s="95">
        <v>4.2619999999999998E-2</v>
      </c>
      <c r="AJ68" s="96" t="s">
        <v>348</v>
      </c>
    </row>
    <row r="69" spans="1:36" ht="28.5">
      <c r="A69" s="94" t="s">
        <v>349</v>
      </c>
      <c r="B69" s="95">
        <v>8.8569209999999998</v>
      </c>
      <c r="C69" s="95">
        <v>7.8830530000000003</v>
      </c>
      <c r="D69" s="95">
        <v>8.3052630000000001</v>
      </c>
      <c r="E69" s="95">
        <v>9.1412870000000002</v>
      </c>
      <c r="F69" s="95">
        <v>9.4523899999999994</v>
      </c>
      <c r="G69" s="95">
        <v>9.6341090000000005</v>
      </c>
      <c r="H69" s="95">
        <v>10.135116</v>
      </c>
      <c r="I69" s="95">
        <v>10.655744</v>
      </c>
      <c r="J69" s="95">
        <v>10.730943999999999</v>
      </c>
      <c r="K69" s="95">
        <v>11.3337</v>
      </c>
      <c r="L69" s="95">
        <v>11.688409999999999</v>
      </c>
      <c r="M69" s="95">
        <v>12.076476</v>
      </c>
      <c r="N69" s="95">
        <v>12.372728</v>
      </c>
      <c r="O69" s="95">
        <v>12.734305000000001</v>
      </c>
      <c r="P69" s="95">
        <v>13.421702</v>
      </c>
      <c r="Q69" s="95">
        <v>13.899252000000001</v>
      </c>
      <c r="R69" s="95">
        <v>14.488772000000001</v>
      </c>
      <c r="S69" s="95">
        <v>15.02403</v>
      </c>
      <c r="T69" s="95">
        <v>15.489943999999999</v>
      </c>
      <c r="U69" s="95">
        <v>15.979262</v>
      </c>
      <c r="V69" s="95">
        <v>16.528901999999999</v>
      </c>
      <c r="W69" s="95">
        <v>17.134336000000001</v>
      </c>
      <c r="X69" s="95">
        <v>17.710615000000001</v>
      </c>
      <c r="Y69" s="95">
        <v>18.348998999999999</v>
      </c>
      <c r="Z69" s="95">
        <v>19.021868000000001</v>
      </c>
      <c r="AA69" s="95">
        <v>19.623638</v>
      </c>
      <c r="AB69" s="95">
        <v>20.315446999999999</v>
      </c>
      <c r="AC69" s="95">
        <v>21.183029000000001</v>
      </c>
      <c r="AD69" s="95">
        <v>22.035902</v>
      </c>
      <c r="AE69" s="95">
        <v>23.096449</v>
      </c>
      <c r="AF69" s="95">
        <v>24.193411000000001</v>
      </c>
      <c r="AG69" s="95">
        <v>25.292283999999999</v>
      </c>
      <c r="AH69" s="95">
        <v>26.503876000000002</v>
      </c>
      <c r="AI69" s="95">
        <v>27.774405000000002</v>
      </c>
      <c r="AJ69" s="96">
        <v>4.0141000000000003E-2</v>
      </c>
    </row>
    <row r="70" spans="1:36" ht="28.5">
      <c r="A70" s="94" t="s">
        <v>350</v>
      </c>
      <c r="B70" s="95">
        <v>1.801056</v>
      </c>
      <c r="C70" s="95">
        <v>0.15182899999999999</v>
      </c>
      <c r="D70" s="95">
        <v>0.151086</v>
      </c>
      <c r="E70" s="95">
        <v>0.14899100000000001</v>
      </c>
      <c r="F70" s="95">
        <v>0.147592</v>
      </c>
      <c r="G70" s="95">
        <v>0.14217099999999999</v>
      </c>
      <c r="H70" s="95">
        <v>0.139016</v>
      </c>
      <c r="I70" s="95">
        <v>0.13406799999999999</v>
      </c>
      <c r="J70" s="95">
        <v>0.12801199999999999</v>
      </c>
      <c r="K70" s="95">
        <v>0.12592100000000001</v>
      </c>
      <c r="L70" s="95">
        <v>0.121738</v>
      </c>
      <c r="M70" s="95">
        <v>0.118309</v>
      </c>
      <c r="N70" s="95">
        <v>0.112888</v>
      </c>
      <c r="O70" s="95">
        <v>0.11038199999999999</v>
      </c>
      <c r="P70" s="95">
        <v>0.10857899999999999</v>
      </c>
      <c r="Q70" s="95">
        <v>0.10571</v>
      </c>
      <c r="R70" s="95">
        <v>0.10383000000000001</v>
      </c>
      <c r="S70" s="95">
        <v>0.10216600000000001</v>
      </c>
      <c r="T70" s="95">
        <v>0.10002900000000001</v>
      </c>
      <c r="U70" s="95">
        <v>9.9168000000000006E-2</v>
      </c>
      <c r="V70" s="95">
        <v>9.8867999999999998E-2</v>
      </c>
      <c r="W70" s="95">
        <v>9.8557000000000006E-2</v>
      </c>
      <c r="X70" s="95">
        <v>9.7964999999999997E-2</v>
      </c>
      <c r="Y70" s="95">
        <v>9.7531999999999994E-2</v>
      </c>
      <c r="Z70" s="95">
        <v>9.7171999999999994E-2</v>
      </c>
      <c r="AA70" s="95">
        <v>9.6458000000000002E-2</v>
      </c>
      <c r="AB70" s="95">
        <v>9.6008999999999997E-2</v>
      </c>
      <c r="AC70" s="95">
        <v>9.622E-2</v>
      </c>
      <c r="AD70" s="95">
        <v>9.6166000000000001E-2</v>
      </c>
      <c r="AE70" s="95">
        <v>9.6365000000000006E-2</v>
      </c>
      <c r="AF70" s="95">
        <v>9.6223000000000003E-2</v>
      </c>
      <c r="AG70" s="95">
        <v>9.5849000000000004E-2</v>
      </c>
      <c r="AH70" s="95">
        <v>9.5994999999999997E-2</v>
      </c>
      <c r="AI70" s="95">
        <v>9.6083000000000002E-2</v>
      </c>
      <c r="AJ70" s="96">
        <v>-1.4197E-2</v>
      </c>
    </row>
    <row r="71" spans="1:36" ht="28.5">
      <c r="A71" s="94" t="s">
        <v>351</v>
      </c>
      <c r="B71" s="95">
        <v>0.79880200000000001</v>
      </c>
      <c r="C71" s="95">
        <v>0.784918</v>
      </c>
      <c r="D71" s="95">
        <v>0.787999</v>
      </c>
      <c r="E71" s="95">
        <v>0.77805999999999997</v>
      </c>
      <c r="F71" s="95">
        <v>0.77088199999999996</v>
      </c>
      <c r="G71" s="95">
        <v>0.742174</v>
      </c>
      <c r="H71" s="95">
        <v>0.72541</v>
      </c>
      <c r="I71" s="95">
        <v>0.69836600000000004</v>
      </c>
      <c r="J71" s="95">
        <v>0.66781000000000001</v>
      </c>
      <c r="K71" s="95">
        <v>0.65652900000000003</v>
      </c>
      <c r="L71" s="95">
        <v>0.63472099999999998</v>
      </c>
      <c r="M71" s="95">
        <v>0.61769499999999999</v>
      </c>
      <c r="N71" s="95">
        <v>0.59691799999999995</v>
      </c>
      <c r="O71" s="95">
        <v>0.58484400000000003</v>
      </c>
      <c r="P71" s="95">
        <v>0.57665</v>
      </c>
      <c r="Q71" s="95">
        <v>0.56204500000000002</v>
      </c>
      <c r="R71" s="95">
        <v>0.55276899999999995</v>
      </c>
      <c r="S71" s="95">
        <v>0.54413500000000004</v>
      </c>
      <c r="T71" s="95">
        <v>0.53318299999999996</v>
      </c>
      <c r="U71" s="95">
        <v>0.52915599999999996</v>
      </c>
      <c r="V71" s="95">
        <v>0.52841400000000005</v>
      </c>
      <c r="W71" s="95">
        <v>0.52739800000000003</v>
      </c>
      <c r="X71" s="95">
        <v>0.52489300000000005</v>
      </c>
      <c r="Y71" s="95">
        <v>0.52325900000000003</v>
      </c>
      <c r="Z71" s="95">
        <v>0.52193000000000001</v>
      </c>
      <c r="AA71" s="95">
        <v>0.51800299999999999</v>
      </c>
      <c r="AB71" s="95">
        <v>0.51569399999999999</v>
      </c>
      <c r="AC71" s="95">
        <v>0.51700599999999997</v>
      </c>
      <c r="AD71" s="95">
        <v>0.51685899999999996</v>
      </c>
      <c r="AE71" s="95">
        <v>0.51802000000000004</v>
      </c>
      <c r="AF71" s="95">
        <v>0.51744800000000002</v>
      </c>
      <c r="AG71" s="95">
        <v>0.51563400000000004</v>
      </c>
      <c r="AH71" s="95">
        <v>0.51675700000000002</v>
      </c>
      <c r="AI71" s="95">
        <v>0.517536</v>
      </c>
      <c r="AJ71" s="96">
        <v>-1.2931E-2</v>
      </c>
    </row>
    <row r="72" spans="1:36">
      <c r="A72" s="94" t="s">
        <v>352</v>
      </c>
      <c r="B72" s="95">
        <v>0.28213300000000002</v>
      </c>
      <c r="C72" s="95">
        <v>0.307759</v>
      </c>
      <c r="D72" s="95">
        <v>0.308477</v>
      </c>
      <c r="E72" s="95">
        <v>0.31395099999999998</v>
      </c>
      <c r="F72" s="95">
        <v>0.31015199999999998</v>
      </c>
      <c r="G72" s="95">
        <v>0.29538399999999998</v>
      </c>
      <c r="H72" s="95">
        <v>0.29104200000000002</v>
      </c>
      <c r="I72" s="95">
        <v>0.28427599999999997</v>
      </c>
      <c r="J72" s="95">
        <v>0.27448099999999998</v>
      </c>
      <c r="K72" s="95">
        <v>0.27785799999999999</v>
      </c>
      <c r="L72" s="95">
        <v>0.275343</v>
      </c>
      <c r="M72" s="95">
        <v>0.27313199999999999</v>
      </c>
      <c r="N72" s="95">
        <v>0.27058199999999999</v>
      </c>
      <c r="O72" s="95">
        <v>0.27000200000000002</v>
      </c>
      <c r="P72" s="95">
        <v>0.27424399999999999</v>
      </c>
      <c r="Q72" s="95">
        <v>0.27432899999999999</v>
      </c>
      <c r="R72" s="95">
        <v>0.27436500000000003</v>
      </c>
      <c r="S72" s="95">
        <v>0.27900599999999998</v>
      </c>
      <c r="T72" s="95">
        <v>0.28144400000000003</v>
      </c>
      <c r="U72" s="95">
        <v>0.28607199999999999</v>
      </c>
      <c r="V72" s="95">
        <v>0.29029300000000002</v>
      </c>
      <c r="W72" s="95">
        <v>0.29624</v>
      </c>
      <c r="X72" s="95">
        <v>0.302402</v>
      </c>
      <c r="Y72" s="95">
        <v>0.30981500000000001</v>
      </c>
      <c r="Z72" s="95">
        <v>0.31576399999999999</v>
      </c>
      <c r="AA72" s="95">
        <v>0.32429400000000003</v>
      </c>
      <c r="AB72" s="95">
        <v>0.33104899999999998</v>
      </c>
      <c r="AC72" s="95">
        <v>0.33862300000000001</v>
      </c>
      <c r="AD72" s="95">
        <v>0.34587299999999999</v>
      </c>
      <c r="AE72" s="95">
        <v>0.35735600000000001</v>
      </c>
      <c r="AF72" s="95">
        <v>0.367865</v>
      </c>
      <c r="AG72" s="95">
        <v>0.37875199999999998</v>
      </c>
      <c r="AH72" s="95">
        <v>0.38867400000000002</v>
      </c>
      <c r="AI72" s="95">
        <v>0.39871699999999999</v>
      </c>
      <c r="AJ72" s="96">
        <v>8.1250000000000003E-3</v>
      </c>
    </row>
    <row r="73" spans="1:36" ht="28.5">
      <c r="A73" s="94" t="s">
        <v>353</v>
      </c>
      <c r="B73" s="95">
        <v>0.50546199999999997</v>
      </c>
      <c r="C73" s="95">
        <v>0.50461</v>
      </c>
      <c r="D73" s="95">
        <v>0.50788</v>
      </c>
      <c r="E73" s="95">
        <v>0.501614</v>
      </c>
      <c r="F73" s="95">
        <v>0.49689</v>
      </c>
      <c r="G73" s="95">
        <v>0.47828900000000002</v>
      </c>
      <c r="H73" s="95">
        <v>0.46740399999999999</v>
      </c>
      <c r="I73" s="95">
        <v>0.44985399999999998</v>
      </c>
      <c r="J73" s="95">
        <v>0.43007600000000001</v>
      </c>
      <c r="K73" s="95">
        <v>0.42270200000000002</v>
      </c>
      <c r="L73" s="95">
        <v>0.40855200000000003</v>
      </c>
      <c r="M73" s="95">
        <v>0.39753500000000003</v>
      </c>
      <c r="N73" s="95">
        <v>0.38472800000000001</v>
      </c>
      <c r="O73" s="95">
        <v>0.37693399999999999</v>
      </c>
      <c r="P73" s="95">
        <v>0.37168499999999999</v>
      </c>
      <c r="Q73" s="95">
        <v>0.36222500000000002</v>
      </c>
      <c r="R73" s="95">
        <v>0.35622700000000002</v>
      </c>
      <c r="S73" s="95">
        <v>0.35061199999999998</v>
      </c>
      <c r="T73" s="95">
        <v>0.34350799999999998</v>
      </c>
      <c r="U73" s="95">
        <v>0.34087800000000001</v>
      </c>
      <c r="V73" s="95">
        <v>0.34038600000000002</v>
      </c>
      <c r="W73" s="95">
        <v>0.339696</v>
      </c>
      <c r="X73" s="95">
        <v>0.33803699999999998</v>
      </c>
      <c r="Y73" s="95">
        <v>0.33694299999999999</v>
      </c>
      <c r="Z73" s="95">
        <v>0.33604600000000001</v>
      </c>
      <c r="AA73" s="95">
        <v>0.333455</v>
      </c>
      <c r="AB73" s="95">
        <v>0.33192199999999999</v>
      </c>
      <c r="AC73" s="95">
        <v>0.33271699999999998</v>
      </c>
      <c r="AD73" s="95">
        <v>0.332598</v>
      </c>
      <c r="AE73" s="95">
        <v>0.333291</v>
      </c>
      <c r="AF73" s="95">
        <v>0.332874</v>
      </c>
      <c r="AG73" s="95">
        <v>0.33167099999999999</v>
      </c>
      <c r="AH73" s="95">
        <v>0.33239800000000003</v>
      </c>
      <c r="AI73" s="95">
        <v>0.33290399999999998</v>
      </c>
      <c r="AJ73" s="96">
        <v>-1.2914E-2</v>
      </c>
    </row>
    <row r="74" spans="1:36" ht="28.5">
      <c r="A74" s="94" t="s">
        <v>354</v>
      </c>
      <c r="B74" s="95">
        <v>0</v>
      </c>
      <c r="C74" s="95">
        <v>0</v>
      </c>
      <c r="D74" s="95">
        <v>0</v>
      </c>
      <c r="E74" s="95">
        <v>0</v>
      </c>
      <c r="F74" s="95">
        <v>0</v>
      </c>
      <c r="G74" s="95">
        <v>0</v>
      </c>
      <c r="H74" s="95">
        <v>0</v>
      </c>
      <c r="I74" s="95">
        <v>0</v>
      </c>
      <c r="J74" s="95">
        <v>0</v>
      </c>
      <c r="K74" s="95">
        <v>0</v>
      </c>
      <c r="L74" s="95">
        <v>0</v>
      </c>
      <c r="M74" s="95">
        <v>0</v>
      </c>
      <c r="N74" s="95">
        <v>0</v>
      </c>
      <c r="O74" s="95">
        <v>0</v>
      </c>
      <c r="P74" s="95">
        <v>0</v>
      </c>
      <c r="Q74" s="95">
        <v>0</v>
      </c>
      <c r="R74" s="95">
        <v>0</v>
      </c>
      <c r="S74" s="95">
        <v>0</v>
      </c>
      <c r="T74" s="95">
        <v>0</v>
      </c>
      <c r="U74" s="95">
        <v>0</v>
      </c>
      <c r="V74" s="95">
        <v>0</v>
      </c>
      <c r="W74" s="95">
        <v>0</v>
      </c>
      <c r="X74" s="95">
        <v>0</v>
      </c>
      <c r="Y74" s="95">
        <v>0</v>
      </c>
      <c r="Z74" s="95">
        <v>0</v>
      </c>
      <c r="AA74" s="95">
        <v>0</v>
      </c>
      <c r="AB74" s="95">
        <v>0</v>
      </c>
      <c r="AC74" s="95">
        <v>0</v>
      </c>
      <c r="AD74" s="95">
        <v>0</v>
      </c>
      <c r="AE74" s="95">
        <v>0</v>
      </c>
      <c r="AF74" s="95">
        <v>0</v>
      </c>
      <c r="AG74" s="95">
        <v>0</v>
      </c>
      <c r="AH74" s="95">
        <v>0</v>
      </c>
      <c r="AI74" s="95">
        <v>0</v>
      </c>
      <c r="AJ74" s="96" t="s">
        <v>348</v>
      </c>
    </row>
    <row r="75" spans="1:36" ht="28.5">
      <c r="A75" s="94" t="s">
        <v>355</v>
      </c>
      <c r="B75" s="95">
        <v>0.22512399999999999</v>
      </c>
      <c r="C75" s="95">
        <v>0.424931</v>
      </c>
      <c r="D75" s="95">
        <v>0.82264099999999996</v>
      </c>
      <c r="E75" s="95">
        <v>1.4046920000000001</v>
      </c>
      <c r="F75" s="95">
        <v>2.492966</v>
      </c>
      <c r="G75" s="95">
        <v>3.592476</v>
      </c>
      <c r="H75" s="95">
        <v>3.6843110000000001</v>
      </c>
      <c r="I75" s="95">
        <v>4.0275869999999996</v>
      </c>
      <c r="J75" s="95">
        <v>4.2426019999999998</v>
      </c>
      <c r="K75" s="95">
        <v>4.1437369999999998</v>
      </c>
      <c r="L75" s="95">
        <v>4.0566180000000003</v>
      </c>
      <c r="M75" s="95">
        <v>3.7781189999999998</v>
      </c>
      <c r="N75" s="95">
        <v>3.7460870000000002</v>
      </c>
      <c r="O75" s="95">
        <v>3.6534949999999999</v>
      </c>
      <c r="P75" s="95">
        <v>3.602309</v>
      </c>
      <c r="Q75" s="95">
        <v>3.2365119999999998</v>
      </c>
      <c r="R75" s="95">
        <v>3.1522709999999998</v>
      </c>
      <c r="S75" s="95">
        <v>3.1193949999999999</v>
      </c>
      <c r="T75" s="95">
        <v>3.0806840000000002</v>
      </c>
      <c r="U75" s="95">
        <v>3.1055779999999999</v>
      </c>
      <c r="V75" s="95">
        <v>3.032438</v>
      </c>
      <c r="W75" s="95">
        <v>3.0446800000000001</v>
      </c>
      <c r="X75" s="95">
        <v>3.0700789999999998</v>
      </c>
      <c r="Y75" s="95">
        <v>3.1023719999999999</v>
      </c>
      <c r="Z75" s="95">
        <v>3.1026359999999999</v>
      </c>
      <c r="AA75" s="95">
        <v>3.116266</v>
      </c>
      <c r="AB75" s="95">
        <v>3.1403780000000001</v>
      </c>
      <c r="AC75" s="95">
        <v>3.1679729999999999</v>
      </c>
      <c r="AD75" s="95">
        <v>3.1855509999999998</v>
      </c>
      <c r="AE75" s="95">
        <v>3.210493</v>
      </c>
      <c r="AF75" s="95">
        <v>3.2398639999999999</v>
      </c>
      <c r="AG75" s="95">
        <v>3.2607409999999999</v>
      </c>
      <c r="AH75" s="95">
        <v>3.2859440000000002</v>
      </c>
      <c r="AI75" s="95">
        <v>3.326416</v>
      </c>
      <c r="AJ75" s="96">
        <v>6.6416000000000003E-2</v>
      </c>
    </row>
    <row r="76" spans="1:36" ht="42.75">
      <c r="A76" s="94" t="s">
        <v>362</v>
      </c>
      <c r="B76" s="95">
        <v>120.139771</v>
      </c>
      <c r="C76" s="95">
        <v>119.42437700000001</v>
      </c>
      <c r="D76" s="95">
        <v>126.767708</v>
      </c>
      <c r="E76" s="95">
        <v>131.15394599999999</v>
      </c>
      <c r="F76" s="95">
        <v>140.94285600000001</v>
      </c>
      <c r="G76" s="95">
        <v>145.75921600000001</v>
      </c>
      <c r="H76" s="95">
        <v>146.07431</v>
      </c>
      <c r="I76" s="95">
        <v>146.781586</v>
      </c>
      <c r="J76" s="95">
        <v>149.258453</v>
      </c>
      <c r="K76" s="95">
        <v>150.65870699999999</v>
      </c>
      <c r="L76" s="95">
        <v>154.099121</v>
      </c>
      <c r="M76" s="95">
        <v>155.73725899999999</v>
      </c>
      <c r="N76" s="95">
        <v>163.31929</v>
      </c>
      <c r="O76" s="95">
        <v>168.90254200000001</v>
      </c>
      <c r="P76" s="95">
        <v>172.848557</v>
      </c>
      <c r="Q76" s="95">
        <v>171.486008</v>
      </c>
      <c r="R76" s="95">
        <v>173.77027899999999</v>
      </c>
      <c r="S76" s="95">
        <v>178.488373</v>
      </c>
      <c r="T76" s="95">
        <v>179.671097</v>
      </c>
      <c r="U76" s="95">
        <v>182.93869000000001</v>
      </c>
      <c r="V76" s="95">
        <v>185.55999800000001</v>
      </c>
      <c r="W76" s="95">
        <v>187.22041300000001</v>
      </c>
      <c r="X76" s="95">
        <v>186.93424999999999</v>
      </c>
      <c r="Y76" s="95">
        <v>187.20288099999999</v>
      </c>
      <c r="Z76" s="95">
        <v>185.15501399999999</v>
      </c>
      <c r="AA76" s="95">
        <v>183.07637</v>
      </c>
      <c r="AB76" s="95">
        <v>180.248932</v>
      </c>
      <c r="AC76" s="95">
        <v>179.70931999999999</v>
      </c>
      <c r="AD76" s="95">
        <v>179.82193000000001</v>
      </c>
      <c r="AE76" s="95">
        <v>176.22439600000001</v>
      </c>
      <c r="AF76" s="95">
        <v>170.391052</v>
      </c>
      <c r="AG76" s="95">
        <v>168.945221</v>
      </c>
      <c r="AH76" s="95">
        <v>173.63690199999999</v>
      </c>
      <c r="AI76" s="95">
        <v>178.91154499999999</v>
      </c>
      <c r="AJ76" s="96">
        <v>1.2711999999999999E-2</v>
      </c>
    </row>
    <row r="77" spans="1:36">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row>
    <row r="78" spans="1:36" ht="42.75">
      <c r="A78" s="94" t="s">
        <v>363</v>
      </c>
      <c r="B78" s="95">
        <v>11.022957999999999</v>
      </c>
      <c r="C78" s="95">
        <v>10.922475</v>
      </c>
      <c r="D78" s="95">
        <v>11.348478999999999</v>
      </c>
      <c r="E78" s="95">
        <v>11.788508</v>
      </c>
      <c r="F78" s="95">
        <v>12.683903000000001</v>
      </c>
      <c r="G78" s="95">
        <v>13.452093</v>
      </c>
      <c r="H78" s="95">
        <v>13.621536000000001</v>
      </c>
      <c r="I78" s="95">
        <v>13.925767</v>
      </c>
      <c r="J78" s="95">
        <v>14.412711</v>
      </c>
      <c r="K78" s="95">
        <v>14.620691000000001</v>
      </c>
      <c r="L78" s="95">
        <v>15.338227</v>
      </c>
      <c r="M78" s="95">
        <v>15.782207</v>
      </c>
      <c r="N78" s="95">
        <v>17.416895</v>
      </c>
      <c r="O78" s="95">
        <v>18.202587000000001</v>
      </c>
      <c r="P78" s="95">
        <v>18.757248000000001</v>
      </c>
      <c r="Q78" s="95">
        <v>18.915172999999999</v>
      </c>
      <c r="R78" s="95">
        <v>19.259912</v>
      </c>
      <c r="S78" s="95">
        <v>19.877814999999998</v>
      </c>
      <c r="T78" s="95">
        <v>20.170704000000001</v>
      </c>
      <c r="U78" s="95">
        <v>20.702314000000001</v>
      </c>
      <c r="V78" s="95">
        <v>21.016615000000002</v>
      </c>
      <c r="W78" s="95">
        <v>21.248799999999999</v>
      </c>
      <c r="X78" s="95">
        <v>21.296972</v>
      </c>
      <c r="Y78" s="95">
        <v>21.384768000000001</v>
      </c>
      <c r="Z78" s="95">
        <v>21.189056000000001</v>
      </c>
      <c r="AA78" s="95">
        <v>21.099416999999999</v>
      </c>
      <c r="AB78" s="95">
        <v>20.847393</v>
      </c>
      <c r="AC78" s="95">
        <v>20.687439000000001</v>
      </c>
      <c r="AD78" s="95">
        <v>20.679072999999999</v>
      </c>
      <c r="AE78" s="95">
        <v>20.227730000000001</v>
      </c>
      <c r="AF78" s="95">
        <v>19.556294999999999</v>
      </c>
      <c r="AG78" s="95">
        <v>19.446152000000001</v>
      </c>
      <c r="AH78" s="95">
        <v>19.912077</v>
      </c>
      <c r="AI78" s="95">
        <v>20.460267999999999</v>
      </c>
      <c r="AJ78" s="96">
        <v>1.9807999999999999E-2</v>
      </c>
    </row>
    <row r="79" spans="1:36" ht="24">
      <c r="A79" s="93" t="s">
        <v>364</v>
      </c>
      <c r="B79" s="97">
        <v>1089.905029</v>
      </c>
      <c r="C79" s="97">
        <v>1093.3820800000001</v>
      </c>
      <c r="D79" s="97">
        <v>1117.0457759999999</v>
      </c>
      <c r="E79" s="97">
        <v>1112.5576169999999</v>
      </c>
      <c r="F79" s="97">
        <v>1111.194702</v>
      </c>
      <c r="G79" s="97">
        <v>1083.5429690000001</v>
      </c>
      <c r="H79" s="97">
        <v>1072.377686</v>
      </c>
      <c r="I79" s="97">
        <v>1054.028687</v>
      </c>
      <c r="J79" s="97">
        <v>1035.602905</v>
      </c>
      <c r="K79" s="97">
        <v>1030.4486079999999</v>
      </c>
      <c r="L79" s="97">
        <v>1004.673645</v>
      </c>
      <c r="M79" s="97">
        <v>986.79010000000005</v>
      </c>
      <c r="N79" s="97">
        <v>937.70611599999995</v>
      </c>
      <c r="O79" s="97">
        <v>927.90399200000002</v>
      </c>
      <c r="P79" s="97">
        <v>921.502747</v>
      </c>
      <c r="Q79" s="97">
        <v>906.60553000000004</v>
      </c>
      <c r="R79" s="97">
        <v>902.23809800000004</v>
      </c>
      <c r="S79" s="97">
        <v>897.92749000000003</v>
      </c>
      <c r="T79" s="97">
        <v>890.752747</v>
      </c>
      <c r="U79" s="97">
        <v>883.66296399999999</v>
      </c>
      <c r="V79" s="97">
        <v>882.92047100000002</v>
      </c>
      <c r="W79" s="97">
        <v>881.08703600000001</v>
      </c>
      <c r="X79" s="97">
        <v>877.75036599999999</v>
      </c>
      <c r="Y79" s="97">
        <v>875.40295400000002</v>
      </c>
      <c r="Z79" s="97">
        <v>873.82379200000003</v>
      </c>
      <c r="AA79" s="97">
        <v>867.68450900000005</v>
      </c>
      <c r="AB79" s="97">
        <v>864.61132799999996</v>
      </c>
      <c r="AC79" s="97">
        <v>868.68811000000005</v>
      </c>
      <c r="AD79" s="97">
        <v>869.58410600000002</v>
      </c>
      <c r="AE79" s="97">
        <v>871.20202600000005</v>
      </c>
      <c r="AF79" s="97">
        <v>871.28491199999996</v>
      </c>
      <c r="AG79" s="97">
        <v>868.78491199999996</v>
      </c>
      <c r="AH79" s="97">
        <v>872.01800500000002</v>
      </c>
      <c r="AI79" s="97">
        <v>874.43408199999999</v>
      </c>
      <c r="AJ79" s="98">
        <v>-6.9589999999999999E-3</v>
      </c>
    </row>
    <row r="80" spans="1:36">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row>
    <row r="81" spans="1:36" ht="28.5">
      <c r="A81" s="94" t="s">
        <v>365</v>
      </c>
      <c r="B81" s="95">
        <v>11.580397</v>
      </c>
      <c r="C81" s="95">
        <v>12.189038999999999</v>
      </c>
      <c r="D81" s="95">
        <v>14.170168</v>
      </c>
      <c r="E81" s="95">
        <v>15.333983999999999</v>
      </c>
      <c r="F81" s="95">
        <v>16.665073</v>
      </c>
      <c r="G81" s="95">
        <v>17.611820000000002</v>
      </c>
      <c r="H81" s="95">
        <v>18.201138</v>
      </c>
      <c r="I81" s="95">
        <v>19.043793000000001</v>
      </c>
      <c r="J81" s="95">
        <v>19.837463</v>
      </c>
      <c r="K81" s="95">
        <v>19.985657</v>
      </c>
      <c r="L81" s="95">
        <v>20.577587000000001</v>
      </c>
      <c r="M81" s="95">
        <v>21.005939000000001</v>
      </c>
      <c r="N81" s="95">
        <v>22.511396000000001</v>
      </c>
      <c r="O81" s="95">
        <v>23.267607000000002</v>
      </c>
      <c r="P81" s="95">
        <v>23.935258999999999</v>
      </c>
      <c r="Q81" s="95">
        <v>24.422445</v>
      </c>
      <c r="R81" s="95">
        <v>24.985741000000001</v>
      </c>
      <c r="S81" s="95">
        <v>25.672691</v>
      </c>
      <c r="T81" s="95">
        <v>26.187607</v>
      </c>
      <c r="U81" s="95">
        <v>26.795658</v>
      </c>
      <c r="V81" s="95">
        <v>27.188105</v>
      </c>
      <c r="W81" s="95">
        <v>27.569061000000001</v>
      </c>
      <c r="X81" s="95">
        <v>27.845794999999999</v>
      </c>
      <c r="Y81" s="95">
        <v>28.145354999999999</v>
      </c>
      <c r="Z81" s="95">
        <v>28.228569</v>
      </c>
      <c r="AA81" s="95">
        <v>28.336487000000002</v>
      </c>
      <c r="AB81" s="95">
        <v>28.351279999999999</v>
      </c>
      <c r="AC81" s="95">
        <v>28.332594</v>
      </c>
      <c r="AD81" s="95">
        <v>28.402418000000001</v>
      </c>
      <c r="AE81" s="95">
        <v>28.369164000000001</v>
      </c>
      <c r="AF81" s="95">
        <v>28.214055999999999</v>
      </c>
      <c r="AG81" s="95">
        <v>28.355184999999999</v>
      </c>
      <c r="AH81" s="95">
        <v>28.702262999999999</v>
      </c>
      <c r="AI81" s="95">
        <v>29.078547</v>
      </c>
      <c r="AJ81" s="96">
        <v>2.7543000000000002E-2</v>
      </c>
    </row>
    <row r="82" spans="1:36" ht="42.75">
      <c r="A82" s="94" t="s">
        <v>366</v>
      </c>
      <c r="B82" s="95">
        <v>17.876401999999999</v>
      </c>
      <c r="C82" s="95">
        <v>17.767094</v>
      </c>
      <c r="D82" s="95">
        <v>18.353361</v>
      </c>
      <c r="E82" s="95">
        <v>20.854105000000001</v>
      </c>
      <c r="F82" s="95">
        <v>28.299416999999998</v>
      </c>
      <c r="G82" s="95">
        <v>33.593829999999997</v>
      </c>
      <c r="H82" s="95">
        <v>31.295397000000001</v>
      </c>
      <c r="I82" s="95">
        <v>31.606822999999999</v>
      </c>
      <c r="J82" s="95">
        <v>32.628033000000002</v>
      </c>
      <c r="K82" s="95">
        <v>32.424973000000001</v>
      </c>
      <c r="L82" s="95">
        <v>32.321838</v>
      </c>
      <c r="M82" s="95">
        <v>31.162393999999999</v>
      </c>
      <c r="N82" s="95">
        <v>31.312152999999999</v>
      </c>
      <c r="O82" s="95">
        <v>31.208735999999998</v>
      </c>
      <c r="P82" s="95">
        <v>31.516888000000002</v>
      </c>
      <c r="Q82" s="95">
        <v>29.585228000000001</v>
      </c>
      <c r="R82" s="95">
        <v>29.712885</v>
      </c>
      <c r="S82" s="95">
        <v>29.842806</v>
      </c>
      <c r="T82" s="95">
        <v>29.765324</v>
      </c>
      <c r="U82" s="95">
        <v>30.09524</v>
      </c>
      <c r="V82" s="95">
        <v>29.740803</v>
      </c>
      <c r="W82" s="95">
        <v>29.575464</v>
      </c>
      <c r="X82" s="95">
        <v>29.789228000000001</v>
      </c>
      <c r="Y82" s="95">
        <v>30.011002000000001</v>
      </c>
      <c r="Z82" s="95">
        <v>30.136187</v>
      </c>
      <c r="AA82" s="95">
        <v>30.156094</v>
      </c>
      <c r="AB82" s="95">
        <v>30.226120000000002</v>
      </c>
      <c r="AC82" s="95">
        <v>30.399168</v>
      </c>
      <c r="AD82" s="95">
        <v>30.484304000000002</v>
      </c>
      <c r="AE82" s="95">
        <v>30.564608</v>
      </c>
      <c r="AF82" s="95">
        <v>30.564962000000001</v>
      </c>
      <c r="AG82" s="95">
        <v>30.49213</v>
      </c>
      <c r="AH82" s="95">
        <v>30.517523000000001</v>
      </c>
      <c r="AI82" s="95">
        <v>30.550875000000001</v>
      </c>
      <c r="AJ82" s="96">
        <v>1.7083000000000001E-2</v>
      </c>
    </row>
    <row r="83" spans="1:36" ht="28.5">
      <c r="A83" s="94" t="s">
        <v>367</v>
      </c>
      <c r="B83" s="95">
        <v>0</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c r="AI83" s="95">
        <v>0</v>
      </c>
      <c r="AJ83" s="96" t="s">
        <v>348</v>
      </c>
    </row>
    <row r="84" spans="1:36">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row>
    <row r="85" spans="1:36" ht="24">
      <c r="A85" s="93" t="s">
        <v>368</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row>
    <row r="86" spans="1:36" ht="28.5">
      <c r="A86" s="94" t="s">
        <v>369</v>
      </c>
      <c r="B86" s="95">
        <v>2332.0727539999998</v>
      </c>
      <c r="C86" s="95">
        <v>2268.7321780000002</v>
      </c>
      <c r="D86" s="95">
        <v>2198.6464839999999</v>
      </c>
      <c r="E86" s="95">
        <v>2141.9458009999998</v>
      </c>
      <c r="F86" s="95">
        <v>2092.9179690000001</v>
      </c>
      <c r="G86" s="95">
        <v>2016.1513669999999</v>
      </c>
      <c r="H86" s="95">
        <v>2001.2342530000001</v>
      </c>
      <c r="I86" s="95">
        <v>1973.6267089999999</v>
      </c>
      <c r="J86" s="95">
        <v>1939.8754879999999</v>
      </c>
      <c r="K86" s="95">
        <v>1933.6062010000001</v>
      </c>
      <c r="L86" s="95">
        <v>1912.1644289999999</v>
      </c>
      <c r="M86" s="95">
        <v>1901.2924800000001</v>
      </c>
      <c r="N86" s="95">
        <v>1868.0245359999999</v>
      </c>
      <c r="O86" s="95">
        <v>1852.533447</v>
      </c>
      <c r="P86" s="95">
        <v>1862.359375</v>
      </c>
      <c r="Q86" s="95">
        <v>1852.6339109999999</v>
      </c>
      <c r="R86" s="95">
        <v>1851.6170649999999</v>
      </c>
      <c r="S86" s="95">
        <v>1848.0737300000001</v>
      </c>
      <c r="T86" s="95">
        <v>1840.828857</v>
      </c>
      <c r="U86" s="95">
        <v>1832.6207280000001</v>
      </c>
      <c r="V86" s="95">
        <v>1834.6351320000001</v>
      </c>
      <c r="W86" s="95">
        <v>1837.451294</v>
      </c>
      <c r="X86" s="95">
        <v>1835.551025</v>
      </c>
      <c r="Y86" s="95">
        <v>1835.6602780000001</v>
      </c>
      <c r="Z86" s="95">
        <v>1840.123413</v>
      </c>
      <c r="AA86" s="95">
        <v>1837.61499</v>
      </c>
      <c r="AB86" s="95">
        <v>1839.9197999999999</v>
      </c>
      <c r="AC86" s="95">
        <v>1852.0032960000001</v>
      </c>
      <c r="AD86" s="95">
        <v>1858.451904</v>
      </c>
      <c r="AE86" s="95">
        <v>1865.2303469999999</v>
      </c>
      <c r="AF86" s="95">
        <v>1867.85376</v>
      </c>
      <c r="AG86" s="95">
        <v>1860.2910159999999</v>
      </c>
      <c r="AH86" s="95">
        <v>1854.25415</v>
      </c>
      <c r="AI86" s="95">
        <v>1844.826172</v>
      </c>
      <c r="AJ86" s="96">
        <v>-6.4429999999999999E-3</v>
      </c>
    </row>
    <row r="87" spans="1:36">
      <c r="A87" s="94" t="s">
        <v>370</v>
      </c>
      <c r="B87" s="95">
        <v>7.0341009999999997</v>
      </c>
      <c r="C87" s="95">
        <v>15.042792</v>
      </c>
      <c r="D87" s="95">
        <v>27.718491</v>
      </c>
      <c r="E87" s="95">
        <v>39.067504999999997</v>
      </c>
      <c r="F87" s="95">
        <v>40.136135000000003</v>
      </c>
      <c r="G87" s="95">
        <v>40.723166999999997</v>
      </c>
      <c r="H87" s="95">
        <v>42.376300999999998</v>
      </c>
      <c r="I87" s="95">
        <v>43.866432000000003</v>
      </c>
      <c r="J87" s="95">
        <v>46.419635999999997</v>
      </c>
      <c r="K87" s="95">
        <v>49.077441999999998</v>
      </c>
      <c r="L87" s="95">
        <v>50.985889</v>
      </c>
      <c r="M87" s="95">
        <v>54.265045000000001</v>
      </c>
      <c r="N87" s="95">
        <v>56.048279000000001</v>
      </c>
      <c r="O87" s="95">
        <v>58.860497000000002</v>
      </c>
      <c r="P87" s="95">
        <v>59.208153000000003</v>
      </c>
      <c r="Q87" s="95">
        <v>58.453952999999998</v>
      </c>
      <c r="R87" s="95">
        <v>56.867328999999998</v>
      </c>
      <c r="S87" s="95">
        <v>57.61356</v>
      </c>
      <c r="T87" s="95">
        <v>55.832897000000003</v>
      </c>
      <c r="U87" s="95">
        <v>54.431057000000003</v>
      </c>
      <c r="V87" s="95">
        <v>53.621727</v>
      </c>
      <c r="W87" s="95">
        <v>52.534840000000003</v>
      </c>
      <c r="X87" s="95">
        <v>51.408382000000003</v>
      </c>
      <c r="Y87" s="95">
        <v>50.772613999999997</v>
      </c>
      <c r="Z87" s="95">
        <v>50.453586999999999</v>
      </c>
      <c r="AA87" s="95">
        <v>49.580708000000001</v>
      </c>
      <c r="AB87" s="95">
        <v>48.853413000000003</v>
      </c>
      <c r="AC87" s="95">
        <v>48.278706</v>
      </c>
      <c r="AD87" s="95">
        <v>47.600185000000003</v>
      </c>
      <c r="AE87" s="95">
        <v>47.984200000000001</v>
      </c>
      <c r="AF87" s="95">
        <v>47.920189000000001</v>
      </c>
      <c r="AG87" s="95">
        <v>47.17313</v>
      </c>
      <c r="AH87" s="95">
        <v>46.312660000000001</v>
      </c>
      <c r="AI87" s="95">
        <v>45.141486999999998</v>
      </c>
      <c r="AJ87" s="96">
        <v>3.4937000000000003E-2</v>
      </c>
    </row>
    <row r="88" spans="1:36">
      <c r="A88" s="94" t="s">
        <v>371</v>
      </c>
      <c r="B88" s="95">
        <v>144.67401100000001</v>
      </c>
      <c r="C88" s="95">
        <v>140.336975</v>
      </c>
      <c r="D88" s="95">
        <v>139.51791399999999</v>
      </c>
      <c r="E88" s="95">
        <v>137.49400299999999</v>
      </c>
      <c r="F88" s="95">
        <v>136.47851600000001</v>
      </c>
      <c r="G88" s="95">
        <v>132.592941</v>
      </c>
      <c r="H88" s="95">
        <v>131.32182299999999</v>
      </c>
      <c r="I88" s="95">
        <v>129.16064499999999</v>
      </c>
      <c r="J88" s="95">
        <v>130.514557</v>
      </c>
      <c r="K88" s="95">
        <v>132.65415999999999</v>
      </c>
      <c r="L88" s="95">
        <v>138.828003</v>
      </c>
      <c r="M88" s="95">
        <v>143.81759600000001</v>
      </c>
      <c r="N88" s="95">
        <v>156.76692199999999</v>
      </c>
      <c r="O88" s="95">
        <v>164.72683699999999</v>
      </c>
      <c r="P88" s="95">
        <v>170.21980300000001</v>
      </c>
      <c r="Q88" s="95">
        <v>170.30396999999999</v>
      </c>
      <c r="R88" s="95">
        <v>172.992142</v>
      </c>
      <c r="S88" s="95">
        <v>178.75314299999999</v>
      </c>
      <c r="T88" s="95">
        <v>179.37446600000001</v>
      </c>
      <c r="U88" s="95">
        <v>182.059372</v>
      </c>
      <c r="V88" s="95">
        <v>183.847961</v>
      </c>
      <c r="W88" s="95">
        <v>184.11016799999999</v>
      </c>
      <c r="X88" s="95">
        <v>180.542023</v>
      </c>
      <c r="Y88" s="95">
        <v>177.461761</v>
      </c>
      <c r="Z88" s="95">
        <v>171.18034399999999</v>
      </c>
      <c r="AA88" s="95">
        <v>164.90718100000001</v>
      </c>
      <c r="AB88" s="95">
        <v>156.70922899999999</v>
      </c>
      <c r="AC88" s="95">
        <v>151.033569</v>
      </c>
      <c r="AD88" s="95">
        <v>146.56466699999999</v>
      </c>
      <c r="AE88" s="95">
        <v>135.207626</v>
      </c>
      <c r="AF88" s="95">
        <v>119.96923099999999</v>
      </c>
      <c r="AG88" s="95">
        <v>111.100838</v>
      </c>
      <c r="AH88" s="95">
        <v>110.68868999999999</v>
      </c>
      <c r="AI88" s="95">
        <v>110.422653</v>
      </c>
      <c r="AJ88" s="96">
        <v>-7.4640000000000001E-3</v>
      </c>
    </row>
    <row r="89" spans="1:36">
      <c r="A89" s="94" t="s">
        <v>372</v>
      </c>
      <c r="B89" s="95">
        <v>30.672702999999998</v>
      </c>
      <c r="C89" s="95">
        <v>43.083182999999998</v>
      </c>
      <c r="D89" s="95">
        <v>91.133483999999996</v>
      </c>
      <c r="E89" s="95">
        <v>115.487488</v>
      </c>
      <c r="F89" s="95">
        <v>140.790222</v>
      </c>
      <c r="G89" s="95">
        <v>154.74644499999999</v>
      </c>
      <c r="H89" s="95">
        <v>166.19395399999999</v>
      </c>
      <c r="I89" s="95">
        <v>181.58755500000001</v>
      </c>
      <c r="J89" s="95">
        <v>194.796402</v>
      </c>
      <c r="K89" s="95">
        <v>191.79620399999999</v>
      </c>
      <c r="L89" s="95">
        <v>193.19439700000001</v>
      </c>
      <c r="M89" s="95">
        <v>194.50102200000001</v>
      </c>
      <c r="N89" s="95">
        <v>207.191788</v>
      </c>
      <c r="O89" s="95">
        <v>215.080963</v>
      </c>
      <c r="P89" s="95">
        <v>226.86575300000001</v>
      </c>
      <c r="Q89" s="95">
        <v>235.858643</v>
      </c>
      <c r="R89" s="95">
        <v>247.248276</v>
      </c>
      <c r="S89" s="95">
        <v>259.64410400000003</v>
      </c>
      <c r="T89" s="95">
        <v>270.86496</v>
      </c>
      <c r="U89" s="95">
        <v>282.20385700000003</v>
      </c>
      <c r="V89" s="95">
        <v>291.48571800000002</v>
      </c>
      <c r="W89" s="95">
        <v>302.31506300000001</v>
      </c>
      <c r="X89" s="95">
        <v>311.80291699999998</v>
      </c>
      <c r="Y89" s="95">
        <v>321.900757</v>
      </c>
      <c r="Z89" s="95">
        <v>329.41101099999997</v>
      </c>
      <c r="AA89" s="95">
        <v>336.22497600000003</v>
      </c>
      <c r="AB89" s="95">
        <v>343.57488999999998</v>
      </c>
      <c r="AC89" s="95">
        <v>350.52706899999998</v>
      </c>
      <c r="AD89" s="95">
        <v>357.33090199999998</v>
      </c>
      <c r="AE89" s="95">
        <v>367.27633700000001</v>
      </c>
      <c r="AF89" s="95">
        <v>375.78344700000002</v>
      </c>
      <c r="AG89" s="95">
        <v>384.74941999999999</v>
      </c>
      <c r="AH89" s="95">
        <v>393.40206899999998</v>
      </c>
      <c r="AI89" s="95">
        <v>401.53280599999999</v>
      </c>
      <c r="AJ89" s="96">
        <v>7.2245000000000004E-2</v>
      </c>
    </row>
    <row r="90" spans="1:36" ht="28.5">
      <c r="A90" s="94" t="s">
        <v>373</v>
      </c>
      <c r="B90" s="95">
        <v>28.671917000000001</v>
      </c>
      <c r="C90" s="95">
        <v>29.204329999999999</v>
      </c>
      <c r="D90" s="95">
        <v>32.525123999999998</v>
      </c>
      <c r="E90" s="95">
        <v>36.047314</v>
      </c>
      <c r="F90" s="95">
        <v>41.522896000000003</v>
      </c>
      <c r="G90" s="95">
        <v>42.816741999999998</v>
      </c>
      <c r="H90" s="95">
        <v>43.252479999999998</v>
      </c>
      <c r="I90" s="95">
        <v>44.168940999999997</v>
      </c>
      <c r="J90" s="95">
        <v>44.633232</v>
      </c>
      <c r="K90" s="95">
        <v>44.532916999999998</v>
      </c>
      <c r="L90" s="95">
        <v>45.170174000000003</v>
      </c>
      <c r="M90" s="95">
        <v>45.687443000000002</v>
      </c>
      <c r="N90" s="95">
        <v>49.295921</v>
      </c>
      <c r="O90" s="95">
        <v>50.076324</v>
      </c>
      <c r="P90" s="95">
        <v>51.488757999999997</v>
      </c>
      <c r="Q90" s="95">
        <v>52.580677000000001</v>
      </c>
      <c r="R90" s="95">
        <v>53.674033999999999</v>
      </c>
      <c r="S90" s="95">
        <v>55.051223999999998</v>
      </c>
      <c r="T90" s="95">
        <v>56.085132999999999</v>
      </c>
      <c r="U90" s="95">
        <v>57.781528000000002</v>
      </c>
      <c r="V90" s="95">
        <v>59.316509000000003</v>
      </c>
      <c r="W90" s="95">
        <v>60.401012000000001</v>
      </c>
      <c r="X90" s="95">
        <v>61.995243000000002</v>
      </c>
      <c r="Y90" s="95">
        <v>63.871586000000001</v>
      </c>
      <c r="Z90" s="95">
        <v>65.139296999999999</v>
      </c>
      <c r="AA90" s="95">
        <v>66.331153999999998</v>
      </c>
      <c r="AB90" s="95">
        <v>67.583922999999999</v>
      </c>
      <c r="AC90" s="95">
        <v>68.898810999999995</v>
      </c>
      <c r="AD90" s="95">
        <v>70.203522000000007</v>
      </c>
      <c r="AE90" s="95">
        <v>71.816520999999995</v>
      </c>
      <c r="AF90" s="95">
        <v>73.265204999999995</v>
      </c>
      <c r="AG90" s="95">
        <v>74.792984000000004</v>
      </c>
      <c r="AH90" s="95">
        <v>76.253174000000001</v>
      </c>
      <c r="AI90" s="95">
        <v>77.921951000000007</v>
      </c>
      <c r="AJ90" s="96">
        <v>3.1144000000000002E-2</v>
      </c>
    </row>
    <row r="91" spans="1:36">
      <c r="A91" s="94" t="s">
        <v>374</v>
      </c>
      <c r="B91" s="95">
        <v>95.763167999999993</v>
      </c>
      <c r="C91" s="95">
        <v>100.73584</v>
      </c>
      <c r="D91" s="95">
        <v>99.946708999999998</v>
      </c>
      <c r="E91" s="95">
        <v>100.394165</v>
      </c>
      <c r="F91" s="95">
        <v>100.03501900000001</v>
      </c>
      <c r="G91" s="95">
        <v>99.695908000000003</v>
      </c>
      <c r="H91" s="95">
        <v>103.97051999999999</v>
      </c>
      <c r="I91" s="95">
        <v>109.058235</v>
      </c>
      <c r="J91" s="95">
        <v>110.635071</v>
      </c>
      <c r="K91" s="95">
        <v>115.49659</v>
      </c>
      <c r="L91" s="95">
        <v>120.897293</v>
      </c>
      <c r="M91" s="95">
        <v>126.04193100000001</v>
      </c>
      <c r="N91" s="95">
        <v>135.84303299999999</v>
      </c>
      <c r="O91" s="95">
        <v>140.02179000000001</v>
      </c>
      <c r="P91" s="95">
        <v>146.487549</v>
      </c>
      <c r="Q91" s="95">
        <v>149.94494599999999</v>
      </c>
      <c r="R91" s="95">
        <v>153.067871</v>
      </c>
      <c r="S91" s="95">
        <v>156.14549299999999</v>
      </c>
      <c r="T91" s="95">
        <v>158.04278600000001</v>
      </c>
      <c r="U91" s="95">
        <v>160.08476300000001</v>
      </c>
      <c r="V91" s="95">
        <v>161.942612</v>
      </c>
      <c r="W91" s="95">
        <v>164.01928699999999</v>
      </c>
      <c r="X91" s="95">
        <v>165.28024300000001</v>
      </c>
      <c r="Y91" s="95">
        <v>167.000687</v>
      </c>
      <c r="Z91" s="95">
        <v>169.163284</v>
      </c>
      <c r="AA91" s="95">
        <v>170.02362099999999</v>
      </c>
      <c r="AB91" s="95">
        <v>170.728531</v>
      </c>
      <c r="AC91" s="95">
        <v>171.92366000000001</v>
      </c>
      <c r="AD91" s="95">
        <v>173.108856</v>
      </c>
      <c r="AE91" s="95">
        <v>174.43945299999999</v>
      </c>
      <c r="AF91" s="95">
        <v>174.888901</v>
      </c>
      <c r="AG91" s="95">
        <v>175.18540999999999</v>
      </c>
      <c r="AH91" s="95">
        <v>175.605377</v>
      </c>
      <c r="AI91" s="95">
        <v>175.78035</v>
      </c>
      <c r="AJ91" s="96">
        <v>1.755E-2</v>
      </c>
    </row>
    <row r="92" spans="1:36" ht="42.75">
      <c r="A92" s="94" t="s">
        <v>375</v>
      </c>
      <c r="B92" s="95">
        <v>6.0862879999999997</v>
      </c>
      <c r="C92" s="95">
        <v>2.7700459999999998</v>
      </c>
      <c r="D92" s="95">
        <v>2.7641900000000001</v>
      </c>
      <c r="E92" s="95">
        <v>2.7451449999999999</v>
      </c>
      <c r="F92" s="95">
        <v>2.7173370000000001</v>
      </c>
      <c r="G92" s="95">
        <v>2.6192280000000001</v>
      </c>
      <c r="H92" s="95">
        <v>2.582532</v>
      </c>
      <c r="I92" s="95">
        <v>2.5158680000000002</v>
      </c>
      <c r="J92" s="95">
        <v>2.4306209999999999</v>
      </c>
      <c r="K92" s="95">
        <v>2.4088310000000002</v>
      </c>
      <c r="L92" s="95">
        <v>2.3724699999999999</v>
      </c>
      <c r="M92" s="95">
        <v>2.3461249999999998</v>
      </c>
      <c r="N92" s="95">
        <v>2.3011059999999999</v>
      </c>
      <c r="O92" s="95">
        <v>2.2945220000000002</v>
      </c>
      <c r="P92" s="95">
        <v>2.2978719999999999</v>
      </c>
      <c r="Q92" s="95">
        <v>2.275398</v>
      </c>
      <c r="R92" s="95">
        <v>2.2624490000000002</v>
      </c>
      <c r="S92" s="95">
        <v>2.2568060000000001</v>
      </c>
      <c r="T92" s="95">
        <v>2.2388129999999999</v>
      </c>
      <c r="U92" s="95">
        <v>2.245981</v>
      </c>
      <c r="V92" s="95">
        <v>2.2603819999999999</v>
      </c>
      <c r="W92" s="95">
        <v>2.2763110000000002</v>
      </c>
      <c r="X92" s="95">
        <v>2.2860909999999999</v>
      </c>
      <c r="Y92" s="95">
        <v>2.2999520000000002</v>
      </c>
      <c r="Z92" s="95">
        <v>2.3117179999999999</v>
      </c>
      <c r="AA92" s="95">
        <v>2.3191809999999999</v>
      </c>
      <c r="AB92" s="95">
        <v>2.327804</v>
      </c>
      <c r="AC92" s="95">
        <v>2.3469669999999998</v>
      </c>
      <c r="AD92" s="95">
        <v>2.3612350000000002</v>
      </c>
      <c r="AE92" s="95">
        <v>2.38076</v>
      </c>
      <c r="AF92" s="95">
        <v>2.3919429999999999</v>
      </c>
      <c r="AG92" s="95">
        <v>2.399715</v>
      </c>
      <c r="AH92" s="95">
        <v>2.414631</v>
      </c>
      <c r="AI92" s="95">
        <v>2.4261460000000001</v>
      </c>
      <c r="AJ92" s="96">
        <v>-4.1339999999999997E-3</v>
      </c>
    </row>
    <row r="93" spans="1:36">
      <c r="A93" s="94" t="s">
        <v>376</v>
      </c>
      <c r="B93" s="95">
        <v>0.486848</v>
      </c>
      <c r="C93" s="95">
        <v>0.88044199999999995</v>
      </c>
      <c r="D93" s="95">
        <v>1.6766620000000001</v>
      </c>
      <c r="E93" s="95">
        <v>2.8384429999999998</v>
      </c>
      <c r="F93" s="95">
        <v>5.0179109999999998</v>
      </c>
      <c r="G93" s="95">
        <v>7.2193199999999997</v>
      </c>
      <c r="H93" s="95">
        <v>7.4043919999999996</v>
      </c>
      <c r="I93" s="95">
        <v>8.0952739999999999</v>
      </c>
      <c r="J93" s="95">
        <v>8.5297239999999999</v>
      </c>
      <c r="K93" s="95">
        <v>8.3378979999999991</v>
      </c>
      <c r="L93" s="95">
        <v>8.1710069999999995</v>
      </c>
      <c r="M93" s="95">
        <v>7.6237959999999996</v>
      </c>
      <c r="N93" s="95">
        <v>7.5680880000000004</v>
      </c>
      <c r="O93" s="95">
        <v>7.3925239999999999</v>
      </c>
      <c r="P93" s="95">
        <v>7.2991149999999996</v>
      </c>
      <c r="Q93" s="95">
        <v>6.5933380000000001</v>
      </c>
      <c r="R93" s="95">
        <v>6.432963</v>
      </c>
      <c r="S93" s="95">
        <v>6.374682</v>
      </c>
      <c r="T93" s="95">
        <v>6.3030179999999998</v>
      </c>
      <c r="U93" s="95">
        <v>6.3592930000000001</v>
      </c>
      <c r="V93" s="95">
        <v>6.2254990000000001</v>
      </c>
      <c r="W93" s="95">
        <v>6.2551870000000003</v>
      </c>
      <c r="X93" s="95">
        <v>6.3099829999999999</v>
      </c>
      <c r="Y93" s="95">
        <v>6.3780789999999996</v>
      </c>
      <c r="Z93" s="95">
        <v>6.3811140000000002</v>
      </c>
      <c r="AA93" s="95">
        <v>6.410202</v>
      </c>
      <c r="AB93" s="95">
        <v>6.4600660000000003</v>
      </c>
      <c r="AC93" s="95">
        <v>6.5168530000000002</v>
      </c>
      <c r="AD93" s="95">
        <v>6.552683</v>
      </c>
      <c r="AE93" s="95">
        <v>6.6017679999999999</v>
      </c>
      <c r="AF93" s="95">
        <v>6.6585330000000003</v>
      </c>
      <c r="AG93" s="95">
        <v>6.697152</v>
      </c>
      <c r="AH93" s="95">
        <v>6.7454429999999999</v>
      </c>
      <c r="AI93" s="95">
        <v>6.8228710000000001</v>
      </c>
      <c r="AJ93" s="96">
        <v>6.6078999999999999E-2</v>
      </c>
    </row>
    <row r="94" spans="1:36">
      <c r="A94" s="93" t="s">
        <v>377</v>
      </c>
      <c r="B94" s="97">
        <v>2645.461914</v>
      </c>
      <c r="C94" s="97">
        <v>2600.7856449999999</v>
      </c>
      <c r="D94" s="97">
        <v>2593.9291990000002</v>
      </c>
      <c r="E94" s="97">
        <v>2576.0200199999999</v>
      </c>
      <c r="F94" s="97">
        <v>2559.6159670000002</v>
      </c>
      <c r="G94" s="97">
        <v>2496.5651859999998</v>
      </c>
      <c r="H94" s="97">
        <v>2498.3364259999998</v>
      </c>
      <c r="I94" s="97">
        <v>2492.0795899999998</v>
      </c>
      <c r="J94" s="97">
        <v>2477.8344729999999</v>
      </c>
      <c r="K94" s="97">
        <v>2477.9101559999999</v>
      </c>
      <c r="L94" s="97">
        <v>2471.7836910000001</v>
      </c>
      <c r="M94" s="97">
        <v>2475.5754390000002</v>
      </c>
      <c r="N94" s="97">
        <v>2483.0397950000001</v>
      </c>
      <c r="O94" s="97">
        <v>2490.9868160000001</v>
      </c>
      <c r="P94" s="97">
        <v>2526.226318</v>
      </c>
      <c r="Q94" s="97">
        <v>2528.6450199999999</v>
      </c>
      <c r="R94" s="97">
        <v>2544.1621089999999</v>
      </c>
      <c r="S94" s="97">
        <v>2563.9125979999999</v>
      </c>
      <c r="T94" s="97">
        <v>2569.5710450000001</v>
      </c>
      <c r="U94" s="97">
        <v>2577.7866210000002</v>
      </c>
      <c r="V94" s="97">
        <v>2593.3354490000002</v>
      </c>
      <c r="W94" s="97">
        <v>2609.3632809999999</v>
      </c>
      <c r="X94" s="97">
        <v>2615.1757809999999</v>
      </c>
      <c r="Y94" s="97">
        <v>2625.345703</v>
      </c>
      <c r="Z94" s="97">
        <v>2634.163818</v>
      </c>
      <c r="AA94" s="97">
        <v>2633.411865</v>
      </c>
      <c r="AB94" s="97">
        <v>2636.1577149999998</v>
      </c>
      <c r="AC94" s="97">
        <v>2651.5290530000002</v>
      </c>
      <c r="AD94" s="97">
        <v>2662.173828</v>
      </c>
      <c r="AE94" s="97">
        <v>2670.9370119999999</v>
      </c>
      <c r="AF94" s="97">
        <v>2668.7312010000001</v>
      </c>
      <c r="AG94" s="97">
        <v>2662.3896479999999</v>
      </c>
      <c r="AH94" s="97">
        <v>2665.6762699999999</v>
      </c>
      <c r="AI94" s="97">
        <v>2664.8747560000002</v>
      </c>
      <c r="AJ94" s="98">
        <v>7.6099999999999996E-4</v>
      </c>
    </row>
    <row r="95" spans="1:36">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row>
    <row r="96" spans="1:36" ht="42.75">
      <c r="A96" s="94" t="s">
        <v>378</v>
      </c>
      <c r="B96" s="95">
        <v>270.755402</v>
      </c>
      <c r="C96" s="95">
        <v>265.62872299999998</v>
      </c>
      <c r="D96" s="95">
        <v>267.889252</v>
      </c>
      <c r="E96" s="95">
        <v>283.97738600000002</v>
      </c>
      <c r="F96" s="95">
        <v>340.01748700000002</v>
      </c>
      <c r="G96" s="95">
        <v>390.02346799999998</v>
      </c>
      <c r="H96" s="95">
        <v>427.29830900000002</v>
      </c>
      <c r="I96" s="95">
        <v>442.13146999999998</v>
      </c>
      <c r="J96" s="95">
        <v>507.687927</v>
      </c>
      <c r="K96" s="95">
        <v>505.12564099999997</v>
      </c>
      <c r="L96" s="95">
        <v>499.03552200000001</v>
      </c>
      <c r="M96" s="95">
        <v>495.98242199999999</v>
      </c>
      <c r="N96" s="95">
        <v>486.29183999999998</v>
      </c>
      <c r="O96" s="95">
        <v>482.197113</v>
      </c>
      <c r="P96" s="95">
        <v>484.32086199999998</v>
      </c>
      <c r="Q96" s="95">
        <v>481.580017</v>
      </c>
      <c r="R96" s="95">
        <v>484.82965100000001</v>
      </c>
      <c r="S96" s="95">
        <v>483.42794800000001</v>
      </c>
      <c r="T96" s="95">
        <v>481.31939699999998</v>
      </c>
      <c r="U96" s="95">
        <v>478.89083900000003</v>
      </c>
      <c r="V96" s="95">
        <v>479.31637599999999</v>
      </c>
      <c r="W96" s="95">
        <v>482.66488600000002</v>
      </c>
      <c r="X96" s="95">
        <v>481.96048000000002</v>
      </c>
      <c r="Y96" s="95">
        <v>481.85226399999999</v>
      </c>
      <c r="Z96" s="95">
        <v>490.96957400000002</v>
      </c>
      <c r="AA96" s="95">
        <v>490.035461</v>
      </c>
      <c r="AB96" s="95">
        <v>490.601654</v>
      </c>
      <c r="AC96" s="95">
        <v>493.78128099999998</v>
      </c>
      <c r="AD96" s="95">
        <v>496.18624899999998</v>
      </c>
      <c r="AE96" s="95">
        <v>498.020599</v>
      </c>
      <c r="AF96" s="95">
        <v>498.867188</v>
      </c>
      <c r="AG96" s="95">
        <v>496.83410600000002</v>
      </c>
      <c r="AH96" s="95">
        <v>495.25277699999998</v>
      </c>
      <c r="AI96" s="95">
        <v>492.72332799999998</v>
      </c>
      <c r="AJ96" s="96">
        <v>1.9494999999999998E-2</v>
      </c>
    </row>
    <row r="97" spans="1:36" ht="28.5">
      <c r="A97" s="94" t="s">
        <v>379</v>
      </c>
      <c r="B97" s="95">
        <v>0.77394799999999997</v>
      </c>
      <c r="C97" s="95">
        <v>1.838824</v>
      </c>
      <c r="D97" s="95">
        <v>3.5763630000000002</v>
      </c>
      <c r="E97" s="95">
        <v>5.66988</v>
      </c>
      <c r="F97" s="95">
        <v>7.2459360000000004</v>
      </c>
      <c r="G97" s="95">
        <v>8.3651820000000008</v>
      </c>
      <c r="H97" s="95">
        <v>9.2239269999999998</v>
      </c>
      <c r="I97" s="95">
        <v>9.9179460000000006</v>
      </c>
      <c r="J97" s="95">
        <v>13.029443000000001</v>
      </c>
      <c r="K97" s="95">
        <v>13.724451999999999</v>
      </c>
      <c r="L97" s="95">
        <v>14.220067</v>
      </c>
      <c r="M97" s="95">
        <v>15.096401999999999</v>
      </c>
      <c r="N97" s="95">
        <v>15.551401</v>
      </c>
      <c r="O97" s="95">
        <v>16.304286999999999</v>
      </c>
      <c r="P97" s="95">
        <v>16.385339999999999</v>
      </c>
      <c r="Q97" s="95">
        <v>16.165887999999999</v>
      </c>
      <c r="R97" s="95">
        <v>15.832492999999999</v>
      </c>
      <c r="S97" s="95">
        <v>16.018699999999999</v>
      </c>
      <c r="T97" s="95">
        <v>15.518606</v>
      </c>
      <c r="U97" s="95">
        <v>15.123608000000001</v>
      </c>
      <c r="V97" s="95">
        <v>14.896746</v>
      </c>
      <c r="W97" s="95">
        <v>14.662940000000001</v>
      </c>
      <c r="X97" s="95">
        <v>14.342311</v>
      </c>
      <c r="Y97" s="95">
        <v>14.160992999999999</v>
      </c>
      <c r="Z97" s="95">
        <v>14.298762</v>
      </c>
      <c r="AA97" s="95">
        <v>14.043082</v>
      </c>
      <c r="AB97" s="95">
        <v>13.833691</v>
      </c>
      <c r="AC97" s="95">
        <v>13.667787000000001</v>
      </c>
      <c r="AD97" s="95">
        <v>13.472198000000001</v>
      </c>
      <c r="AE97" s="95">
        <v>13.580422</v>
      </c>
      <c r="AF97" s="95">
        <v>13.563235000000001</v>
      </c>
      <c r="AG97" s="95">
        <v>13.350177</v>
      </c>
      <c r="AH97" s="95">
        <v>13.10567</v>
      </c>
      <c r="AI97" s="95">
        <v>12.774794</v>
      </c>
      <c r="AJ97" s="96">
        <v>6.2446000000000002E-2</v>
      </c>
    </row>
    <row r="98" spans="1:36">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row>
    <row r="99" spans="1:36" ht="24">
      <c r="A99" s="93" t="s">
        <v>380</v>
      </c>
      <c r="B99" s="97">
        <v>584.14428699999996</v>
      </c>
      <c r="C99" s="97">
        <v>597.68237299999998</v>
      </c>
      <c r="D99" s="97">
        <v>663.17163100000005</v>
      </c>
      <c r="E99" s="97">
        <v>718.051514</v>
      </c>
      <c r="F99" s="97">
        <v>806.71557600000006</v>
      </c>
      <c r="G99" s="97">
        <v>870.43701199999998</v>
      </c>
      <c r="H99" s="97">
        <v>924.40026899999998</v>
      </c>
      <c r="I99" s="97">
        <v>960.58422900000005</v>
      </c>
      <c r="J99" s="97">
        <v>1045.647461</v>
      </c>
      <c r="K99" s="97">
        <v>1049.429932</v>
      </c>
      <c r="L99" s="97">
        <v>1058.6549070000001</v>
      </c>
      <c r="M99" s="97">
        <v>1070.2653809999999</v>
      </c>
      <c r="N99" s="97">
        <v>1101.306763</v>
      </c>
      <c r="O99" s="97">
        <v>1120.650635</v>
      </c>
      <c r="P99" s="97">
        <v>1148.1879879999999</v>
      </c>
      <c r="Q99" s="97">
        <v>1157.590942</v>
      </c>
      <c r="R99" s="97">
        <v>1177.374634</v>
      </c>
      <c r="S99" s="97">
        <v>1199.2670900000001</v>
      </c>
      <c r="T99" s="97">
        <v>1210.0615230000001</v>
      </c>
      <c r="U99" s="97">
        <v>1224.056763</v>
      </c>
      <c r="V99" s="97">
        <v>1238.0167240000001</v>
      </c>
      <c r="W99" s="97">
        <v>1254.5767820000001</v>
      </c>
      <c r="X99" s="97">
        <v>1261.5854489999999</v>
      </c>
      <c r="Y99" s="97">
        <v>1271.53772</v>
      </c>
      <c r="Z99" s="97">
        <v>1285.009888</v>
      </c>
      <c r="AA99" s="97">
        <v>1285.832275</v>
      </c>
      <c r="AB99" s="97">
        <v>1286.8394780000001</v>
      </c>
      <c r="AC99" s="97">
        <v>1293.3070070000001</v>
      </c>
      <c r="AD99" s="97">
        <v>1299.908447</v>
      </c>
      <c r="AE99" s="97">
        <v>1303.727173</v>
      </c>
      <c r="AF99" s="97">
        <v>1299.744629</v>
      </c>
      <c r="AG99" s="97">
        <v>1298.9326169999999</v>
      </c>
      <c r="AH99" s="97">
        <v>1306.6748050000001</v>
      </c>
      <c r="AI99" s="97">
        <v>1312.7717290000001</v>
      </c>
      <c r="AJ99" s="98">
        <v>2.4892999999999998E-2</v>
      </c>
    </row>
    <row r="100" spans="1:36" ht="14.65" thickBo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row>
    <row r="101" spans="1:36">
      <c r="A101" s="189" t="s">
        <v>381</v>
      </c>
      <c r="B101" s="189"/>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c r="AA101" s="189"/>
      <c r="AB101" s="189"/>
      <c r="AC101" s="189"/>
      <c r="AD101" s="189"/>
      <c r="AE101" s="189"/>
      <c r="AF101" s="189"/>
      <c r="AG101" s="189"/>
      <c r="AH101" s="189"/>
      <c r="AI101" s="189"/>
      <c r="AJ101" s="189"/>
    </row>
    <row r="102" spans="1:36">
      <c r="A102" s="99" t="s">
        <v>382</v>
      </c>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row>
    <row r="103" spans="1:36">
      <c r="A103" s="99" t="s">
        <v>383</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row>
    <row r="104" spans="1:36">
      <c r="A104" s="99" t="s">
        <v>384</v>
      </c>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row>
    <row r="105" spans="1:36">
      <c r="A105" s="99" t="s">
        <v>385</v>
      </c>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row>
    <row r="106" spans="1:36">
      <c r="A106" s="99" t="s">
        <v>386</v>
      </c>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row>
    <row r="107" spans="1:36">
      <c r="A107" s="99" t="s">
        <v>387</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row>
    <row r="108" spans="1:36">
      <c r="A108" s="99" t="s">
        <v>388</v>
      </c>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row>
    <row r="109" spans="1:36">
      <c r="A109" s="99" t="s">
        <v>389</v>
      </c>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row>
    <row r="110" spans="1:36">
      <c r="A110" s="99" t="s">
        <v>390</v>
      </c>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row>
    <row r="111" spans="1:36">
      <c r="A111" s="99" t="s">
        <v>391</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row>
    <row r="112" spans="1:36">
      <c r="A112" s="99" t="s">
        <v>392</v>
      </c>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row>
  </sheetData>
  <mergeCells count="1">
    <mergeCell ref="A101:AJ101"/>
  </mergeCells>
  <pageMargins left="0.7" right="0.7" top="0.75" bottom="0.75" header="0.3" footer="0.3"/>
  <pageSetup orientation="portrait" horizont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E37" sqref="E37"/>
    </sheetView>
  </sheetViews>
  <sheetFormatPr defaultRowHeight="14.25"/>
  <sheetData>
    <row r="1" spans="2:2">
      <c r="B1" t="s">
        <v>228</v>
      </c>
    </row>
    <row r="2" spans="2:2">
      <c r="B2" t="s">
        <v>227</v>
      </c>
    </row>
    <row r="3" spans="2:2">
      <c r="B3" s="33" t="s">
        <v>212</v>
      </c>
    </row>
    <row r="4" spans="2:2">
      <c r="B4" s="40">
        <v>43101</v>
      </c>
    </row>
    <row r="6" spans="2:2">
      <c r="B6" t="s">
        <v>229</v>
      </c>
    </row>
    <row r="7" spans="2:2">
      <c r="B7" t="s">
        <v>233</v>
      </c>
    </row>
    <row r="30" spans="2:11">
      <c r="B30" s="33" t="s">
        <v>212</v>
      </c>
    </row>
    <row r="32" spans="2:11">
      <c r="B32" t="s">
        <v>230</v>
      </c>
      <c r="K32" t="s">
        <v>213</v>
      </c>
    </row>
    <row r="34" spans="1:13">
      <c r="K34" t="s">
        <v>214</v>
      </c>
    </row>
    <row r="35" spans="1:13">
      <c r="C35" t="s">
        <v>231</v>
      </c>
    </row>
    <row r="36" spans="1:13">
      <c r="A36" t="str">
        <f t="shared" ref="A36:A46" si="0">K36</f>
        <v>car</v>
      </c>
      <c r="K36" s="1" t="s">
        <v>215</v>
      </c>
      <c r="M36" t="s">
        <v>226</v>
      </c>
    </row>
    <row r="37" spans="1:13">
      <c r="A37" t="str">
        <f t="shared" si="0"/>
        <v>small</v>
      </c>
      <c r="B37">
        <f>0.21</f>
        <v>0.21</v>
      </c>
      <c r="C37">
        <v>0.21</v>
      </c>
      <c r="K37" t="s">
        <v>216</v>
      </c>
      <c r="L37">
        <v>0.13700000000000001</v>
      </c>
      <c r="M37">
        <f>L37/$L$41</f>
        <v>0.53725490196078429</v>
      </c>
    </row>
    <row r="38" spans="1:13">
      <c r="A38" t="str">
        <f t="shared" si="0"/>
        <v>mid</v>
      </c>
      <c r="C38">
        <f>(B39-C39)</f>
        <v>9.8813559322033895E-2</v>
      </c>
      <c r="K38" t="s">
        <v>217</v>
      </c>
      <c r="L38">
        <v>0.106</v>
      </c>
      <c r="M38" s="35">
        <f>L38/$L$41</f>
        <v>0.41568627450980389</v>
      </c>
    </row>
    <row r="39" spans="1:13">
      <c r="A39" t="s">
        <v>232</v>
      </c>
      <c r="B39">
        <v>0.11</v>
      </c>
      <c r="C39">
        <f>(L39/(L39+L38))*B39</f>
        <v>1.1186440677966102E-2</v>
      </c>
      <c r="K39" t="s">
        <v>218</v>
      </c>
      <c r="L39">
        <v>1.2E-2</v>
      </c>
      <c r="M39" s="35">
        <f>L39/$L$41</f>
        <v>4.7058823529411764E-2</v>
      </c>
    </row>
    <row r="40" spans="1:13">
      <c r="K40" t="s">
        <v>224</v>
      </c>
    </row>
    <row r="41" spans="1:13">
      <c r="K41" t="s">
        <v>225</v>
      </c>
      <c r="L41">
        <f>SUM(L37:L39)</f>
        <v>0.255</v>
      </c>
    </row>
    <row r="42" spans="1:13" s="35" customFormat="1"/>
    <row r="43" spans="1:13">
      <c r="A43" t="str">
        <f t="shared" si="0"/>
        <v>truck</v>
      </c>
      <c r="K43" s="1" t="s">
        <v>219</v>
      </c>
    </row>
    <row r="44" spans="1:13">
      <c r="A44" t="str">
        <f t="shared" si="0"/>
        <v>pickup</v>
      </c>
      <c r="B44">
        <v>0.16</v>
      </c>
      <c r="C44">
        <f>B44</f>
        <v>0.16</v>
      </c>
      <c r="K44" t="s">
        <v>220</v>
      </c>
      <c r="L44">
        <v>0.158</v>
      </c>
      <c r="M44">
        <f>L44/L48</f>
        <v>0.25199362041467305</v>
      </c>
    </row>
    <row r="45" spans="1:13">
      <c r="A45" t="str">
        <f t="shared" si="0"/>
        <v>crossover</v>
      </c>
      <c r="C45">
        <f>B46-C46</f>
        <v>0.2392963752665245</v>
      </c>
      <c r="K45" t="s">
        <v>221</v>
      </c>
      <c r="L45">
        <v>0.38700000000000001</v>
      </c>
      <c r="M45" s="35">
        <f>L45/L48</f>
        <v>0.61722488038277512</v>
      </c>
    </row>
    <row r="46" spans="1:13">
      <c r="A46" t="str">
        <f t="shared" si="0"/>
        <v>SUV</v>
      </c>
      <c r="B46">
        <v>0.28999999999999998</v>
      </c>
      <c r="C46">
        <f>B46*L46/(L46+L45)</f>
        <v>5.0703624733475477E-2</v>
      </c>
      <c r="K46" t="s">
        <v>222</v>
      </c>
      <c r="L46">
        <v>8.2000000000000003E-2</v>
      </c>
      <c r="M46" s="35">
        <f>L46/L48</f>
        <v>0.13078149920255183</v>
      </c>
    </row>
    <row r="47" spans="1:13">
      <c r="K47" t="s">
        <v>223</v>
      </c>
    </row>
    <row r="48" spans="1:13">
      <c r="L48">
        <f>SUM(L44:L46)</f>
        <v>0.627</v>
      </c>
    </row>
    <row r="51" spans="1:2">
      <c r="A51" t="s">
        <v>241</v>
      </c>
    </row>
    <row r="53" spans="1:2">
      <c r="A53" t="str">
        <f>A36</f>
        <v>car</v>
      </c>
      <c r="B53">
        <f>(B37+B39)</f>
        <v>0.32</v>
      </c>
    </row>
    <row r="54" spans="1:2">
      <c r="A54" t="s">
        <v>219</v>
      </c>
      <c r="B54">
        <f>B44+B46</f>
        <v>0.44999999999999996</v>
      </c>
    </row>
  </sheetData>
  <hyperlinks>
    <hyperlink ref="B30" r:id="rId1"/>
    <hyperlink ref="B3" r:id="rId2"/>
  </hyperlinks>
  <pageMargins left="0.7" right="0.7" top="0.75" bottom="0.75" header="0.3" footer="0.3"/>
  <pageSetup orientation="portrait" horizontalDpi="200"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
  <sheetViews>
    <sheetView workbookViewId="0">
      <selection activeCell="B1" sqref="B1"/>
    </sheetView>
  </sheetViews>
  <sheetFormatPr defaultRowHeight="14.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workbookViewId="0">
      <selection activeCell="H15" sqref="H15"/>
    </sheetView>
  </sheetViews>
  <sheetFormatPr defaultRowHeight="14.25"/>
  <cols>
    <col min="2" max="2" width="13.86328125" customWidth="1"/>
    <col min="3" max="3" width="14.6640625" customWidth="1"/>
    <col min="35" max="35" width="10.86328125" bestFit="1" customWidth="1"/>
  </cols>
  <sheetData>
    <row r="1" spans="1:35" s="35" customFormat="1">
      <c r="A1" s="35" t="s">
        <v>708</v>
      </c>
    </row>
    <row r="2" spans="1:35" s="35" customFormat="1">
      <c r="A2" s="35" t="s">
        <v>709</v>
      </c>
    </row>
    <row r="3" spans="1:35" s="35" customFormat="1">
      <c r="B3" s="35">
        <v>2017</v>
      </c>
      <c r="C3" s="35">
        <v>2018</v>
      </c>
      <c r="D3" s="35">
        <v>2019</v>
      </c>
      <c r="E3" s="35">
        <v>2020</v>
      </c>
      <c r="F3" s="35">
        <v>2021</v>
      </c>
      <c r="G3" s="35">
        <v>2022</v>
      </c>
      <c r="H3" s="35">
        <v>2023</v>
      </c>
      <c r="I3" s="35">
        <v>2024</v>
      </c>
      <c r="J3" s="35">
        <v>2025</v>
      </c>
      <c r="K3" s="35">
        <v>2026</v>
      </c>
      <c r="L3" s="35">
        <v>2027</v>
      </c>
      <c r="M3" s="35">
        <v>2028</v>
      </c>
      <c r="N3" s="35">
        <v>2029</v>
      </c>
      <c r="O3" s="35">
        <v>2030</v>
      </c>
      <c r="P3" s="35">
        <v>2031</v>
      </c>
      <c r="Q3" s="35">
        <v>2032</v>
      </c>
      <c r="R3" s="35">
        <v>2033</v>
      </c>
      <c r="S3" s="35">
        <v>2034</v>
      </c>
      <c r="T3" s="35">
        <v>2035</v>
      </c>
      <c r="U3" s="35">
        <v>2036</v>
      </c>
      <c r="V3" s="35">
        <v>2037</v>
      </c>
      <c r="W3" s="35">
        <v>2038</v>
      </c>
      <c r="X3" s="35">
        <v>2039</v>
      </c>
      <c r="Y3" s="35">
        <v>2040</v>
      </c>
      <c r="Z3" s="35">
        <v>2041</v>
      </c>
      <c r="AA3" s="35">
        <v>2042</v>
      </c>
      <c r="AB3" s="35">
        <v>2043</v>
      </c>
      <c r="AC3" s="35">
        <v>2044</v>
      </c>
      <c r="AD3" s="35">
        <v>2045</v>
      </c>
      <c r="AE3" s="35">
        <v>2046</v>
      </c>
      <c r="AF3" s="35">
        <v>2047</v>
      </c>
      <c r="AG3" s="35">
        <v>2048</v>
      </c>
      <c r="AH3" s="35">
        <v>2049</v>
      </c>
      <c r="AI3" s="35">
        <v>2050</v>
      </c>
    </row>
    <row r="4" spans="1:35" s="35" customFormat="1">
      <c r="A4" s="35" t="s">
        <v>706</v>
      </c>
      <c r="B4" s="42">
        <f>B10</f>
        <v>84579.247983407578</v>
      </c>
      <c r="C4" s="42">
        <f>B4</f>
        <v>84579.247983407578</v>
      </c>
      <c r="D4" s="42">
        <f t="shared" ref="D4:AH4" si="0">C4</f>
        <v>84579.247983407578</v>
      </c>
      <c r="E4" s="42">
        <f t="shared" si="0"/>
        <v>84579.247983407578</v>
      </c>
      <c r="F4" s="42">
        <f t="shared" si="0"/>
        <v>84579.247983407578</v>
      </c>
      <c r="G4" s="42">
        <f t="shared" si="0"/>
        <v>84579.247983407578</v>
      </c>
      <c r="H4" s="42">
        <f t="shared" si="0"/>
        <v>84579.247983407578</v>
      </c>
      <c r="I4" s="42">
        <f t="shared" si="0"/>
        <v>84579.247983407578</v>
      </c>
      <c r="J4" s="42">
        <f t="shared" si="0"/>
        <v>84579.247983407578</v>
      </c>
      <c r="K4" s="42">
        <f t="shared" si="0"/>
        <v>84579.247983407578</v>
      </c>
      <c r="L4" s="42">
        <f t="shared" si="0"/>
        <v>84579.247983407578</v>
      </c>
      <c r="M4" s="42">
        <f t="shared" si="0"/>
        <v>84579.247983407578</v>
      </c>
      <c r="N4" s="42">
        <f t="shared" si="0"/>
        <v>84579.247983407578</v>
      </c>
      <c r="O4" s="42">
        <f t="shared" si="0"/>
        <v>84579.247983407578</v>
      </c>
      <c r="P4" s="42">
        <f t="shared" si="0"/>
        <v>84579.247983407578</v>
      </c>
      <c r="Q4" s="42">
        <f t="shared" si="0"/>
        <v>84579.247983407578</v>
      </c>
      <c r="R4" s="42">
        <f t="shared" si="0"/>
        <v>84579.247983407578</v>
      </c>
      <c r="S4" s="42">
        <f t="shared" si="0"/>
        <v>84579.247983407578</v>
      </c>
      <c r="T4" s="42">
        <f t="shared" si="0"/>
        <v>84579.247983407578</v>
      </c>
      <c r="U4" s="42">
        <f t="shared" si="0"/>
        <v>84579.247983407578</v>
      </c>
      <c r="V4" s="42">
        <f t="shared" si="0"/>
        <v>84579.247983407578</v>
      </c>
      <c r="W4" s="42">
        <f t="shared" si="0"/>
        <v>84579.247983407578</v>
      </c>
      <c r="X4" s="42">
        <f t="shared" si="0"/>
        <v>84579.247983407578</v>
      </c>
      <c r="Y4" s="42">
        <f t="shared" si="0"/>
        <v>84579.247983407578</v>
      </c>
      <c r="Z4" s="42">
        <f t="shared" si="0"/>
        <v>84579.247983407578</v>
      </c>
      <c r="AA4" s="42">
        <f t="shared" si="0"/>
        <v>84579.247983407578</v>
      </c>
      <c r="AB4" s="42">
        <f t="shared" si="0"/>
        <v>84579.247983407578</v>
      </c>
      <c r="AC4" s="42">
        <f t="shared" si="0"/>
        <v>84579.247983407578</v>
      </c>
      <c r="AD4" s="42">
        <f t="shared" si="0"/>
        <v>84579.247983407578</v>
      </c>
      <c r="AE4" s="42">
        <f t="shared" si="0"/>
        <v>84579.247983407578</v>
      </c>
      <c r="AF4" s="42">
        <f t="shared" si="0"/>
        <v>84579.247983407578</v>
      </c>
      <c r="AG4" s="42">
        <f t="shared" si="0"/>
        <v>84579.247983407578</v>
      </c>
      <c r="AH4" s="42">
        <f t="shared" si="0"/>
        <v>84579.247983407578</v>
      </c>
      <c r="AI4" s="101">
        <f t="shared" ref="AI4" si="1">AH4</f>
        <v>84579.247983407578</v>
      </c>
    </row>
    <row r="5" spans="1:35" s="35" customFormat="1">
      <c r="A5" s="35" t="s">
        <v>707</v>
      </c>
      <c r="B5" s="42">
        <f>B11</f>
        <v>238630.82478316245</v>
      </c>
      <c r="C5" s="42">
        <f>B5</f>
        <v>238630.82478316245</v>
      </c>
      <c r="D5" s="42">
        <f t="shared" ref="D5:AH5" si="2">C5</f>
        <v>238630.82478316245</v>
      </c>
      <c r="E5" s="42">
        <f t="shared" si="2"/>
        <v>238630.82478316245</v>
      </c>
      <c r="F5" s="42">
        <f t="shared" si="2"/>
        <v>238630.82478316245</v>
      </c>
      <c r="G5" s="42">
        <f t="shared" si="2"/>
        <v>238630.82478316245</v>
      </c>
      <c r="H5" s="42">
        <f t="shared" si="2"/>
        <v>238630.82478316245</v>
      </c>
      <c r="I5" s="42">
        <f t="shared" si="2"/>
        <v>238630.82478316245</v>
      </c>
      <c r="J5" s="42">
        <f t="shared" si="2"/>
        <v>238630.82478316245</v>
      </c>
      <c r="K5" s="42">
        <f t="shared" si="2"/>
        <v>238630.82478316245</v>
      </c>
      <c r="L5" s="42">
        <f t="shared" si="2"/>
        <v>238630.82478316245</v>
      </c>
      <c r="M5" s="42">
        <f t="shared" si="2"/>
        <v>238630.82478316245</v>
      </c>
      <c r="N5" s="42">
        <f t="shared" si="2"/>
        <v>238630.82478316245</v>
      </c>
      <c r="O5" s="42">
        <f t="shared" si="2"/>
        <v>238630.82478316245</v>
      </c>
      <c r="P5" s="42">
        <f t="shared" si="2"/>
        <v>238630.82478316245</v>
      </c>
      <c r="Q5" s="42">
        <f t="shared" si="2"/>
        <v>238630.82478316245</v>
      </c>
      <c r="R5" s="42">
        <f t="shared" si="2"/>
        <v>238630.82478316245</v>
      </c>
      <c r="S5" s="42">
        <f t="shared" si="2"/>
        <v>238630.82478316245</v>
      </c>
      <c r="T5" s="42">
        <f t="shared" si="2"/>
        <v>238630.82478316245</v>
      </c>
      <c r="U5" s="42">
        <f t="shared" si="2"/>
        <v>238630.82478316245</v>
      </c>
      <c r="V5" s="42">
        <f t="shared" si="2"/>
        <v>238630.82478316245</v>
      </c>
      <c r="W5" s="42">
        <f t="shared" si="2"/>
        <v>238630.82478316245</v>
      </c>
      <c r="X5" s="42">
        <f t="shared" si="2"/>
        <v>238630.82478316245</v>
      </c>
      <c r="Y5" s="42">
        <f t="shared" si="2"/>
        <v>238630.82478316245</v>
      </c>
      <c r="Z5" s="42">
        <f t="shared" si="2"/>
        <v>238630.82478316245</v>
      </c>
      <c r="AA5" s="42">
        <f t="shared" si="2"/>
        <v>238630.82478316245</v>
      </c>
      <c r="AB5" s="42">
        <f t="shared" si="2"/>
        <v>238630.82478316245</v>
      </c>
      <c r="AC5" s="42">
        <f t="shared" si="2"/>
        <v>238630.82478316245</v>
      </c>
      <c r="AD5" s="42">
        <f t="shared" si="2"/>
        <v>238630.82478316245</v>
      </c>
      <c r="AE5" s="42">
        <f t="shared" si="2"/>
        <v>238630.82478316245</v>
      </c>
      <c r="AF5" s="42">
        <f t="shared" si="2"/>
        <v>238630.82478316245</v>
      </c>
      <c r="AG5" s="42">
        <f t="shared" si="2"/>
        <v>238630.82478316245</v>
      </c>
      <c r="AH5" s="42">
        <f t="shared" si="2"/>
        <v>238630.82478316245</v>
      </c>
      <c r="AI5" s="101">
        <f t="shared" ref="AI5" si="3">AH5</f>
        <v>238630.82478316245</v>
      </c>
    </row>
    <row r="6" spans="1:35" s="35" customFormat="1">
      <c r="B6" s="42"/>
    </row>
    <row r="7" spans="1:35" s="35" customFormat="1">
      <c r="B7" s="42"/>
    </row>
    <row r="8" spans="1:35" s="35" customFormat="1"/>
    <row r="9" spans="1:35" ht="42.75">
      <c r="B9" s="165" t="s">
        <v>697</v>
      </c>
      <c r="C9" s="165" t="s">
        <v>696</v>
      </c>
    </row>
    <row r="10" spans="1:35">
      <c r="A10" t="s">
        <v>175</v>
      </c>
      <c r="B10" s="42">
        <f>B15*C15+B16*C16+B17*C17+B18*C18</f>
        <v>84579.247983407578</v>
      </c>
      <c r="C10">
        <f>B15*D15+B16*D16+B17*D17</f>
        <v>0.28789222271360076</v>
      </c>
    </row>
    <row r="11" spans="1:35">
      <c r="A11" t="s">
        <v>177</v>
      </c>
      <c r="B11" s="42">
        <f>C21</f>
        <v>238630.82478316245</v>
      </c>
      <c r="C11">
        <f>B20*D20+B21*D21</f>
        <v>0.44755251078819619</v>
      </c>
    </row>
    <row r="13" spans="1:35">
      <c r="A13" s="1" t="s">
        <v>175</v>
      </c>
      <c r="B13" s="35"/>
    </row>
    <row r="14" spans="1:35" ht="57">
      <c r="A14" s="35"/>
      <c r="B14" s="10" t="str">
        <f>Sales!A3</f>
        <v>MDV - proportion of new sales by class</v>
      </c>
      <c r="C14" s="10" t="s">
        <v>694</v>
      </c>
      <c r="D14" s="10" t="s">
        <v>696</v>
      </c>
      <c r="F14" t="s">
        <v>777</v>
      </c>
      <c r="H14" t="s">
        <v>778</v>
      </c>
    </row>
    <row r="15" spans="1:35">
      <c r="A15" s="35" t="str">
        <f>Sales!A5</f>
        <v>2-3</v>
      </c>
      <c r="B15" s="163">
        <f>Sales!B5</f>
        <v>0.78944716442268459</v>
      </c>
      <c r="C15" s="34">
        <f>'Calc 2017 EV Vehicle &amp; Battery'!F16</f>
        <v>73359.470432158661</v>
      </c>
      <c r="D15" s="81">
        <f>'Calc 2017 EV Vehicle &amp; Battery'!E16</f>
        <v>0.24567339875804417</v>
      </c>
      <c r="F15">
        <v>0.15</v>
      </c>
      <c r="H15" s="81">
        <f>F15*B15+F16*B16+F17*B17</f>
        <v>0.22369349245206036</v>
      </c>
    </row>
    <row r="16" spans="1:35">
      <c r="A16" s="35" t="str">
        <f>Sales!A6</f>
        <v>4-5</v>
      </c>
      <c r="B16" s="163">
        <f>Sales!B6</f>
        <v>9.6852305181558546E-2</v>
      </c>
      <c r="C16" s="34">
        <f>'Calc 2017 EV Vehicle &amp; Battery'!F17</f>
        <v>101386.42662794929</v>
      </c>
      <c r="D16" s="81">
        <f>'Calc 2017 EV Vehicle &amp; Battery'!E17</f>
        <v>0.4411086189284889</v>
      </c>
      <c r="F16">
        <v>0.5</v>
      </c>
    </row>
    <row r="17" spans="1:6">
      <c r="A17" s="35" t="str">
        <f>Sales!A7</f>
        <v>6-7</v>
      </c>
      <c r="B17" s="163">
        <f>Sales!B7</f>
        <v>0.11370053039575684</v>
      </c>
      <c r="C17" s="34">
        <f>'Calc 2017 EV Vehicle &amp; Battery'!F18</f>
        <v>148163.89048947656</v>
      </c>
      <c r="D17" s="81">
        <f>'Calc 2017 EV Vehicle &amp; Battery'!E18</f>
        <v>0.45051388883594079</v>
      </c>
      <c r="F17">
        <v>0.5</v>
      </c>
    </row>
    <row r="18" spans="1:6">
      <c r="A18" s="35"/>
      <c r="B18" s="163"/>
      <c r="C18" s="34"/>
      <c r="D18" s="81"/>
    </row>
    <row r="20" spans="1:6">
      <c r="A20" s="1" t="s">
        <v>177</v>
      </c>
      <c r="C20" s="42"/>
      <c r="D20" s="81"/>
    </row>
    <row r="21" spans="1:6">
      <c r="A21" t="str">
        <f>Sales!A10</f>
        <v>7-8 Tractors</v>
      </c>
      <c r="B21">
        <f>Sales!B10</f>
        <v>1</v>
      </c>
      <c r="C21" s="42">
        <f>'Calc 2017 EV Vehicle &amp; Battery'!F20</f>
        <v>238630.82478316245</v>
      </c>
      <c r="D21" s="81">
        <f>'Calc 2017 EV Vehicle &amp; Battery'!E20</f>
        <v>0.44755251078819619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topLeftCell="A13" workbookViewId="0">
      <selection activeCell="B11" sqref="B11"/>
    </sheetView>
  </sheetViews>
  <sheetFormatPr defaultRowHeight="14.25"/>
  <cols>
    <col min="1" max="1" width="21.06640625" customWidth="1"/>
    <col min="4" max="4" width="8.86328125" style="5" customWidth="1"/>
    <col min="5" max="5" width="9.06640625" style="14"/>
  </cols>
  <sheetData>
    <row r="1" spans="1:6">
      <c r="A1" t="s">
        <v>692</v>
      </c>
    </row>
    <row r="3" spans="1:6">
      <c r="A3" t="s">
        <v>726</v>
      </c>
    </row>
    <row r="5" spans="1:6">
      <c r="A5" t="s">
        <v>664</v>
      </c>
      <c r="B5" s="171">
        <f>A18/B31</f>
        <v>0.78944716442268459</v>
      </c>
    </row>
    <row r="6" spans="1:6">
      <c r="A6" t="s">
        <v>665</v>
      </c>
      <c r="B6" s="171">
        <f>B18/B31</f>
        <v>9.6852305181558546E-2</v>
      </c>
    </row>
    <row r="7" spans="1:6">
      <c r="A7" t="s">
        <v>666</v>
      </c>
      <c r="B7" s="171">
        <f>C18/B31</f>
        <v>0.11370053039575684</v>
      </c>
    </row>
    <row r="8" spans="1:6">
      <c r="A8" s="153"/>
      <c r="B8" s="171">
        <f>SUM(B5:B7)</f>
        <v>1</v>
      </c>
    </row>
    <row r="10" spans="1:6">
      <c r="A10" t="s">
        <v>663</v>
      </c>
      <c r="B10">
        <v>1</v>
      </c>
    </row>
    <row r="14" spans="1:6">
      <c r="A14" t="s">
        <v>175</v>
      </c>
      <c r="F14" t="s">
        <v>177</v>
      </c>
    </row>
    <row r="15" spans="1:6" s="35" customFormat="1">
      <c r="D15" s="5"/>
      <c r="E15" s="14"/>
    </row>
    <row r="16" spans="1:6">
      <c r="A16" s="35" t="s">
        <v>685</v>
      </c>
    </row>
    <row r="17" spans="1:7" s="35" customFormat="1">
      <c r="A17" s="35" t="s">
        <v>664</v>
      </c>
      <c r="B17" s="35" t="s">
        <v>665</v>
      </c>
      <c r="C17" s="35" t="s">
        <v>666</v>
      </c>
      <c r="D17" s="35">
        <v>8</v>
      </c>
      <c r="E17" s="14"/>
      <c r="G17" s="35" t="s">
        <v>663</v>
      </c>
    </row>
    <row r="18" spans="1:7">
      <c r="A18" s="35">
        <f>A29</f>
        <v>386987</v>
      </c>
      <c r="B18">
        <f>B29</f>
        <v>47477</v>
      </c>
      <c r="C18">
        <f>C29</f>
        <v>55736</v>
      </c>
      <c r="D18">
        <f>D29</f>
        <v>8346</v>
      </c>
      <c r="G18">
        <f>G29</f>
        <v>34865</v>
      </c>
    </row>
    <row r="19" spans="1:7">
      <c r="D19"/>
      <c r="G19" s="5"/>
    </row>
    <row r="20" spans="1:7" s="35" customFormat="1">
      <c r="E20" s="14"/>
      <c r="G20" s="5"/>
    </row>
    <row r="21" spans="1:7" s="35" customFormat="1">
      <c r="A21" s="35" t="s">
        <v>684</v>
      </c>
      <c r="E21" s="14"/>
      <c r="G21" s="5"/>
    </row>
    <row r="22" spans="1:7">
      <c r="A22">
        <v>53761</v>
      </c>
      <c r="B22">
        <v>6436</v>
      </c>
      <c r="C22">
        <v>7556</v>
      </c>
      <c r="D22">
        <v>1119</v>
      </c>
      <c r="G22">
        <v>4686</v>
      </c>
    </row>
    <row r="23" spans="1:7">
      <c r="A23">
        <v>54217</v>
      </c>
      <c r="B23">
        <v>6531</v>
      </c>
      <c r="C23">
        <v>7667</v>
      </c>
      <c r="D23">
        <v>1137</v>
      </c>
      <c r="G23">
        <v>4769</v>
      </c>
    </row>
    <row r="24" spans="1:7">
      <c r="A24" s="35">
        <v>54753</v>
      </c>
      <c r="B24">
        <v>6649</v>
      </c>
      <c r="C24">
        <v>7806</v>
      </c>
      <c r="D24">
        <v>1177</v>
      </c>
      <c r="G24">
        <v>4918</v>
      </c>
    </row>
    <row r="25" spans="1:7">
      <c r="A25">
        <v>55152</v>
      </c>
      <c r="B25">
        <v>6786</v>
      </c>
      <c r="C25">
        <v>7966</v>
      </c>
      <c r="D25">
        <v>1194</v>
      </c>
      <c r="G25">
        <v>4993</v>
      </c>
    </row>
    <row r="26" spans="1:7">
      <c r="A26">
        <v>55765</v>
      </c>
      <c r="B26">
        <v>6904</v>
      </c>
      <c r="C26">
        <v>8105</v>
      </c>
      <c r="D26">
        <v>1216</v>
      </c>
      <c r="G26">
        <v>5075</v>
      </c>
    </row>
    <row r="27" spans="1:7">
      <c r="A27">
        <v>56371</v>
      </c>
      <c r="B27">
        <v>7024</v>
      </c>
      <c r="C27">
        <v>8246</v>
      </c>
      <c r="D27">
        <v>1239</v>
      </c>
      <c r="G27">
        <v>5161</v>
      </c>
    </row>
    <row r="28" spans="1:7">
      <c r="A28">
        <v>56968</v>
      </c>
      <c r="B28">
        <v>7147</v>
      </c>
      <c r="C28">
        <v>8390</v>
      </c>
      <c r="D28">
        <v>1264</v>
      </c>
      <c r="G28">
        <v>5263</v>
      </c>
    </row>
    <row r="29" spans="1:7">
      <c r="A29">
        <f>SUM(A22:A28)</f>
        <v>386987</v>
      </c>
      <c r="B29" s="35">
        <f t="shared" ref="B29:C29" si="0">SUM(B22:B28)</f>
        <v>47477</v>
      </c>
      <c r="C29" s="35">
        <f t="shared" si="0"/>
        <v>55736</v>
      </c>
      <c r="D29" s="35">
        <f t="shared" ref="D29" si="1">SUM(D22:D28)</f>
        <v>8346</v>
      </c>
      <c r="G29" s="35">
        <f t="shared" ref="G29" si="2">SUM(G22:G28)</f>
        <v>34865</v>
      </c>
    </row>
    <row r="31" spans="1:7" ht="42.75">
      <c r="A31" s="10" t="s">
        <v>773</v>
      </c>
      <c r="B31">
        <f>A29+B29+C29</f>
        <v>490200</v>
      </c>
    </row>
    <row r="32" spans="1:7">
      <c r="A32" t="s">
        <v>675</v>
      </c>
      <c r="B32">
        <f>G29</f>
        <v>34865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21" sqref="A21"/>
    </sheetView>
  </sheetViews>
  <sheetFormatPr defaultRowHeight="14.25"/>
  <sheetData>
    <row r="1" spans="1:7">
      <c r="A1" s="127"/>
      <c r="B1" s="127" t="s">
        <v>500</v>
      </c>
      <c r="C1" s="127">
        <v>3412.1416300000001</v>
      </c>
      <c r="D1" s="127" t="s">
        <v>501</v>
      </c>
      <c r="E1" s="127"/>
      <c r="F1" s="127"/>
      <c r="G1" s="127" t="s">
        <v>502</v>
      </c>
    </row>
    <row r="2" spans="1:7">
      <c r="A2" s="127"/>
      <c r="B2" s="127" t="s">
        <v>503</v>
      </c>
      <c r="C2" s="127">
        <v>3.4121416300000001E-3</v>
      </c>
      <c r="D2" s="127" t="s">
        <v>501</v>
      </c>
      <c r="E2" s="127"/>
      <c r="F2" s="127"/>
      <c r="G2" s="127"/>
    </row>
    <row r="3" spans="1:7">
      <c r="A3" s="127"/>
      <c r="B3" s="127"/>
      <c r="C3" s="127">
        <f>C2*1000000</f>
        <v>3412.1416300000001</v>
      </c>
      <c r="D3" s="127" t="s">
        <v>595</v>
      </c>
      <c r="E3" s="127"/>
      <c r="F3" s="127"/>
      <c r="G3" s="127"/>
    </row>
    <row r="4" spans="1:7">
      <c r="A4" s="127"/>
      <c r="B4" s="127" t="s">
        <v>505</v>
      </c>
      <c r="C4" s="127">
        <f>C3*1000</f>
        <v>3412141.63</v>
      </c>
      <c r="D4" s="127" t="s">
        <v>504</v>
      </c>
      <c r="E4" s="127"/>
      <c r="F4" s="127"/>
      <c r="G4" s="127"/>
    </row>
    <row r="5" spans="1:7">
      <c r="B5" t="s">
        <v>523</v>
      </c>
      <c r="C5">
        <v>3.4121416300000001E-3</v>
      </c>
      <c r="D5" t="s">
        <v>524</v>
      </c>
      <c r="F5">
        <v>3.4121416299999998</v>
      </c>
      <c r="G5" t="s">
        <v>525</v>
      </c>
    </row>
    <row r="7" spans="1:7">
      <c r="A7" t="s">
        <v>517</v>
      </c>
    </row>
    <row r="9" spans="1:7" ht="15.4">
      <c r="A9" s="133" t="s">
        <v>506</v>
      </c>
      <c r="B9" s="128"/>
      <c r="C9" s="128"/>
      <c r="D9" s="128"/>
    </row>
    <row r="10" spans="1:7">
      <c r="A10" s="137" t="s">
        <v>507</v>
      </c>
      <c r="B10" s="128"/>
      <c r="C10" s="128"/>
      <c r="D10" s="128"/>
    </row>
    <row r="11" spans="1:7">
      <c r="A11" s="146" t="s">
        <v>508</v>
      </c>
      <c r="B11" s="138" t="s">
        <v>509</v>
      </c>
      <c r="C11" s="139"/>
      <c r="D11" s="139"/>
    </row>
    <row r="12" spans="1:7">
      <c r="A12" s="142"/>
      <c r="B12" s="145"/>
      <c r="C12" s="134" t="s">
        <v>510</v>
      </c>
      <c r="D12" s="134" t="s">
        <v>511</v>
      </c>
    </row>
    <row r="13" spans="1:7">
      <c r="A13" s="141" t="s">
        <v>512</v>
      </c>
      <c r="B13" s="147"/>
      <c r="C13" s="129" t="s">
        <v>513</v>
      </c>
      <c r="D13" s="129"/>
    </row>
    <row r="14" spans="1:7">
      <c r="A14" s="143" t="s">
        <v>514</v>
      </c>
      <c r="B14" s="140"/>
      <c r="C14" s="144" t="s">
        <v>515</v>
      </c>
      <c r="D14" s="144" t="s">
        <v>515</v>
      </c>
    </row>
    <row r="15" spans="1:7">
      <c r="A15" s="135" t="s">
        <v>248</v>
      </c>
      <c r="B15" s="130"/>
      <c r="C15" s="132">
        <v>112193.52</v>
      </c>
      <c r="D15" s="132">
        <v>120438.62000000001</v>
      </c>
    </row>
    <row r="16" spans="1:7">
      <c r="A16" s="136" t="s">
        <v>516</v>
      </c>
      <c r="B16" s="130"/>
      <c r="C16" s="132">
        <v>109786.18634999999</v>
      </c>
      <c r="D16" s="131">
        <v>117852.00605527176</v>
      </c>
    </row>
    <row r="18" spans="1:2">
      <c r="A18" s="152">
        <v>117852</v>
      </c>
      <c r="B18" s="114" t="s">
        <v>594</v>
      </c>
    </row>
  </sheetData>
  <pageMargins left="0.7" right="0.7" top="0.75" bottom="0.75" header="0.3" footer="0.3"/>
  <pageSetup orientation="portrait" horizont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9"/>
  <sheetViews>
    <sheetView topLeftCell="A10" workbookViewId="0">
      <selection activeCell="A28" sqref="A28:XFD28"/>
    </sheetView>
  </sheetViews>
  <sheetFormatPr defaultRowHeight="14.25"/>
  <cols>
    <col min="2" max="2" width="13.73046875" customWidth="1"/>
    <col min="3" max="3" width="16.796875" customWidth="1"/>
    <col min="4" max="4" width="12.796875" customWidth="1"/>
    <col min="5" max="5" width="14" customWidth="1"/>
    <col min="6" max="6" width="10.86328125" bestFit="1" customWidth="1"/>
  </cols>
  <sheetData>
    <row r="2" spans="1:6">
      <c r="A2" t="str">
        <f>'ISOR EV costs'!A1</f>
        <v>2024 Vehicle cost</v>
      </c>
    </row>
    <row r="4" spans="1:6">
      <c r="A4" t="str">
        <f>'ISOR EV costs'!A3</f>
        <v>Class</v>
      </c>
    </row>
    <row r="13" spans="1:6">
      <c r="A13" t="s">
        <v>775</v>
      </c>
    </row>
    <row r="14" spans="1:6" s="35" customFormat="1"/>
    <row r="15" spans="1:6" ht="28.5">
      <c r="B15" t="str">
        <f>D24</f>
        <v>Vehicle cost not including battery</v>
      </c>
      <c r="C15" s="10" t="str">
        <f>'Battery costs (imputed $kWh)'!$D$8</f>
        <v>Battery cost in 2017 (as in EPS)</v>
      </c>
      <c r="E15" t="s">
        <v>688</v>
      </c>
      <c r="F15" t="s">
        <v>695</v>
      </c>
    </row>
    <row r="16" spans="1:6">
      <c r="A16" t="str">
        <f>A25</f>
        <v>2-3</v>
      </c>
      <c r="B16" s="173">
        <f>D25</f>
        <v>55337</v>
      </c>
      <c r="C16" s="42">
        <f>'Battery costs (imputed $kWh)'!D9</f>
        <v>18022.470432158665</v>
      </c>
      <c r="E16" s="42">
        <f>C16/(C16+B16)</f>
        <v>0.24567339875804417</v>
      </c>
      <c r="F16" s="101">
        <f>C16+B16</f>
        <v>73359.470432158661</v>
      </c>
    </row>
    <row r="17" spans="1:6">
      <c r="A17" t="str">
        <f>A26</f>
        <v>4-5</v>
      </c>
      <c r="B17" s="173">
        <f>D26</f>
        <v>56664</v>
      </c>
      <c r="C17" s="42">
        <f>'Battery costs (imputed $kWh)'!D10</f>
        <v>44722.42662794928</v>
      </c>
      <c r="E17" s="42">
        <f t="shared" ref="E17:E20" si="0">C17/(C17+B17)</f>
        <v>0.4411086189284889</v>
      </c>
      <c r="F17" s="101">
        <f t="shared" ref="F17:F20" si="1">C17+B17</f>
        <v>101386.42662794929</v>
      </c>
    </row>
    <row r="18" spans="1:6">
      <c r="A18" t="str">
        <f>A27</f>
        <v>6-7</v>
      </c>
      <c r="B18" s="173">
        <f>D27</f>
        <v>81414</v>
      </c>
      <c r="C18" s="42">
        <f>'Battery costs (imputed $kWh)'!D11</f>
        <v>66749.890489476544</v>
      </c>
      <c r="E18" s="42">
        <f t="shared" si="0"/>
        <v>0.45051388883594079</v>
      </c>
      <c r="F18" s="101">
        <f t="shared" si="1"/>
        <v>148163.89048947656</v>
      </c>
    </row>
    <row r="19" spans="1:6">
      <c r="B19" s="173"/>
      <c r="C19" s="42"/>
      <c r="E19" s="42"/>
      <c r="F19" s="101"/>
    </row>
    <row r="20" spans="1:6">
      <c r="A20" t="str">
        <f>A29</f>
        <v>7-8 Tractors</v>
      </c>
      <c r="B20" s="173">
        <f>D29</f>
        <v>131831</v>
      </c>
      <c r="C20" s="42">
        <f>'Battery costs (imputed $kWh)'!D14</f>
        <v>106799.82478316246</v>
      </c>
      <c r="E20" s="42">
        <f t="shared" si="0"/>
        <v>0.44755251078819619</v>
      </c>
      <c r="F20" s="101">
        <f t="shared" si="1"/>
        <v>238630.82478316245</v>
      </c>
    </row>
    <row r="21" spans="1:6">
      <c r="B21" s="173"/>
    </row>
    <row r="23" spans="1:6">
      <c r="A23" t="s">
        <v>776</v>
      </c>
    </row>
    <row r="24" spans="1:6" ht="42.75">
      <c r="B24" s="10" t="s">
        <v>681</v>
      </c>
      <c r="C24" s="10" t="s">
        <v>686</v>
      </c>
      <c r="D24" s="10" t="s">
        <v>693</v>
      </c>
      <c r="E24" s="10"/>
    </row>
    <row r="25" spans="1:6">
      <c r="A25" t="str">
        <f>'ISOR EV costs'!A5</f>
        <v>2-3</v>
      </c>
      <c r="B25" s="34">
        <f>'ISOR EV costs'!B5</f>
        <v>67068.5</v>
      </c>
      <c r="C25" s="34">
        <f>'Battery costs (imputed $kWh)'!C9</f>
        <v>11731.5</v>
      </c>
      <c r="D25" s="34">
        <f>B25-C25</f>
        <v>55337</v>
      </c>
      <c r="E25" s="163"/>
    </row>
    <row r="26" spans="1:6">
      <c r="A26" t="str">
        <f>'ISOR EV costs'!A6</f>
        <v>4-5</v>
      </c>
      <c r="B26" s="34">
        <f>'ISOR EV costs'!B6</f>
        <v>85775.5</v>
      </c>
      <c r="C26" s="34">
        <f>'Battery costs (imputed $kWh)'!C10</f>
        <v>29111.500000000004</v>
      </c>
      <c r="D26" s="34">
        <f t="shared" ref="D26:D29" si="2">B26-C26</f>
        <v>56664</v>
      </c>
      <c r="E26" s="163"/>
    </row>
    <row r="27" spans="1:6">
      <c r="A27" t="str">
        <f>'ISOR EV costs'!A7</f>
        <v>6-7</v>
      </c>
      <c r="B27" s="34">
        <f>'ISOR EV costs'!B7</f>
        <v>124864</v>
      </c>
      <c r="C27" s="34">
        <f>'Battery costs (imputed $kWh)'!C11</f>
        <v>43450</v>
      </c>
      <c r="D27" s="34">
        <f t="shared" si="2"/>
        <v>81414</v>
      </c>
      <c r="E27" s="163"/>
    </row>
    <row r="28" spans="1:6">
      <c r="B28" s="34"/>
      <c r="C28" s="34"/>
      <c r="D28" s="34"/>
      <c r="E28" s="163"/>
    </row>
    <row r="29" spans="1:6">
      <c r="A29" t="str">
        <f>'ISOR EV costs'!A9</f>
        <v>7-8 Tractors</v>
      </c>
      <c r="B29" s="34">
        <f>'ISOR EV costs'!B9</f>
        <v>201351</v>
      </c>
      <c r="C29" s="34">
        <f>'Battery costs (imputed $kWh)'!C14</f>
        <v>69520</v>
      </c>
      <c r="D29" s="34">
        <f t="shared" si="2"/>
        <v>131831</v>
      </c>
      <c r="E29" s="16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B9" sqref="B9"/>
    </sheetView>
  </sheetViews>
  <sheetFormatPr defaultRowHeight="14.25"/>
  <cols>
    <col min="1" max="1" width="20.796875" customWidth="1"/>
    <col min="2" max="3" width="11.86328125" bestFit="1" customWidth="1"/>
    <col min="4" max="4" width="9.3984375" bestFit="1" customWidth="1"/>
  </cols>
  <sheetData>
    <row r="1" spans="1:5" s="35" customFormat="1">
      <c r="A1" s="1" t="s">
        <v>774</v>
      </c>
    </row>
    <row r="2" spans="1:5" s="35" customFormat="1"/>
    <row r="3" spans="1:5" s="35" customFormat="1">
      <c r="A3" s="35" t="s">
        <v>662</v>
      </c>
    </row>
    <row r="4" spans="1:5" s="35" customFormat="1">
      <c r="B4" s="35" t="s">
        <v>682</v>
      </c>
    </row>
    <row r="5" spans="1:5" s="35" customFormat="1">
      <c r="A5" s="162" t="s">
        <v>664</v>
      </c>
      <c r="B5" s="34">
        <f t="shared" ref="B5:B7" si="0">D36</f>
        <v>67068.5</v>
      </c>
    </row>
    <row r="6" spans="1:5" s="35" customFormat="1">
      <c r="A6" s="162" t="s">
        <v>665</v>
      </c>
      <c r="B6" s="34">
        <f t="shared" si="0"/>
        <v>85775.5</v>
      </c>
    </row>
    <row r="7" spans="1:5" s="35" customFormat="1">
      <c r="A7" s="162" t="s">
        <v>666</v>
      </c>
      <c r="B7" s="34">
        <f t="shared" si="0"/>
        <v>124864</v>
      </c>
    </row>
    <row r="8" spans="1:5" s="35" customFormat="1">
      <c r="A8" s="162">
        <v>8</v>
      </c>
      <c r="B8" s="34">
        <f>D39</f>
        <v>165227</v>
      </c>
    </row>
    <row r="9" spans="1:5" s="35" customFormat="1">
      <c r="A9" s="162" t="s">
        <v>663</v>
      </c>
      <c r="B9" s="34">
        <f>D40</f>
        <v>201351</v>
      </c>
    </row>
    <row r="10" spans="1:5" s="35" customFormat="1"/>
    <row r="12" spans="1:5">
      <c r="A12" s="1" t="s">
        <v>672</v>
      </c>
      <c r="B12" s="35"/>
      <c r="C12" s="35"/>
      <c r="D12" s="35"/>
      <c r="E12" s="35" t="s">
        <v>668</v>
      </c>
    </row>
    <row r="13" spans="1:5">
      <c r="A13" s="35"/>
      <c r="B13" s="35"/>
      <c r="C13" s="35"/>
      <c r="D13" s="35"/>
      <c r="E13" s="35">
        <f>'Battery costs (imputed $kWh)'!$E$29</f>
        <v>173.8</v>
      </c>
    </row>
    <row r="14" spans="1:5">
      <c r="A14" s="35" t="s">
        <v>662</v>
      </c>
      <c r="B14" s="35"/>
      <c r="C14" s="35"/>
      <c r="D14" s="35"/>
      <c r="E14" s="35"/>
    </row>
    <row r="15" spans="1:5">
      <c r="A15" s="35"/>
      <c r="B15" s="35"/>
      <c r="C15" s="35"/>
      <c r="D15" s="35"/>
      <c r="E15" s="35"/>
    </row>
    <row r="16" spans="1:5">
      <c r="A16" s="162" t="s">
        <v>664</v>
      </c>
      <c r="B16" s="35">
        <f>'Battery costs (imputed $kWh)'!B18</f>
        <v>55</v>
      </c>
      <c r="C16" s="35">
        <f>'Battery costs (imputed $kWh)'!C18</f>
        <v>80</v>
      </c>
      <c r="D16" s="35"/>
      <c r="E16" s="35"/>
    </row>
    <row r="17" spans="1:5">
      <c r="A17" s="162" t="s">
        <v>665</v>
      </c>
      <c r="B17" s="35">
        <f>'Battery costs (imputed $kWh)'!B19</f>
        <v>135</v>
      </c>
      <c r="C17" s="35">
        <f>'Battery costs (imputed $kWh)'!C19</f>
        <v>200</v>
      </c>
      <c r="D17" s="35"/>
      <c r="E17" s="35"/>
    </row>
    <row r="18" spans="1:5">
      <c r="A18" s="162" t="s">
        <v>666</v>
      </c>
      <c r="B18" s="35">
        <f>'Battery costs (imputed $kWh)'!B20</f>
        <v>200</v>
      </c>
      <c r="C18" s="35">
        <f>'Battery costs (imputed $kWh)'!C20</f>
        <v>300</v>
      </c>
      <c r="D18" s="35"/>
      <c r="E18" s="35"/>
    </row>
    <row r="19" spans="1:5">
      <c r="A19" s="162">
        <v>8</v>
      </c>
      <c r="B19" s="35">
        <f>'Battery costs (imputed $kWh)'!B22</f>
        <v>240</v>
      </c>
      <c r="C19" s="35">
        <f>'Battery costs (imputed $kWh)'!C22</f>
        <v>360</v>
      </c>
      <c r="D19" s="35"/>
      <c r="E19" s="35"/>
    </row>
    <row r="20" spans="1:5">
      <c r="A20" s="162" t="s">
        <v>663</v>
      </c>
      <c r="B20" s="35">
        <f>'Battery costs (imputed $kWh)'!B23</f>
        <v>400</v>
      </c>
      <c r="C20" s="35"/>
      <c r="D20" s="35"/>
      <c r="E20" s="35"/>
    </row>
    <row r="21" spans="1:5">
      <c r="A21" s="35"/>
      <c r="B21" s="35"/>
      <c r="C21" s="35"/>
      <c r="D21" s="35"/>
      <c r="E21" s="35"/>
    </row>
    <row r="22" spans="1:5">
      <c r="A22" s="1" t="s">
        <v>651</v>
      </c>
    </row>
    <row r="24" spans="1:5">
      <c r="A24" s="35" t="s">
        <v>662</v>
      </c>
    </row>
    <row r="25" spans="1:5">
      <c r="A25" s="35"/>
    </row>
    <row r="26" spans="1:5">
      <c r="A26" s="162" t="s">
        <v>664</v>
      </c>
      <c r="B26" s="34">
        <f t="shared" ref="B26:C29" si="1">B16*$E$13</f>
        <v>9559</v>
      </c>
      <c r="C26" s="34">
        <f t="shared" si="1"/>
        <v>13904</v>
      </c>
    </row>
    <row r="27" spans="1:5">
      <c r="A27" s="162" t="s">
        <v>665</v>
      </c>
      <c r="B27" s="34">
        <f t="shared" si="1"/>
        <v>23463</v>
      </c>
      <c r="C27" s="34">
        <f t="shared" si="1"/>
        <v>34760</v>
      </c>
    </row>
    <row r="28" spans="1:5">
      <c r="A28" s="162" t="s">
        <v>666</v>
      </c>
      <c r="B28" s="34">
        <f t="shared" si="1"/>
        <v>34760</v>
      </c>
      <c r="C28" s="34">
        <f t="shared" si="1"/>
        <v>52140</v>
      </c>
    </row>
    <row r="29" spans="1:5">
      <c r="A29" s="162">
        <v>8</v>
      </c>
      <c r="B29" s="34">
        <f t="shared" si="1"/>
        <v>41712</v>
      </c>
      <c r="C29" s="34">
        <f t="shared" si="1"/>
        <v>62568.000000000007</v>
      </c>
    </row>
    <row r="30" spans="1:5">
      <c r="A30" s="162" t="s">
        <v>667</v>
      </c>
      <c r="B30" s="34">
        <f>B20*$E$13</f>
        <v>69520</v>
      </c>
      <c r="C30" s="34"/>
    </row>
    <row r="32" spans="1:5">
      <c r="A32" s="1" t="s">
        <v>671</v>
      </c>
      <c r="B32" s="35"/>
      <c r="C32" s="35"/>
      <c r="D32" s="35"/>
      <c r="E32" s="35"/>
    </row>
    <row r="33" spans="1:5">
      <c r="A33" s="35"/>
      <c r="B33" s="35"/>
      <c r="C33" s="35"/>
      <c r="D33" s="35"/>
      <c r="E33" s="35"/>
    </row>
    <row r="34" spans="1:5">
      <c r="A34" s="35" t="s">
        <v>662</v>
      </c>
      <c r="B34" s="35"/>
      <c r="C34" s="35"/>
      <c r="D34" s="35"/>
      <c r="E34" s="35"/>
    </row>
    <row r="35" spans="1:5">
      <c r="A35" s="35"/>
      <c r="B35" s="35"/>
      <c r="C35" s="35"/>
      <c r="D35" s="35" t="s">
        <v>679</v>
      </c>
    </row>
    <row r="36" spans="1:5">
      <c r="A36" s="162" t="s">
        <v>664</v>
      </c>
      <c r="B36" s="34">
        <f>'Battery costs (imputed $kWh)'!B29</f>
        <v>64896</v>
      </c>
      <c r="C36" s="34">
        <f>'Battery costs (imputed $kWh)'!C29</f>
        <v>69241</v>
      </c>
      <c r="D36" s="35">
        <f>(C36+B36)/2</f>
        <v>67068.5</v>
      </c>
      <c r="E36" s="35"/>
    </row>
    <row r="37" spans="1:5">
      <c r="A37" s="162" t="s">
        <v>665</v>
      </c>
      <c r="B37" s="34">
        <f>'Battery costs (imputed $kWh)'!B30</f>
        <v>80127</v>
      </c>
      <c r="C37" s="34">
        <f>'Battery costs (imputed $kWh)'!C30</f>
        <v>91424</v>
      </c>
      <c r="D37" s="35">
        <f t="shared" ref="D37:D39" si="2">(C37+B37)/2</f>
        <v>85775.5</v>
      </c>
      <c r="E37" s="35"/>
    </row>
    <row r="38" spans="1:5">
      <c r="A38" s="162" t="s">
        <v>666</v>
      </c>
      <c r="B38" s="34">
        <f>'Battery costs (imputed $kWh)'!B31</f>
        <v>116174</v>
      </c>
      <c r="C38" s="34">
        <f>'Battery costs (imputed $kWh)'!C31</f>
        <v>133554</v>
      </c>
      <c r="D38" s="35">
        <f t="shared" si="2"/>
        <v>124864</v>
      </c>
      <c r="E38" s="35"/>
    </row>
    <row r="39" spans="1:5">
      <c r="A39" s="162">
        <v>8</v>
      </c>
      <c r="B39" s="34">
        <f>'Battery costs (imputed $kWh)'!B33</f>
        <v>154799</v>
      </c>
      <c r="C39" s="34">
        <f>'Battery costs (imputed $kWh)'!C33</f>
        <v>175655</v>
      </c>
      <c r="D39" s="35">
        <f t="shared" si="2"/>
        <v>165227</v>
      </c>
      <c r="E39" s="35"/>
    </row>
    <row r="40" spans="1:5">
      <c r="A40" s="162" t="s">
        <v>667</v>
      </c>
      <c r="B40" s="34">
        <f>'Battery costs (imputed $kWh)'!B34</f>
        <v>201351</v>
      </c>
      <c r="C40" s="34"/>
      <c r="D40" s="101">
        <f>B40</f>
        <v>201351</v>
      </c>
      <c r="E40" s="35"/>
    </row>
    <row r="42" spans="1:5">
      <c r="A42" s="1"/>
    </row>
    <row r="44" spans="1:5">
      <c r="A44" s="35"/>
    </row>
    <row r="45" spans="1:5">
      <c r="A45" s="35"/>
    </row>
    <row r="46" spans="1:5">
      <c r="A46" s="162"/>
      <c r="B46" s="80"/>
      <c r="C46" s="80"/>
    </row>
    <row r="47" spans="1:5">
      <c r="A47" s="162"/>
      <c r="B47" s="80"/>
      <c r="C47" s="80"/>
    </row>
    <row r="48" spans="1:5">
      <c r="A48" s="162"/>
      <c r="B48" s="80"/>
      <c r="C48" s="80"/>
    </row>
    <row r="49" spans="1:3">
      <c r="A49" s="162"/>
      <c r="B49" s="80"/>
      <c r="C49" s="80"/>
    </row>
    <row r="50" spans="1:3">
      <c r="A50" s="162"/>
      <c r="B50" s="80"/>
      <c r="C50" s="8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C1" workbookViewId="0">
      <selection activeCell="H8" sqref="G8:H8"/>
    </sheetView>
  </sheetViews>
  <sheetFormatPr defaultRowHeight="14.25"/>
  <cols>
    <col min="1" max="1" width="17.796875" customWidth="1"/>
    <col min="3" max="3" width="10.86328125" bestFit="1" customWidth="1"/>
    <col min="4" max="4" width="12.3984375" customWidth="1"/>
  </cols>
  <sheetData>
    <row r="1" spans="1:8" s="35" customFormat="1">
      <c r="A1" s="35" t="s">
        <v>689</v>
      </c>
    </row>
    <row r="2" spans="1:8" s="35" customFormat="1">
      <c r="A2" t="s">
        <v>690</v>
      </c>
    </row>
    <row r="3" spans="1:8" s="35" customFormat="1">
      <c r="A3" s="35" t="s">
        <v>691</v>
      </c>
    </row>
    <row r="4" spans="1:8" s="35" customFormat="1"/>
    <row r="5" spans="1:8">
      <c r="A5" s="1" t="s">
        <v>673</v>
      </c>
    </row>
    <row r="7" spans="1:8" s="35" customFormat="1">
      <c r="A7" s="35" t="s">
        <v>662</v>
      </c>
    </row>
    <row r="8" spans="1:8" s="35" customFormat="1" ht="57">
      <c r="B8" s="35" t="str">
        <f>E17</f>
        <v>Average</v>
      </c>
      <c r="C8" s="10" t="s">
        <v>686</v>
      </c>
      <c r="D8" s="10" t="s">
        <v>687</v>
      </c>
      <c r="G8" s="34">
        <f>'Battery costs'!$B$32</f>
        <v>266.99956195790617</v>
      </c>
      <c r="H8" t="s">
        <v>683</v>
      </c>
    </row>
    <row r="9" spans="1:8" s="35" customFormat="1">
      <c r="A9" s="162" t="s">
        <v>664</v>
      </c>
      <c r="B9" s="35">
        <f>E18</f>
        <v>67.5</v>
      </c>
      <c r="C9" s="34">
        <f>B9*$E$29</f>
        <v>11731.5</v>
      </c>
      <c r="D9" s="42">
        <f>B9*$G$8</f>
        <v>18022.470432158665</v>
      </c>
    </row>
    <row r="10" spans="1:8" s="35" customFormat="1">
      <c r="A10" s="162" t="s">
        <v>665</v>
      </c>
      <c r="B10" s="35">
        <f>E19</f>
        <v>167.5</v>
      </c>
      <c r="C10" s="34">
        <f t="shared" ref="C10:C14" si="0">B10*$E$29</f>
        <v>29111.500000000004</v>
      </c>
      <c r="D10" s="42">
        <f t="shared" ref="D10:D14" si="1">B10*$G$8</f>
        <v>44722.42662794928</v>
      </c>
    </row>
    <row r="11" spans="1:8" s="35" customFormat="1">
      <c r="A11" s="162" t="s">
        <v>666</v>
      </c>
      <c r="B11" s="35">
        <f>E20</f>
        <v>250</v>
      </c>
      <c r="C11" s="34">
        <f t="shared" si="0"/>
        <v>43450</v>
      </c>
      <c r="D11" s="42">
        <f t="shared" si="1"/>
        <v>66749.890489476544</v>
      </c>
    </row>
    <row r="12" spans="1:8" s="35" customFormat="1">
      <c r="C12" s="34"/>
      <c r="D12" s="42"/>
    </row>
    <row r="13" spans="1:8" s="35" customFormat="1">
      <c r="A13" s="162">
        <v>8</v>
      </c>
      <c r="B13" s="35">
        <f>E22</f>
        <v>300</v>
      </c>
      <c r="C13" s="34">
        <f t="shared" si="0"/>
        <v>52140</v>
      </c>
      <c r="D13" s="42">
        <f t="shared" si="1"/>
        <v>80099.86858737185</v>
      </c>
    </row>
    <row r="14" spans="1:8" s="35" customFormat="1">
      <c r="A14" s="162" t="s">
        <v>663</v>
      </c>
      <c r="B14" s="35">
        <f>E23</f>
        <v>400</v>
      </c>
      <c r="C14" s="34">
        <f t="shared" si="0"/>
        <v>69520</v>
      </c>
      <c r="D14" s="42">
        <f t="shared" si="1"/>
        <v>106799.82478316246</v>
      </c>
    </row>
    <row r="15" spans="1:8" s="35" customFormat="1">
      <c r="A15" s="162"/>
    </row>
    <row r="16" spans="1:8">
      <c r="A16" t="s">
        <v>662</v>
      </c>
    </row>
    <row r="17" spans="1:5">
      <c r="B17" t="s">
        <v>676</v>
      </c>
      <c r="C17" t="s">
        <v>677</v>
      </c>
      <c r="D17" t="s">
        <v>678</v>
      </c>
      <c r="E17" t="s">
        <v>679</v>
      </c>
    </row>
    <row r="18" spans="1:5">
      <c r="A18" s="162" t="s">
        <v>664</v>
      </c>
      <c r="B18">
        <v>55</v>
      </c>
      <c r="C18">
        <v>80</v>
      </c>
      <c r="D18">
        <f>C18-B18</f>
        <v>25</v>
      </c>
      <c r="E18">
        <f>(C18+B18)/2</f>
        <v>67.5</v>
      </c>
    </row>
    <row r="19" spans="1:5">
      <c r="A19" s="162" t="s">
        <v>665</v>
      </c>
      <c r="B19">
        <v>135</v>
      </c>
      <c r="C19">
        <v>200</v>
      </c>
      <c r="D19" s="35">
        <f t="shared" ref="D19:D22" si="2">C19-B19</f>
        <v>65</v>
      </c>
      <c r="E19" s="35">
        <f t="shared" ref="E19:E22" si="3">(C19+B19)/2</f>
        <v>167.5</v>
      </c>
    </row>
    <row r="20" spans="1:5">
      <c r="A20" s="162" t="s">
        <v>666</v>
      </c>
      <c r="B20">
        <v>200</v>
      </c>
      <c r="C20">
        <v>300</v>
      </c>
      <c r="D20" s="35">
        <f t="shared" si="2"/>
        <v>100</v>
      </c>
      <c r="E20" s="35">
        <f t="shared" si="3"/>
        <v>250</v>
      </c>
    </row>
    <row r="21" spans="1:5">
      <c r="D21" s="35"/>
      <c r="E21" s="35"/>
    </row>
    <row r="22" spans="1:5">
      <c r="A22" s="162">
        <v>8</v>
      </c>
      <c r="B22">
        <v>240</v>
      </c>
      <c r="C22">
        <v>360</v>
      </c>
      <c r="D22" s="35">
        <f t="shared" si="2"/>
        <v>120</v>
      </c>
      <c r="E22" s="35">
        <f t="shared" si="3"/>
        <v>300</v>
      </c>
    </row>
    <row r="23" spans="1:5">
      <c r="A23" s="162" t="s">
        <v>663</v>
      </c>
      <c r="B23">
        <v>400</v>
      </c>
      <c r="E23">
        <f>B23</f>
        <v>400</v>
      </c>
    </row>
    <row r="25" spans="1:5">
      <c r="A25" s="1" t="s">
        <v>680</v>
      </c>
    </row>
    <row r="27" spans="1:5">
      <c r="A27" s="35" t="s">
        <v>662</v>
      </c>
    </row>
    <row r="28" spans="1:5">
      <c r="A28" s="35"/>
      <c r="E28" t="s">
        <v>668</v>
      </c>
    </row>
    <row r="29" spans="1:5">
      <c r="A29" s="162" t="s">
        <v>664</v>
      </c>
      <c r="B29">
        <f>64896</f>
        <v>64896</v>
      </c>
      <c r="C29">
        <v>69241</v>
      </c>
      <c r="D29" s="35">
        <f>C29-B29</f>
        <v>4345</v>
      </c>
      <c r="E29">
        <f>D29/D18</f>
        <v>173.8</v>
      </c>
    </row>
    <row r="30" spans="1:5">
      <c r="A30" s="162" t="s">
        <v>665</v>
      </c>
      <c r="B30">
        <v>80127</v>
      </c>
      <c r="C30">
        <v>91424</v>
      </c>
      <c r="D30" s="35">
        <f>C30-B30</f>
        <v>11297</v>
      </c>
      <c r="E30" s="35">
        <f>D30/D19</f>
        <v>173.8</v>
      </c>
    </row>
    <row r="31" spans="1:5">
      <c r="A31" s="162" t="s">
        <v>666</v>
      </c>
      <c r="B31">
        <v>116174</v>
      </c>
      <c r="C31">
        <v>133554</v>
      </c>
      <c r="D31" s="35">
        <f t="shared" ref="D31" si="4">C31-B31</f>
        <v>17380</v>
      </c>
      <c r="E31" s="35">
        <f t="shared" ref="E31" si="5">D31/D20</f>
        <v>173.8</v>
      </c>
    </row>
    <row r="32" spans="1:5">
      <c r="A32" s="35"/>
    </row>
    <row r="33" spans="1:3">
      <c r="A33" s="162">
        <v>8</v>
      </c>
      <c r="B33">
        <v>154799</v>
      </c>
      <c r="C33">
        <v>175655</v>
      </c>
    </row>
    <row r="34" spans="1:3">
      <c r="A34" s="162" t="s">
        <v>667</v>
      </c>
      <c r="B34">
        <v>201351</v>
      </c>
    </row>
    <row r="36" spans="1:3">
      <c r="A36" t="s">
        <v>669</v>
      </c>
    </row>
    <row r="37" spans="1:3">
      <c r="A37" t="s">
        <v>670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A15" sqref="A15:XFD15"/>
    </sheetView>
  </sheetViews>
  <sheetFormatPr defaultRowHeight="14.25"/>
  <cols>
    <col min="2" max="2" width="12.1328125" customWidth="1"/>
  </cols>
  <sheetData>
    <row r="1" spans="1:35">
      <c r="A1" s="35"/>
      <c r="B1" s="35">
        <v>2017</v>
      </c>
      <c r="C1" s="35">
        <v>2018</v>
      </c>
      <c r="D1" s="35">
        <v>2019</v>
      </c>
      <c r="E1" s="35">
        <v>2020</v>
      </c>
      <c r="F1" s="35">
        <v>2021</v>
      </c>
      <c r="G1" s="35">
        <v>2022</v>
      </c>
      <c r="H1" s="35">
        <v>2023</v>
      </c>
      <c r="I1" s="35">
        <v>2024</v>
      </c>
      <c r="J1" s="35">
        <v>2025</v>
      </c>
      <c r="K1" s="35">
        <v>2026</v>
      </c>
      <c r="L1" s="35">
        <v>2027</v>
      </c>
      <c r="M1" s="35">
        <v>2028</v>
      </c>
      <c r="N1" s="35">
        <v>2029</v>
      </c>
      <c r="O1" s="35">
        <v>2030</v>
      </c>
      <c r="P1" s="35">
        <v>2031</v>
      </c>
      <c r="Q1" s="35">
        <v>2032</v>
      </c>
      <c r="R1" s="35">
        <v>2033</v>
      </c>
      <c r="S1" s="35">
        <v>2034</v>
      </c>
      <c r="T1" s="35">
        <v>2035</v>
      </c>
      <c r="U1" s="35">
        <v>2036</v>
      </c>
      <c r="V1" s="35">
        <v>2037</v>
      </c>
      <c r="W1" s="35">
        <v>2038</v>
      </c>
      <c r="X1" s="35">
        <v>2039</v>
      </c>
      <c r="Y1" s="35">
        <v>2040</v>
      </c>
      <c r="Z1" s="35">
        <v>2041</v>
      </c>
      <c r="AA1" s="35">
        <v>2042</v>
      </c>
      <c r="AB1" s="35">
        <v>2043</v>
      </c>
      <c r="AC1" s="35">
        <v>2044</v>
      </c>
      <c r="AD1" s="35">
        <v>2045</v>
      </c>
      <c r="AE1" s="35">
        <v>2046</v>
      </c>
      <c r="AF1" s="35">
        <v>2047</v>
      </c>
      <c r="AG1" s="35">
        <v>2048</v>
      </c>
      <c r="AH1" s="35">
        <v>2049</v>
      </c>
      <c r="AI1" s="35">
        <v>2050</v>
      </c>
    </row>
    <row r="2" spans="1:35" s="35" customFormat="1">
      <c r="A2" s="1" t="s">
        <v>767</v>
      </c>
    </row>
    <row r="3" spans="1:35" s="35" customFormat="1">
      <c r="A3" s="1" t="s">
        <v>768</v>
      </c>
    </row>
    <row r="4" spans="1:35" s="35" customFormat="1">
      <c r="A4" s="35" t="s">
        <v>0</v>
      </c>
      <c r="B4" s="35">
        <f>'E3 LDV freight'!K23</f>
        <v>193414.80000000002</v>
      </c>
      <c r="C4" s="35">
        <f>'E3 LDV freight'!L23</f>
        <v>193414.80000000002</v>
      </c>
      <c r="D4" s="35">
        <f>'E3 LDV freight'!M23</f>
        <v>193414.80000000002</v>
      </c>
      <c r="E4" s="35">
        <f>'E3 LDV freight'!N23</f>
        <v>193414.80000000002</v>
      </c>
      <c r="F4" s="35">
        <f>'E3 LDV freight'!O23</f>
        <v>193414.80000000002</v>
      </c>
      <c r="G4" s="35">
        <f>'E3 LDV freight'!P23</f>
        <v>193414.80000000002</v>
      </c>
      <c r="H4" s="35">
        <f>'E3 LDV freight'!Q23</f>
        <v>193414.80000000002</v>
      </c>
      <c r="I4" s="35">
        <f>'E3 LDV freight'!R23</f>
        <v>193414.80000000002</v>
      </c>
      <c r="J4" s="35">
        <f>'E3 LDV freight'!S23</f>
        <v>193414.80000000002</v>
      </c>
      <c r="K4" s="35">
        <f>'E3 LDV freight'!T23</f>
        <v>193414.80000000002</v>
      </c>
      <c r="L4" s="35">
        <f>'E3 LDV freight'!U23</f>
        <v>193414.80000000002</v>
      </c>
      <c r="M4" s="35">
        <f>'E3 LDV freight'!V23</f>
        <v>193414.80000000002</v>
      </c>
      <c r="N4" s="35">
        <f>'E3 LDV freight'!W23</f>
        <v>193414.80000000002</v>
      </c>
      <c r="O4" s="35">
        <f>'E3 LDV freight'!X23</f>
        <v>193414.80000000002</v>
      </c>
      <c r="P4" s="35">
        <f>'E3 LDV freight'!Y23</f>
        <v>193414.80000000002</v>
      </c>
      <c r="Q4" s="35">
        <f>'E3 LDV freight'!Z23</f>
        <v>193414.80000000002</v>
      </c>
      <c r="R4" s="35">
        <f>'E3 LDV freight'!AA23</f>
        <v>193414.80000000002</v>
      </c>
      <c r="S4" s="35">
        <f>'E3 LDV freight'!AB23</f>
        <v>193414.80000000002</v>
      </c>
      <c r="T4" s="35">
        <f>'E3 LDV freight'!AC23</f>
        <v>193414.80000000002</v>
      </c>
      <c r="U4" s="35">
        <f>'E3 LDV freight'!AD23</f>
        <v>193414.80000000002</v>
      </c>
      <c r="V4" s="35">
        <f>'E3 LDV freight'!AE23</f>
        <v>193414.80000000002</v>
      </c>
      <c r="W4" s="35">
        <f>'E3 LDV freight'!AF23</f>
        <v>193414.80000000002</v>
      </c>
      <c r="X4" s="35">
        <f>'E3 LDV freight'!AG23</f>
        <v>193414.80000000002</v>
      </c>
      <c r="Y4" s="35">
        <f>'E3 LDV freight'!AH23</f>
        <v>193414.80000000002</v>
      </c>
      <c r="Z4" s="35">
        <f>'E3 LDV freight'!AI23</f>
        <v>193414.80000000002</v>
      </c>
      <c r="AA4" s="35">
        <f>'E3 LDV freight'!AJ23</f>
        <v>193414.80000000002</v>
      </c>
      <c r="AB4" s="35">
        <f>'E3 LDV freight'!AK23</f>
        <v>193414.80000000002</v>
      </c>
      <c r="AC4" s="35">
        <f>'E3 LDV freight'!AL23</f>
        <v>193414.80000000002</v>
      </c>
      <c r="AD4" s="35">
        <f>'E3 LDV freight'!AM23</f>
        <v>193414.80000000002</v>
      </c>
      <c r="AE4" s="35">
        <f>'E3 LDV freight'!AN23</f>
        <v>193414.80000000002</v>
      </c>
      <c r="AF4" s="35">
        <f>'E3 LDV freight'!AO23</f>
        <v>193414.80000000002</v>
      </c>
      <c r="AG4" s="35">
        <f>'E3 LDV freight'!AP23</f>
        <v>193414.80000000002</v>
      </c>
      <c r="AH4" s="35">
        <f>'E3 LDV freight'!AQ23</f>
        <v>193414.80000000002</v>
      </c>
      <c r="AI4" s="35">
        <f>'E3 LDV freight'!AR23</f>
        <v>193414.80000000002</v>
      </c>
    </row>
    <row r="5" spans="1:35" s="35" customFormat="1">
      <c r="A5" s="35" t="s">
        <v>1</v>
      </c>
      <c r="B5" s="35">
        <f>'E3 LDV freight'!K25</f>
        <v>84597.347999999998</v>
      </c>
      <c r="C5" s="35">
        <f>'E3 LDV freight'!L25</f>
        <v>84597.347999999998</v>
      </c>
      <c r="D5" s="35">
        <f>'E3 LDV freight'!M25</f>
        <v>84597.347999999998</v>
      </c>
      <c r="E5" s="35">
        <f>'E3 LDV freight'!N25</f>
        <v>84597.347999999998</v>
      </c>
      <c r="F5" s="35">
        <f>'E3 LDV freight'!O25</f>
        <v>84597.347999999998</v>
      </c>
      <c r="G5" s="35">
        <f>'E3 LDV freight'!P25</f>
        <v>84597.347999999998</v>
      </c>
      <c r="H5" s="35">
        <f>'E3 LDV freight'!Q25</f>
        <v>84597.347999999998</v>
      </c>
      <c r="I5" s="35">
        <f>'E3 LDV freight'!R25</f>
        <v>84597.347999999998</v>
      </c>
      <c r="J5" s="35">
        <f>'E3 LDV freight'!S25</f>
        <v>84597.347999999998</v>
      </c>
      <c r="K5" s="35">
        <f>'E3 LDV freight'!T25</f>
        <v>84597.347999999998</v>
      </c>
      <c r="L5" s="35">
        <f>'E3 LDV freight'!U25</f>
        <v>84597.347999999998</v>
      </c>
      <c r="M5" s="35">
        <f>'E3 LDV freight'!V25</f>
        <v>84597.347999999998</v>
      </c>
      <c r="N5" s="35">
        <f>'E3 LDV freight'!W25</f>
        <v>84597.347999999998</v>
      </c>
      <c r="O5" s="35">
        <f>'E3 LDV freight'!X25</f>
        <v>84597.347999999998</v>
      </c>
      <c r="P5" s="35">
        <f>'E3 LDV freight'!Y25</f>
        <v>84597.347999999998</v>
      </c>
      <c r="Q5" s="35">
        <f>'E3 LDV freight'!Z25</f>
        <v>84597.347999999998</v>
      </c>
      <c r="R5" s="35">
        <f>'E3 LDV freight'!AA25</f>
        <v>84597.347999999998</v>
      </c>
      <c r="S5" s="35">
        <f>'E3 LDV freight'!AB25</f>
        <v>84597.347999999998</v>
      </c>
      <c r="T5" s="35">
        <f>'E3 LDV freight'!AC25</f>
        <v>84597.347999999998</v>
      </c>
      <c r="U5" s="35">
        <f>'E3 LDV freight'!AD25</f>
        <v>84597.347999999998</v>
      </c>
      <c r="V5" s="35">
        <f>'E3 LDV freight'!AE25</f>
        <v>84597.347999999998</v>
      </c>
      <c r="W5" s="35">
        <f>'E3 LDV freight'!AF25</f>
        <v>84597.347999999998</v>
      </c>
      <c r="X5" s="35">
        <f>'E3 LDV freight'!AG25</f>
        <v>84597.347999999998</v>
      </c>
      <c r="Y5" s="35">
        <f>'E3 LDV freight'!AH25</f>
        <v>84597.347999999998</v>
      </c>
      <c r="Z5" s="35">
        <f>'E3 LDV freight'!AI25</f>
        <v>84597.347999999998</v>
      </c>
      <c r="AA5" s="35">
        <f>'E3 LDV freight'!AJ25</f>
        <v>84597.347999999998</v>
      </c>
      <c r="AB5" s="35">
        <f>'E3 LDV freight'!AK25</f>
        <v>84597.347999999998</v>
      </c>
      <c r="AC5" s="35">
        <f>'E3 LDV freight'!AL25</f>
        <v>84597.347999999998</v>
      </c>
      <c r="AD5" s="35">
        <f>'E3 LDV freight'!AM25</f>
        <v>84597.347999999998</v>
      </c>
      <c r="AE5" s="35">
        <f>'E3 LDV freight'!AN25</f>
        <v>84597.347999999998</v>
      </c>
      <c r="AF5" s="35">
        <f>'E3 LDV freight'!AO25</f>
        <v>84597.347999999998</v>
      </c>
      <c r="AG5" s="35">
        <f>'E3 LDV freight'!AP25</f>
        <v>84597.347999999998</v>
      </c>
      <c r="AH5" s="35">
        <f>'E3 LDV freight'!AQ25</f>
        <v>84597.347999999998</v>
      </c>
      <c r="AI5" s="35">
        <f>'E3 LDV freight'!AR25</f>
        <v>84597.347999999998</v>
      </c>
    </row>
    <row r="6" spans="1:35" s="35" customFormat="1">
      <c r="A6" s="35" t="s">
        <v>2</v>
      </c>
      <c r="B6" s="35">
        <f>'E3 LDV freight'!K21</f>
        <v>62169.348000000005</v>
      </c>
      <c r="C6" s="35">
        <f>'E3 LDV freight'!L21</f>
        <v>62169.348000000005</v>
      </c>
      <c r="D6" s="35">
        <f>'E3 LDV freight'!M21</f>
        <v>62169.348000000005</v>
      </c>
      <c r="E6" s="35">
        <f>'E3 LDV freight'!N21</f>
        <v>62169.348000000005</v>
      </c>
      <c r="F6" s="35">
        <f>'E3 LDV freight'!O21</f>
        <v>62169.348000000005</v>
      </c>
      <c r="G6" s="35">
        <f>'E3 LDV freight'!P21</f>
        <v>62169.348000000005</v>
      </c>
      <c r="H6" s="35">
        <f>'E3 LDV freight'!Q21</f>
        <v>62169.348000000005</v>
      </c>
      <c r="I6" s="35">
        <f>'E3 LDV freight'!R21</f>
        <v>62169.348000000005</v>
      </c>
      <c r="J6" s="35">
        <f>'E3 LDV freight'!S21</f>
        <v>62169.348000000005</v>
      </c>
      <c r="K6" s="35">
        <f>'E3 LDV freight'!T21</f>
        <v>62169.348000000005</v>
      </c>
      <c r="L6" s="35">
        <f>'E3 LDV freight'!U21</f>
        <v>62169.348000000005</v>
      </c>
      <c r="M6" s="35">
        <f>'E3 LDV freight'!V21</f>
        <v>62169.348000000005</v>
      </c>
      <c r="N6" s="35">
        <f>'E3 LDV freight'!W21</f>
        <v>62169.348000000005</v>
      </c>
      <c r="O6" s="35">
        <f>'E3 LDV freight'!X21</f>
        <v>62169.348000000005</v>
      </c>
      <c r="P6" s="35">
        <f>'E3 LDV freight'!Y21</f>
        <v>62169.348000000005</v>
      </c>
      <c r="Q6" s="35">
        <f>'E3 LDV freight'!Z21</f>
        <v>62169.348000000005</v>
      </c>
      <c r="R6" s="35">
        <f>'E3 LDV freight'!AA21</f>
        <v>62169.348000000005</v>
      </c>
      <c r="S6" s="35">
        <f>'E3 LDV freight'!AB21</f>
        <v>62169.348000000005</v>
      </c>
      <c r="T6" s="35">
        <f>'E3 LDV freight'!AC21</f>
        <v>62169.348000000005</v>
      </c>
      <c r="U6" s="35">
        <f>'E3 LDV freight'!AD21</f>
        <v>62169.348000000005</v>
      </c>
      <c r="V6" s="35">
        <f>'E3 LDV freight'!AE21</f>
        <v>62169.348000000005</v>
      </c>
      <c r="W6" s="35">
        <f>'E3 LDV freight'!AF21</f>
        <v>62169.348000000005</v>
      </c>
      <c r="X6" s="35">
        <f>'E3 LDV freight'!AG21</f>
        <v>62169.348000000005</v>
      </c>
      <c r="Y6" s="35">
        <f>'E3 LDV freight'!AH21</f>
        <v>62169.348000000005</v>
      </c>
      <c r="Z6" s="35">
        <f>'E3 LDV freight'!AI21</f>
        <v>62169.348000000005</v>
      </c>
      <c r="AA6" s="35">
        <f>'E3 LDV freight'!AJ21</f>
        <v>62169.348000000005</v>
      </c>
      <c r="AB6" s="35">
        <f>'E3 LDV freight'!AK21</f>
        <v>62169.348000000005</v>
      </c>
      <c r="AC6" s="35">
        <f>'E3 LDV freight'!AL21</f>
        <v>62169.348000000005</v>
      </c>
      <c r="AD6" s="35">
        <f>'E3 LDV freight'!AM21</f>
        <v>62169.348000000005</v>
      </c>
      <c r="AE6" s="35">
        <f>'E3 LDV freight'!AN21</f>
        <v>62169.348000000005</v>
      </c>
      <c r="AF6" s="35">
        <f>'E3 LDV freight'!AO21</f>
        <v>62169.348000000005</v>
      </c>
      <c r="AG6" s="35">
        <f>'E3 LDV freight'!AP21</f>
        <v>62169.348000000005</v>
      </c>
      <c r="AH6" s="35">
        <f>'E3 LDV freight'!AQ21</f>
        <v>62169.348000000005</v>
      </c>
      <c r="AI6" s="35">
        <f>'E3 LDV freight'!AR21</f>
        <v>62169.348000000005</v>
      </c>
    </row>
    <row r="7" spans="1:35" s="35" customFormat="1">
      <c r="A7" s="35" t="s">
        <v>3</v>
      </c>
      <c r="B7" s="35">
        <f>'E3 LDV freight'!K22</f>
        <v>71407.54800000001</v>
      </c>
      <c r="C7" s="35">
        <f>'E3 LDV freight'!L22</f>
        <v>71407.54800000001</v>
      </c>
      <c r="D7" s="35">
        <f>'E3 LDV freight'!M22</f>
        <v>71407.54800000001</v>
      </c>
      <c r="E7" s="35">
        <f>'E3 LDV freight'!N22</f>
        <v>71407.54800000001</v>
      </c>
      <c r="F7" s="35">
        <f>'E3 LDV freight'!O22</f>
        <v>71407.54800000001</v>
      </c>
      <c r="G7" s="35">
        <f>'E3 LDV freight'!P22</f>
        <v>71407.54800000001</v>
      </c>
      <c r="H7" s="35">
        <f>'E3 LDV freight'!Q22</f>
        <v>71407.54800000001</v>
      </c>
      <c r="I7" s="35">
        <f>'E3 LDV freight'!R22</f>
        <v>71407.54800000001</v>
      </c>
      <c r="J7" s="35">
        <f>'E3 LDV freight'!S22</f>
        <v>71407.54800000001</v>
      </c>
      <c r="K7" s="35">
        <f>'E3 LDV freight'!T22</f>
        <v>71407.54800000001</v>
      </c>
      <c r="L7" s="35">
        <f>'E3 LDV freight'!U22</f>
        <v>71407.54800000001</v>
      </c>
      <c r="M7" s="35">
        <f>'E3 LDV freight'!V22</f>
        <v>71407.54800000001</v>
      </c>
      <c r="N7" s="35">
        <f>'E3 LDV freight'!W22</f>
        <v>71407.54800000001</v>
      </c>
      <c r="O7" s="35">
        <f>'E3 LDV freight'!X22</f>
        <v>71407.54800000001</v>
      </c>
      <c r="P7" s="35">
        <f>'E3 LDV freight'!Y22</f>
        <v>71407.54800000001</v>
      </c>
      <c r="Q7" s="35">
        <f>'E3 LDV freight'!Z22</f>
        <v>71407.54800000001</v>
      </c>
      <c r="R7" s="35">
        <f>'E3 LDV freight'!AA22</f>
        <v>71407.54800000001</v>
      </c>
      <c r="S7" s="35">
        <f>'E3 LDV freight'!AB22</f>
        <v>71407.54800000001</v>
      </c>
      <c r="T7" s="35">
        <f>'E3 LDV freight'!AC22</f>
        <v>71407.54800000001</v>
      </c>
      <c r="U7" s="35">
        <f>'E3 LDV freight'!AD22</f>
        <v>71407.54800000001</v>
      </c>
      <c r="V7" s="35">
        <f>'E3 LDV freight'!AE22</f>
        <v>71407.54800000001</v>
      </c>
      <c r="W7" s="35">
        <f>'E3 LDV freight'!AF22</f>
        <v>71407.54800000001</v>
      </c>
      <c r="X7" s="35">
        <f>'E3 LDV freight'!AG22</f>
        <v>71407.54800000001</v>
      </c>
      <c r="Y7" s="35">
        <f>'E3 LDV freight'!AH22</f>
        <v>71407.54800000001</v>
      </c>
      <c r="Z7" s="35">
        <f>'E3 LDV freight'!AI22</f>
        <v>71407.54800000001</v>
      </c>
      <c r="AA7" s="35">
        <f>'E3 LDV freight'!AJ22</f>
        <v>71407.54800000001</v>
      </c>
      <c r="AB7" s="35">
        <f>'E3 LDV freight'!AK22</f>
        <v>71407.54800000001</v>
      </c>
      <c r="AC7" s="35">
        <f>'E3 LDV freight'!AL22</f>
        <v>71407.54800000001</v>
      </c>
      <c r="AD7" s="35">
        <f>'E3 LDV freight'!AM22</f>
        <v>71407.54800000001</v>
      </c>
      <c r="AE7" s="35">
        <f>'E3 LDV freight'!AN22</f>
        <v>71407.54800000001</v>
      </c>
      <c r="AF7" s="35">
        <f>'E3 LDV freight'!AO22</f>
        <v>71407.54800000001</v>
      </c>
      <c r="AG7" s="35">
        <f>'E3 LDV freight'!AP22</f>
        <v>71407.54800000001</v>
      </c>
      <c r="AH7" s="35">
        <f>'E3 LDV freight'!AQ22</f>
        <v>71407.54800000001</v>
      </c>
      <c r="AI7" s="35">
        <f>'E3 LDV freight'!AR22</f>
        <v>71407.54800000001</v>
      </c>
    </row>
    <row r="8" spans="1:35" s="35" customFormat="1"/>
    <row r="9" spans="1:35" s="35" customFormat="1">
      <c r="A9" s="1" t="s">
        <v>769</v>
      </c>
    </row>
    <row r="10" spans="1:35" s="35" customFormat="1">
      <c r="A10" s="35" t="str">
        <f>'BNVP-LDVs-frgt'!A2</f>
        <v>battery electric vehicle</v>
      </c>
      <c r="B10" s="35">
        <f>'BNVP-LDVs-frgt'!B2</f>
        <v>82562.673544317222</v>
      </c>
      <c r="C10" s="35">
        <f>'BNVP-LDVs-frgt'!C2</f>
        <v>82562.673544317222</v>
      </c>
      <c r="D10" s="35">
        <f>'BNVP-LDVs-frgt'!D2</f>
        <v>82562.673544317222</v>
      </c>
      <c r="E10" s="35">
        <f>'BNVP-LDVs-frgt'!E2</f>
        <v>82562.673544317222</v>
      </c>
      <c r="F10" s="35">
        <f>'BNVP-LDVs-frgt'!F2</f>
        <v>82562.673544317222</v>
      </c>
      <c r="G10" s="35">
        <f>'BNVP-LDVs-frgt'!G2</f>
        <v>82562.673544317222</v>
      </c>
      <c r="H10" s="35">
        <f>'BNVP-LDVs-frgt'!H2</f>
        <v>82562.673544317222</v>
      </c>
      <c r="I10" s="35">
        <f>'BNVP-LDVs-frgt'!I2</f>
        <v>82562.673544317222</v>
      </c>
      <c r="J10" s="35">
        <f>'BNVP-LDVs-frgt'!J2</f>
        <v>82562.673544317222</v>
      </c>
      <c r="K10" s="35">
        <f>'BNVP-LDVs-frgt'!K2</f>
        <v>82562.673544317222</v>
      </c>
      <c r="L10" s="35">
        <f>'BNVP-LDVs-frgt'!L2</f>
        <v>82562.673544317222</v>
      </c>
      <c r="M10" s="35">
        <f>'BNVP-LDVs-frgt'!M2</f>
        <v>82562.673544317222</v>
      </c>
      <c r="N10" s="35">
        <f>'BNVP-LDVs-frgt'!N2</f>
        <v>82562.673544317222</v>
      </c>
      <c r="O10" s="35">
        <f>'BNVP-LDVs-frgt'!O2</f>
        <v>82562.673544317222</v>
      </c>
      <c r="P10" s="35">
        <f>'BNVP-LDVs-frgt'!P2</f>
        <v>82562.673544317222</v>
      </c>
      <c r="Q10" s="35">
        <f>'BNVP-LDVs-frgt'!Q2</f>
        <v>82562.673544317222</v>
      </c>
      <c r="R10" s="35">
        <f>'BNVP-LDVs-frgt'!R2</f>
        <v>82562.673544317222</v>
      </c>
      <c r="S10" s="35">
        <f>'BNVP-LDVs-frgt'!S2</f>
        <v>82562.673544317222</v>
      </c>
      <c r="T10" s="35">
        <f>'BNVP-LDVs-frgt'!T2</f>
        <v>82562.673544317222</v>
      </c>
      <c r="U10" s="35">
        <f>'BNVP-LDVs-frgt'!U2</f>
        <v>82562.673544317222</v>
      </c>
      <c r="V10" s="35">
        <f>'BNVP-LDVs-frgt'!V2</f>
        <v>82562.673544317222</v>
      </c>
      <c r="W10" s="35">
        <f>'BNVP-LDVs-frgt'!W2</f>
        <v>82562.673544317222</v>
      </c>
      <c r="X10" s="35">
        <f>'BNVP-LDVs-frgt'!X2</f>
        <v>82562.673544317222</v>
      </c>
      <c r="Y10" s="35">
        <f>'BNVP-LDVs-frgt'!Y2</f>
        <v>82562.673544317222</v>
      </c>
      <c r="Z10" s="35">
        <f>'BNVP-LDVs-frgt'!Z2</f>
        <v>82562.673544317222</v>
      </c>
      <c r="AA10" s="35">
        <f>'BNVP-LDVs-frgt'!AA2</f>
        <v>82562.673544317222</v>
      </c>
      <c r="AB10" s="35">
        <f>'BNVP-LDVs-frgt'!AB2</f>
        <v>82562.673544317222</v>
      </c>
      <c r="AC10" s="35">
        <f>'BNVP-LDVs-frgt'!AC2</f>
        <v>82562.673544317222</v>
      </c>
      <c r="AD10" s="35">
        <f>'BNVP-LDVs-frgt'!AD2</f>
        <v>82562.673544317222</v>
      </c>
      <c r="AE10" s="35">
        <f>'BNVP-LDVs-frgt'!AE2</f>
        <v>82562.673544317222</v>
      </c>
      <c r="AF10" s="35">
        <f>'BNVP-LDVs-frgt'!AF2</f>
        <v>82562.673544317222</v>
      </c>
      <c r="AG10" s="35">
        <f>'BNVP-LDVs-frgt'!AG2</f>
        <v>82562.673544317222</v>
      </c>
      <c r="AH10" s="35">
        <f>'BNVP-LDVs-frgt'!AH2</f>
        <v>82562.673544317222</v>
      </c>
      <c r="AI10" s="35">
        <f>'BNVP-LDVs-frgt'!AI2</f>
        <v>82562.673544317222</v>
      </c>
    </row>
    <row r="11" spans="1:35">
      <c r="A11" t="str">
        <f>'BNVP-LDVs-frgt'!A3</f>
        <v>natural gas vehicle</v>
      </c>
      <c r="B11">
        <f>'BNVP-LDVs-frgt'!B3</f>
        <v>72748.022078619193</v>
      </c>
      <c r="C11">
        <f>'BNVP-LDVs-frgt'!C3</f>
        <v>72748.022078619193</v>
      </c>
      <c r="D11">
        <f>'BNVP-LDVs-frgt'!D3</f>
        <v>72748.022078619193</v>
      </c>
      <c r="E11">
        <f>'BNVP-LDVs-frgt'!E3</f>
        <v>72748.022078619193</v>
      </c>
      <c r="F11">
        <f>'BNVP-LDVs-frgt'!F3</f>
        <v>73613.78379123364</v>
      </c>
      <c r="G11">
        <f>'BNVP-LDVs-frgt'!G3</f>
        <v>74479.545503848116</v>
      </c>
      <c r="H11">
        <f>'BNVP-LDVs-frgt'!H3</f>
        <v>75345.307216462577</v>
      </c>
      <c r="I11">
        <f>'BNVP-LDVs-frgt'!I3</f>
        <v>76930.469764633133</v>
      </c>
      <c r="J11">
        <f>'BNVP-LDVs-frgt'!J3</f>
        <v>78515.632312803704</v>
      </c>
      <c r="K11">
        <f>'BNVP-LDVs-frgt'!K3</f>
        <v>80100.794860974245</v>
      </c>
      <c r="L11">
        <f>'BNVP-LDVs-frgt'!L3</f>
        <v>82256.107208171234</v>
      </c>
      <c r="M11">
        <f>'BNVP-LDVs-frgt'!M3</f>
        <v>84411.419555368237</v>
      </c>
      <c r="N11">
        <f>'BNVP-LDVs-frgt'!N3</f>
        <v>86566.731902565225</v>
      </c>
      <c r="O11">
        <f>'BNVP-LDVs-frgt'!O3</f>
        <v>88722.044249762228</v>
      </c>
      <c r="P11">
        <f>'BNVP-LDVs-frgt'!P3</f>
        <v>88722.044249762228</v>
      </c>
      <c r="Q11">
        <f>'BNVP-LDVs-frgt'!Q3</f>
        <v>88722.044249762228</v>
      </c>
      <c r="R11">
        <f>'BNVP-LDVs-frgt'!R3</f>
        <v>88722.044249762228</v>
      </c>
      <c r="S11">
        <f>'BNVP-LDVs-frgt'!S3</f>
        <v>88722.044249762228</v>
      </c>
      <c r="T11">
        <f>'BNVP-LDVs-frgt'!T3</f>
        <v>88722.044249762228</v>
      </c>
      <c r="U11">
        <f>'BNVP-LDVs-frgt'!U3</f>
        <v>88722.044249762228</v>
      </c>
      <c r="V11">
        <f>'BNVP-LDVs-frgt'!V3</f>
        <v>88722.044249762228</v>
      </c>
      <c r="W11">
        <f>'BNVP-LDVs-frgt'!W3</f>
        <v>88722.044249762228</v>
      </c>
      <c r="X11">
        <f>'BNVP-LDVs-frgt'!X3</f>
        <v>88722.044249762228</v>
      </c>
      <c r="Y11">
        <f>'BNVP-LDVs-frgt'!Y3</f>
        <v>88722.044249762228</v>
      </c>
      <c r="Z11">
        <f>'BNVP-LDVs-frgt'!Z3</f>
        <v>88722.044249762228</v>
      </c>
      <c r="AA11">
        <f>'BNVP-LDVs-frgt'!AA3</f>
        <v>88722.044249762228</v>
      </c>
      <c r="AB11">
        <f>'BNVP-LDVs-frgt'!AB3</f>
        <v>88722.044249762228</v>
      </c>
      <c r="AC11">
        <f>'BNVP-LDVs-frgt'!AC3</f>
        <v>88722.044249762228</v>
      </c>
      <c r="AD11">
        <f>'BNVP-LDVs-frgt'!AD3</f>
        <v>88722.044249762228</v>
      </c>
      <c r="AE11">
        <f>'BNVP-LDVs-frgt'!AE3</f>
        <v>88722.044249762228</v>
      </c>
      <c r="AF11">
        <f>'BNVP-LDVs-frgt'!AF3</f>
        <v>88722.044249762228</v>
      </c>
      <c r="AG11">
        <f>'BNVP-LDVs-frgt'!AG3</f>
        <v>88722.044249762228</v>
      </c>
      <c r="AH11">
        <f>'BNVP-LDVs-frgt'!AH3</f>
        <v>88722.044249762228</v>
      </c>
      <c r="AI11">
        <f>'BNVP-LDVs-frgt'!AI3</f>
        <v>88722.044249762228</v>
      </c>
    </row>
    <row r="12" spans="1:35">
      <c r="A12" t="str">
        <f>'BNVP-LDVs-frgt'!A4</f>
        <v>gasoline vehicle</v>
      </c>
      <c r="B12">
        <f>'BNVP-LDVs-frgt'!B4</f>
        <v>43927.090841752717</v>
      </c>
      <c r="C12">
        <f>'BNVP-LDVs-frgt'!C4</f>
        <v>43927.090841752717</v>
      </c>
      <c r="D12">
        <f>'BNVP-LDVs-frgt'!D4</f>
        <v>43927.090841752717</v>
      </c>
      <c r="E12">
        <f>'BNVP-LDVs-frgt'!E4</f>
        <v>43927.090841752717</v>
      </c>
      <c r="F12">
        <f>'BNVP-LDVs-frgt'!F4</f>
        <v>44438.59741066557</v>
      </c>
      <c r="G12">
        <f>'BNVP-LDVs-frgt'!G4</f>
        <v>44950.103979578431</v>
      </c>
      <c r="H12">
        <f>'BNVP-LDVs-frgt'!H4</f>
        <v>45461.610548491284</v>
      </c>
      <c r="I12">
        <f>'BNVP-LDVs-frgt'!I4</f>
        <v>46401.65029250479</v>
      </c>
      <c r="J12">
        <f>'BNVP-LDVs-frgt'!J4</f>
        <v>47341.690036518296</v>
      </c>
      <c r="K12">
        <f>'BNVP-LDVs-frgt'!K4</f>
        <v>48281.729780531809</v>
      </c>
      <c r="L12">
        <f>'BNVP-LDVs-frgt'!L4</f>
        <v>49613.208711824045</v>
      </c>
      <c r="M12">
        <f>'BNVP-LDVs-frgt'!M4</f>
        <v>50944.687643116282</v>
      </c>
      <c r="N12">
        <f>'BNVP-LDVs-frgt'!N4</f>
        <v>52276.166574408518</v>
      </c>
      <c r="O12">
        <f>'BNVP-LDVs-frgt'!O4</f>
        <v>53607.645505700755</v>
      </c>
      <c r="P12">
        <f>'BNVP-LDVs-frgt'!P4</f>
        <v>53607.645505700755</v>
      </c>
      <c r="Q12">
        <f>'BNVP-LDVs-frgt'!Q4</f>
        <v>53607.645505700755</v>
      </c>
      <c r="R12">
        <f>'BNVP-LDVs-frgt'!R4</f>
        <v>53607.645505700755</v>
      </c>
      <c r="S12">
        <f>'BNVP-LDVs-frgt'!S4</f>
        <v>53607.645505700755</v>
      </c>
      <c r="T12">
        <f>'BNVP-LDVs-frgt'!T4</f>
        <v>53607.645505700755</v>
      </c>
      <c r="U12">
        <f>'BNVP-LDVs-frgt'!U4</f>
        <v>53607.645505700755</v>
      </c>
      <c r="V12">
        <f>'BNVP-LDVs-frgt'!V4</f>
        <v>53607.645505700755</v>
      </c>
      <c r="W12">
        <f>'BNVP-LDVs-frgt'!W4</f>
        <v>53607.645505700755</v>
      </c>
      <c r="X12">
        <f>'BNVP-LDVs-frgt'!X4</f>
        <v>53607.645505700755</v>
      </c>
      <c r="Y12">
        <f>'BNVP-LDVs-frgt'!Y4</f>
        <v>53607.645505700755</v>
      </c>
      <c r="Z12">
        <f>'BNVP-LDVs-frgt'!Z4</f>
        <v>53607.645505700755</v>
      </c>
      <c r="AA12">
        <f>'BNVP-LDVs-frgt'!AA4</f>
        <v>53607.645505700755</v>
      </c>
      <c r="AB12">
        <f>'BNVP-LDVs-frgt'!AB4</f>
        <v>53607.645505700755</v>
      </c>
      <c r="AC12">
        <f>'BNVP-LDVs-frgt'!AC4</f>
        <v>53607.645505700755</v>
      </c>
      <c r="AD12">
        <f>'BNVP-LDVs-frgt'!AD4</f>
        <v>53607.645505700755</v>
      </c>
      <c r="AE12">
        <f>'BNVP-LDVs-frgt'!AE4</f>
        <v>53607.645505700755</v>
      </c>
      <c r="AF12">
        <f>'BNVP-LDVs-frgt'!AF4</f>
        <v>53607.645505700755</v>
      </c>
      <c r="AG12">
        <f>'BNVP-LDVs-frgt'!AG4</f>
        <v>53607.645505700755</v>
      </c>
      <c r="AH12">
        <f>'BNVP-LDVs-frgt'!AH4</f>
        <v>53607.645505700755</v>
      </c>
      <c r="AI12">
        <f>'BNVP-LDVs-frgt'!AI4</f>
        <v>53607.645505700755</v>
      </c>
    </row>
    <row r="13" spans="1:35">
      <c r="A13" t="str">
        <f>'BNVP-LDVs-frgt'!A5</f>
        <v>diesel vehicle</v>
      </c>
      <c r="B13">
        <f>'BNVP-LDVs-frgt'!B5</f>
        <v>61405.682344605644</v>
      </c>
      <c r="C13">
        <f>'BNVP-LDVs-frgt'!C5</f>
        <v>61405.682344605644</v>
      </c>
      <c r="D13">
        <f>'BNVP-LDVs-frgt'!D5</f>
        <v>61405.682344605644</v>
      </c>
      <c r="E13">
        <f>'BNVP-LDVs-frgt'!E5</f>
        <v>61405.682344605644</v>
      </c>
      <c r="F13">
        <f>'BNVP-LDVs-frgt'!F5</f>
        <v>62136.460820664717</v>
      </c>
      <c r="G13">
        <f>'BNVP-LDVs-frgt'!G5</f>
        <v>62867.239296723805</v>
      </c>
      <c r="H13">
        <f>'BNVP-LDVs-frgt'!H5</f>
        <v>63598.017772782878</v>
      </c>
      <c r="I13">
        <f>'BNVP-LDVs-frgt'!I5</f>
        <v>64936.033365733761</v>
      </c>
      <c r="J13">
        <f>'BNVP-LDVs-frgt'!J5</f>
        <v>66274.048958684623</v>
      </c>
      <c r="K13">
        <f>'BNVP-LDVs-frgt'!K5</f>
        <v>67612.064551635485</v>
      </c>
      <c r="L13">
        <f>'BNVP-LDVs-frgt'!L5</f>
        <v>69431.336355374093</v>
      </c>
      <c r="M13">
        <f>'BNVP-LDVs-frgt'!M5</f>
        <v>71250.6081591127</v>
      </c>
      <c r="N13">
        <f>'BNVP-LDVs-frgt'!N5</f>
        <v>73069.879962851293</v>
      </c>
      <c r="O13">
        <f>'BNVP-LDVs-frgt'!O5</f>
        <v>74889.151766589901</v>
      </c>
      <c r="P13">
        <f>'BNVP-LDVs-frgt'!P5</f>
        <v>74889.151766589901</v>
      </c>
      <c r="Q13">
        <f>'BNVP-LDVs-frgt'!Q5</f>
        <v>74889.151766589901</v>
      </c>
      <c r="R13">
        <f>'BNVP-LDVs-frgt'!R5</f>
        <v>74889.151766589901</v>
      </c>
      <c r="S13">
        <f>'BNVP-LDVs-frgt'!S5</f>
        <v>74889.151766589901</v>
      </c>
      <c r="T13">
        <f>'BNVP-LDVs-frgt'!T5</f>
        <v>74889.151766589901</v>
      </c>
      <c r="U13">
        <f>'BNVP-LDVs-frgt'!U5</f>
        <v>74889.151766589901</v>
      </c>
      <c r="V13">
        <f>'BNVP-LDVs-frgt'!V5</f>
        <v>74889.151766589901</v>
      </c>
      <c r="W13">
        <f>'BNVP-LDVs-frgt'!W5</f>
        <v>74889.151766589901</v>
      </c>
      <c r="X13">
        <f>'BNVP-LDVs-frgt'!X5</f>
        <v>74889.151766589901</v>
      </c>
      <c r="Y13">
        <f>'BNVP-LDVs-frgt'!Y5</f>
        <v>74889.151766589901</v>
      </c>
      <c r="Z13">
        <f>'BNVP-LDVs-frgt'!Z5</f>
        <v>74889.151766589901</v>
      </c>
      <c r="AA13">
        <f>'BNVP-LDVs-frgt'!AA5</f>
        <v>74889.151766589901</v>
      </c>
      <c r="AB13">
        <f>'BNVP-LDVs-frgt'!AB5</f>
        <v>74889.151766589901</v>
      </c>
      <c r="AC13">
        <f>'BNVP-LDVs-frgt'!AC5</f>
        <v>74889.151766589901</v>
      </c>
      <c r="AD13">
        <f>'BNVP-LDVs-frgt'!AD5</f>
        <v>74889.151766589901</v>
      </c>
      <c r="AE13">
        <f>'BNVP-LDVs-frgt'!AE5</f>
        <v>74889.151766589901</v>
      </c>
      <c r="AF13">
        <f>'BNVP-LDVs-frgt'!AF5</f>
        <v>74889.151766589901</v>
      </c>
      <c r="AG13">
        <f>'BNVP-LDVs-frgt'!AG5</f>
        <v>74889.151766589901</v>
      </c>
      <c r="AH13">
        <f>'BNVP-LDVs-frgt'!AH5</f>
        <v>74889.151766589901</v>
      </c>
      <c r="AI13">
        <f>'BNVP-LDVs-frgt'!AI5</f>
        <v>74889.151766589901</v>
      </c>
    </row>
    <row r="16" spans="1:35">
      <c r="A16" s="1" t="s">
        <v>177</v>
      </c>
    </row>
    <row r="17" spans="1:35">
      <c r="A17" s="1" t="s">
        <v>768</v>
      </c>
    </row>
    <row r="18" spans="1:35">
      <c r="A18" s="35" t="s">
        <v>0</v>
      </c>
      <c r="B18">
        <f>'E3 HDV freight'!K19*About!$A$95</f>
        <v>329050.80000000005</v>
      </c>
      <c r="C18">
        <f>'E3 HDV freight'!L19*About!$A$95</f>
        <v>329050.80000000005</v>
      </c>
      <c r="D18">
        <f>'E3 HDV freight'!M19*About!$A$95</f>
        <v>329050.80000000005</v>
      </c>
      <c r="E18">
        <f>'E3 HDV freight'!N19*About!$A$95</f>
        <v>329050.80000000005</v>
      </c>
      <c r="F18">
        <f>'E3 HDV freight'!O19*About!$A$95</f>
        <v>329050.80000000005</v>
      </c>
      <c r="G18">
        <f>'E3 HDV freight'!P19*About!$A$95</f>
        <v>329050.80000000005</v>
      </c>
      <c r="H18">
        <f>'E3 HDV freight'!Q19*About!$A$95</f>
        <v>329050.80000000005</v>
      </c>
      <c r="I18">
        <f>'E3 HDV freight'!R19*About!$A$95</f>
        <v>329050.80000000005</v>
      </c>
      <c r="J18">
        <f>'E3 HDV freight'!S19*About!$A$95</f>
        <v>329050.80000000005</v>
      </c>
      <c r="K18">
        <f>'E3 HDV freight'!T19*About!$A$95</f>
        <v>329050.80000000005</v>
      </c>
      <c r="L18">
        <f>'E3 HDV freight'!U19*About!$A$95</f>
        <v>329050.80000000005</v>
      </c>
      <c r="M18">
        <f>'E3 HDV freight'!V19*About!$A$95</f>
        <v>329050.80000000005</v>
      </c>
      <c r="N18">
        <f>'E3 HDV freight'!W19*About!$A$95</f>
        <v>329050.80000000005</v>
      </c>
      <c r="O18">
        <f>'E3 HDV freight'!X19*About!$A$95</f>
        <v>329050.80000000005</v>
      </c>
      <c r="P18">
        <f>'E3 HDV freight'!Y19*About!$A$95</f>
        <v>329050.80000000005</v>
      </c>
      <c r="Q18">
        <f>'E3 HDV freight'!Z19*About!$A$95</f>
        <v>329050.80000000005</v>
      </c>
      <c r="R18">
        <f>'E3 HDV freight'!AA19*About!$A$95</f>
        <v>329050.80000000005</v>
      </c>
      <c r="S18">
        <f>'E3 HDV freight'!AB19*About!$A$95</f>
        <v>329050.80000000005</v>
      </c>
      <c r="T18">
        <f>'E3 HDV freight'!AC19*About!$A$95</f>
        <v>329050.80000000005</v>
      </c>
      <c r="U18">
        <f>'E3 HDV freight'!AD19*About!$A$95</f>
        <v>329050.80000000005</v>
      </c>
      <c r="V18">
        <f>'E3 HDV freight'!AE19*About!$A$95</f>
        <v>329050.80000000005</v>
      </c>
      <c r="W18">
        <f>'E3 HDV freight'!AF19*About!$A$95</f>
        <v>329050.80000000005</v>
      </c>
      <c r="X18">
        <f>'E3 HDV freight'!AG19*About!$A$95</f>
        <v>329050.80000000005</v>
      </c>
      <c r="Y18">
        <f>'E3 HDV freight'!AH19*About!$A$95</f>
        <v>329050.80000000005</v>
      </c>
      <c r="Z18">
        <f>'E3 HDV freight'!AI19*About!$A$95</f>
        <v>329050.80000000005</v>
      </c>
      <c r="AA18">
        <f>'E3 HDV freight'!AJ19*About!$A$95</f>
        <v>329050.80000000005</v>
      </c>
      <c r="AB18">
        <f>'E3 HDV freight'!AK19*About!$A$95</f>
        <v>329050.80000000005</v>
      </c>
      <c r="AC18">
        <f>'E3 HDV freight'!AL19*About!$A$95</f>
        <v>329050.80000000005</v>
      </c>
      <c r="AD18">
        <f>'E3 HDV freight'!AM19*About!$A$95</f>
        <v>329050.80000000005</v>
      </c>
      <c r="AE18">
        <f>'E3 HDV freight'!AN19*About!$A$95</f>
        <v>329050.80000000005</v>
      </c>
      <c r="AF18">
        <f>'E3 HDV freight'!AO19*About!$A$95</f>
        <v>329050.80000000005</v>
      </c>
      <c r="AG18">
        <f>'E3 HDV freight'!AP19*About!$A$95</f>
        <v>329050.80000000005</v>
      </c>
      <c r="AH18">
        <f>'E3 HDV freight'!AQ19*About!$A$95</f>
        <v>329050.80000000005</v>
      </c>
      <c r="AI18">
        <f>'E3 HDV freight'!AR19*About!$A$95</f>
        <v>329050.80000000005</v>
      </c>
    </row>
    <row r="19" spans="1:35">
      <c r="A19" s="35" t="s">
        <v>1</v>
      </c>
      <c r="B19">
        <f>'E3 HDV freight'!K18*About!$A$95</f>
        <v>228284.75727272651</v>
      </c>
      <c r="C19">
        <f>'E3 HDV freight'!L18*About!$A$95</f>
        <v>227696.14363636327</v>
      </c>
      <c r="D19">
        <f>'E3 HDV freight'!M18*About!$A$95</f>
        <v>227107.53</v>
      </c>
      <c r="E19">
        <f>'E3 HDV freight'!N18*About!$A$95</f>
        <v>226518.91636363571</v>
      </c>
      <c r="F19">
        <f>'E3 HDV freight'!O18*About!$A$95</f>
        <v>225930.30272727244</v>
      </c>
      <c r="G19">
        <f>'E3 HDV freight'!P18*About!$A$95</f>
        <v>225341.68909090816</v>
      </c>
      <c r="H19">
        <f>'E3 HDV freight'!Q18*About!$A$95</f>
        <v>224753.07545454489</v>
      </c>
      <c r="I19">
        <f>'E3 HDV freight'!R18*About!$A$95</f>
        <v>224164.46181818165</v>
      </c>
      <c r="J19">
        <f>'E3 HDV freight'!S18*About!$A$95</f>
        <v>223575.84818181733</v>
      </c>
      <c r="K19">
        <f>'E3 HDV freight'!T18*About!$A$95</f>
        <v>222987.23454545409</v>
      </c>
      <c r="L19">
        <f>'E3 HDV freight'!U18*About!$A$95</f>
        <v>222398.62090909082</v>
      </c>
      <c r="M19">
        <f>'E3 HDV freight'!V18*About!$A$95</f>
        <v>221810.00727272651</v>
      </c>
      <c r="N19">
        <f>'E3 HDV freight'!W18*About!$A$95</f>
        <v>221221.39363636327</v>
      </c>
      <c r="O19">
        <f>'E3 HDV freight'!X18*About!$A$95</f>
        <v>220632.78</v>
      </c>
      <c r="P19">
        <f>'E3 HDV freight'!Y18*About!$A$95</f>
        <v>220632.78</v>
      </c>
      <c r="Q19">
        <f>'E3 HDV freight'!Z18*About!$A$95</f>
        <v>220632.78</v>
      </c>
      <c r="R19">
        <f>'E3 HDV freight'!AA18*About!$A$95</f>
        <v>220632.78</v>
      </c>
      <c r="S19">
        <f>'E3 HDV freight'!AB18*About!$A$95</f>
        <v>220632.78</v>
      </c>
      <c r="T19">
        <f>'E3 HDV freight'!AC18*About!$A$95</f>
        <v>220632.78</v>
      </c>
      <c r="U19">
        <f>'E3 HDV freight'!AD18*About!$A$95</f>
        <v>220632.78</v>
      </c>
      <c r="V19">
        <f>'E3 HDV freight'!AE18*About!$A$95</f>
        <v>220632.78</v>
      </c>
      <c r="W19">
        <f>'E3 HDV freight'!AF18*About!$A$95</f>
        <v>220632.78</v>
      </c>
      <c r="X19">
        <f>'E3 HDV freight'!AG18*About!$A$95</f>
        <v>220632.78</v>
      </c>
      <c r="Y19">
        <f>'E3 HDV freight'!AH18*About!$A$95</f>
        <v>220632.78</v>
      </c>
      <c r="Z19">
        <f>'E3 HDV freight'!AI18*About!$A$95</f>
        <v>220632.78</v>
      </c>
      <c r="AA19">
        <f>'E3 HDV freight'!AJ18*About!$A$95</f>
        <v>220632.78</v>
      </c>
      <c r="AB19">
        <f>'E3 HDV freight'!AK18*About!$A$95</f>
        <v>220632.78</v>
      </c>
      <c r="AC19">
        <f>'E3 HDV freight'!AL18*About!$A$95</f>
        <v>220632.78</v>
      </c>
      <c r="AD19">
        <f>'E3 HDV freight'!AM18*About!$A$95</f>
        <v>220632.78</v>
      </c>
      <c r="AE19">
        <f>'E3 HDV freight'!AN18*About!$A$95</f>
        <v>220632.78</v>
      </c>
      <c r="AF19">
        <f>'E3 HDV freight'!AO18*About!$A$95</f>
        <v>220632.78</v>
      </c>
      <c r="AG19">
        <f>'E3 HDV freight'!AP18*About!$A$95</f>
        <v>220632.78</v>
      </c>
      <c r="AH19">
        <f>'E3 HDV freight'!AQ18*About!$A$95</f>
        <v>220632.78</v>
      </c>
      <c r="AI19">
        <f>'E3 HDV freight'!AR18*About!$A$95</f>
        <v>220632.78</v>
      </c>
    </row>
    <row r="20" spans="1:35">
      <c r="A20" s="35" t="s">
        <v>2</v>
      </c>
      <c r="B20" s="4">
        <f t="shared" ref="B20:AI20" si="0">B21</f>
        <v>207010.68272727245</v>
      </c>
      <c r="C20" s="4">
        <f t="shared" si="0"/>
        <v>208058.53636363571</v>
      </c>
      <c r="D20" s="4">
        <f t="shared" si="0"/>
        <v>209106.39</v>
      </c>
      <c r="E20" s="4">
        <f t="shared" si="0"/>
        <v>210154.24363636327</v>
      </c>
      <c r="F20" s="4">
        <f t="shared" si="0"/>
        <v>211202.0972727265</v>
      </c>
      <c r="G20" s="4">
        <f t="shared" si="0"/>
        <v>212249.95090909084</v>
      </c>
      <c r="H20" s="4">
        <f t="shared" si="0"/>
        <v>213297.80454545407</v>
      </c>
      <c r="I20" s="4">
        <f t="shared" si="0"/>
        <v>214345.65818181733</v>
      </c>
      <c r="J20" s="4">
        <f t="shared" si="0"/>
        <v>215393.51181818164</v>
      </c>
      <c r="K20" s="4">
        <f t="shared" si="0"/>
        <v>216441.3654545449</v>
      </c>
      <c r="L20" s="4">
        <f t="shared" si="0"/>
        <v>217489.21909090815</v>
      </c>
      <c r="M20" s="4">
        <f t="shared" si="0"/>
        <v>218537.07272727246</v>
      </c>
      <c r="N20" s="4">
        <f t="shared" si="0"/>
        <v>219584.92636363569</v>
      </c>
      <c r="O20" s="4">
        <f t="shared" si="0"/>
        <v>220632.78</v>
      </c>
      <c r="P20" s="4">
        <f t="shared" si="0"/>
        <v>220632.78</v>
      </c>
      <c r="Q20" s="4">
        <f t="shared" si="0"/>
        <v>220632.78</v>
      </c>
      <c r="R20" s="4">
        <f t="shared" si="0"/>
        <v>220632.78</v>
      </c>
      <c r="S20" s="4">
        <f t="shared" si="0"/>
        <v>220632.78</v>
      </c>
      <c r="T20" s="4">
        <f t="shared" si="0"/>
        <v>220632.78</v>
      </c>
      <c r="U20" s="4">
        <f t="shared" si="0"/>
        <v>220632.78</v>
      </c>
      <c r="V20" s="4">
        <f t="shared" si="0"/>
        <v>220632.78</v>
      </c>
      <c r="W20" s="4">
        <f t="shared" si="0"/>
        <v>220632.78</v>
      </c>
      <c r="X20" s="4">
        <f t="shared" si="0"/>
        <v>220632.78</v>
      </c>
      <c r="Y20" s="4">
        <f t="shared" si="0"/>
        <v>220632.78</v>
      </c>
      <c r="Z20" s="4">
        <f t="shared" si="0"/>
        <v>220632.78</v>
      </c>
      <c r="AA20" s="4">
        <f t="shared" si="0"/>
        <v>220632.78</v>
      </c>
      <c r="AB20" s="4">
        <f t="shared" si="0"/>
        <v>220632.78</v>
      </c>
      <c r="AC20" s="4">
        <f t="shared" si="0"/>
        <v>220632.78</v>
      </c>
      <c r="AD20" s="4">
        <f t="shared" si="0"/>
        <v>220632.78</v>
      </c>
      <c r="AE20" s="4">
        <f t="shared" si="0"/>
        <v>220632.78</v>
      </c>
      <c r="AF20" s="4">
        <f t="shared" si="0"/>
        <v>220632.78</v>
      </c>
      <c r="AG20" s="4">
        <f t="shared" si="0"/>
        <v>220632.78</v>
      </c>
      <c r="AH20" s="4">
        <f t="shared" si="0"/>
        <v>220632.78</v>
      </c>
      <c r="AI20" s="4">
        <f t="shared" si="0"/>
        <v>220632.78</v>
      </c>
    </row>
    <row r="21" spans="1:35">
      <c r="A21" s="35" t="s">
        <v>3</v>
      </c>
      <c r="B21" s="18">
        <f>'E3 HDV freight'!K17*About!$A$95</f>
        <v>207010.68272727245</v>
      </c>
      <c r="C21" s="18">
        <f>'E3 HDV freight'!L17*About!$A$95</f>
        <v>208058.53636363571</v>
      </c>
      <c r="D21" s="18">
        <f>'E3 HDV freight'!M17*About!$A$95</f>
        <v>209106.39</v>
      </c>
      <c r="E21" s="18">
        <f>'E3 HDV freight'!N17*About!$A$95</f>
        <v>210154.24363636327</v>
      </c>
      <c r="F21" s="18">
        <f>'E3 HDV freight'!O17*About!$A$95</f>
        <v>211202.0972727265</v>
      </c>
      <c r="G21" s="18">
        <f>'E3 HDV freight'!P17*About!$A$95</f>
        <v>212249.95090909084</v>
      </c>
      <c r="H21" s="18">
        <f>'E3 HDV freight'!Q17*About!$A$95</f>
        <v>213297.80454545407</v>
      </c>
      <c r="I21" s="18">
        <f>'E3 HDV freight'!R17*About!$A$95</f>
        <v>214345.65818181733</v>
      </c>
      <c r="J21" s="18">
        <f>'E3 HDV freight'!S17*About!$A$95</f>
        <v>215393.51181818164</v>
      </c>
      <c r="K21" s="18">
        <f>'E3 HDV freight'!T17*About!$A$95</f>
        <v>216441.3654545449</v>
      </c>
      <c r="L21" s="18">
        <f>'E3 HDV freight'!U17*About!$A$95</f>
        <v>217489.21909090815</v>
      </c>
      <c r="M21" s="18">
        <f>'E3 HDV freight'!V17*About!$A$95</f>
        <v>218537.07272727246</v>
      </c>
      <c r="N21" s="18">
        <f>'E3 HDV freight'!W17*About!$A$95</f>
        <v>219584.92636363569</v>
      </c>
      <c r="O21" s="18">
        <f>'E3 HDV freight'!X17*About!$A$95</f>
        <v>220632.78</v>
      </c>
      <c r="P21" s="18">
        <f>'E3 HDV freight'!Y17*About!$A$95</f>
        <v>220632.78</v>
      </c>
      <c r="Q21" s="18">
        <f>'E3 HDV freight'!Z17*About!$A$95</f>
        <v>220632.78</v>
      </c>
      <c r="R21" s="18">
        <f>'E3 HDV freight'!AA17*About!$A$95</f>
        <v>220632.78</v>
      </c>
      <c r="S21" s="18">
        <f>'E3 HDV freight'!AB17*About!$A$95</f>
        <v>220632.78</v>
      </c>
      <c r="T21" s="18">
        <f>'E3 HDV freight'!AC17*About!$A$95</f>
        <v>220632.78</v>
      </c>
      <c r="U21" s="18">
        <f>'E3 HDV freight'!AD17*About!$A$95</f>
        <v>220632.78</v>
      </c>
      <c r="V21" s="18">
        <f>'E3 HDV freight'!AE17*About!$A$95</f>
        <v>220632.78</v>
      </c>
      <c r="W21" s="18">
        <f>'E3 HDV freight'!AF17*About!$A$95</f>
        <v>220632.78</v>
      </c>
      <c r="X21" s="18">
        <f>'E3 HDV freight'!AG17*About!$A$95</f>
        <v>220632.78</v>
      </c>
      <c r="Y21" s="18">
        <f>'E3 HDV freight'!AH17*About!$A$95</f>
        <v>220632.78</v>
      </c>
      <c r="Z21" s="18">
        <f>'E3 HDV freight'!AI17*About!$A$95</f>
        <v>220632.78</v>
      </c>
      <c r="AA21" s="18">
        <f>'E3 HDV freight'!AJ17*About!$A$95</f>
        <v>220632.78</v>
      </c>
      <c r="AB21" s="18">
        <f>'E3 HDV freight'!AK17*About!$A$95</f>
        <v>220632.78</v>
      </c>
      <c r="AC21" s="18">
        <f>'E3 HDV freight'!AL17*About!$A$95</f>
        <v>220632.78</v>
      </c>
      <c r="AD21" s="18">
        <f>'E3 HDV freight'!AM17*About!$A$95</f>
        <v>220632.78</v>
      </c>
      <c r="AE21" s="18">
        <f>'E3 HDV freight'!AN17*About!$A$95</f>
        <v>220632.78</v>
      </c>
      <c r="AF21" s="18">
        <f>'E3 HDV freight'!AO17*About!$A$95</f>
        <v>220632.78</v>
      </c>
      <c r="AG21" s="18">
        <f>'E3 HDV freight'!AP17*About!$A$95</f>
        <v>220632.78</v>
      </c>
      <c r="AH21" s="18">
        <f>'E3 HDV freight'!AQ17*About!$A$95</f>
        <v>220632.78</v>
      </c>
      <c r="AI21" s="18">
        <f>'E3 HDV freight'!AR17*About!$A$95</f>
        <v>220632.78</v>
      </c>
    </row>
    <row r="22" spans="1:35">
      <c r="A22" s="35"/>
    </row>
    <row r="24" spans="1:35">
      <c r="B24">
        <f>'BNVP-HDVs-frgt'!B1</f>
        <v>2017</v>
      </c>
      <c r="C24">
        <f>'BNVP-HDVs-frgt'!C1</f>
        <v>2018</v>
      </c>
      <c r="D24">
        <f>'BNVP-HDVs-frgt'!D1</f>
        <v>2019</v>
      </c>
      <c r="E24">
        <f>'BNVP-HDVs-frgt'!E1</f>
        <v>2020</v>
      </c>
      <c r="F24">
        <f>'BNVP-HDVs-frgt'!F1</f>
        <v>2021</v>
      </c>
      <c r="G24">
        <f>'BNVP-HDVs-frgt'!G1</f>
        <v>2022</v>
      </c>
      <c r="H24">
        <f>'BNVP-HDVs-frgt'!H1</f>
        <v>2023</v>
      </c>
      <c r="I24">
        <f>'BNVP-HDVs-frgt'!I1</f>
        <v>2024</v>
      </c>
      <c r="J24">
        <f>'BNVP-HDVs-frgt'!J1</f>
        <v>2025</v>
      </c>
      <c r="K24">
        <f>'BNVP-HDVs-frgt'!K1</f>
        <v>2026</v>
      </c>
      <c r="L24">
        <f>'BNVP-HDVs-frgt'!L1</f>
        <v>2027</v>
      </c>
      <c r="M24">
        <f>'BNVP-HDVs-frgt'!M1</f>
        <v>2028</v>
      </c>
      <c r="N24">
        <f>'BNVP-HDVs-frgt'!N1</f>
        <v>2029</v>
      </c>
      <c r="O24">
        <f>'BNVP-HDVs-frgt'!O1</f>
        <v>2030</v>
      </c>
      <c r="P24">
        <f>'BNVP-HDVs-frgt'!P1</f>
        <v>2031</v>
      </c>
      <c r="Q24">
        <f>'BNVP-HDVs-frgt'!Q1</f>
        <v>2032</v>
      </c>
      <c r="R24">
        <f>'BNVP-HDVs-frgt'!R1</f>
        <v>2033</v>
      </c>
      <c r="S24">
        <f>'BNVP-HDVs-frgt'!S1</f>
        <v>2034</v>
      </c>
      <c r="T24">
        <f>'BNVP-HDVs-frgt'!T1</f>
        <v>2035</v>
      </c>
      <c r="U24">
        <f>'BNVP-HDVs-frgt'!U1</f>
        <v>2036</v>
      </c>
      <c r="V24">
        <f>'BNVP-HDVs-frgt'!V1</f>
        <v>2037</v>
      </c>
      <c r="W24">
        <f>'BNVP-HDVs-frgt'!W1</f>
        <v>2038</v>
      </c>
      <c r="X24">
        <f>'BNVP-HDVs-frgt'!X1</f>
        <v>2039</v>
      </c>
      <c r="Y24">
        <f>'BNVP-HDVs-frgt'!Y1</f>
        <v>2040</v>
      </c>
      <c r="Z24">
        <f>'BNVP-HDVs-frgt'!Z1</f>
        <v>2041</v>
      </c>
      <c r="AA24">
        <f>'BNVP-HDVs-frgt'!AA1</f>
        <v>2042</v>
      </c>
      <c r="AB24">
        <f>'BNVP-HDVs-frgt'!AB1</f>
        <v>2043</v>
      </c>
      <c r="AC24">
        <f>'BNVP-HDVs-frgt'!AC1</f>
        <v>2044</v>
      </c>
      <c r="AD24">
        <f>'BNVP-HDVs-frgt'!AD1</f>
        <v>2045</v>
      </c>
      <c r="AE24">
        <f>'BNVP-HDVs-frgt'!AE1</f>
        <v>2046</v>
      </c>
      <c r="AF24">
        <f>'BNVP-HDVs-frgt'!AF1</f>
        <v>2047</v>
      </c>
      <c r="AG24">
        <f>'BNVP-HDVs-frgt'!AG1</f>
        <v>2048</v>
      </c>
      <c r="AH24">
        <f>'BNVP-HDVs-frgt'!AH1</f>
        <v>2049</v>
      </c>
      <c r="AI24">
        <f>'BNVP-HDVs-frgt'!AI1</f>
        <v>2050</v>
      </c>
    </row>
    <row r="25" spans="1:35">
      <c r="A25" t="str">
        <f>'BNVP-HDVs-frgt'!A2</f>
        <v>battery electric vehicle</v>
      </c>
      <c r="B25">
        <f>'BNVP-HDVs-frgt'!B2</f>
        <v>232941.28706427451</v>
      </c>
      <c r="C25">
        <f>'BNVP-HDVs-frgt'!C2</f>
        <v>232941.28706427451</v>
      </c>
      <c r="D25">
        <f>'BNVP-HDVs-frgt'!D2</f>
        <v>232941.28706427451</v>
      </c>
      <c r="E25">
        <f>'BNVP-HDVs-frgt'!E2</f>
        <v>232941.28706427451</v>
      </c>
      <c r="F25">
        <f>'BNVP-HDVs-frgt'!F2</f>
        <v>232941.28706427451</v>
      </c>
      <c r="G25">
        <f>'BNVP-HDVs-frgt'!G2</f>
        <v>232941.28706427451</v>
      </c>
      <c r="H25">
        <f>'BNVP-HDVs-frgt'!H2</f>
        <v>232941.28706427451</v>
      </c>
      <c r="I25">
        <f>'BNVP-HDVs-frgt'!I2</f>
        <v>232941.28706427451</v>
      </c>
      <c r="J25">
        <f>'BNVP-HDVs-frgt'!J2</f>
        <v>232941.28706427451</v>
      </c>
      <c r="K25">
        <f>'BNVP-HDVs-frgt'!K2</f>
        <v>232941.28706427451</v>
      </c>
      <c r="L25">
        <f>'BNVP-HDVs-frgt'!L2</f>
        <v>232941.28706427451</v>
      </c>
      <c r="M25">
        <f>'BNVP-HDVs-frgt'!M2</f>
        <v>232941.28706427451</v>
      </c>
      <c r="N25">
        <f>'BNVP-HDVs-frgt'!N2</f>
        <v>232941.28706427451</v>
      </c>
      <c r="O25">
        <f>'BNVP-HDVs-frgt'!O2</f>
        <v>232941.28706427451</v>
      </c>
      <c r="P25">
        <f>'BNVP-HDVs-frgt'!P2</f>
        <v>232941.28706427451</v>
      </c>
      <c r="Q25">
        <f>'BNVP-HDVs-frgt'!Q2</f>
        <v>232941.28706427451</v>
      </c>
      <c r="R25">
        <f>'BNVP-HDVs-frgt'!R2</f>
        <v>232941.28706427451</v>
      </c>
      <c r="S25">
        <f>'BNVP-HDVs-frgt'!S2</f>
        <v>232941.28706427451</v>
      </c>
      <c r="T25">
        <f>'BNVP-HDVs-frgt'!T2</f>
        <v>232941.28706427451</v>
      </c>
      <c r="U25">
        <f>'BNVP-HDVs-frgt'!U2</f>
        <v>232941.28706427451</v>
      </c>
      <c r="V25">
        <f>'BNVP-HDVs-frgt'!V2</f>
        <v>232941.28706427451</v>
      </c>
      <c r="W25">
        <f>'BNVP-HDVs-frgt'!W2</f>
        <v>232941.28706427451</v>
      </c>
      <c r="X25">
        <f>'BNVP-HDVs-frgt'!X2</f>
        <v>232941.28706427451</v>
      </c>
      <c r="Y25">
        <f>'BNVP-HDVs-frgt'!Y2</f>
        <v>232941.28706427451</v>
      </c>
      <c r="Z25">
        <f>'BNVP-HDVs-frgt'!Z2</f>
        <v>232941.28706427451</v>
      </c>
      <c r="AA25">
        <f>'BNVP-HDVs-frgt'!AA2</f>
        <v>232941.28706427451</v>
      </c>
      <c r="AB25">
        <f>'BNVP-HDVs-frgt'!AB2</f>
        <v>232941.28706427451</v>
      </c>
      <c r="AC25">
        <f>'BNVP-HDVs-frgt'!AC2</f>
        <v>232941.28706427451</v>
      </c>
      <c r="AD25">
        <f>'BNVP-HDVs-frgt'!AD2</f>
        <v>232941.28706427451</v>
      </c>
      <c r="AE25">
        <f>'BNVP-HDVs-frgt'!AE2</f>
        <v>232941.28706427451</v>
      </c>
      <c r="AF25">
        <f>'BNVP-HDVs-frgt'!AF2</f>
        <v>232941.28706427451</v>
      </c>
      <c r="AG25">
        <f>'BNVP-HDVs-frgt'!AG2</f>
        <v>232941.28706427451</v>
      </c>
      <c r="AH25">
        <f>'BNVP-HDVs-frgt'!AH2</f>
        <v>232941.28706427451</v>
      </c>
      <c r="AI25">
        <f>'BNVP-HDVs-frgt'!AI2</f>
        <v>232941.28706427451</v>
      </c>
    </row>
    <row r="26" spans="1:35">
      <c r="A26" t="str">
        <f>'BNVP-HDVs-frgt'!A3</f>
        <v>natural gas vehicle</v>
      </c>
      <c r="B26">
        <f>'BNVP-HDVs-frgt'!B3</f>
        <v>139941.79409178047</v>
      </c>
      <c r="C26">
        <f>'BNVP-HDVs-frgt'!C3</f>
        <v>139941.79409178047</v>
      </c>
      <c r="D26">
        <f>'BNVP-HDVs-frgt'!D3</f>
        <v>139941.79409178047</v>
      </c>
      <c r="E26">
        <f>'BNVP-HDVs-frgt'!E3</f>
        <v>139941.79409178047</v>
      </c>
      <c r="F26">
        <f>'BNVP-HDVs-frgt'!F3</f>
        <v>146921.66019094281</v>
      </c>
      <c r="G26">
        <f>'BNVP-HDVs-frgt'!G3</f>
        <v>146921.66019094281</v>
      </c>
      <c r="H26">
        <f>'BNVP-HDVs-frgt'!H3</f>
        <v>146921.66019094281</v>
      </c>
      <c r="I26">
        <f>'BNVP-HDVs-frgt'!I3</f>
        <v>157795.13759187417</v>
      </c>
      <c r="J26">
        <f>'BNVP-HDVs-frgt'!J3</f>
        <v>157795.13759187417</v>
      </c>
      <c r="K26">
        <f>'BNVP-HDVs-frgt'!K3</f>
        <v>157795.13759187417</v>
      </c>
      <c r="L26">
        <f>'BNVP-HDVs-frgt'!L3</f>
        <v>171188.64376179673</v>
      </c>
      <c r="M26">
        <f>'BNVP-HDVs-frgt'!M3</f>
        <v>171188.64376179673</v>
      </c>
      <c r="N26">
        <f>'BNVP-HDVs-frgt'!N3</f>
        <v>171188.64376179673</v>
      </c>
      <c r="O26">
        <f>'BNVP-HDVs-frgt'!O3</f>
        <v>171188.64376179673</v>
      </c>
      <c r="P26">
        <f>'BNVP-HDVs-frgt'!P3</f>
        <v>171188.64376179673</v>
      </c>
      <c r="Q26">
        <f>'BNVP-HDVs-frgt'!Q3</f>
        <v>171188.64376179673</v>
      </c>
      <c r="R26">
        <f>'BNVP-HDVs-frgt'!R3</f>
        <v>171188.64376179673</v>
      </c>
      <c r="S26">
        <f>'BNVP-HDVs-frgt'!S3</f>
        <v>171188.64376179673</v>
      </c>
      <c r="T26">
        <f>'BNVP-HDVs-frgt'!T3</f>
        <v>171188.64376179673</v>
      </c>
      <c r="U26">
        <f>'BNVP-HDVs-frgt'!U3</f>
        <v>171188.64376179673</v>
      </c>
      <c r="V26">
        <f>'BNVP-HDVs-frgt'!V3</f>
        <v>171188.64376179673</v>
      </c>
      <c r="W26">
        <f>'BNVP-HDVs-frgt'!W3</f>
        <v>171188.64376179673</v>
      </c>
      <c r="X26">
        <f>'BNVP-HDVs-frgt'!X3</f>
        <v>171188.64376179673</v>
      </c>
      <c r="Y26">
        <f>'BNVP-HDVs-frgt'!Y3</f>
        <v>171188.64376179673</v>
      </c>
      <c r="Z26">
        <f>'BNVP-HDVs-frgt'!Z3</f>
        <v>171188.64376179673</v>
      </c>
      <c r="AA26">
        <f>'BNVP-HDVs-frgt'!AA3</f>
        <v>171188.64376179673</v>
      </c>
      <c r="AB26">
        <f>'BNVP-HDVs-frgt'!AB3</f>
        <v>171188.64376179673</v>
      </c>
      <c r="AC26">
        <f>'BNVP-HDVs-frgt'!AC3</f>
        <v>171188.64376179673</v>
      </c>
      <c r="AD26">
        <f>'BNVP-HDVs-frgt'!AD3</f>
        <v>171188.64376179673</v>
      </c>
      <c r="AE26">
        <f>'BNVP-HDVs-frgt'!AE3</f>
        <v>171188.64376179673</v>
      </c>
      <c r="AF26">
        <f>'BNVP-HDVs-frgt'!AF3</f>
        <v>171188.64376179673</v>
      </c>
      <c r="AG26">
        <f>'BNVP-HDVs-frgt'!AG3</f>
        <v>171188.64376179673</v>
      </c>
      <c r="AH26">
        <f>'BNVP-HDVs-frgt'!AH3</f>
        <v>171188.64376179673</v>
      </c>
      <c r="AI26">
        <f>'BNVP-HDVs-frgt'!AI3</f>
        <v>171188.64376179673</v>
      </c>
    </row>
    <row r="27" spans="1:35">
      <c r="A27" t="str">
        <f>'BNVP-HDVs-frgt'!A4</f>
        <v>gasoline vehicle</v>
      </c>
      <c r="B27">
        <f>'BNVP-HDVs-frgt'!B4</f>
        <v>999999</v>
      </c>
      <c r="C27">
        <f>'BNVP-HDVs-frgt'!C4</f>
        <v>999999</v>
      </c>
      <c r="D27">
        <f>'BNVP-HDVs-frgt'!D4</f>
        <v>999999</v>
      </c>
      <c r="E27">
        <f>'BNVP-HDVs-frgt'!E4</f>
        <v>999999</v>
      </c>
      <c r="F27">
        <f>'BNVP-HDVs-frgt'!F4</f>
        <v>999999</v>
      </c>
      <c r="G27">
        <f>'BNVP-HDVs-frgt'!G4</f>
        <v>999999</v>
      </c>
      <c r="H27">
        <f>'BNVP-HDVs-frgt'!H4</f>
        <v>999999</v>
      </c>
      <c r="I27">
        <f>'BNVP-HDVs-frgt'!I4</f>
        <v>999999</v>
      </c>
      <c r="J27">
        <f>'BNVP-HDVs-frgt'!J4</f>
        <v>999999</v>
      </c>
      <c r="K27">
        <f>'BNVP-HDVs-frgt'!K4</f>
        <v>999999</v>
      </c>
      <c r="L27">
        <f>'BNVP-HDVs-frgt'!L4</f>
        <v>999999</v>
      </c>
      <c r="M27">
        <f>'BNVP-HDVs-frgt'!M4</f>
        <v>999999</v>
      </c>
      <c r="N27">
        <f>'BNVP-HDVs-frgt'!N4</f>
        <v>999999</v>
      </c>
      <c r="O27">
        <f>'BNVP-HDVs-frgt'!O4</f>
        <v>999999</v>
      </c>
      <c r="P27">
        <f>'BNVP-HDVs-frgt'!P4</f>
        <v>999999</v>
      </c>
      <c r="Q27">
        <f>'BNVP-HDVs-frgt'!Q4</f>
        <v>999999</v>
      </c>
      <c r="R27">
        <f>'BNVP-HDVs-frgt'!R4</f>
        <v>999999</v>
      </c>
      <c r="S27">
        <f>'BNVP-HDVs-frgt'!S4</f>
        <v>999999</v>
      </c>
      <c r="T27">
        <f>'BNVP-HDVs-frgt'!T4</f>
        <v>999999</v>
      </c>
      <c r="U27">
        <f>'BNVP-HDVs-frgt'!U4</f>
        <v>999999</v>
      </c>
      <c r="V27">
        <f>'BNVP-HDVs-frgt'!V4</f>
        <v>999999</v>
      </c>
      <c r="W27">
        <f>'BNVP-HDVs-frgt'!W4</f>
        <v>999999</v>
      </c>
      <c r="X27">
        <f>'BNVP-HDVs-frgt'!X4</f>
        <v>999999</v>
      </c>
      <c r="Y27">
        <f>'BNVP-HDVs-frgt'!Y4</f>
        <v>999999</v>
      </c>
      <c r="Z27">
        <f>'BNVP-HDVs-frgt'!Z4</f>
        <v>999999</v>
      </c>
      <c r="AA27">
        <f>'BNVP-HDVs-frgt'!AA4</f>
        <v>999999</v>
      </c>
      <c r="AB27">
        <f>'BNVP-HDVs-frgt'!AB4</f>
        <v>999999</v>
      </c>
      <c r="AC27">
        <f>'BNVP-HDVs-frgt'!AC4</f>
        <v>999999</v>
      </c>
      <c r="AD27">
        <f>'BNVP-HDVs-frgt'!AD4</f>
        <v>999999</v>
      </c>
      <c r="AE27">
        <f>'BNVP-HDVs-frgt'!AE4</f>
        <v>999999</v>
      </c>
      <c r="AF27">
        <f>'BNVP-HDVs-frgt'!AF4</f>
        <v>999999</v>
      </c>
      <c r="AG27">
        <f>'BNVP-HDVs-frgt'!AG4</f>
        <v>999999</v>
      </c>
      <c r="AH27">
        <f>'BNVP-HDVs-frgt'!AH4</f>
        <v>999999</v>
      </c>
      <c r="AI27">
        <f>'BNVP-HDVs-frgt'!AI4</f>
        <v>999999</v>
      </c>
    </row>
    <row r="28" spans="1:35">
      <c r="A28" t="str">
        <f>'BNVP-HDVs-frgt'!A5</f>
        <v>diesel vehicle</v>
      </c>
      <c r="B28">
        <f>'BNVP-HDVs-frgt'!B5</f>
        <v>126900.4846539523</v>
      </c>
      <c r="C28">
        <f>'BNVP-HDVs-frgt'!C5</f>
        <v>126900.4846539523</v>
      </c>
      <c r="D28">
        <f>'BNVP-HDVs-frgt'!D5</f>
        <v>126900.4846539523</v>
      </c>
      <c r="E28">
        <f>'BNVP-HDVs-frgt'!E5</f>
        <v>126900.4846539523</v>
      </c>
      <c r="F28">
        <f>'BNVP-HDVs-frgt'!F5</f>
        <v>133229.89036546173</v>
      </c>
      <c r="G28">
        <f>'BNVP-HDVs-frgt'!G5</f>
        <v>133229.89036546173</v>
      </c>
      <c r="H28">
        <f>'BNVP-HDVs-frgt'!H5</f>
        <v>133229.89036546173</v>
      </c>
      <c r="I28">
        <f>'BNVP-HDVs-frgt'!I5</f>
        <v>143090.05802307383</v>
      </c>
      <c r="J28">
        <f>'BNVP-HDVs-frgt'!J5</f>
        <v>143090.05802307383</v>
      </c>
      <c r="K28">
        <f>'BNVP-HDVs-frgt'!K5</f>
        <v>143090.05802307383</v>
      </c>
      <c r="L28">
        <f>'BNVP-HDVs-frgt'!L5</f>
        <v>155235.41056203132</v>
      </c>
      <c r="M28">
        <f>'BNVP-HDVs-frgt'!M5</f>
        <v>155235.41056203132</v>
      </c>
      <c r="N28">
        <f>'BNVP-HDVs-frgt'!N5</f>
        <v>155235.41056203132</v>
      </c>
      <c r="O28">
        <f>'BNVP-HDVs-frgt'!O5</f>
        <v>155235.41056203132</v>
      </c>
      <c r="P28">
        <f>'BNVP-HDVs-frgt'!P5</f>
        <v>155235.41056203132</v>
      </c>
      <c r="Q28">
        <f>'BNVP-HDVs-frgt'!Q5</f>
        <v>155235.41056203132</v>
      </c>
      <c r="R28">
        <f>'BNVP-HDVs-frgt'!R5</f>
        <v>155235.41056203132</v>
      </c>
      <c r="S28">
        <f>'BNVP-HDVs-frgt'!S5</f>
        <v>155235.41056203132</v>
      </c>
      <c r="T28">
        <f>'BNVP-HDVs-frgt'!T5</f>
        <v>155235.41056203132</v>
      </c>
      <c r="U28">
        <f>'BNVP-HDVs-frgt'!U5</f>
        <v>155235.41056203132</v>
      </c>
      <c r="V28">
        <f>'BNVP-HDVs-frgt'!V5</f>
        <v>155235.41056203132</v>
      </c>
      <c r="W28">
        <f>'BNVP-HDVs-frgt'!W5</f>
        <v>155235.41056203132</v>
      </c>
      <c r="X28">
        <f>'BNVP-HDVs-frgt'!X5</f>
        <v>155235.41056203132</v>
      </c>
      <c r="Y28">
        <f>'BNVP-HDVs-frgt'!Y5</f>
        <v>155235.41056203132</v>
      </c>
      <c r="Z28">
        <f>'BNVP-HDVs-frgt'!Z5</f>
        <v>155235.41056203132</v>
      </c>
      <c r="AA28">
        <f>'BNVP-HDVs-frgt'!AA5</f>
        <v>155235.41056203132</v>
      </c>
      <c r="AB28">
        <f>'BNVP-HDVs-frgt'!AB5</f>
        <v>155235.41056203132</v>
      </c>
      <c r="AC28">
        <f>'BNVP-HDVs-frgt'!AC5</f>
        <v>155235.41056203132</v>
      </c>
      <c r="AD28">
        <f>'BNVP-HDVs-frgt'!AD5</f>
        <v>155235.41056203132</v>
      </c>
      <c r="AE28">
        <f>'BNVP-HDVs-frgt'!AE5</f>
        <v>155235.41056203132</v>
      </c>
      <c r="AF28">
        <f>'BNVP-HDVs-frgt'!AF5</f>
        <v>155235.41056203132</v>
      </c>
      <c r="AG28">
        <f>'BNVP-HDVs-frgt'!AG5</f>
        <v>155235.41056203132</v>
      </c>
      <c r="AH28">
        <f>'BNVP-HDVs-frgt'!AH5</f>
        <v>155235.41056203132</v>
      </c>
      <c r="AI28">
        <f>'BNVP-HDVs-frgt'!AI5</f>
        <v>155235.41056203132</v>
      </c>
    </row>
    <row r="29" spans="1:35">
      <c r="A29" t="str">
        <f>'BNVP-HDVs-frgt'!A6</f>
        <v>plugin hybrid vehicle</v>
      </c>
      <c r="B29">
        <f>'BNVP-HDVs-frgt'!B6</f>
        <v>999999</v>
      </c>
      <c r="C29">
        <f>'BNVP-HDVs-frgt'!C6</f>
        <v>999999</v>
      </c>
      <c r="D29">
        <f>'BNVP-HDVs-frgt'!D6</f>
        <v>999999</v>
      </c>
      <c r="E29">
        <f>'BNVP-HDVs-frgt'!E6</f>
        <v>999999</v>
      </c>
      <c r="F29">
        <f>'BNVP-HDVs-frgt'!F6</f>
        <v>999999</v>
      </c>
      <c r="G29">
        <f>'BNVP-HDVs-frgt'!G6</f>
        <v>999999</v>
      </c>
      <c r="H29">
        <f>'BNVP-HDVs-frgt'!H6</f>
        <v>999999</v>
      </c>
      <c r="I29">
        <f>'BNVP-HDVs-frgt'!I6</f>
        <v>999999</v>
      </c>
      <c r="J29">
        <f>'BNVP-HDVs-frgt'!J6</f>
        <v>999999</v>
      </c>
      <c r="K29">
        <f>'BNVP-HDVs-frgt'!K6</f>
        <v>999999</v>
      </c>
      <c r="L29">
        <f>'BNVP-HDVs-frgt'!L6</f>
        <v>999999</v>
      </c>
      <c r="M29">
        <f>'BNVP-HDVs-frgt'!M6</f>
        <v>999999</v>
      </c>
      <c r="N29">
        <f>'BNVP-HDVs-frgt'!N6</f>
        <v>999999</v>
      </c>
      <c r="O29">
        <f>'BNVP-HDVs-frgt'!O6</f>
        <v>999999</v>
      </c>
      <c r="P29">
        <f>'BNVP-HDVs-frgt'!P6</f>
        <v>999999</v>
      </c>
      <c r="Q29">
        <f>'BNVP-HDVs-frgt'!Q6</f>
        <v>999999</v>
      </c>
      <c r="R29">
        <f>'BNVP-HDVs-frgt'!R6</f>
        <v>999999</v>
      </c>
      <c r="S29">
        <f>'BNVP-HDVs-frgt'!S6</f>
        <v>999999</v>
      </c>
      <c r="T29">
        <f>'BNVP-HDVs-frgt'!T6</f>
        <v>999999</v>
      </c>
      <c r="U29">
        <f>'BNVP-HDVs-frgt'!U6</f>
        <v>999999</v>
      </c>
      <c r="V29">
        <f>'BNVP-HDVs-frgt'!V6</f>
        <v>999999</v>
      </c>
      <c r="W29">
        <f>'BNVP-HDVs-frgt'!W6</f>
        <v>999999</v>
      </c>
      <c r="X29">
        <f>'BNVP-HDVs-frgt'!X6</f>
        <v>999999</v>
      </c>
      <c r="Y29">
        <f>'BNVP-HDVs-frgt'!Y6</f>
        <v>999999</v>
      </c>
      <c r="Z29">
        <f>'BNVP-HDVs-frgt'!Z6</f>
        <v>999999</v>
      </c>
      <c r="AA29">
        <f>'BNVP-HDVs-frgt'!AA6</f>
        <v>999999</v>
      </c>
      <c r="AB29">
        <f>'BNVP-HDVs-frgt'!AB6</f>
        <v>999999</v>
      </c>
      <c r="AC29">
        <f>'BNVP-HDVs-frgt'!AC6</f>
        <v>999999</v>
      </c>
      <c r="AD29">
        <f>'BNVP-HDVs-frgt'!AD6</f>
        <v>999999</v>
      </c>
      <c r="AE29">
        <f>'BNVP-HDVs-frgt'!AE6</f>
        <v>999999</v>
      </c>
      <c r="AF29">
        <f>'BNVP-HDVs-frgt'!AF6</f>
        <v>999999</v>
      </c>
      <c r="AG29">
        <f>'BNVP-HDVs-frgt'!AG6</f>
        <v>999999</v>
      </c>
      <c r="AH29">
        <f>'BNVP-HDVs-frgt'!AH6</f>
        <v>999999</v>
      </c>
      <c r="AI29">
        <f>'BNVP-HDVs-frgt'!AI6</f>
        <v>999999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workbookViewId="0">
      <selection activeCell="D11" sqref="D11"/>
    </sheetView>
  </sheetViews>
  <sheetFormatPr defaultRowHeight="14.25"/>
  <cols>
    <col min="1" max="1" width="13.19921875" customWidth="1"/>
    <col min="2" max="15" width="10.86328125" bestFit="1" customWidth="1"/>
  </cols>
  <sheetData>
    <row r="1" spans="1:15">
      <c r="A1" t="s">
        <v>705</v>
      </c>
    </row>
    <row r="2" spans="1:15" s="35" customFormat="1">
      <c r="B2" s="35">
        <v>2017</v>
      </c>
      <c r="C2" s="35">
        <f>B2+1</f>
        <v>2018</v>
      </c>
      <c r="D2" s="35">
        <f t="shared" ref="D2:O2" si="0">C2+1</f>
        <v>2019</v>
      </c>
      <c r="E2" s="35">
        <f t="shared" si="0"/>
        <v>2020</v>
      </c>
      <c r="F2" s="35">
        <f t="shared" si="0"/>
        <v>2021</v>
      </c>
      <c r="G2" s="35">
        <f t="shared" si="0"/>
        <v>2022</v>
      </c>
      <c r="H2" s="35">
        <f t="shared" si="0"/>
        <v>2023</v>
      </c>
      <c r="I2" s="35">
        <f t="shared" si="0"/>
        <v>2024</v>
      </c>
      <c r="J2" s="35">
        <f t="shared" si="0"/>
        <v>2025</v>
      </c>
      <c r="K2" s="35">
        <f t="shared" si="0"/>
        <v>2026</v>
      </c>
      <c r="L2" s="35">
        <f t="shared" si="0"/>
        <v>2027</v>
      </c>
      <c r="M2" s="35">
        <f t="shared" si="0"/>
        <v>2028</v>
      </c>
      <c r="N2" s="35">
        <f t="shared" si="0"/>
        <v>2029</v>
      </c>
      <c r="O2" s="35">
        <f t="shared" si="0"/>
        <v>2030</v>
      </c>
    </row>
    <row r="3" spans="1:15" s="35" customFormat="1">
      <c r="A3" s="35" t="s">
        <v>700</v>
      </c>
      <c r="B3" s="34">
        <f>$B$7*B17+$B$8*B20+$B$9*B23+$B$10*B26</f>
        <v>62905.502107159307</v>
      </c>
      <c r="C3" s="34">
        <f t="shared" ref="C3:O3" si="1">$B$7*C17+$B$8*C20+$B$9*C23+$B$10*C26</f>
        <v>62905.502107159307</v>
      </c>
      <c r="D3" s="34">
        <f t="shared" si="1"/>
        <v>62905.502107159307</v>
      </c>
      <c r="E3" s="34">
        <f t="shared" si="1"/>
        <v>62905.502107159307</v>
      </c>
      <c r="F3" s="34">
        <f t="shared" si="1"/>
        <v>63654.129680542814</v>
      </c>
      <c r="G3" s="34">
        <f t="shared" si="1"/>
        <v>64402.757253926335</v>
      </c>
      <c r="H3" s="34">
        <f t="shared" si="1"/>
        <v>65151.384827309848</v>
      </c>
      <c r="I3" s="34">
        <f t="shared" si="1"/>
        <v>66522.081145436139</v>
      </c>
      <c r="J3" s="34">
        <f t="shared" si="1"/>
        <v>67892.777463562423</v>
      </c>
      <c r="K3" s="34">
        <f t="shared" si="1"/>
        <v>69263.473781688692</v>
      </c>
      <c r="L3" s="34">
        <f t="shared" si="1"/>
        <v>71127.180883603636</v>
      </c>
      <c r="M3" s="34">
        <f t="shared" si="1"/>
        <v>72990.887985518566</v>
      </c>
      <c r="N3" s="34">
        <f t="shared" si="1"/>
        <v>74854.595087433496</v>
      </c>
      <c r="O3" s="34">
        <f t="shared" si="1"/>
        <v>76718.30218934844</v>
      </c>
    </row>
    <row r="4" spans="1:15" s="35" customFormat="1">
      <c r="A4" s="35" t="s">
        <v>248</v>
      </c>
      <c r="B4">
        <f>B13</f>
        <v>45000</v>
      </c>
      <c r="C4" s="35">
        <f t="shared" ref="C4:O4" si="2">C13</f>
        <v>45000</v>
      </c>
      <c r="D4" s="35">
        <f t="shared" si="2"/>
        <v>45000</v>
      </c>
      <c r="E4" s="35">
        <f t="shared" si="2"/>
        <v>45000</v>
      </c>
      <c r="F4" s="35">
        <f t="shared" si="2"/>
        <v>45524</v>
      </c>
      <c r="G4" s="35">
        <f t="shared" si="2"/>
        <v>46048</v>
      </c>
      <c r="H4" s="35">
        <f t="shared" si="2"/>
        <v>46572</v>
      </c>
      <c r="I4" s="35">
        <f t="shared" si="2"/>
        <v>47535</v>
      </c>
      <c r="J4" s="35">
        <f t="shared" si="2"/>
        <v>48498</v>
      </c>
      <c r="K4" s="35">
        <f t="shared" si="2"/>
        <v>49461</v>
      </c>
      <c r="L4" s="35">
        <f t="shared" si="2"/>
        <v>50825</v>
      </c>
      <c r="M4" s="35">
        <f t="shared" si="2"/>
        <v>52189</v>
      </c>
      <c r="N4" s="35">
        <f t="shared" si="2"/>
        <v>53553</v>
      </c>
      <c r="O4" s="35">
        <f t="shared" si="2"/>
        <v>54917</v>
      </c>
    </row>
    <row r="5" spans="1:15" s="35" customFormat="1">
      <c r="A5"/>
      <c r="B5"/>
    </row>
    <row r="6" spans="1:15" s="35" customFormat="1">
      <c r="A6" t="s">
        <v>729</v>
      </c>
    </row>
    <row r="7" spans="1:15" s="35" customFormat="1">
      <c r="A7" t="str">
        <f>'Baseline Diesesl Sales'!A5</f>
        <v>2-3</v>
      </c>
      <c r="B7" s="80">
        <f>'Baseline Diesesl Sales'!B5</f>
        <v>0.61501764105166945</v>
      </c>
    </row>
    <row r="8" spans="1:15" s="35" customFormat="1">
      <c r="A8" t="str">
        <f>'Baseline Diesesl Sales'!A6</f>
        <v>4-5</v>
      </c>
      <c r="B8" s="80">
        <f>'Baseline Diesesl Sales'!B6</f>
        <v>0.13237306055845166</v>
      </c>
    </row>
    <row r="9" spans="1:15" s="35" customFormat="1">
      <c r="A9" t="str">
        <f>'Baseline Diesesl Sales'!A7</f>
        <v>6-7</v>
      </c>
      <c r="B9" s="80">
        <f>'Baseline Diesesl Sales'!B7</f>
        <v>0.15540040236927063</v>
      </c>
    </row>
    <row r="10" spans="1:15" s="35" customFormat="1">
      <c r="A10" s="153">
        <f>'Baseline Diesesl Sales'!A8</f>
        <v>8</v>
      </c>
      <c r="B10" s="80">
        <f>'Baseline Diesesl Sales'!B8</f>
        <v>9.720889602060824E-2</v>
      </c>
    </row>
    <row r="11" spans="1:15" s="35" customFormat="1"/>
    <row r="12" spans="1:15" s="35" customFormat="1">
      <c r="A12" s="1" t="s">
        <v>283</v>
      </c>
    </row>
    <row r="13" spans="1:15" s="35" customFormat="1">
      <c r="A13" s="35" t="s">
        <v>698</v>
      </c>
      <c r="B13" s="35">
        <v>45000</v>
      </c>
      <c r="C13" s="35">
        <v>45000</v>
      </c>
      <c r="D13" s="35">
        <v>45000</v>
      </c>
      <c r="E13" s="35">
        <v>45000</v>
      </c>
      <c r="F13" s="35">
        <f>E13+F14</f>
        <v>45524</v>
      </c>
      <c r="G13" s="35">
        <f t="shared" ref="G13:O13" si="3">F13+G14</f>
        <v>46048</v>
      </c>
      <c r="H13" s="35">
        <f t="shared" si="3"/>
        <v>46572</v>
      </c>
      <c r="I13" s="35">
        <f t="shared" si="3"/>
        <v>47535</v>
      </c>
      <c r="J13" s="35">
        <f t="shared" si="3"/>
        <v>48498</v>
      </c>
      <c r="K13" s="35">
        <f t="shared" si="3"/>
        <v>49461</v>
      </c>
      <c r="L13" s="35">
        <f t="shared" si="3"/>
        <v>50825</v>
      </c>
      <c r="M13" s="35">
        <f t="shared" si="3"/>
        <v>52189</v>
      </c>
      <c r="N13" s="35">
        <f t="shared" si="3"/>
        <v>53553</v>
      </c>
      <c r="O13" s="35">
        <f t="shared" si="3"/>
        <v>54917</v>
      </c>
    </row>
    <row r="14" spans="1:15" s="35" customFormat="1">
      <c r="A14" s="35" t="s">
        <v>699</v>
      </c>
      <c r="B14" s="35">
        <v>0</v>
      </c>
      <c r="C14" s="35">
        <v>0</v>
      </c>
      <c r="D14" s="35">
        <v>0</v>
      </c>
      <c r="E14" s="35">
        <v>0</v>
      </c>
      <c r="F14" s="35">
        <v>524</v>
      </c>
      <c r="G14" s="35">
        <v>524</v>
      </c>
      <c r="H14" s="35">
        <v>524</v>
      </c>
      <c r="I14" s="35">
        <v>963</v>
      </c>
      <c r="J14" s="35">
        <v>963</v>
      </c>
      <c r="K14" s="35">
        <v>963</v>
      </c>
      <c r="L14" s="35">
        <f>1364</f>
        <v>1364</v>
      </c>
      <c r="M14" s="35">
        <f>1364</f>
        <v>1364</v>
      </c>
      <c r="N14" s="35">
        <f>1364</f>
        <v>1364</v>
      </c>
      <c r="O14" s="35">
        <f>1364</f>
        <v>1364</v>
      </c>
    </row>
    <row r="16" spans="1:15" s="35" customFormat="1">
      <c r="A16" s="2" t="s">
        <v>700</v>
      </c>
      <c r="B16" s="14"/>
      <c r="C16" s="14"/>
    </row>
    <row r="17" spans="1:15" s="35" customFormat="1">
      <c r="A17" s="35" t="s">
        <v>698</v>
      </c>
      <c r="B17" s="35">
        <v>50000</v>
      </c>
      <c r="C17" s="35">
        <v>50000</v>
      </c>
      <c r="D17" s="35">
        <v>50000</v>
      </c>
      <c r="E17" s="35">
        <v>50000</v>
      </c>
      <c r="F17" s="35">
        <f>E17+F18</f>
        <v>50524</v>
      </c>
      <c r="G17" s="35">
        <f t="shared" ref="G17" si="4">F17+G18</f>
        <v>51048</v>
      </c>
      <c r="H17" s="35">
        <f t="shared" ref="H17" si="5">G17+H18</f>
        <v>51572</v>
      </c>
      <c r="I17" s="35">
        <f t="shared" ref="I17" si="6">H17+I18</f>
        <v>52535</v>
      </c>
      <c r="J17" s="35">
        <f t="shared" ref="J17" si="7">I17+J18</f>
        <v>53498</v>
      </c>
      <c r="K17" s="35">
        <f t="shared" ref="K17" si="8">J17+K18</f>
        <v>54461</v>
      </c>
      <c r="L17" s="35">
        <f t="shared" ref="L17" si="9">K17+L18</f>
        <v>55825</v>
      </c>
      <c r="M17" s="35">
        <f t="shared" ref="M17" si="10">L17+M18</f>
        <v>57189</v>
      </c>
      <c r="N17" s="35">
        <f t="shared" ref="N17" si="11">M17+N18</f>
        <v>58553</v>
      </c>
      <c r="O17" s="35">
        <f t="shared" ref="O17" si="12">N17+O18</f>
        <v>59917</v>
      </c>
    </row>
    <row r="18" spans="1:15" s="35" customFormat="1">
      <c r="A18" s="35" t="s">
        <v>699</v>
      </c>
      <c r="B18" s="35">
        <f>B14</f>
        <v>0</v>
      </c>
      <c r="C18" s="35">
        <f t="shared" ref="C18:O18" si="13">C14</f>
        <v>0</v>
      </c>
      <c r="D18" s="35">
        <f t="shared" si="13"/>
        <v>0</v>
      </c>
      <c r="E18" s="35">
        <f t="shared" si="13"/>
        <v>0</v>
      </c>
      <c r="F18" s="35">
        <f t="shared" si="13"/>
        <v>524</v>
      </c>
      <c r="G18" s="35">
        <f t="shared" si="13"/>
        <v>524</v>
      </c>
      <c r="H18" s="35">
        <f t="shared" si="13"/>
        <v>524</v>
      </c>
      <c r="I18" s="35">
        <f t="shared" si="13"/>
        <v>963</v>
      </c>
      <c r="J18" s="35">
        <f t="shared" si="13"/>
        <v>963</v>
      </c>
      <c r="K18" s="35">
        <f t="shared" si="13"/>
        <v>963</v>
      </c>
      <c r="L18" s="35">
        <f t="shared" si="13"/>
        <v>1364</v>
      </c>
      <c r="M18" s="35">
        <f t="shared" si="13"/>
        <v>1364</v>
      </c>
      <c r="N18" s="35">
        <f t="shared" si="13"/>
        <v>1364</v>
      </c>
      <c r="O18" s="35">
        <f t="shared" si="13"/>
        <v>1364</v>
      </c>
    </row>
    <row r="19" spans="1:15" s="35" customFormat="1"/>
    <row r="20" spans="1:15" s="35" customFormat="1">
      <c r="A20" s="35" t="s">
        <v>701</v>
      </c>
      <c r="B20" s="35">
        <v>55000</v>
      </c>
      <c r="C20" s="35">
        <v>55000</v>
      </c>
      <c r="D20" s="35">
        <v>55000</v>
      </c>
      <c r="E20" s="35">
        <v>55000</v>
      </c>
      <c r="F20" s="35">
        <f>E20+F21</f>
        <v>56110</v>
      </c>
      <c r="G20" s="35">
        <f t="shared" ref="G20" si="14">F20+G21</f>
        <v>57220</v>
      </c>
      <c r="H20" s="35">
        <f t="shared" ref="H20" si="15">G20+H21</f>
        <v>58330</v>
      </c>
      <c r="I20" s="35">
        <f t="shared" ref="I20" si="16">H20+I21</f>
        <v>60352</v>
      </c>
      <c r="J20" s="35">
        <f t="shared" ref="J20" si="17">I20+J21</f>
        <v>62374</v>
      </c>
      <c r="K20" s="35">
        <f t="shared" ref="K20" si="18">J20+K21</f>
        <v>64396</v>
      </c>
      <c r="L20" s="35">
        <f t="shared" ref="L20" si="19">K20+L21</f>
        <v>67058</v>
      </c>
      <c r="M20" s="35">
        <f t="shared" ref="M20" si="20">L20+M21</f>
        <v>69720</v>
      </c>
      <c r="N20" s="35">
        <f t="shared" ref="N20" si="21">M20+N21</f>
        <v>72382</v>
      </c>
      <c r="O20" s="35">
        <f t="shared" ref="O20" si="22">N20+O21</f>
        <v>75044</v>
      </c>
    </row>
    <row r="21" spans="1:15" s="35" customFormat="1">
      <c r="A21" s="35" t="s">
        <v>702</v>
      </c>
      <c r="B21" s="35">
        <v>0</v>
      </c>
      <c r="C21" s="35">
        <v>0</v>
      </c>
      <c r="D21" s="35">
        <v>0</v>
      </c>
      <c r="E21" s="35">
        <v>0</v>
      </c>
      <c r="F21" s="35">
        <v>1110</v>
      </c>
      <c r="G21" s="35">
        <v>1110</v>
      </c>
      <c r="H21" s="35">
        <v>1110</v>
      </c>
      <c r="I21" s="35">
        <v>2022</v>
      </c>
      <c r="J21" s="35">
        <v>2022</v>
      </c>
      <c r="K21" s="35">
        <v>2022</v>
      </c>
      <c r="L21" s="35">
        <v>2662</v>
      </c>
      <c r="M21" s="35">
        <v>2662</v>
      </c>
      <c r="N21" s="35">
        <v>2662</v>
      </c>
      <c r="O21" s="35">
        <v>2662</v>
      </c>
    </row>
    <row r="22" spans="1:15" s="35" customFormat="1"/>
    <row r="23" spans="1:15" s="35" customFormat="1">
      <c r="A23" s="35" t="s">
        <v>703</v>
      </c>
      <c r="B23" s="35">
        <v>85000</v>
      </c>
      <c r="C23" s="35">
        <v>85000</v>
      </c>
      <c r="D23" s="35">
        <v>85000</v>
      </c>
      <c r="E23" s="35">
        <v>85000</v>
      </c>
      <c r="F23" s="35">
        <f>E23+F24</f>
        <v>86110</v>
      </c>
      <c r="G23" s="35">
        <f t="shared" ref="G23" si="23">F23+G24</f>
        <v>87220</v>
      </c>
      <c r="H23" s="35">
        <f t="shared" ref="H23" si="24">G23+H24</f>
        <v>88330</v>
      </c>
      <c r="I23" s="35">
        <f t="shared" ref="I23" si="25">H23+I24</f>
        <v>90352</v>
      </c>
      <c r="J23" s="35">
        <f t="shared" ref="J23" si="26">I23+J24</f>
        <v>92374</v>
      </c>
      <c r="K23" s="35">
        <f t="shared" ref="K23" si="27">J23+K24</f>
        <v>94396</v>
      </c>
      <c r="L23" s="35">
        <f t="shared" ref="L23" si="28">K23+L24</f>
        <v>97058</v>
      </c>
      <c r="M23" s="35">
        <f t="shared" ref="M23" si="29">L23+M24</f>
        <v>99720</v>
      </c>
      <c r="N23" s="35">
        <f t="shared" ref="N23" si="30">M23+N24</f>
        <v>102382</v>
      </c>
      <c r="O23" s="35">
        <f t="shared" ref="O23" si="31">N23+O24</f>
        <v>105044</v>
      </c>
    </row>
    <row r="24" spans="1:15" s="35" customFormat="1">
      <c r="A24" s="35" t="s">
        <v>704</v>
      </c>
      <c r="B24" s="35">
        <v>0</v>
      </c>
      <c r="C24" s="35">
        <v>0</v>
      </c>
      <c r="D24" s="35">
        <v>0</v>
      </c>
      <c r="E24" s="35">
        <v>0</v>
      </c>
      <c r="F24" s="35">
        <f>F21</f>
        <v>1110</v>
      </c>
      <c r="G24" s="35">
        <f t="shared" ref="G24:O24" si="32">G21</f>
        <v>1110</v>
      </c>
      <c r="H24" s="35">
        <f t="shared" si="32"/>
        <v>1110</v>
      </c>
      <c r="I24" s="35">
        <f t="shared" si="32"/>
        <v>2022</v>
      </c>
      <c r="J24" s="35">
        <f t="shared" si="32"/>
        <v>2022</v>
      </c>
      <c r="K24" s="35">
        <f t="shared" si="32"/>
        <v>2022</v>
      </c>
      <c r="L24" s="35">
        <f t="shared" si="32"/>
        <v>2662</v>
      </c>
      <c r="M24" s="35">
        <f t="shared" si="32"/>
        <v>2662</v>
      </c>
      <c r="N24" s="35">
        <f t="shared" si="32"/>
        <v>2662</v>
      </c>
      <c r="O24" s="35">
        <f t="shared" si="32"/>
        <v>2662</v>
      </c>
    </row>
    <row r="25" spans="1:15" s="35" customFormat="1"/>
    <row r="26" spans="1:15">
      <c r="A26" t="s">
        <v>722</v>
      </c>
      <c r="B26" s="35">
        <v>120000</v>
      </c>
      <c r="C26" s="35">
        <f t="shared" ref="C26:O26" si="33">B26+C27</f>
        <v>120000</v>
      </c>
      <c r="D26" s="35">
        <f t="shared" si="33"/>
        <v>120000</v>
      </c>
      <c r="E26" s="35">
        <f t="shared" si="33"/>
        <v>120000</v>
      </c>
      <c r="F26" s="35">
        <f t="shared" si="33"/>
        <v>121100</v>
      </c>
      <c r="G26" s="35">
        <f t="shared" si="33"/>
        <v>122200</v>
      </c>
      <c r="H26" s="35">
        <f t="shared" si="33"/>
        <v>123300</v>
      </c>
      <c r="I26" s="35">
        <f t="shared" si="33"/>
        <v>125322</v>
      </c>
      <c r="J26" s="35">
        <f t="shared" si="33"/>
        <v>127344</v>
      </c>
      <c r="K26" s="35">
        <f t="shared" si="33"/>
        <v>129366</v>
      </c>
      <c r="L26" s="35">
        <f t="shared" si="33"/>
        <v>132028</v>
      </c>
      <c r="M26" s="35">
        <f t="shared" si="33"/>
        <v>134690</v>
      </c>
      <c r="N26" s="35">
        <f t="shared" si="33"/>
        <v>137352</v>
      </c>
      <c r="O26" s="35">
        <f t="shared" si="33"/>
        <v>140014</v>
      </c>
    </row>
    <row r="27" spans="1:15">
      <c r="A27" t="s">
        <v>721</v>
      </c>
      <c r="B27">
        <v>0</v>
      </c>
      <c r="C27" s="35">
        <v>0</v>
      </c>
      <c r="D27" s="35">
        <v>0</v>
      </c>
      <c r="E27" s="35">
        <v>0</v>
      </c>
      <c r="F27">
        <v>1100</v>
      </c>
      <c r="G27" s="35">
        <v>1100</v>
      </c>
      <c r="H27" s="35">
        <v>1100</v>
      </c>
      <c r="I27">
        <v>2022</v>
      </c>
      <c r="J27" s="35">
        <v>2022</v>
      </c>
      <c r="K27" s="35">
        <v>2022</v>
      </c>
      <c r="L27">
        <v>2662</v>
      </c>
      <c r="M27" s="35">
        <v>2662</v>
      </c>
      <c r="N27" s="35">
        <v>2662</v>
      </c>
      <c r="O27" s="35">
        <v>2662</v>
      </c>
    </row>
    <row r="47" spans="1:2">
      <c r="B47" s="80"/>
    </row>
    <row r="48" spans="1:2">
      <c r="A48">
        <f>Sales!A9</f>
        <v>0</v>
      </c>
      <c r="B48" s="80">
        <f>Sales!B9</f>
        <v>0</v>
      </c>
    </row>
    <row r="49" spans="1:2">
      <c r="A49" t="str">
        <f>Sales!A10</f>
        <v>7-8 Tractors</v>
      </c>
      <c r="B49" s="80">
        <f>Sales!B10</f>
        <v>1</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G22" sqref="G22"/>
    </sheetView>
  </sheetViews>
  <sheetFormatPr defaultRowHeight="14.25"/>
  <cols>
    <col min="1" max="1" width="25.1328125" customWidth="1"/>
  </cols>
  <sheetData>
    <row r="1" spans="1:15" s="35" customFormat="1">
      <c r="A1" t="s">
        <v>719</v>
      </c>
    </row>
    <row r="2" spans="1:15" s="35" customFormat="1">
      <c r="B2" s="35">
        <v>2017</v>
      </c>
      <c r="C2" s="35">
        <f>B2+1</f>
        <v>2018</v>
      </c>
      <c r="D2" s="35">
        <f t="shared" ref="D2:O2" si="0">C2+1</f>
        <v>2019</v>
      </c>
      <c r="E2" s="35">
        <f t="shared" si="0"/>
        <v>2020</v>
      </c>
      <c r="F2" s="35">
        <f t="shared" si="0"/>
        <v>2021</v>
      </c>
      <c r="G2" s="35">
        <f t="shared" si="0"/>
        <v>2022</v>
      </c>
      <c r="H2" s="35">
        <f t="shared" si="0"/>
        <v>2023</v>
      </c>
      <c r="I2" s="35">
        <f t="shared" si="0"/>
        <v>2024</v>
      </c>
      <c r="J2" s="35">
        <f t="shared" si="0"/>
        <v>2025</v>
      </c>
      <c r="K2" s="35">
        <f t="shared" si="0"/>
        <v>2026</v>
      </c>
      <c r="L2" s="35">
        <f t="shared" si="0"/>
        <v>2027</v>
      </c>
      <c r="M2" s="35">
        <f t="shared" si="0"/>
        <v>2028</v>
      </c>
      <c r="N2" s="35">
        <f t="shared" si="0"/>
        <v>2029</v>
      </c>
      <c r="O2" s="35">
        <f t="shared" si="0"/>
        <v>2030</v>
      </c>
    </row>
    <row r="3" spans="1:15" s="35" customFormat="1">
      <c r="A3" s="35" t="s">
        <v>720</v>
      </c>
      <c r="B3" s="35">
        <f t="shared" ref="B3:O3" si="1">B8</f>
        <v>130000</v>
      </c>
      <c r="C3" s="35">
        <f t="shared" si="1"/>
        <v>130000</v>
      </c>
      <c r="D3" s="35">
        <f t="shared" si="1"/>
        <v>130000</v>
      </c>
      <c r="E3" s="35">
        <f t="shared" si="1"/>
        <v>130000</v>
      </c>
      <c r="F3" s="35">
        <f t="shared" si="1"/>
        <v>136484</v>
      </c>
      <c r="G3" s="35">
        <f t="shared" si="1"/>
        <v>136484</v>
      </c>
      <c r="H3" s="35">
        <f t="shared" si="1"/>
        <v>136484</v>
      </c>
      <c r="I3" s="35">
        <f t="shared" si="1"/>
        <v>146585</v>
      </c>
      <c r="J3" s="35">
        <f t="shared" si="1"/>
        <v>146585</v>
      </c>
      <c r="K3" s="35">
        <f t="shared" si="1"/>
        <v>146585</v>
      </c>
      <c r="L3" s="35">
        <f t="shared" si="1"/>
        <v>159027</v>
      </c>
      <c r="M3" s="35">
        <f t="shared" si="1"/>
        <v>159027</v>
      </c>
      <c r="N3" s="35">
        <f t="shared" si="1"/>
        <v>159027</v>
      </c>
      <c r="O3" s="35">
        <f t="shared" si="1"/>
        <v>159027</v>
      </c>
    </row>
    <row r="5" spans="1:15">
      <c r="B5" s="35"/>
      <c r="C5" s="35"/>
      <c r="D5" s="35"/>
      <c r="E5" s="35"/>
      <c r="F5" s="35"/>
      <c r="G5" s="35"/>
      <c r="H5" s="35"/>
      <c r="I5" s="35"/>
      <c r="J5" s="35"/>
      <c r="K5" s="35"/>
      <c r="L5" s="35"/>
      <c r="M5" s="35"/>
      <c r="N5" s="35"/>
      <c r="O5" s="35"/>
    </row>
    <row r="6" spans="1:15">
      <c r="A6" s="35" t="s">
        <v>733</v>
      </c>
    </row>
    <row r="8" spans="1:15">
      <c r="A8" s="35" t="s">
        <v>723</v>
      </c>
      <c r="B8">
        <f>B9</f>
        <v>130000</v>
      </c>
      <c r="C8">
        <f>B9+C10</f>
        <v>130000</v>
      </c>
      <c r="D8" s="35">
        <f>C8+D10</f>
        <v>130000</v>
      </c>
      <c r="E8" s="35">
        <f>D8+E10</f>
        <v>130000</v>
      </c>
      <c r="F8" s="35">
        <f>E8+F10</f>
        <v>136484</v>
      </c>
      <c r="G8" s="35">
        <f>F8</f>
        <v>136484</v>
      </c>
      <c r="H8" s="35">
        <f>G8</f>
        <v>136484</v>
      </c>
      <c r="I8" s="35">
        <f>H8+I10</f>
        <v>146585</v>
      </c>
      <c r="J8" s="35">
        <f>I8</f>
        <v>146585</v>
      </c>
      <c r="K8" s="35">
        <f>J8</f>
        <v>146585</v>
      </c>
      <c r="L8" s="35">
        <f>K8+L10</f>
        <v>159027</v>
      </c>
      <c r="M8" s="35">
        <f>L8</f>
        <v>159027</v>
      </c>
      <c r="N8" s="35">
        <f t="shared" ref="N8:O8" si="2">M8</f>
        <v>159027</v>
      </c>
      <c r="O8" s="35">
        <f t="shared" si="2"/>
        <v>159027</v>
      </c>
    </row>
    <row r="9" spans="1:15">
      <c r="A9" s="35" t="s">
        <v>724</v>
      </c>
      <c r="B9">
        <v>130000</v>
      </c>
    </row>
    <row r="10" spans="1:15">
      <c r="A10" s="35" t="s">
        <v>725</v>
      </c>
      <c r="B10">
        <v>0</v>
      </c>
      <c r="C10">
        <v>0</v>
      </c>
      <c r="D10">
        <v>0</v>
      </c>
      <c r="E10">
        <v>0</v>
      </c>
      <c r="F10">
        <v>6484</v>
      </c>
      <c r="G10" s="35" t="s">
        <v>732</v>
      </c>
      <c r="H10" s="35" t="s">
        <v>732</v>
      </c>
      <c r="I10">
        <v>10101</v>
      </c>
      <c r="J10" s="35" t="s">
        <v>732</v>
      </c>
      <c r="K10" s="35" t="s">
        <v>732</v>
      </c>
      <c r="L10">
        <v>12442</v>
      </c>
      <c r="M10" s="35" t="s">
        <v>732</v>
      </c>
      <c r="N10" s="35" t="s">
        <v>732</v>
      </c>
      <c r="O10" s="35" t="s">
        <v>732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5" sqref="B5:B8"/>
    </sheetView>
  </sheetViews>
  <sheetFormatPr defaultRowHeight="14.25"/>
  <cols>
    <col min="1" max="1" width="10.796875" style="35" customWidth="1"/>
    <col min="2" max="3" width="9.06640625" style="35"/>
    <col min="4" max="4" width="8.86328125" style="5" customWidth="1"/>
    <col min="5" max="5" width="9.06640625" style="14"/>
    <col min="6" max="16384" width="9.06640625" style="35"/>
  </cols>
  <sheetData>
    <row r="1" spans="1:10">
      <c r="A1" s="35" t="s">
        <v>727</v>
      </c>
    </row>
    <row r="3" spans="1:10">
      <c r="A3" s="35" t="s">
        <v>729</v>
      </c>
    </row>
    <row r="5" spans="1:10">
      <c r="A5" s="35" t="s">
        <v>664</v>
      </c>
      <c r="B5" s="35">
        <f>A18/B31</f>
        <v>0.61501764105166945</v>
      </c>
    </row>
    <row r="6" spans="1:10">
      <c r="A6" s="35" t="s">
        <v>665</v>
      </c>
      <c r="B6" s="35">
        <f>B18/B31</f>
        <v>0.13237306055845166</v>
      </c>
    </row>
    <row r="7" spans="1:10">
      <c r="A7" s="35" t="s">
        <v>666</v>
      </c>
      <c r="B7" s="35">
        <f>C18/B31</f>
        <v>0.15540040236927063</v>
      </c>
    </row>
    <row r="8" spans="1:10">
      <c r="A8" s="35">
        <v>8</v>
      </c>
      <c r="B8" s="35">
        <f>D18/B31</f>
        <v>9.720889602060824E-2</v>
      </c>
    </row>
    <row r="10" spans="1:10">
      <c r="A10" s="35" t="s">
        <v>663</v>
      </c>
      <c r="B10" s="35">
        <f>F18/B32</f>
        <v>1</v>
      </c>
    </row>
    <row r="11" spans="1:10">
      <c r="I11" s="35">
        <v>0.56999999999999995</v>
      </c>
      <c r="J11" s="35" t="s">
        <v>728</v>
      </c>
    </row>
    <row r="14" spans="1:10">
      <c r="A14" s="35" t="s">
        <v>175</v>
      </c>
      <c r="F14" s="35" t="s">
        <v>177</v>
      </c>
    </row>
    <row r="16" spans="1:10">
      <c r="A16" s="35" t="s">
        <v>685</v>
      </c>
    </row>
    <row r="17" spans="1:6">
      <c r="A17" s="35" t="s">
        <v>664</v>
      </c>
      <c r="B17" s="35" t="s">
        <v>665</v>
      </c>
      <c r="C17" s="35" t="s">
        <v>666</v>
      </c>
      <c r="D17" s="35">
        <v>8</v>
      </c>
      <c r="F17" s="35" t="s">
        <v>663</v>
      </c>
    </row>
    <row r="18" spans="1:6">
      <c r="A18" s="35">
        <f>A29*I11</f>
        <v>220582.58999999997</v>
      </c>
      <c r="B18" s="35">
        <f>B29</f>
        <v>47477</v>
      </c>
      <c r="C18" s="35">
        <f>C29</f>
        <v>55736</v>
      </c>
      <c r="D18" s="35">
        <f>D29</f>
        <v>34865</v>
      </c>
      <c r="F18" s="35">
        <f>F29</f>
        <v>8346</v>
      </c>
    </row>
    <row r="21" spans="1:6">
      <c r="A21" s="35" t="s">
        <v>684</v>
      </c>
    </row>
    <row r="22" spans="1:6">
      <c r="A22" s="35">
        <v>53761</v>
      </c>
      <c r="B22" s="35">
        <v>6436</v>
      </c>
      <c r="C22" s="35">
        <v>7556</v>
      </c>
      <c r="D22" s="35">
        <v>4686</v>
      </c>
      <c r="F22" s="35">
        <v>1119</v>
      </c>
    </row>
    <row r="23" spans="1:6">
      <c r="A23" s="35">
        <v>54217</v>
      </c>
      <c r="B23" s="35">
        <v>6531</v>
      </c>
      <c r="C23" s="35">
        <v>7667</v>
      </c>
      <c r="D23" s="35">
        <v>4769</v>
      </c>
      <c r="F23" s="35">
        <v>1137</v>
      </c>
    </row>
    <row r="24" spans="1:6">
      <c r="A24" s="35">
        <v>54753</v>
      </c>
      <c r="B24" s="35">
        <v>6649</v>
      </c>
      <c r="C24" s="35">
        <v>7806</v>
      </c>
      <c r="D24" s="35">
        <v>4918</v>
      </c>
      <c r="F24" s="35">
        <v>1177</v>
      </c>
    </row>
    <row r="25" spans="1:6">
      <c r="A25" s="35">
        <v>55152</v>
      </c>
      <c r="B25" s="35">
        <v>6786</v>
      </c>
      <c r="C25" s="35">
        <v>7966</v>
      </c>
      <c r="D25" s="35">
        <v>4993</v>
      </c>
      <c r="F25" s="35">
        <v>1194</v>
      </c>
    </row>
    <row r="26" spans="1:6">
      <c r="A26" s="35">
        <v>55765</v>
      </c>
      <c r="B26" s="35">
        <v>6904</v>
      </c>
      <c r="C26" s="35">
        <v>8105</v>
      </c>
      <c r="D26" s="35">
        <v>5075</v>
      </c>
      <c r="F26" s="35">
        <v>1216</v>
      </c>
    </row>
    <row r="27" spans="1:6">
      <c r="A27" s="35">
        <v>56371</v>
      </c>
      <c r="B27" s="35">
        <v>7024</v>
      </c>
      <c r="C27" s="35">
        <v>8246</v>
      </c>
      <c r="D27" s="35">
        <v>5161</v>
      </c>
      <c r="F27" s="35">
        <v>1239</v>
      </c>
    </row>
    <row r="28" spans="1:6">
      <c r="A28" s="35">
        <v>56968</v>
      </c>
      <c r="B28" s="35">
        <v>7147</v>
      </c>
      <c r="C28" s="35">
        <v>8390</v>
      </c>
      <c r="D28" s="35">
        <v>5263</v>
      </c>
      <c r="F28" s="35">
        <v>1264</v>
      </c>
    </row>
    <row r="29" spans="1:6">
      <c r="A29" s="35">
        <f>SUM(A22:A28)</f>
        <v>386987</v>
      </c>
      <c r="B29" s="35">
        <f t="shared" ref="B29:D29" si="0">SUM(B22:B28)</f>
        <v>47477</v>
      </c>
      <c r="C29" s="35">
        <f t="shared" si="0"/>
        <v>55736</v>
      </c>
      <c r="D29" s="35">
        <f t="shared" si="0"/>
        <v>34865</v>
      </c>
      <c r="F29" s="35">
        <f t="shared" ref="F29" si="1">SUM(F22:F28)</f>
        <v>8346</v>
      </c>
    </row>
    <row r="31" spans="1:6">
      <c r="A31" s="35" t="s">
        <v>674</v>
      </c>
      <c r="B31" s="35">
        <f>I11*A29+B29+C29+D29</f>
        <v>358660.58999999997</v>
      </c>
    </row>
    <row r="32" spans="1:6">
      <c r="A32" s="35" t="s">
        <v>675</v>
      </c>
      <c r="B32" s="35">
        <f>F29</f>
        <v>8346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10" workbookViewId="0">
      <selection activeCell="G27" sqref="G27"/>
    </sheetView>
  </sheetViews>
  <sheetFormatPr defaultRowHeight="14.25"/>
  <cols>
    <col min="1" max="1" width="22.19921875" customWidth="1"/>
    <col min="2" max="2" width="15.86328125" customWidth="1"/>
  </cols>
  <sheetData>
    <row r="1" spans="1:15">
      <c r="A1" t="s">
        <v>710</v>
      </c>
    </row>
    <row r="3" spans="1:15">
      <c r="A3" t="s">
        <v>711</v>
      </c>
    </row>
    <row r="4" spans="1:15">
      <c r="A4" t="s">
        <v>712</v>
      </c>
    </row>
    <row r="5" spans="1:15">
      <c r="A5" t="s">
        <v>713</v>
      </c>
    </row>
    <row r="7" spans="1:15">
      <c r="A7" t="s">
        <v>715</v>
      </c>
    </row>
    <row r="8" spans="1:15">
      <c r="A8" t="s">
        <v>716</v>
      </c>
    </row>
    <row r="10" spans="1:15">
      <c r="A10" s="2" t="s">
        <v>175</v>
      </c>
      <c r="B10" s="14"/>
    </row>
    <row r="11" spans="1:15">
      <c r="A11" t="str">
        <f>'E3 LDV freight'!A14</f>
        <v>SP MDV Diesel</v>
      </c>
      <c r="B11">
        <f>'E3 LDV freight'!B14</f>
        <v>66861</v>
      </c>
    </row>
    <row r="12" spans="1:15">
      <c r="A12" t="str">
        <f>'E3 LDV freight'!A15</f>
        <v>SP MDV CNG</v>
      </c>
      <c r="B12">
        <f>'E3 LDV freight'!B15</f>
        <v>79211</v>
      </c>
    </row>
    <row r="14" spans="1:15">
      <c r="A14" t="s">
        <v>618</v>
      </c>
      <c r="B14">
        <f>B12/B11</f>
        <v>1.1847115657857346</v>
      </c>
    </row>
    <row r="16" spans="1:15">
      <c r="B16">
        <f>'ACT MDV diesel - gasoline'!B2</f>
        <v>2017</v>
      </c>
      <c r="C16">
        <f>'ACT MDV diesel - gasoline'!C2</f>
        <v>2018</v>
      </c>
      <c r="D16">
        <f>'ACT MDV diesel - gasoline'!D2</f>
        <v>2019</v>
      </c>
      <c r="E16">
        <f>'ACT MDV diesel - gasoline'!E2</f>
        <v>2020</v>
      </c>
      <c r="F16">
        <f>'ACT MDV diesel - gasoline'!F2</f>
        <v>2021</v>
      </c>
      <c r="G16">
        <f>'ACT MDV diesel - gasoline'!G2</f>
        <v>2022</v>
      </c>
      <c r="H16">
        <f>'ACT MDV diesel - gasoline'!H2</f>
        <v>2023</v>
      </c>
      <c r="I16">
        <f>'ACT MDV diesel - gasoline'!I2</f>
        <v>2024</v>
      </c>
      <c r="J16">
        <f>'ACT MDV diesel - gasoline'!J2</f>
        <v>2025</v>
      </c>
      <c r="K16">
        <f>'ACT MDV diesel - gasoline'!K2</f>
        <v>2026</v>
      </c>
      <c r="L16">
        <f>'ACT MDV diesel - gasoline'!L2</f>
        <v>2027</v>
      </c>
      <c r="M16">
        <f>'ACT MDV diesel - gasoline'!M2</f>
        <v>2028</v>
      </c>
      <c r="N16">
        <f>'ACT MDV diesel - gasoline'!N2</f>
        <v>2029</v>
      </c>
      <c r="O16">
        <f>'ACT MDV diesel - gasoline'!O2</f>
        <v>2030</v>
      </c>
    </row>
    <row r="17" spans="1:15">
      <c r="A17" t="s">
        <v>717</v>
      </c>
      <c r="B17">
        <f>'ACT MDV diesel - gasoline'!B3*$B$14</f>
        <v>74524.875897910533</v>
      </c>
      <c r="C17" s="35">
        <f>'ACT MDV diesel - gasoline'!C3*$B$14</f>
        <v>74524.875897910533</v>
      </c>
      <c r="D17" s="35">
        <f>'ACT MDV diesel - gasoline'!D3*$B$14</f>
        <v>74524.875897910533</v>
      </c>
      <c r="E17" s="35">
        <f>'ACT MDV diesel - gasoline'!E3*$B$14</f>
        <v>74524.875897910533</v>
      </c>
      <c r="F17" s="35">
        <f>'ACT MDV diesel - gasoline'!F3*$B$14</f>
        <v>75411.783642564071</v>
      </c>
      <c r="G17" s="35">
        <f>'ACT MDV diesel - gasoline'!G3*$B$14</f>
        <v>76298.691387217637</v>
      </c>
      <c r="H17" s="35">
        <f>'ACT MDV diesel - gasoline'!H3*$B$14</f>
        <v>77185.599131871204</v>
      </c>
      <c r="I17" s="35">
        <f>'ACT MDV diesel - gasoline'!I3*$B$14</f>
        <v>78809.478913135332</v>
      </c>
      <c r="J17" s="35">
        <f>'ACT MDV diesel - gasoline'!J3*$B$14</f>
        <v>80433.358694399474</v>
      </c>
      <c r="K17" s="35">
        <f>'ACT MDV diesel - gasoline'!K3*$B$14</f>
        <v>82057.238475663587</v>
      </c>
      <c r="L17" s="35">
        <f>'ACT MDV diesel - gasoline'!L3*$B$14</f>
        <v>84265.193834539226</v>
      </c>
      <c r="M17" s="35">
        <f>'ACT MDV diesel - gasoline'!M3*$B$14</f>
        <v>86473.149193414865</v>
      </c>
      <c r="N17" s="35">
        <f>'ACT MDV diesel - gasoline'!N3*$B$14</f>
        <v>88681.10455229049</v>
      </c>
      <c r="O17" s="35">
        <f>'ACT MDV diesel - gasoline'!O3*$B$14</f>
        <v>90889.059911166143</v>
      </c>
    </row>
    <row r="19" spans="1:15">
      <c r="A19" s="2" t="s">
        <v>177</v>
      </c>
      <c r="B19" s="14"/>
    </row>
    <row r="21" spans="1:15">
      <c r="A21" t="s">
        <v>730</v>
      </c>
      <c r="B21" s="18">
        <f>'E3 HDV freight'!K17</f>
        <v>193830.227272727</v>
      </c>
    </row>
    <row r="22" spans="1:15">
      <c r="A22" t="s">
        <v>731</v>
      </c>
      <c r="B22" s="18">
        <f>'E3 HDV freight'!K18</f>
        <v>213749.77272727201</v>
      </c>
    </row>
    <row r="24" spans="1:15">
      <c r="A24" t="s">
        <v>618</v>
      </c>
      <c r="B24">
        <f>B22/B21</f>
        <v>1.1027680033956593</v>
      </c>
    </row>
    <row r="26" spans="1:15">
      <c r="B26">
        <f>'ACT HDV - diesel'!B2</f>
        <v>2017</v>
      </c>
      <c r="C26">
        <f>'ACT HDV - diesel'!C2</f>
        <v>2018</v>
      </c>
      <c r="D26">
        <f>'ACT HDV - diesel'!D2</f>
        <v>2019</v>
      </c>
      <c r="E26">
        <f>'ACT HDV - diesel'!E2</f>
        <v>2020</v>
      </c>
      <c r="F26">
        <f>'ACT HDV - diesel'!F2</f>
        <v>2021</v>
      </c>
      <c r="G26">
        <f>'ACT HDV - diesel'!G2</f>
        <v>2022</v>
      </c>
      <c r="H26">
        <f>'ACT HDV - diesel'!H2</f>
        <v>2023</v>
      </c>
      <c r="I26">
        <f>'ACT HDV - diesel'!I2</f>
        <v>2024</v>
      </c>
      <c r="J26">
        <f>'ACT HDV - diesel'!J2</f>
        <v>2025</v>
      </c>
      <c r="K26">
        <f>'ACT HDV - diesel'!K2</f>
        <v>2026</v>
      </c>
      <c r="L26">
        <f>'ACT HDV - diesel'!L2</f>
        <v>2027</v>
      </c>
      <c r="M26">
        <f>'ACT HDV - diesel'!M2</f>
        <v>2028</v>
      </c>
      <c r="N26">
        <f>'ACT HDV - diesel'!N2</f>
        <v>2029</v>
      </c>
      <c r="O26">
        <f>'ACT HDV - diesel'!O2</f>
        <v>2030</v>
      </c>
    </row>
    <row r="27" spans="1:15">
      <c r="A27" t="s">
        <v>718</v>
      </c>
      <c r="B27">
        <f>'ACT HDV - diesel'!B3*$B$24</f>
        <v>143359.84044143569</v>
      </c>
      <c r="C27" s="35">
        <f>'ACT HDV - diesel'!C3*$B$24</f>
        <v>143359.84044143569</v>
      </c>
      <c r="D27" s="35">
        <f>'ACT HDV - diesel'!D3*$B$24</f>
        <v>143359.84044143569</v>
      </c>
      <c r="E27" s="35">
        <f>'ACT HDV - diesel'!E3*$B$24</f>
        <v>143359.84044143569</v>
      </c>
      <c r="F27" s="35">
        <f>'ACT HDV - diesel'!F3*$B$24</f>
        <v>150510.18817545316</v>
      </c>
      <c r="G27" s="35">
        <f>'ACT HDV - diesel'!G3*$B$24</f>
        <v>150510.18817545316</v>
      </c>
      <c r="H27" s="35">
        <f>'ACT HDV - diesel'!H3*$B$24</f>
        <v>150510.18817545316</v>
      </c>
      <c r="I27" s="35">
        <f>'ACT HDV - diesel'!I3*$B$24</f>
        <v>161649.24777775272</v>
      </c>
      <c r="J27" s="35">
        <f>'ACT HDV - diesel'!J3*$B$24</f>
        <v>161649.24777775272</v>
      </c>
      <c r="K27" s="35">
        <f>'ACT HDV - diesel'!K3*$B$24</f>
        <v>161649.24777775272</v>
      </c>
      <c r="L27" s="35">
        <f>'ACT HDV - diesel'!L3*$B$24</f>
        <v>175369.88727600151</v>
      </c>
      <c r="M27" s="35">
        <f>'ACT HDV - diesel'!M3*$B$24</f>
        <v>175369.88727600151</v>
      </c>
      <c r="N27" s="35">
        <f>'ACT HDV - diesel'!N3*$B$24</f>
        <v>175369.88727600151</v>
      </c>
      <c r="O27" s="35">
        <f>'ACT HDV - diesel'!O3*$B$24</f>
        <v>175369.88727600151</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
  <sheetViews>
    <sheetView workbookViewId="0">
      <selection activeCell="K18" sqref="K17:K18"/>
    </sheetView>
  </sheetViews>
  <sheetFormatPr defaultRowHeight="14.25"/>
  <cols>
    <col min="1" max="1" width="24" customWidth="1"/>
  </cols>
  <sheetData>
    <row r="1" spans="1:44">
      <c r="A1" t="s">
        <v>173</v>
      </c>
    </row>
    <row r="2" spans="1:44">
      <c r="A2" t="s">
        <v>145</v>
      </c>
      <c r="B2">
        <v>2008</v>
      </c>
      <c r="C2">
        <v>2009</v>
      </c>
      <c r="D2">
        <v>2010</v>
      </c>
      <c r="E2">
        <v>2011</v>
      </c>
      <c r="F2">
        <v>2012</v>
      </c>
      <c r="G2">
        <v>2013</v>
      </c>
      <c r="H2">
        <v>2014</v>
      </c>
      <c r="I2" s="19">
        <v>2015</v>
      </c>
      <c r="J2">
        <v>2016</v>
      </c>
      <c r="K2">
        <v>2017</v>
      </c>
      <c r="L2">
        <v>2018</v>
      </c>
      <c r="M2">
        <v>2019</v>
      </c>
      <c r="N2">
        <v>2020</v>
      </c>
      <c r="O2">
        <v>2021</v>
      </c>
      <c r="P2">
        <v>2022</v>
      </c>
      <c r="Q2">
        <v>2023</v>
      </c>
      <c r="R2">
        <v>2024</v>
      </c>
      <c r="S2">
        <v>2025</v>
      </c>
      <c r="T2">
        <v>2026</v>
      </c>
      <c r="U2">
        <v>2027</v>
      </c>
      <c r="V2">
        <v>2028</v>
      </c>
      <c r="W2">
        <v>2029</v>
      </c>
      <c r="X2">
        <v>2030</v>
      </c>
      <c r="Y2">
        <v>2031</v>
      </c>
      <c r="Z2">
        <v>2032</v>
      </c>
      <c r="AA2">
        <v>2033</v>
      </c>
      <c r="AB2">
        <v>2034</v>
      </c>
      <c r="AC2">
        <v>2035</v>
      </c>
      <c r="AD2">
        <v>2036</v>
      </c>
      <c r="AE2">
        <v>2037</v>
      </c>
      <c r="AF2">
        <v>2038</v>
      </c>
      <c r="AG2">
        <v>2039</v>
      </c>
      <c r="AH2">
        <v>2040</v>
      </c>
      <c r="AI2">
        <v>2041</v>
      </c>
      <c r="AJ2">
        <v>2042</v>
      </c>
      <c r="AK2">
        <v>2043</v>
      </c>
      <c r="AL2">
        <v>2044</v>
      </c>
      <c r="AM2">
        <v>2045</v>
      </c>
      <c r="AN2">
        <v>2046</v>
      </c>
      <c r="AO2">
        <v>2047</v>
      </c>
      <c r="AP2">
        <v>2048</v>
      </c>
      <c r="AQ2">
        <v>2049</v>
      </c>
      <c r="AR2">
        <v>2050</v>
      </c>
    </row>
    <row r="3" spans="1:44">
      <c r="A3" t="s">
        <v>146</v>
      </c>
      <c r="B3">
        <v>185000</v>
      </c>
      <c r="C3">
        <v>0</v>
      </c>
      <c r="D3">
        <v>0</v>
      </c>
      <c r="E3">
        <v>0</v>
      </c>
      <c r="F3">
        <v>0</v>
      </c>
      <c r="G3">
        <v>0</v>
      </c>
      <c r="H3">
        <v>0</v>
      </c>
      <c r="I3" s="19">
        <v>0</v>
      </c>
      <c r="J3">
        <v>0</v>
      </c>
      <c r="K3">
        <v>0</v>
      </c>
      <c r="L3">
        <v>0</v>
      </c>
      <c r="M3">
        <v>0</v>
      </c>
      <c r="N3">
        <v>0</v>
      </c>
      <c r="O3">
        <v>0</v>
      </c>
      <c r="P3">
        <v>0</v>
      </c>
      <c r="Q3">
        <v>0</v>
      </c>
      <c r="R3">
        <v>0</v>
      </c>
      <c r="S3">
        <v>0</v>
      </c>
      <c r="T3">
        <v>0</v>
      </c>
      <c r="U3">
        <v>0</v>
      </c>
      <c r="V3">
        <v>0</v>
      </c>
      <c r="W3">
        <v>0</v>
      </c>
      <c r="X3">
        <v>206585</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c r="A4" t="s">
        <v>163</v>
      </c>
      <c r="B4">
        <v>185000</v>
      </c>
      <c r="C4">
        <v>0</v>
      </c>
      <c r="D4">
        <v>0</v>
      </c>
      <c r="E4">
        <v>0</v>
      </c>
      <c r="F4">
        <v>0</v>
      </c>
      <c r="G4">
        <v>0</v>
      </c>
      <c r="H4">
        <v>0</v>
      </c>
      <c r="I4" s="19">
        <v>0</v>
      </c>
      <c r="J4">
        <v>0</v>
      </c>
      <c r="K4">
        <v>0</v>
      </c>
      <c r="L4">
        <v>0</v>
      </c>
      <c r="M4">
        <v>0</v>
      </c>
      <c r="N4">
        <v>0</v>
      </c>
      <c r="O4">
        <v>0</v>
      </c>
      <c r="P4">
        <v>0</v>
      </c>
      <c r="Q4">
        <v>0</v>
      </c>
      <c r="R4">
        <v>0</v>
      </c>
      <c r="S4">
        <v>0</v>
      </c>
      <c r="T4">
        <v>0</v>
      </c>
      <c r="U4">
        <v>0</v>
      </c>
      <c r="V4">
        <v>0</v>
      </c>
      <c r="W4">
        <v>0</v>
      </c>
      <c r="X4">
        <v>185000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c r="A5" t="s">
        <v>164</v>
      </c>
      <c r="B5">
        <v>218710</v>
      </c>
      <c r="C5">
        <v>0</v>
      </c>
      <c r="D5">
        <v>0</v>
      </c>
      <c r="E5">
        <v>0</v>
      </c>
      <c r="F5">
        <v>0</v>
      </c>
      <c r="G5">
        <v>0</v>
      </c>
      <c r="H5">
        <v>0</v>
      </c>
      <c r="I5" s="19">
        <v>0</v>
      </c>
      <c r="J5">
        <v>0</v>
      </c>
      <c r="K5">
        <v>0</v>
      </c>
      <c r="L5">
        <v>0</v>
      </c>
      <c r="M5">
        <v>0</v>
      </c>
      <c r="N5">
        <v>0</v>
      </c>
      <c r="O5">
        <v>0</v>
      </c>
      <c r="P5">
        <v>0</v>
      </c>
      <c r="Q5">
        <v>0</v>
      </c>
      <c r="R5">
        <v>0</v>
      </c>
      <c r="S5">
        <v>0</v>
      </c>
      <c r="T5">
        <v>0</v>
      </c>
      <c r="U5">
        <v>0</v>
      </c>
      <c r="V5">
        <v>0</v>
      </c>
      <c r="W5">
        <v>0</v>
      </c>
      <c r="X5">
        <v>206585</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c r="A6" t="s">
        <v>147</v>
      </c>
      <c r="B6">
        <v>218710</v>
      </c>
      <c r="C6">
        <v>0</v>
      </c>
      <c r="D6">
        <v>0</v>
      </c>
      <c r="E6">
        <v>0</v>
      </c>
      <c r="F6">
        <v>0</v>
      </c>
      <c r="G6">
        <v>0</v>
      </c>
      <c r="H6">
        <v>0</v>
      </c>
      <c r="I6" s="19">
        <v>0</v>
      </c>
      <c r="J6">
        <v>0</v>
      </c>
      <c r="K6">
        <v>0</v>
      </c>
      <c r="L6">
        <v>0</v>
      </c>
      <c r="M6">
        <v>0</v>
      </c>
      <c r="N6">
        <v>0</v>
      </c>
      <c r="O6">
        <v>0</v>
      </c>
      <c r="P6">
        <v>0</v>
      </c>
      <c r="Q6">
        <v>0</v>
      </c>
      <c r="R6">
        <v>0</v>
      </c>
      <c r="S6">
        <v>0</v>
      </c>
      <c r="T6">
        <v>0</v>
      </c>
      <c r="U6">
        <v>0</v>
      </c>
      <c r="V6">
        <v>0</v>
      </c>
      <c r="W6">
        <v>0</v>
      </c>
      <c r="X6">
        <v>206585</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c r="A7" t="s">
        <v>165</v>
      </c>
      <c r="B7">
        <v>212400</v>
      </c>
      <c r="C7" s="24">
        <f>$X$7</f>
        <v>220826</v>
      </c>
      <c r="D7" s="24">
        <f t="shared" ref="D7:W7" si="0">$X$7</f>
        <v>220826</v>
      </c>
      <c r="E7" s="24">
        <f t="shared" si="0"/>
        <v>220826</v>
      </c>
      <c r="F7" s="24">
        <f t="shared" si="0"/>
        <v>220826</v>
      </c>
      <c r="G7" s="24">
        <f t="shared" si="0"/>
        <v>220826</v>
      </c>
      <c r="H7" s="24">
        <f t="shared" si="0"/>
        <v>220826</v>
      </c>
      <c r="I7" s="24">
        <f t="shared" si="0"/>
        <v>220826</v>
      </c>
      <c r="J7" s="24">
        <f t="shared" si="0"/>
        <v>220826</v>
      </c>
      <c r="K7" s="24">
        <f t="shared" si="0"/>
        <v>220826</v>
      </c>
      <c r="L7" s="24">
        <f t="shared" si="0"/>
        <v>220826</v>
      </c>
      <c r="M7" s="24">
        <f t="shared" si="0"/>
        <v>220826</v>
      </c>
      <c r="N7" s="24">
        <f t="shared" si="0"/>
        <v>220826</v>
      </c>
      <c r="O7" s="24">
        <f t="shared" si="0"/>
        <v>220826</v>
      </c>
      <c r="P7" s="24">
        <f t="shared" si="0"/>
        <v>220826</v>
      </c>
      <c r="Q7" s="24">
        <f t="shared" si="0"/>
        <v>220826</v>
      </c>
      <c r="R7" s="24">
        <f t="shared" si="0"/>
        <v>220826</v>
      </c>
      <c r="S7" s="24">
        <f t="shared" si="0"/>
        <v>220826</v>
      </c>
      <c r="T7" s="24">
        <f t="shared" si="0"/>
        <v>220826</v>
      </c>
      <c r="U7" s="24">
        <f t="shared" si="0"/>
        <v>220826</v>
      </c>
      <c r="V7" s="24">
        <f t="shared" si="0"/>
        <v>220826</v>
      </c>
      <c r="W7" s="24">
        <f t="shared" si="0"/>
        <v>220826</v>
      </c>
      <c r="X7">
        <v>220826</v>
      </c>
      <c r="Y7" s="24">
        <v>220826</v>
      </c>
      <c r="Z7" s="24">
        <v>220826</v>
      </c>
      <c r="AA7" s="24">
        <v>220826</v>
      </c>
      <c r="AB7" s="24">
        <v>220826</v>
      </c>
      <c r="AC7" s="24">
        <v>220826</v>
      </c>
      <c r="AD7" s="24">
        <v>220826</v>
      </c>
      <c r="AE7" s="24">
        <v>220826</v>
      </c>
      <c r="AF7" s="24">
        <v>220826</v>
      </c>
      <c r="AG7" s="24">
        <v>220826</v>
      </c>
      <c r="AH7" s="24">
        <v>220826</v>
      </c>
      <c r="AI7" s="24">
        <v>220826</v>
      </c>
      <c r="AJ7" s="24">
        <v>220826</v>
      </c>
      <c r="AK7" s="24">
        <v>220826</v>
      </c>
      <c r="AL7" s="24">
        <v>220826</v>
      </c>
      <c r="AM7" s="24">
        <v>220826</v>
      </c>
      <c r="AN7" s="24">
        <v>220826</v>
      </c>
      <c r="AO7" s="24">
        <v>220826</v>
      </c>
      <c r="AP7" s="24">
        <v>220826</v>
      </c>
      <c r="AQ7" s="24">
        <v>220826</v>
      </c>
      <c r="AR7">
        <v>220826</v>
      </c>
    </row>
    <row r="8" spans="1:44">
      <c r="A8" t="s">
        <v>166</v>
      </c>
      <c r="B8">
        <v>0</v>
      </c>
      <c r="C8">
        <v>0</v>
      </c>
      <c r="D8">
        <v>1200650</v>
      </c>
      <c r="E8">
        <v>0</v>
      </c>
      <c r="F8">
        <v>0</v>
      </c>
      <c r="G8">
        <v>0</v>
      </c>
      <c r="H8">
        <v>0</v>
      </c>
      <c r="I8" s="19">
        <v>0</v>
      </c>
      <c r="J8">
        <v>0</v>
      </c>
      <c r="K8">
        <v>0</v>
      </c>
      <c r="L8">
        <v>0</v>
      </c>
      <c r="M8">
        <v>0</v>
      </c>
      <c r="N8">
        <v>0</v>
      </c>
      <c r="O8">
        <v>0</v>
      </c>
      <c r="P8">
        <v>0</v>
      </c>
      <c r="Q8">
        <v>0</v>
      </c>
      <c r="R8">
        <v>0</v>
      </c>
      <c r="S8">
        <v>0</v>
      </c>
      <c r="T8">
        <v>0</v>
      </c>
      <c r="U8">
        <v>0</v>
      </c>
      <c r="V8">
        <v>0</v>
      </c>
      <c r="W8">
        <v>0</v>
      </c>
      <c r="X8">
        <v>308100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c r="A9" t="s">
        <v>167</v>
      </c>
      <c r="B9">
        <v>246110</v>
      </c>
      <c r="C9">
        <v>0</v>
      </c>
      <c r="D9">
        <v>0</v>
      </c>
      <c r="E9">
        <v>0</v>
      </c>
      <c r="F9">
        <v>0</v>
      </c>
      <c r="G9">
        <v>0</v>
      </c>
      <c r="H9">
        <v>0</v>
      </c>
      <c r="I9" s="19">
        <v>0</v>
      </c>
      <c r="J9">
        <v>0</v>
      </c>
      <c r="K9">
        <v>0</v>
      </c>
      <c r="L9">
        <v>0</v>
      </c>
      <c r="M9">
        <v>0</v>
      </c>
      <c r="N9">
        <v>0</v>
      </c>
      <c r="O9">
        <v>0</v>
      </c>
      <c r="P9">
        <v>0</v>
      </c>
      <c r="Q9">
        <v>0</v>
      </c>
      <c r="R9">
        <v>0</v>
      </c>
      <c r="S9">
        <v>0</v>
      </c>
      <c r="T9">
        <v>0</v>
      </c>
      <c r="U9">
        <v>0</v>
      </c>
      <c r="V9">
        <v>0</v>
      </c>
      <c r="W9">
        <v>0</v>
      </c>
      <c r="X9">
        <v>233610</v>
      </c>
      <c r="Y9">
        <v>0</v>
      </c>
      <c r="Z9">
        <v>0</v>
      </c>
      <c r="AA9">
        <v>0</v>
      </c>
      <c r="AB9">
        <v>0</v>
      </c>
      <c r="AC9">
        <v>0</v>
      </c>
      <c r="AD9">
        <v>0</v>
      </c>
      <c r="AE9">
        <v>0</v>
      </c>
      <c r="AF9">
        <v>0</v>
      </c>
      <c r="AG9">
        <v>0</v>
      </c>
      <c r="AH9">
        <v>0</v>
      </c>
      <c r="AI9">
        <v>0</v>
      </c>
      <c r="AJ9">
        <v>0</v>
      </c>
      <c r="AK9">
        <v>0</v>
      </c>
      <c r="AL9">
        <v>0</v>
      </c>
      <c r="AM9">
        <v>0</v>
      </c>
      <c r="AN9">
        <v>0</v>
      </c>
      <c r="AO9">
        <v>0</v>
      </c>
      <c r="AP9">
        <v>0</v>
      </c>
      <c r="AQ9">
        <v>0</v>
      </c>
      <c r="AR9">
        <v>231100</v>
      </c>
    </row>
    <row r="10" spans="1:44">
      <c r="A10" t="s">
        <v>168</v>
      </c>
      <c r="B10" s="17">
        <v>185000</v>
      </c>
      <c r="C10" s="17">
        <v>0</v>
      </c>
      <c r="D10" s="18">
        <v>0</v>
      </c>
      <c r="E10" s="17">
        <v>0</v>
      </c>
      <c r="F10" s="17">
        <v>0</v>
      </c>
      <c r="G10" s="17">
        <v>0</v>
      </c>
      <c r="H10" s="17">
        <v>0</v>
      </c>
      <c r="I10" s="20">
        <v>0</v>
      </c>
      <c r="J10" s="17">
        <v>0</v>
      </c>
      <c r="K10" s="17">
        <v>0</v>
      </c>
      <c r="L10" s="17">
        <v>0</v>
      </c>
      <c r="M10" s="17">
        <v>0</v>
      </c>
      <c r="N10" s="17">
        <v>0</v>
      </c>
      <c r="O10" s="17">
        <v>0</v>
      </c>
      <c r="P10" s="17">
        <v>0</v>
      </c>
      <c r="Q10" s="17">
        <v>0</v>
      </c>
      <c r="R10" s="17">
        <v>0</v>
      </c>
      <c r="S10" s="17">
        <v>0</v>
      </c>
      <c r="T10" s="17">
        <v>0</v>
      </c>
      <c r="U10" s="17">
        <v>0</v>
      </c>
      <c r="V10" s="17">
        <v>0</v>
      </c>
      <c r="W10" s="17">
        <v>0</v>
      </c>
      <c r="X10" s="17">
        <v>206585</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0</v>
      </c>
      <c r="AO10" s="17">
        <v>0</v>
      </c>
      <c r="AP10" s="17">
        <v>0</v>
      </c>
      <c r="AQ10" s="17">
        <v>0</v>
      </c>
      <c r="AR10" s="17">
        <v>0</v>
      </c>
    </row>
    <row r="11" spans="1:44">
      <c r="A11" t="s">
        <v>169</v>
      </c>
      <c r="B11" s="17">
        <v>218710</v>
      </c>
      <c r="C11" s="18">
        <v>0</v>
      </c>
      <c r="D11" s="18">
        <v>0</v>
      </c>
      <c r="E11" s="18">
        <v>0</v>
      </c>
      <c r="F11" s="18">
        <v>0</v>
      </c>
      <c r="G11" s="18">
        <v>0</v>
      </c>
      <c r="H11" s="18">
        <v>0</v>
      </c>
      <c r="I11" s="21">
        <v>0</v>
      </c>
      <c r="J11" s="18">
        <v>0</v>
      </c>
      <c r="K11" s="18">
        <v>0</v>
      </c>
      <c r="L11" s="18">
        <v>0</v>
      </c>
      <c r="M11" s="18">
        <v>0</v>
      </c>
      <c r="N11" s="18">
        <v>0</v>
      </c>
      <c r="O11" s="18">
        <v>0</v>
      </c>
      <c r="P11" s="18">
        <v>0</v>
      </c>
      <c r="Q11" s="18">
        <v>0</v>
      </c>
      <c r="R11" s="18">
        <v>0</v>
      </c>
      <c r="S11" s="18">
        <v>0</v>
      </c>
      <c r="T11" s="18">
        <v>0</v>
      </c>
      <c r="U11" s="18">
        <v>0</v>
      </c>
      <c r="V11" s="18">
        <v>0</v>
      </c>
      <c r="W11" s="18">
        <v>0</v>
      </c>
      <c r="X11" s="17">
        <v>206585</v>
      </c>
      <c r="Y11" s="17">
        <v>0</v>
      </c>
      <c r="Z11" s="17">
        <v>0</v>
      </c>
      <c r="AA11" s="17">
        <v>0</v>
      </c>
      <c r="AB11" s="17">
        <v>0</v>
      </c>
      <c r="AC11" s="17">
        <v>0</v>
      </c>
      <c r="AD11" s="17">
        <v>0</v>
      </c>
      <c r="AE11" s="17">
        <v>0</v>
      </c>
      <c r="AF11" s="17">
        <v>0</v>
      </c>
      <c r="AG11" s="17">
        <v>0</v>
      </c>
      <c r="AH11" s="17">
        <v>0</v>
      </c>
      <c r="AI11" s="17">
        <v>0</v>
      </c>
      <c r="AJ11" s="17">
        <v>0</v>
      </c>
      <c r="AK11" s="17">
        <v>0</v>
      </c>
      <c r="AL11" s="17">
        <v>0</v>
      </c>
      <c r="AM11" s="17">
        <v>0</v>
      </c>
      <c r="AN11" s="17">
        <v>0</v>
      </c>
      <c r="AO11" s="17">
        <v>0</v>
      </c>
      <c r="AP11" s="17">
        <v>0</v>
      </c>
      <c r="AQ11" s="17">
        <v>0</v>
      </c>
      <c r="AR11" s="17">
        <v>0</v>
      </c>
    </row>
    <row r="12" spans="1:44">
      <c r="A12" t="s">
        <v>170</v>
      </c>
      <c r="B12" s="17">
        <v>0</v>
      </c>
      <c r="C12" s="18">
        <v>0</v>
      </c>
      <c r="D12" s="18">
        <v>1200650</v>
      </c>
      <c r="E12" s="18">
        <v>0</v>
      </c>
      <c r="F12" s="18">
        <v>0</v>
      </c>
      <c r="G12" s="18">
        <v>0</v>
      </c>
      <c r="H12" s="18">
        <v>0</v>
      </c>
      <c r="I12" s="21">
        <v>0</v>
      </c>
      <c r="J12" s="18">
        <v>0</v>
      </c>
      <c r="K12" s="18">
        <v>0</v>
      </c>
      <c r="L12" s="18">
        <v>0</v>
      </c>
      <c r="M12" s="17">
        <v>0</v>
      </c>
      <c r="N12" s="18">
        <v>0</v>
      </c>
      <c r="O12" s="18">
        <v>0</v>
      </c>
      <c r="P12" s="18">
        <v>0</v>
      </c>
      <c r="Q12" s="18">
        <v>0</v>
      </c>
      <c r="R12" s="18">
        <v>0</v>
      </c>
      <c r="S12" s="18">
        <v>0</v>
      </c>
      <c r="T12" s="18">
        <v>0</v>
      </c>
      <c r="U12" s="18">
        <v>0</v>
      </c>
      <c r="V12" s="18">
        <v>0</v>
      </c>
      <c r="W12" s="18">
        <v>0</v>
      </c>
      <c r="X12" s="17">
        <v>308100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0</v>
      </c>
      <c r="AQ12" s="17">
        <v>0</v>
      </c>
      <c r="AR12" s="17">
        <v>0</v>
      </c>
    </row>
    <row r="13" spans="1:44">
      <c r="A13" t="s">
        <v>171</v>
      </c>
      <c r="B13" s="26">
        <v>308100</v>
      </c>
      <c r="C13" s="26">
        <v>308100</v>
      </c>
      <c r="D13" s="26">
        <v>308100</v>
      </c>
      <c r="E13" s="26">
        <v>308100</v>
      </c>
      <c r="F13" s="26">
        <v>308100</v>
      </c>
      <c r="G13" s="26">
        <v>308100</v>
      </c>
      <c r="H13" s="26">
        <v>308100</v>
      </c>
      <c r="I13" s="26">
        <v>308100</v>
      </c>
      <c r="J13" s="26">
        <v>308100</v>
      </c>
      <c r="K13" s="26">
        <v>308100</v>
      </c>
      <c r="L13" s="26">
        <v>308100</v>
      </c>
      <c r="M13" s="26">
        <v>308100</v>
      </c>
      <c r="N13" s="26">
        <v>308100</v>
      </c>
      <c r="O13" s="26">
        <v>308100</v>
      </c>
      <c r="P13" s="26">
        <v>308100</v>
      </c>
      <c r="Q13" s="26">
        <v>308100</v>
      </c>
      <c r="R13" s="26">
        <v>308100</v>
      </c>
      <c r="S13" s="26">
        <v>308100</v>
      </c>
      <c r="T13" s="26">
        <v>308100</v>
      </c>
      <c r="U13" s="26">
        <v>308100</v>
      </c>
      <c r="V13" s="26">
        <v>308100</v>
      </c>
      <c r="W13" s="26">
        <v>308100</v>
      </c>
      <c r="X13" s="17">
        <v>308100</v>
      </c>
      <c r="Y13" s="26">
        <v>308100</v>
      </c>
      <c r="Z13" s="26">
        <v>308100</v>
      </c>
      <c r="AA13" s="26">
        <v>308100</v>
      </c>
      <c r="AB13" s="26">
        <v>308100</v>
      </c>
      <c r="AC13" s="26">
        <v>308100</v>
      </c>
      <c r="AD13" s="26">
        <v>308100</v>
      </c>
      <c r="AE13" s="26">
        <v>308100</v>
      </c>
      <c r="AF13" s="26">
        <v>308100</v>
      </c>
      <c r="AG13" s="26">
        <v>308100</v>
      </c>
      <c r="AH13" s="26">
        <v>308100</v>
      </c>
      <c r="AI13" s="26">
        <v>308100</v>
      </c>
      <c r="AJ13" s="26">
        <v>308100</v>
      </c>
      <c r="AK13" s="26">
        <v>308100</v>
      </c>
      <c r="AL13" s="26">
        <v>308100</v>
      </c>
      <c r="AM13" s="26">
        <v>308100</v>
      </c>
      <c r="AN13" s="26">
        <v>308100</v>
      </c>
      <c r="AO13" s="26">
        <v>308100</v>
      </c>
      <c r="AP13" s="26">
        <v>308100</v>
      </c>
      <c r="AQ13" s="26">
        <v>308100</v>
      </c>
      <c r="AR13" s="26">
        <v>308100</v>
      </c>
    </row>
    <row r="14" spans="1:44">
      <c r="B14" s="17"/>
      <c r="C14" s="18"/>
      <c r="D14" s="18"/>
      <c r="E14" s="18"/>
      <c r="F14" s="18"/>
      <c r="G14" s="18"/>
      <c r="H14" s="18"/>
      <c r="I14" s="21"/>
      <c r="J14" s="18"/>
      <c r="K14" s="18"/>
      <c r="L14" s="18"/>
      <c r="M14" s="18"/>
      <c r="N14" s="18"/>
      <c r="O14" s="18"/>
      <c r="P14" s="18"/>
      <c r="Q14" s="18"/>
      <c r="R14" s="18"/>
      <c r="S14" s="18"/>
      <c r="T14" s="18"/>
      <c r="U14" s="18"/>
      <c r="V14" s="18"/>
      <c r="W14" s="18"/>
      <c r="X14" s="17"/>
      <c r="Y14" s="17"/>
      <c r="Z14" s="17"/>
      <c r="AA14" s="17"/>
      <c r="AB14" s="17"/>
      <c r="AC14" s="17"/>
      <c r="AD14" s="17"/>
      <c r="AE14" s="17"/>
      <c r="AF14" s="17"/>
      <c r="AG14" s="17"/>
      <c r="AH14" s="17"/>
      <c r="AI14" s="17"/>
      <c r="AJ14" s="17"/>
      <c r="AK14" s="17"/>
      <c r="AL14" s="17"/>
      <c r="AM14" s="17"/>
      <c r="AN14" s="17"/>
      <c r="AO14" s="17"/>
      <c r="AP14" s="17"/>
      <c r="AQ14" s="17"/>
      <c r="AR14" s="17"/>
    </row>
    <row r="15" spans="1:44">
      <c r="A15" t="s">
        <v>172</v>
      </c>
      <c r="I15" s="19"/>
    </row>
    <row r="16" spans="1:44">
      <c r="A16" t="s">
        <v>145</v>
      </c>
      <c r="B16">
        <v>2008</v>
      </c>
      <c r="C16">
        <v>2009</v>
      </c>
      <c r="D16">
        <v>2010</v>
      </c>
      <c r="E16">
        <v>2011</v>
      </c>
      <c r="F16">
        <v>2012</v>
      </c>
      <c r="G16">
        <v>2013</v>
      </c>
      <c r="H16">
        <v>2014</v>
      </c>
      <c r="I16" s="19">
        <v>2015</v>
      </c>
      <c r="J16">
        <v>2016</v>
      </c>
      <c r="K16">
        <v>2017</v>
      </c>
      <c r="L16">
        <v>2018</v>
      </c>
      <c r="M16">
        <v>2019</v>
      </c>
      <c r="N16">
        <v>2020</v>
      </c>
      <c r="O16">
        <v>2021</v>
      </c>
      <c r="P16">
        <v>2022</v>
      </c>
      <c r="Q16">
        <v>2023</v>
      </c>
      <c r="R16">
        <v>2024</v>
      </c>
      <c r="S16">
        <v>2025</v>
      </c>
      <c r="T16">
        <v>2026</v>
      </c>
      <c r="U16">
        <v>2027</v>
      </c>
      <c r="V16">
        <v>2028</v>
      </c>
      <c r="W16">
        <v>2029</v>
      </c>
      <c r="X16">
        <v>2030</v>
      </c>
      <c r="Y16">
        <v>2031</v>
      </c>
      <c r="Z16">
        <v>2032</v>
      </c>
      <c r="AA16">
        <v>2033</v>
      </c>
      <c r="AB16">
        <v>2034</v>
      </c>
      <c r="AC16">
        <v>2035</v>
      </c>
      <c r="AD16">
        <v>2036</v>
      </c>
      <c r="AE16">
        <v>2037</v>
      </c>
      <c r="AF16">
        <v>2038</v>
      </c>
      <c r="AG16">
        <v>2039</v>
      </c>
      <c r="AH16">
        <v>2040</v>
      </c>
      <c r="AI16">
        <v>2041</v>
      </c>
      <c r="AJ16">
        <v>2042</v>
      </c>
      <c r="AK16">
        <v>2043</v>
      </c>
      <c r="AL16">
        <v>2044</v>
      </c>
      <c r="AM16">
        <v>2045</v>
      </c>
      <c r="AN16">
        <v>2046</v>
      </c>
      <c r="AO16">
        <v>2047</v>
      </c>
      <c r="AP16">
        <v>2048</v>
      </c>
      <c r="AQ16">
        <v>2049</v>
      </c>
      <c r="AR16">
        <v>2050</v>
      </c>
    </row>
    <row r="17" spans="1:44">
      <c r="A17" t="s">
        <v>146</v>
      </c>
      <c r="B17" s="17">
        <v>185000</v>
      </c>
      <c r="C17" s="18">
        <v>185981.136363636</v>
      </c>
      <c r="D17" s="18">
        <v>186962.27272727201</v>
      </c>
      <c r="E17" s="18">
        <v>187943.409090909</v>
      </c>
      <c r="F17" s="18">
        <v>188924.545454545</v>
      </c>
      <c r="G17" s="18">
        <v>189905.68181818101</v>
      </c>
      <c r="H17" s="18">
        <v>190886.818181818</v>
      </c>
      <c r="I17" s="21">
        <v>191867.95454545401</v>
      </c>
      <c r="J17" s="18">
        <v>192849.09090909001</v>
      </c>
      <c r="K17" s="18">
        <v>193830.227272727</v>
      </c>
      <c r="L17" s="18">
        <v>194811.36363636301</v>
      </c>
      <c r="M17" s="18">
        <v>195792.5</v>
      </c>
      <c r="N17" s="18">
        <v>196773.636363636</v>
      </c>
      <c r="O17" s="18">
        <v>197754.77272727201</v>
      </c>
      <c r="P17" s="18">
        <v>198735.909090909</v>
      </c>
      <c r="Q17" s="18">
        <v>199717.045454545</v>
      </c>
      <c r="R17" s="18">
        <v>200698.18181818101</v>
      </c>
      <c r="S17" s="18">
        <v>201679.318181818</v>
      </c>
      <c r="T17" s="18">
        <v>202660.45454545401</v>
      </c>
      <c r="U17" s="18">
        <v>203641.59090909001</v>
      </c>
      <c r="V17" s="18">
        <v>204622.727272727</v>
      </c>
      <c r="W17" s="18">
        <v>205603.86363636301</v>
      </c>
      <c r="X17" s="17">
        <v>206585</v>
      </c>
      <c r="Y17" s="17">
        <v>206585</v>
      </c>
      <c r="Z17" s="17">
        <v>206585</v>
      </c>
      <c r="AA17" s="17">
        <v>206585</v>
      </c>
      <c r="AB17" s="17">
        <v>206585</v>
      </c>
      <c r="AC17" s="17">
        <v>206585</v>
      </c>
      <c r="AD17" s="17">
        <v>206585</v>
      </c>
      <c r="AE17" s="17">
        <v>206585</v>
      </c>
      <c r="AF17" s="17">
        <v>206585</v>
      </c>
      <c r="AG17" s="17">
        <v>206585</v>
      </c>
      <c r="AH17" s="17">
        <v>206585</v>
      </c>
      <c r="AI17" s="17">
        <v>206585</v>
      </c>
      <c r="AJ17" s="17">
        <v>206585</v>
      </c>
      <c r="AK17" s="17">
        <v>206585</v>
      </c>
      <c r="AL17" s="17">
        <v>206585</v>
      </c>
      <c r="AM17" s="17">
        <v>206585</v>
      </c>
      <c r="AN17" s="17">
        <v>206585</v>
      </c>
      <c r="AO17" s="17">
        <v>206585</v>
      </c>
      <c r="AP17" s="17">
        <v>206585</v>
      </c>
      <c r="AQ17" s="17">
        <v>206585</v>
      </c>
      <c r="AR17" s="17">
        <v>206585</v>
      </c>
    </row>
    <row r="18" spans="1:44">
      <c r="A18" t="s">
        <v>147</v>
      </c>
      <c r="B18" s="17">
        <v>218710</v>
      </c>
      <c r="C18" s="25">
        <v>218158.86363636301</v>
      </c>
      <c r="D18" s="22">
        <v>217607.727272727</v>
      </c>
      <c r="E18" s="22">
        <v>217056.59090909001</v>
      </c>
      <c r="F18" s="22">
        <v>216505.45454545401</v>
      </c>
      <c r="G18" s="22">
        <v>215954.318181818</v>
      </c>
      <c r="H18" s="22">
        <v>215403.18181818101</v>
      </c>
      <c r="I18" s="22">
        <v>214852.045454545</v>
      </c>
      <c r="J18" s="22">
        <v>214300.909090909</v>
      </c>
      <c r="K18" s="22">
        <v>213749.77272727201</v>
      </c>
      <c r="L18" s="22">
        <v>213198.636363636</v>
      </c>
      <c r="M18" s="22">
        <v>212647.5</v>
      </c>
      <c r="N18" s="22">
        <v>212096.36363636301</v>
      </c>
      <c r="O18" s="22">
        <v>211545.227272727</v>
      </c>
      <c r="P18" s="22">
        <v>210994.09090909001</v>
      </c>
      <c r="Q18" s="22">
        <v>210442.95454545401</v>
      </c>
      <c r="R18" s="22">
        <v>209891.818181818</v>
      </c>
      <c r="S18" s="22">
        <v>209340.68181818101</v>
      </c>
      <c r="T18" s="22">
        <v>208789.545454545</v>
      </c>
      <c r="U18" s="22">
        <v>208238.409090909</v>
      </c>
      <c r="V18" s="22">
        <v>207687.27272727201</v>
      </c>
      <c r="W18" s="22">
        <v>207136.136363636</v>
      </c>
      <c r="X18" s="22">
        <v>206585</v>
      </c>
      <c r="Y18" s="22">
        <v>206585</v>
      </c>
      <c r="Z18" s="22">
        <v>206585</v>
      </c>
      <c r="AA18" s="22">
        <v>206585</v>
      </c>
      <c r="AB18" s="22">
        <v>206585</v>
      </c>
      <c r="AC18" s="22">
        <v>206585</v>
      </c>
      <c r="AD18" s="22">
        <v>206585</v>
      </c>
      <c r="AE18" s="22">
        <v>206585</v>
      </c>
      <c r="AF18" s="22">
        <v>206585</v>
      </c>
      <c r="AG18" s="22">
        <v>206585</v>
      </c>
      <c r="AH18" s="22">
        <v>206585</v>
      </c>
      <c r="AI18" s="22">
        <v>206585</v>
      </c>
      <c r="AJ18" s="22">
        <v>206585</v>
      </c>
      <c r="AK18" s="22">
        <v>206585</v>
      </c>
      <c r="AL18" s="22">
        <v>206585</v>
      </c>
      <c r="AM18" s="22">
        <v>206585</v>
      </c>
      <c r="AN18" s="22">
        <v>206585</v>
      </c>
      <c r="AO18" s="22">
        <v>206585</v>
      </c>
      <c r="AP18" s="22">
        <v>206585</v>
      </c>
      <c r="AQ18" s="22">
        <v>206585</v>
      </c>
      <c r="AR18" s="22">
        <v>206585</v>
      </c>
    </row>
    <row r="19" spans="1:44">
      <c r="A19" t="str">
        <f t="shared" ref="A19:AR19" si="1">A13</f>
        <v>SP HDV Battery Electric</v>
      </c>
      <c r="B19">
        <f t="shared" si="1"/>
        <v>308100</v>
      </c>
      <c r="C19">
        <f t="shared" si="1"/>
        <v>308100</v>
      </c>
      <c r="D19">
        <f t="shared" si="1"/>
        <v>308100</v>
      </c>
      <c r="E19">
        <f t="shared" si="1"/>
        <v>308100</v>
      </c>
      <c r="F19">
        <f t="shared" si="1"/>
        <v>308100</v>
      </c>
      <c r="G19">
        <f t="shared" si="1"/>
        <v>308100</v>
      </c>
      <c r="H19">
        <f t="shared" si="1"/>
        <v>308100</v>
      </c>
      <c r="I19">
        <f t="shared" si="1"/>
        <v>308100</v>
      </c>
      <c r="J19">
        <f t="shared" si="1"/>
        <v>308100</v>
      </c>
      <c r="K19">
        <f t="shared" si="1"/>
        <v>308100</v>
      </c>
      <c r="L19">
        <f t="shared" si="1"/>
        <v>308100</v>
      </c>
      <c r="M19">
        <f t="shared" si="1"/>
        <v>308100</v>
      </c>
      <c r="N19">
        <f t="shared" si="1"/>
        <v>308100</v>
      </c>
      <c r="O19">
        <f t="shared" si="1"/>
        <v>308100</v>
      </c>
      <c r="P19">
        <f t="shared" si="1"/>
        <v>308100</v>
      </c>
      <c r="Q19">
        <f t="shared" si="1"/>
        <v>308100</v>
      </c>
      <c r="R19">
        <f t="shared" si="1"/>
        <v>308100</v>
      </c>
      <c r="S19">
        <f t="shared" si="1"/>
        <v>308100</v>
      </c>
      <c r="T19">
        <f t="shared" si="1"/>
        <v>308100</v>
      </c>
      <c r="U19">
        <f t="shared" si="1"/>
        <v>308100</v>
      </c>
      <c r="V19">
        <f t="shared" si="1"/>
        <v>308100</v>
      </c>
      <c r="W19">
        <f t="shared" si="1"/>
        <v>308100</v>
      </c>
      <c r="X19">
        <f t="shared" si="1"/>
        <v>308100</v>
      </c>
      <c r="Y19">
        <f t="shared" si="1"/>
        <v>308100</v>
      </c>
      <c r="Z19">
        <f t="shared" si="1"/>
        <v>308100</v>
      </c>
      <c r="AA19">
        <f t="shared" si="1"/>
        <v>308100</v>
      </c>
      <c r="AB19">
        <f t="shared" si="1"/>
        <v>308100</v>
      </c>
      <c r="AC19">
        <f t="shared" si="1"/>
        <v>308100</v>
      </c>
      <c r="AD19">
        <f t="shared" si="1"/>
        <v>308100</v>
      </c>
      <c r="AE19">
        <f t="shared" si="1"/>
        <v>308100</v>
      </c>
      <c r="AF19">
        <f t="shared" si="1"/>
        <v>308100</v>
      </c>
      <c r="AG19">
        <f t="shared" si="1"/>
        <v>308100</v>
      </c>
      <c r="AH19">
        <f t="shared" si="1"/>
        <v>308100</v>
      </c>
      <c r="AI19">
        <f t="shared" si="1"/>
        <v>308100</v>
      </c>
      <c r="AJ19">
        <f t="shared" si="1"/>
        <v>308100</v>
      </c>
      <c r="AK19">
        <f t="shared" si="1"/>
        <v>308100</v>
      </c>
      <c r="AL19">
        <f t="shared" si="1"/>
        <v>308100</v>
      </c>
      <c r="AM19">
        <f t="shared" si="1"/>
        <v>308100</v>
      </c>
      <c r="AN19">
        <f t="shared" si="1"/>
        <v>308100</v>
      </c>
      <c r="AO19">
        <f t="shared" si="1"/>
        <v>308100</v>
      </c>
      <c r="AP19">
        <f t="shared" si="1"/>
        <v>308100</v>
      </c>
      <c r="AQ19">
        <f t="shared" si="1"/>
        <v>308100</v>
      </c>
      <c r="AR19">
        <f t="shared" si="1"/>
        <v>308100</v>
      </c>
    </row>
    <row r="20" spans="1:44">
      <c r="A20" t="s">
        <v>165</v>
      </c>
      <c r="B20">
        <v>212400</v>
      </c>
      <c r="C20" s="24">
        <f>$X$7</f>
        <v>220826</v>
      </c>
      <c r="D20" s="24">
        <f t="shared" ref="D20:W20" si="2">$X$7</f>
        <v>220826</v>
      </c>
      <c r="E20" s="24">
        <f t="shared" si="2"/>
        <v>220826</v>
      </c>
      <c r="F20" s="24">
        <f t="shared" si="2"/>
        <v>220826</v>
      </c>
      <c r="G20" s="24">
        <f t="shared" si="2"/>
        <v>220826</v>
      </c>
      <c r="H20" s="24">
        <f t="shared" si="2"/>
        <v>220826</v>
      </c>
      <c r="I20" s="24">
        <f t="shared" si="2"/>
        <v>220826</v>
      </c>
      <c r="J20" s="24">
        <f t="shared" si="2"/>
        <v>220826</v>
      </c>
      <c r="K20" s="24">
        <f t="shared" si="2"/>
        <v>220826</v>
      </c>
      <c r="L20" s="24">
        <f t="shared" si="2"/>
        <v>220826</v>
      </c>
      <c r="M20" s="24">
        <f t="shared" si="2"/>
        <v>220826</v>
      </c>
      <c r="N20" s="24">
        <f t="shared" si="2"/>
        <v>220826</v>
      </c>
      <c r="O20" s="24">
        <f t="shared" si="2"/>
        <v>220826</v>
      </c>
      <c r="P20" s="24">
        <f t="shared" si="2"/>
        <v>220826</v>
      </c>
      <c r="Q20" s="24">
        <f t="shared" si="2"/>
        <v>220826</v>
      </c>
      <c r="R20" s="24">
        <f t="shared" si="2"/>
        <v>220826</v>
      </c>
      <c r="S20" s="24">
        <f t="shared" si="2"/>
        <v>220826</v>
      </c>
      <c r="T20" s="24">
        <f t="shared" si="2"/>
        <v>220826</v>
      </c>
      <c r="U20" s="24">
        <f t="shared" si="2"/>
        <v>220826</v>
      </c>
      <c r="V20" s="24">
        <f t="shared" si="2"/>
        <v>220826</v>
      </c>
      <c r="W20" s="24">
        <f t="shared" si="2"/>
        <v>220826</v>
      </c>
      <c r="X20">
        <v>220826</v>
      </c>
      <c r="Y20" s="24">
        <v>220826</v>
      </c>
      <c r="Z20" s="24">
        <v>220826</v>
      </c>
      <c r="AA20" s="24">
        <v>220826</v>
      </c>
      <c r="AB20" s="24">
        <v>220826</v>
      </c>
      <c r="AC20" s="24">
        <v>220826</v>
      </c>
      <c r="AD20" s="24">
        <v>220826</v>
      </c>
      <c r="AE20" s="24">
        <v>220826</v>
      </c>
      <c r="AF20" s="24">
        <v>220826</v>
      </c>
      <c r="AG20" s="24">
        <v>220826</v>
      </c>
      <c r="AH20" s="24">
        <v>220826</v>
      </c>
      <c r="AI20" s="24">
        <v>220826</v>
      </c>
      <c r="AJ20" s="24">
        <v>220826</v>
      </c>
      <c r="AK20" s="24">
        <v>220826</v>
      </c>
      <c r="AL20" s="24">
        <v>220826</v>
      </c>
      <c r="AM20" s="24">
        <v>220826</v>
      </c>
      <c r="AN20" s="24">
        <v>220826</v>
      </c>
      <c r="AO20" s="24">
        <v>220826</v>
      </c>
      <c r="AP20" s="24">
        <v>220826</v>
      </c>
      <c r="AQ20" s="24">
        <v>220826</v>
      </c>
      <c r="AR20">
        <v>220826</v>
      </c>
    </row>
  </sheetData>
  <pageMargins left="0.7" right="0.7" top="0.75" bottom="0.75" header="0.3" footer="0.3"/>
  <pageSetup orientation="portrait" horizont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
  <sheetViews>
    <sheetView workbookViewId="0">
      <selection activeCell="A24" sqref="A24"/>
    </sheetView>
  </sheetViews>
  <sheetFormatPr defaultRowHeight="14.25"/>
  <cols>
    <col min="1" max="1" width="27" customWidth="1"/>
    <col min="2" max="2" width="8.86328125" bestFit="1" customWidth="1"/>
    <col min="10" max="12" width="10.265625" bestFit="1" customWidth="1"/>
  </cols>
  <sheetData>
    <row r="1" spans="1:44">
      <c r="D1" s="23" t="s">
        <v>159</v>
      </c>
      <c r="E1" s="23"/>
      <c r="F1" s="23"/>
      <c r="G1" s="23"/>
      <c r="H1" s="23"/>
      <c r="I1" s="23"/>
    </row>
    <row r="2" spans="1:44">
      <c r="A2" t="s">
        <v>160</v>
      </c>
    </row>
    <row r="3" spans="1:44">
      <c r="A3" t="s">
        <v>145</v>
      </c>
      <c r="B3">
        <v>2008</v>
      </c>
      <c r="C3">
        <v>2009</v>
      </c>
      <c r="D3">
        <v>2010</v>
      </c>
      <c r="E3">
        <v>2011</v>
      </c>
      <c r="F3">
        <v>2012</v>
      </c>
      <c r="G3">
        <v>2013</v>
      </c>
      <c r="H3">
        <v>2014</v>
      </c>
      <c r="I3">
        <v>2015</v>
      </c>
      <c r="J3">
        <v>2016</v>
      </c>
      <c r="K3">
        <v>2017</v>
      </c>
      <c r="L3">
        <v>2018</v>
      </c>
      <c r="M3">
        <v>2019</v>
      </c>
      <c r="N3">
        <v>2020</v>
      </c>
      <c r="O3">
        <v>2021</v>
      </c>
      <c r="P3">
        <v>2022</v>
      </c>
      <c r="Q3">
        <v>2023</v>
      </c>
      <c r="R3">
        <v>2024</v>
      </c>
      <c r="S3">
        <v>2025</v>
      </c>
      <c r="T3">
        <v>2026</v>
      </c>
      <c r="U3">
        <v>2027</v>
      </c>
      <c r="V3">
        <v>2028</v>
      </c>
      <c r="W3">
        <v>2029</v>
      </c>
      <c r="X3">
        <v>2030</v>
      </c>
      <c r="Y3">
        <v>2031</v>
      </c>
      <c r="Z3">
        <v>2032</v>
      </c>
      <c r="AA3">
        <v>2033</v>
      </c>
      <c r="AB3">
        <v>2034</v>
      </c>
      <c r="AC3">
        <v>2035</v>
      </c>
      <c r="AD3">
        <v>2036</v>
      </c>
      <c r="AE3">
        <v>2037</v>
      </c>
      <c r="AF3">
        <v>2038</v>
      </c>
      <c r="AG3">
        <v>2039</v>
      </c>
      <c r="AH3">
        <v>2040</v>
      </c>
      <c r="AI3">
        <v>2041</v>
      </c>
      <c r="AJ3">
        <v>2042</v>
      </c>
      <c r="AK3">
        <v>2043</v>
      </c>
      <c r="AL3">
        <v>2044</v>
      </c>
      <c r="AM3">
        <v>2045</v>
      </c>
      <c r="AN3">
        <v>2046</v>
      </c>
      <c r="AO3">
        <v>2047</v>
      </c>
      <c r="AP3">
        <v>2048</v>
      </c>
      <c r="AQ3">
        <v>2049</v>
      </c>
      <c r="AR3">
        <v>2050</v>
      </c>
    </row>
    <row r="4" spans="1:44">
      <c r="A4" t="s">
        <v>141</v>
      </c>
      <c r="B4">
        <v>58211</v>
      </c>
      <c r="C4">
        <v>0</v>
      </c>
      <c r="D4">
        <v>0</v>
      </c>
      <c r="E4">
        <v>0</v>
      </c>
      <c r="F4">
        <v>0</v>
      </c>
      <c r="G4">
        <v>0</v>
      </c>
      <c r="H4">
        <v>0</v>
      </c>
      <c r="I4">
        <v>0</v>
      </c>
      <c r="J4">
        <v>0</v>
      </c>
      <c r="K4">
        <v>0</v>
      </c>
      <c r="L4">
        <v>0</v>
      </c>
      <c r="M4">
        <v>0</v>
      </c>
      <c r="N4">
        <v>0</v>
      </c>
      <c r="O4">
        <v>0</v>
      </c>
      <c r="P4">
        <v>0</v>
      </c>
      <c r="Q4">
        <v>0</v>
      </c>
      <c r="R4">
        <v>0</v>
      </c>
      <c r="S4">
        <v>0</v>
      </c>
      <c r="T4">
        <v>0</v>
      </c>
      <c r="U4">
        <v>0</v>
      </c>
      <c r="V4">
        <v>0</v>
      </c>
      <c r="W4">
        <v>0</v>
      </c>
      <c r="X4">
        <v>58211</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c r="A5" t="s">
        <v>148</v>
      </c>
      <c r="B5">
        <v>66861</v>
      </c>
      <c r="C5">
        <v>0</v>
      </c>
      <c r="D5">
        <v>0</v>
      </c>
      <c r="E5">
        <v>0</v>
      </c>
      <c r="F5">
        <v>0</v>
      </c>
      <c r="G5">
        <v>0</v>
      </c>
      <c r="H5">
        <v>0</v>
      </c>
      <c r="I5">
        <v>0</v>
      </c>
      <c r="J5">
        <v>0</v>
      </c>
      <c r="K5">
        <v>0</v>
      </c>
      <c r="L5">
        <v>0</v>
      </c>
      <c r="M5">
        <v>0</v>
      </c>
      <c r="N5">
        <v>0</v>
      </c>
      <c r="O5">
        <v>0</v>
      </c>
      <c r="P5">
        <v>0</v>
      </c>
      <c r="Q5">
        <v>0</v>
      </c>
      <c r="R5">
        <v>0</v>
      </c>
      <c r="S5">
        <v>0</v>
      </c>
      <c r="T5">
        <v>0</v>
      </c>
      <c r="U5">
        <v>0</v>
      </c>
      <c r="V5">
        <v>0</v>
      </c>
      <c r="W5">
        <v>0</v>
      </c>
      <c r="X5">
        <v>66861</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c r="A6" t="s">
        <v>142</v>
      </c>
      <c r="B6">
        <v>58211</v>
      </c>
      <c r="C6">
        <v>0</v>
      </c>
      <c r="D6">
        <v>0</v>
      </c>
      <c r="E6">
        <v>0</v>
      </c>
      <c r="F6">
        <v>0</v>
      </c>
      <c r="G6">
        <v>0</v>
      </c>
      <c r="H6">
        <v>0</v>
      </c>
      <c r="I6">
        <v>0</v>
      </c>
      <c r="J6">
        <v>0</v>
      </c>
      <c r="K6">
        <v>0</v>
      </c>
      <c r="L6">
        <v>0</v>
      </c>
      <c r="M6">
        <v>0</v>
      </c>
      <c r="N6">
        <v>0</v>
      </c>
      <c r="O6">
        <v>0</v>
      </c>
      <c r="P6">
        <v>0</v>
      </c>
      <c r="Q6">
        <v>0</v>
      </c>
      <c r="R6">
        <v>0</v>
      </c>
      <c r="S6">
        <v>0</v>
      </c>
      <c r="T6">
        <v>0</v>
      </c>
      <c r="U6">
        <v>0</v>
      </c>
      <c r="V6">
        <v>0</v>
      </c>
      <c r="W6">
        <v>0</v>
      </c>
      <c r="X6">
        <v>64794</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c r="A7" t="s">
        <v>143</v>
      </c>
      <c r="B7">
        <v>66861</v>
      </c>
      <c r="C7">
        <v>0</v>
      </c>
      <c r="D7">
        <v>0</v>
      </c>
      <c r="E7">
        <v>0</v>
      </c>
      <c r="F7">
        <v>0</v>
      </c>
      <c r="G7">
        <v>0</v>
      </c>
      <c r="H7">
        <v>0</v>
      </c>
      <c r="I7">
        <v>0</v>
      </c>
      <c r="J7">
        <v>0</v>
      </c>
      <c r="K7">
        <v>0</v>
      </c>
      <c r="L7">
        <v>0</v>
      </c>
      <c r="M7">
        <v>0</v>
      </c>
      <c r="N7">
        <v>0</v>
      </c>
      <c r="O7">
        <v>0</v>
      </c>
      <c r="P7">
        <v>0</v>
      </c>
      <c r="Q7">
        <v>0</v>
      </c>
      <c r="R7">
        <v>0</v>
      </c>
      <c r="S7">
        <v>0</v>
      </c>
      <c r="T7">
        <v>0</v>
      </c>
      <c r="U7">
        <v>0</v>
      </c>
      <c r="V7">
        <v>0</v>
      </c>
      <c r="W7">
        <v>0</v>
      </c>
      <c r="X7">
        <v>74723</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c r="A8" t="s">
        <v>149</v>
      </c>
      <c r="B8">
        <v>79211</v>
      </c>
      <c r="C8">
        <v>0</v>
      </c>
      <c r="D8">
        <v>0</v>
      </c>
      <c r="E8">
        <v>0</v>
      </c>
      <c r="F8">
        <v>0</v>
      </c>
      <c r="G8">
        <v>0</v>
      </c>
      <c r="H8">
        <v>0</v>
      </c>
      <c r="I8">
        <v>0</v>
      </c>
      <c r="J8">
        <v>0</v>
      </c>
      <c r="K8">
        <v>0</v>
      </c>
      <c r="L8">
        <v>0</v>
      </c>
      <c r="M8">
        <v>0</v>
      </c>
      <c r="N8">
        <v>0</v>
      </c>
      <c r="O8">
        <v>0</v>
      </c>
      <c r="P8">
        <v>0</v>
      </c>
      <c r="Q8">
        <v>0</v>
      </c>
      <c r="R8">
        <v>0</v>
      </c>
      <c r="S8">
        <v>0</v>
      </c>
      <c r="T8">
        <v>0</v>
      </c>
      <c r="U8">
        <v>0</v>
      </c>
      <c r="V8">
        <v>0</v>
      </c>
      <c r="W8">
        <v>0</v>
      </c>
      <c r="X8">
        <v>76936</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c r="A9" t="s">
        <v>150</v>
      </c>
      <c r="B9">
        <v>79211</v>
      </c>
      <c r="C9" s="24">
        <v>76936</v>
      </c>
      <c r="D9" s="24">
        <v>76936</v>
      </c>
      <c r="E9" s="24">
        <v>76936</v>
      </c>
      <c r="F9" s="24">
        <v>76936</v>
      </c>
      <c r="G9" s="24">
        <v>76936</v>
      </c>
      <c r="H9" s="24">
        <v>76936</v>
      </c>
      <c r="I9" s="24">
        <v>76936</v>
      </c>
      <c r="J9" s="24">
        <v>76936</v>
      </c>
      <c r="K9" s="24">
        <v>76936</v>
      </c>
      <c r="L9" s="24">
        <v>76936</v>
      </c>
      <c r="M9" s="24">
        <v>76936</v>
      </c>
      <c r="N9" s="24">
        <v>76936</v>
      </c>
      <c r="O9" s="24">
        <v>76936</v>
      </c>
      <c r="P9" s="24">
        <v>76936</v>
      </c>
      <c r="Q9" s="24">
        <v>76936</v>
      </c>
      <c r="R9" s="24">
        <v>76936</v>
      </c>
      <c r="S9" s="24">
        <v>76936</v>
      </c>
      <c r="T9" s="24">
        <v>76936</v>
      </c>
      <c r="U9" s="24">
        <v>76936</v>
      </c>
      <c r="V9" s="24">
        <v>76936</v>
      </c>
      <c r="W9" s="24">
        <v>76936</v>
      </c>
      <c r="X9">
        <v>76936</v>
      </c>
      <c r="Y9" s="24">
        <v>76936</v>
      </c>
      <c r="Z9" s="24">
        <v>76936</v>
      </c>
      <c r="AA9" s="24">
        <v>76936</v>
      </c>
      <c r="AB9" s="24">
        <v>76936</v>
      </c>
      <c r="AC9" s="24">
        <v>76936</v>
      </c>
      <c r="AD9" s="24">
        <v>76936</v>
      </c>
      <c r="AE9" s="24">
        <v>76936</v>
      </c>
      <c r="AF9" s="24">
        <v>76936</v>
      </c>
      <c r="AG9" s="24">
        <v>76936</v>
      </c>
      <c r="AH9" s="24">
        <v>76936</v>
      </c>
      <c r="AI9" s="24">
        <v>76936</v>
      </c>
      <c r="AJ9" s="24">
        <v>76936</v>
      </c>
      <c r="AK9" s="24">
        <v>76936</v>
      </c>
      <c r="AL9" s="24">
        <v>76936</v>
      </c>
      <c r="AM9" s="24">
        <v>76936</v>
      </c>
      <c r="AN9" s="24">
        <v>76936</v>
      </c>
      <c r="AO9" s="24">
        <v>76936</v>
      </c>
      <c r="AP9" s="24">
        <v>76936</v>
      </c>
      <c r="AQ9" s="24">
        <v>76936</v>
      </c>
      <c r="AR9" s="24">
        <v>76936</v>
      </c>
    </row>
    <row r="10" spans="1:44">
      <c r="A10" t="s">
        <v>151</v>
      </c>
      <c r="B10">
        <v>83361</v>
      </c>
      <c r="C10" s="24">
        <v>88604</v>
      </c>
      <c r="D10" s="24">
        <v>88604</v>
      </c>
      <c r="E10" s="24">
        <v>88604</v>
      </c>
      <c r="F10" s="24">
        <v>88604</v>
      </c>
      <c r="G10" s="24">
        <v>88604</v>
      </c>
      <c r="H10" s="24">
        <v>88604</v>
      </c>
      <c r="I10" s="24">
        <v>88604</v>
      </c>
      <c r="J10" s="24">
        <v>88604</v>
      </c>
      <c r="K10" s="24">
        <v>88604</v>
      </c>
      <c r="L10" s="24">
        <v>88604</v>
      </c>
      <c r="M10" s="24">
        <v>88604</v>
      </c>
      <c r="N10" s="24">
        <v>88604</v>
      </c>
      <c r="O10" s="24">
        <v>88604</v>
      </c>
      <c r="P10" s="24">
        <v>88604</v>
      </c>
      <c r="Q10" s="24">
        <v>88604</v>
      </c>
      <c r="R10" s="24">
        <v>88604</v>
      </c>
      <c r="S10" s="24">
        <v>88604</v>
      </c>
      <c r="T10" s="24">
        <v>88604</v>
      </c>
      <c r="U10" s="24">
        <v>88604</v>
      </c>
      <c r="V10" s="24">
        <v>88604</v>
      </c>
      <c r="W10" s="24">
        <v>88604</v>
      </c>
      <c r="X10">
        <v>88604</v>
      </c>
      <c r="Y10" s="24">
        <v>88604</v>
      </c>
      <c r="Z10" s="24">
        <v>88604</v>
      </c>
      <c r="AA10" s="24">
        <v>88604</v>
      </c>
      <c r="AB10" s="24">
        <v>88604</v>
      </c>
      <c r="AC10" s="24">
        <v>88604</v>
      </c>
      <c r="AD10" s="24">
        <v>88604</v>
      </c>
      <c r="AE10" s="24">
        <v>88604</v>
      </c>
      <c r="AF10" s="24">
        <v>88604</v>
      </c>
      <c r="AG10" s="24">
        <v>88604</v>
      </c>
      <c r="AH10" s="24">
        <v>88604</v>
      </c>
      <c r="AI10" s="24">
        <v>88604</v>
      </c>
      <c r="AJ10" s="24">
        <v>88604</v>
      </c>
      <c r="AK10" s="24">
        <v>88604</v>
      </c>
      <c r="AL10" s="24">
        <v>88604</v>
      </c>
      <c r="AM10" s="24">
        <v>88604</v>
      </c>
      <c r="AN10" s="24">
        <v>88604</v>
      </c>
      <c r="AO10" s="24">
        <v>88604</v>
      </c>
      <c r="AP10" s="24">
        <v>88604</v>
      </c>
      <c r="AQ10" s="24">
        <v>88604</v>
      </c>
      <c r="AR10" s="24">
        <v>88604</v>
      </c>
    </row>
    <row r="11" spans="1:44">
      <c r="A11" t="s">
        <v>144</v>
      </c>
      <c r="B11">
        <v>0</v>
      </c>
      <c r="C11">
        <v>0</v>
      </c>
      <c r="D11">
        <v>181100</v>
      </c>
      <c r="E11">
        <v>0</v>
      </c>
      <c r="F11">
        <v>0</v>
      </c>
      <c r="G11">
        <v>0</v>
      </c>
      <c r="H11">
        <v>0</v>
      </c>
      <c r="I11">
        <v>0</v>
      </c>
      <c r="J11">
        <v>0</v>
      </c>
      <c r="K11">
        <v>0</v>
      </c>
      <c r="L11">
        <v>0</v>
      </c>
      <c r="M11">
        <v>0</v>
      </c>
      <c r="N11">
        <v>0</v>
      </c>
      <c r="O11">
        <v>0</v>
      </c>
      <c r="P11">
        <v>0</v>
      </c>
      <c r="Q11">
        <v>0</v>
      </c>
      <c r="R11">
        <v>0</v>
      </c>
      <c r="S11">
        <v>0</v>
      </c>
      <c r="T11">
        <v>0</v>
      </c>
      <c r="U11">
        <v>0</v>
      </c>
      <c r="V11">
        <v>0</v>
      </c>
      <c r="W11">
        <v>0</v>
      </c>
      <c r="X11">
        <v>97820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c r="A12" t="s">
        <v>152</v>
      </c>
      <c r="B12">
        <v>0</v>
      </c>
      <c r="C12">
        <v>0</v>
      </c>
      <c r="D12">
        <v>227500</v>
      </c>
      <c r="E12">
        <v>0</v>
      </c>
      <c r="F12">
        <v>0</v>
      </c>
      <c r="G12">
        <v>0</v>
      </c>
      <c r="H12">
        <v>0</v>
      </c>
      <c r="I12">
        <v>0</v>
      </c>
      <c r="J12">
        <v>0</v>
      </c>
      <c r="K12">
        <v>0</v>
      </c>
      <c r="L12">
        <v>0</v>
      </c>
      <c r="M12">
        <v>0</v>
      </c>
      <c r="N12">
        <v>0</v>
      </c>
      <c r="O12">
        <v>0</v>
      </c>
      <c r="P12">
        <v>0</v>
      </c>
      <c r="Q12">
        <v>0</v>
      </c>
      <c r="R12">
        <v>0</v>
      </c>
      <c r="S12">
        <v>0</v>
      </c>
      <c r="T12">
        <v>0</v>
      </c>
      <c r="U12">
        <v>0</v>
      </c>
      <c r="V12">
        <v>0</v>
      </c>
      <c r="W12">
        <v>0</v>
      </c>
      <c r="X12">
        <v>78860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c r="A13" t="s">
        <v>153</v>
      </c>
      <c r="B13">
        <v>58211</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64794</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c r="A14" t="s">
        <v>154</v>
      </c>
      <c r="B14">
        <v>66861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74723</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c r="A15" t="s">
        <v>155</v>
      </c>
      <c r="B15">
        <v>79211</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76936</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c r="A16" t="s">
        <v>156</v>
      </c>
      <c r="B16">
        <v>0</v>
      </c>
      <c r="C16">
        <v>0</v>
      </c>
      <c r="D16">
        <v>227500</v>
      </c>
      <c r="E16">
        <v>0</v>
      </c>
      <c r="F16">
        <v>0</v>
      </c>
      <c r="G16">
        <v>0</v>
      </c>
      <c r="H16">
        <v>0</v>
      </c>
      <c r="I16">
        <v>0</v>
      </c>
      <c r="J16">
        <v>0</v>
      </c>
      <c r="K16">
        <v>0</v>
      </c>
      <c r="L16">
        <v>0</v>
      </c>
      <c r="M16">
        <v>0</v>
      </c>
      <c r="N16">
        <v>0</v>
      </c>
      <c r="O16">
        <v>0</v>
      </c>
      <c r="P16">
        <v>0</v>
      </c>
      <c r="Q16">
        <v>0</v>
      </c>
      <c r="R16">
        <v>0</v>
      </c>
      <c r="S16">
        <v>0</v>
      </c>
      <c r="T16">
        <v>0</v>
      </c>
      <c r="U16">
        <v>0</v>
      </c>
      <c r="V16">
        <v>0</v>
      </c>
      <c r="W16">
        <v>0</v>
      </c>
      <c r="X16">
        <v>78860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c r="A17" t="s">
        <v>157</v>
      </c>
      <c r="B17">
        <v>0</v>
      </c>
      <c r="C17">
        <v>0</v>
      </c>
      <c r="D17">
        <v>181100</v>
      </c>
      <c r="E17">
        <v>0</v>
      </c>
      <c r="F17">
        <v>0</v>
      </c>
      <c r="G17">
        <v>0</v>
      </c>
      <c r="H17">
        <v>0</v>
      </c>
      <c r="I17">
        <v>0</v>
      </c>
      <c r="J17">
        <v>0</v>
      </c>
      <c r="K17">
        <v>0</v>
      </c>
      <c r="L17">
        <v>0</v>
      </c>
      <c r="M17">
        <v>0</v>
      </c>
      <c r="N17">
        <v>0</v>
      </c>
      <c r="O17">
        <v>0</v>
      </c>
      <c r="P17">
        <v>0</v>
      </c>
      <c r="Q17">
        <v>0</v>
      </c>
      <c r="R17">
        <v>0</v>
      </c>
      <c r="S17">
        <v>0</v>
      </c>
      <c r="T17">
        <v>0</v>
      </c>
      <c r="U17">
        <v>0</v>
      </c>
      <c r="V17">
        <v>0</v>
      </c>
      <c r="W17">
        <v>0</v>
      </c>
      <c r="X17">
        <v>97820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9" spans="1:44">
      <c r="A19" t="s">
        <v>161</v>
      </c>
    </row>
    <row r="20" spans="1:44">
      <c r="A20" t="s">
        <v>145</v>
      </c>
      <c r="B20">
        <v>2008</v>
      </c>
      <c r="C20">
        <v>2009</v>
      </c>
      <c r="D20">
        <v>2010</v>
      </c>
      <c r="E20">
        <v>2011</v>
      </c>
      <c r="F20">
        <v>2012</v>
      </c>
      <c r="G20">
        <v>2013</v>
      </c>
      <c r="H20">
        <v>2014</v>
      </c>
      <c r="I20">
        <v>2015</v>
      </c>
      <c r="J20">
        <v>2016</v>
      </c>
      <c r="K20">
        <v>2017</v>
      </c>
      <c r="L20">
        <v>2018</v>
      </c>
      <c r="M20">
        <v>2019</v>
      </c>
      <c r="N20">
        <v>2020</v>
      </c>
      <c r="O20">
        <v>2021</v>
      </c>
      <c r="P20">
        <v>2022</v>
      </c>
      <c r="Q20">
        <v>2023</v>
      </c>
      <c r="R20">
        <v>2024</v>
      </c>
      <c r="S20">
        <v>2025</v>
      </c>
      <c r="T20">
        <v>2026</v>
      </c>
      <c r="U20">
        <v>2027</v>
      </c>
      <c r="V20">
        <v>2028</v>
      </c>
      <c r="W20">
        <v>2029</v>
      </c>
      <c r="X20">
        <v>2030</v>
      </c>
      <c r="Y20">
        <v>2031</v>
      </c>
      <c r="Z20">
        <v>2032</v>
      </c>
      <c r="AA20">
        <v>2033</v>
      </c>
      <c r="AB20">
        <v>2034</v>
      </c>
      <c r="AC20">
        <v>2035</v>
      </c>
      <c r="AD20">
        <v>2036</v>
      </c>
      <c r="AE20">
        <v>2037</v>
      </c>
      <c r="AF20">
        <v>2038</v>
      </c>
      <c r="AG20">
        <v>2039</v>
      </c>
      <c r="AH20">
        <v>2040</v>
      </c>
      <c r="AI20">
        <v>2041</v>
      </c>
      <c r="AJ20">
        <v>2042</v>
      </c>
      <c r="AK20">
        <v>2043</v>
      </c>
      <c r="AL20">
        <v>2044</v>
      </c>
      <c r="AM20">
        <v>2045</v>
      </c>
      <c r="AN20">
        <v>2046</v>
      </c>
      <c r="AO20">
        <v>2047</v>
      </c>
      <c r="AP20">
        <v>2048</v>
      </c>
      <c r="AQ20">
        <v>2049</v>
      </c>
      <c r="AR20">
        <v>2050</v>
      </c>
    </row>
    <row r="21" spans="1:44">
      <c r="A21" t="s">
        <v>142</v>
      </c>
      <c r="B21" s="17">
        <f>58211*About!$A$95</f>
        <v>62169.348000000005</v>
      </c>
      <c r="C21" s="17">
        <f>58211*About!$A$95</f>
        <v>62169.348000000005</v>
      </c>
      <c r="D21" s="17">
        <f>58211*About!$A$95</f>
        <v>62169.348000000005</v>
      </c>
      <c r="E21" s="17">
        <f>58211*About!$A$95</f>
        <v>62169.348000000005</v>
      </c>
      <c r="F21" s="17">
        <f>58211*About!$A$95</f>
        <v>62169.348000000005</v>
      </c>
      <c r="G21" s="17">
        <f>58211*About!$A$95</f>
        <v>62169.348000000005</v>
      </c>
      <c r="H21" s="17">
        <f>58211*About!$A$95</f>
        <v>62169.348000000005</v>
      </c>
      <c r="I21" s="17">
        <f>58211*About!$A$95</f>
        <v>62169.348000000005</v>
      </c>
      <c r="J21" s="17">
        <f>58211*About!$A$95</f>
        <v>62169.348000000005</v>
      </c>
      <c r="K21" s="17">
        <f>58211*About!$A$95</f>
        <v>62169.348000000005</v>
      </c>
      <c r="L21" s="17">
        <f>58211*About!$A$95</f>
        <v>62169.348000000005</v>
      </c>
      <c r="M21" s="17">
        <f>58211*About!$A$95</f>
        <v>62169.348000000005</v>
      </c>
      <c r="N21" s="17">
        <f>58211*About!$A$95</f>
        <v>62169.348000000005</v>
      </c>
      <c r="O21" s="17">
        <f>58211*About!$A$95</f>
        <v>62169.348000000005</v>
      </c>
      <c r="P21" s="17">
        <f>58211*About!$A$95</f>
        <v>62169.348000000005</v>
      </c>
      <c r="Q21" s="17">
        <f>58211*About!$A$95</f>
        <v>62169.348000000005</v>
      </c>
      <c r="R21" s="17">
        <f>58211*About!$A$95</f>
        <v>62169.348000000005</v>
      </c>
      <c r="S21" s="17">
        <f>58211*About!$A$95</f>
        <v>62169.348000000005</v>
      </c>
      <c r="T21" s="17">
        <f>58211*About!$A$95</f>
        <v>62169.348000000005</v>
      </c>
      <c r="U21" s="17">
        <f>58211*About!$A$95</f>
        <v>62169.348000000005</v>
      </c>
      <c r="V21" s="17">
        <f>58211*About!$A$95</f>
        <v>62169.348000000005</v>
      </c>
      <c r="W21" s="17">
        <f>58211*About!$A$95</f>
        <v>62169.348000000005</v>
      </c>
      <c r="X21" s="17">
        <f>58211*About!$A$95</f>
        <v>62169.348000000005</v>
      </c>
      <c r="Y21" s="17">
        <f>58211*About!$A$95</f>
        <v>62169.348000000005</v>
      </c>
      <c r="Z21" s="17">
        <f>58211*About!$A$95</f>
        <v>62169.348000000005</v>
      </c>
      <c r="AA21" s="17">
        <f>58211*About!$A$95</f>
        <v>62169.348000000005</v>
      </c>
      <c r="AB21" s="17">
        <f>58211*About!$A$95</f>
        <v>62169.348000000005</v>
      </c>
      <c r="AC21" s="17">
        <f>58211*About!$A$95</f>
        <v>62169.348000000005</v>
      </c>
      <c r="AD21" s="17">
        <f>58211*About!$A$95</f>
        <v>62169.348000000005</v>
      </c>
      <c r="AE21" s="17">
        <f>58211*About!$A$95</f>
        <v>62169.348000000005</v>
      </c>
      <c r="AF21" s="17">
        <f>58211*About!$A$95</f>
        <v>62169.348000000005</v>
      </c>
      <c r="AG21" s="17">
        <f>58211*About!$A$95</f>
        <v>62169.348000000005</v>
      </c>
      <c r="AH21" s="17">
        <f>58211*About!$A$95</f>
        <v>62169.348000000005</v>
      </c>
      <c r="AI21" s="17">
        <f>58211*About!$A$95</f>
        <v>62169.348000000005</v>
      </c>
      <c r="AJ21" s="17">
        <f>58211*About!$A$95</f>
        <v>62169.348000000005</v>
      </c>
      <c r="AK21" s="17">
        <f>58211*About!$A$95</f>
        <v>62169.348000000005</v>
      </c>
      <c r="AL21" s="17">
        <f>58211*About!$A$95</f>
        <v>62169.348000000005</v>
      </c>
      <c r="AM21" s="17">
        <f>58211*About!$A$95</f>
        <v>62169.348000000005</v>
      </c>
      <c r="AN21" s="17">
        <f>58211*About!$A$95</f>
        <v>62169.348000000005</v>
      </c>
      <c r="AO21" s="17">
        <f>58211*About!$A$95</f>
        <v>62169.348000000005</v>
      </c>
      <c r="AP21" s="17">
        <f>58211*About!$A$95</f>
        <v>62169.348000000005</v>
      </c>
      <c r="AQ21" s="17">
        <f>58211*About!$A$95</f>
        <v>62169.348000000005</v>
      </c>
      <c r="AR21" s="17">
        <f>58211*About!$A$95</f>
        <v>62169.348000000005</v>
      </c>
    </row>
    <row r="22" spans="1:44">
      <c r="A22" t="s">
        <v>143</v>
      </c>
      <c r="B22" s="17">
        <f>66861*About!$A$95</f>
        <v>71407.54800000001</v>
      </c>
      <c r="C22" s="17">
        <f>66861*About!$A$95</f>
        <v>71407.54800000001</v>
      </c>
      <c r="D22" s="17">
        <f>66861*About!$A$95</f>
        <v>71407.54800000001</v>
      </c>
      <c r="E22" s="17">
        <f>66861*About!$A$95</f>
        <v>71407.54800000001</v>
      </c>
      <c r="F22" s="17">
        <f>66861*About!$A$95</f>
        <v>71407.54800000001</v>
      </c>
      <c r="G22" s="17">
        <f>66861*About!$A$95</f>
        <v>71407.54800000001</v>
      </c>
      <c r="H22" s="17">
        <f>66861*About!$A$95</f>
        <v>71407.54800000001</v>
      </c>
      <c r="I22" s="17">
        <f>66861*About!$A$95</f>
        <v>71407.54800000001</v>
      </c>
      <c r="J22" s="17">
        <f>66861*About!$A$95</f>
        <v>71407.54800000001</v>
      </c>
      <c r="K22" s="17">
        <f>66861*About!$A$95</f>
        <v>71407.54800000001</v>
      </c>
      <c r="L22" s="17">
        <f>66861*About!$A$95</f>
        <v>71407.54800000001</v>
      </c>
      <c r="M22" s="17">
        <f>66861*About!$A$95</f>
        <v>71407.54800000001</v>
      </c>
      <c r="N22" s="17">
        <f>66861*About!$A$95</f>
        <v>71407.54800000001</v>
      </c>
      <c r="O22" s="17">
        <f>66861*About!$A$95</f>
        <v>71407.54800000001</v>
      </c>
      <c r="P22" s="17">
        <f>66861*About!$A$95</f>
        <v>71407.54800000001</v>
      </c>
      <c r="Q22" s="17">
        <f>66861*About!$A$95</f>
        <v>71407.54800000001</v>
      </c>
      <c r="R22" s="17">
        <f>66861*About!$A$95</f>
        <v>71407.54800000001</v>
      </c>
      <c r="S22" s="17">
        <f>66861*About!$A$95</f>
        <v>71407.54800000001</v>
      </c>
      <c r="T22" s="17">
        <f>66861*About!$A$95</f>
        <v>71407.54800000001</v>
      </c>
      <c r="U22" s="17">
        <f>66861*About!$A$95</f>
        <v>71407.54800000001</v>
      </c>
      <c r="V22" s="17">
        <f>66861*About!$A$95</f>
        <v>71407.54800000001</v>
      </c>
      <c r="W22" s="17">
        <f>66861*About!$A$95</f>
        <v>71407.54800000001</v>
      </c>
      <c r="X22" s="17">
        <f>66861*About!$A$95</f>
        <v>71407.54800000001</v>
      </c>
      <c r="Y22" s="17">
        <f>66861*About!$A$95</f>
        <v>71407.54800000001</v>
      </c>
      <c r="Z22" s="17">
        <f>66861*About!$A$95</f>
        <v>71407.54800000001</v>
      </c>
      <c r="AA22" s="17">
        <f>66861*About!$A$95</f>
        <v>71407.54800000001</v>
      </c>
      <c r="AB22" s="17">
        <f>66861*About!$A$95</f>
        <v>71407.54800000001</v>
      </c>
      <c r="AC22" s="17">
        <f>66861*About!$A$95</f>
        <v>71407.54800000001</v>
      </c>
      <c r="AD22" s="17">
        <f>66861*About!$A$95</f>
        <v>71407.54800000001</v>
      </c>
      <c r="AE22" s="17">
        <f>66861*About!$A$95</f>
        <v>71407.54800000001</v>
      </c>
      <c r="AF22" s="17">
        <f>66861*About!$A$95</f>
        <v>71407.54800000001</v>
      </c>
      <c r="AG22" s="17">
        <f>66861*About!$A$95</f>
        <v>71407.54800000001</v>
      </c>
      <c r="AH22" s="17">
        <f>66861*About!$A$95</f>
        <v>71407.54800000001</v>
      </c>
      <c r="AI22" s="17">
        <f>66861*About!$A$95</f>
        <v>71407.54800000001</v>
      </c>
      <c r="AJ22" s="17">
        <f>66861*About!$A$95</f>
        <v>71407.54800000001</v>
      </c>
      <c r="AK22" s="17">
        <f>66861*About!$A$95</f>
        <v>71407.54800000001</v>
      </c>
      <c r="AL22" s="17">
        <f>66861*About!$A$95</f>
        <v>71407.54800000001</v>
      </c>
      <c r="AM22" s="17">
        <f>66861*About!$A$95</f>
        <v>71407.54800000001</v>
      </c>
      <c r="AN22" s="17">
        <f>66861*About!$A$95</f>
        <v>71407.54800000001</v>
      </c>
      <c r="AO22" s="17">
        <f>66861*About!$A$95</f>
        <v>71407.54800000001</v>
      </c>
      <c r="AP22" s="17">
        <f>66861*About!$A$95</f>
        <v>71407.54800000001</v>
      </c>
      <c r="AQ22" s="17">
        <f>66861*About!$A$95</f>
        <v>71407.54800000001</v>
      </c>
      <c r="AR22" s="17">
        <f>66861*About!$A$95</f>
        <v>71407.54800000001</v>
      </c>
    </row>
    <row r="23" spans="1:44">
      <c r="A23" t="s">
        <v>144</v>
      </c>
      <c r="B23" s="17">
        <f>181100*About!$A$95</f>
        <v>193414.80000000002</v>
      </c>
      <c r="C23" s="17">
        <f>181100*About!$A$95</f>
        <v>193414.80000000002</v>
      </c>
      <c r="D23" s="17">
        <f>181100*About!$A$95</f>
        <v>193414.80000000002</v>
      </c>
      <c r="E23" s="17">
        <f>181100*About!$A$95</f>
        <v>193414.80000000002</v>
      </c>
      <c r="F23" s="17">
        <f>181100*About!$A$95</f>
        <v>193414.80000000002</v>
      </c>
      <c r="G23" s="17">
        <f>181100*About!$A$95</f>
        <v>193414.80000000002</v>
      </c>
      <c r="H23" s="17">
        <f>181100*About!$A$95</f>
        <v>193414.80000000002</v>
      </c>
      <c r="I23" s="17">
        <f>181100*About!$A$95</f>
        <v>193414.80000000002</v>
      </c>
      <c r="J23" s="17">
        <f>181100*About!$A$95</f>
        <v>193414.80000000002</v>
      </c>
      <c r="K23" s="17">
        <f>181100*About!$A$95</f>
        <v>193414.80000000002</v>
      </c>
      <c r="L23" s="17">
        <f>181100*About!$A$95</f>
        <v>193414.80000000002</v>
      </c>
      <c r="M23" s="17">
        <f>181100*About!$A$95</f>
        <v>193414.80000000002</v>
      </c>
      <c r="N23" s="17">
        <f>181100*About!$A$95</f>
        <v>193414.80000000002</v>
      </c>
      <c r="O23" s="17">
        <f>181100*About!$A$95</f>
        <v>193414.80000000002</v>
      </c>
      <c r="P23" s="17">
        <f>181100*About!$A$95</f>
        <v>193414.80000000002</v>
      </c>
      <c r="Q23" s="17">
        <f>181100*About!$A$95</f>
        <v>193414.80000000002</v>
      </c>
      <c r="R23" s="17">
        <f>181100*About!$A$95</f>
        <v>193414.80000000002</v>
      </c>
      <c r="S23" s="17">
        <f>181100*About!$A$95</f>
        <v>193414.80000000002</v>
      </c>
      <c r="T23" s="17">
        <f>181100*About!$A$95</f>
        <v>193414.80000000002</v>
      </c>
      <c r="U23" s="17">
        <f>181100*About!$A$95</f>
        <v>193414.80000000002</v>
      </c>
      <c r="V23" s="17">
        <f>181100*About!$A$95</f>
        <v>193414.80000000002</v>
      </c>
      <c r="W23" s="17">
        <f>181100*About!$A$95</f>
        <v>193414.80000000002</v>
      </c>
      <c r="X23" s="17">
        <f>181100*About!$A$95</f>
        <v>193414.80000000002</v>
      </c>
      <c r="Y23" s="17">
        <f>181100*About!$A$95</f>
        <v>193414.80000000002</v>
      </c>
      <c r="Z23" s="17">
        <f>181100*About!$A$95</f>
        <v>193414.80000000002</v>
      </c>
      <c r="AA23" s="17">
        <f>181100*About!$A$95</f>
        <v>193414.80000000002</v>
      </c>
      <c r="AB23" s="17">
        <f>181100*About!$A$95</f>
        <v>193414.80000000002</v>
      </c>
      <c r="AC23" s="17">
        <f>181100*About!$A$95</f>
        <v>193414.80000000002</v>
      </c>
      <c r="AD23" s="17">
        <f>181100*About!$A$95</f>
        <v>193414.80000000002</v>
      </c>
      <c r="AE23" s="17">
        <f>181100*About!$A$95</f>
        <v>193414.80000000002</v>
      </c>
      <c r="AF23" s="17">
        <f>181100*About!$A$95</f>
        <v>193414.80000000002</v>
      </c>
      <c r="AG23" s="17">
        <f>181100*About!$A$95</f>
        <v>193414.80000000002</v>
      </c>
      <c r="AH23" s="17">
        <f>181100*About!$A$95</f>
        <v>193414.80000000002</v>
      </c>
      <c r="AI23" s="17">
        <f>181100*About!$A$95</f>
        <v>193414.80000000002</v>
      </c>
      <c r="AJ23" s="17">
        <f>181100*About!$A$95</f>
        <v>193414.80000000002</v>
      </c>
      <c r="AK23" s="17">
        <f>181100*About!$A$95</f>
        <v>193414.80000000002</v>
      </c>
      <c r="AL23" s="17">
        <f>181100*About!$A$95</f>
        <v>193414.80000000002</v>
      </c>
      <c r="AM23" s="17">
        <f>181100*About!$A$95</f>
        <v>193414.80000000002</v>
      </c>
      <c r="AN23" s="17">
        <f>181100*About!$A$95</f>
        <v>193414.80000000002</v>
      </c>
      <c r="AO23" s="17">
        <f>181100*About!$A$95</f>
        <v>193414.80000000002</v>
      </c>
      <c r="AP23" s="17">
        <f>181100*About!$A$95</f>
        <v>193414.80000000002</v>
      </c>
      <c r="AQ23" s="17">
        <f>181100*About!$A$95</f>
        <v>193414.80000000002</v>
      </c>
      <c r="AR23" s="17">
        <f>181100*About!$A$95</f>
        <v>193414.80000000002</v>
      </c>
    </row>
    <row r="24" spans="1:44">
      <c r="A24" t="s">
        <v>162</v>
      </c>
    </row>
    <row r="25" spans="1:44">
      <c r="A25" t="s">
        <v>150</v>
      </c>
      <c r="B25">
        <f>79211*About!$A$95</f>
        <v>84597.347999999998</v>
      </c>
      <c r="C25">
        <f>79211*About!$A$95</f>
        <v>84597.347999999998</v>
      </c>
      <c r="D25">
        <f>79211*About!$A$95</f>
        <v>84597.347999999998</v>
      </c>
      <c r="E25">
        <f>79211*About!$A$95</f>
        <v>84597.347999999998</v>
      </c>
      <c r="F25">
        <f>79211*About!$A$95</f>
        <v>84597.347999999998</v>
      </c>
      <c r="G25">
        <f>79211*About!$A$95</f>
        <v>84597.347999999998</v>
      </c>
      <c r="H25">
        <f>79211*About!$A$95</f>
        <v>84597.347999999998</v>
      </c>
      <c r="I25">
        <f>79211*About!$A$95</f>
        <v>84597.347999999998</v>
      </c>
      <c r="J25">
        <f>79211*About!$A$95</f>
        <v>84597.347999999998</v>
      </c>
      <c r="K25">
        <f>79211*About!$A$95</f>
        <v>84597.347999999998</v>
      </c>
      <c r="L25">
        <f>79211*About!$A$95</f>
        <v>84597.347999999998</v>
      </c>
      <c r="M25">
        <f>79211*About!$A$95</f>
        <v>84597.347999999998</v>
      </c>
      <c r="N25">
        <f>79211*About!$A$95</f>
        <v>84597.347999999998</v>
      </c>
      <c r="O25">
        <f>79211*About!$A$95</f>
        <v>84597.347999999998</v>
      </c>
      <c r="P25">
        <f>79211*About!$A$95</f>
        <v>84597.347999999998</v>
      </c>
      <c r="Q25">
        <f>79211*About!$A$95</f>
        <v>84597.347999999998</v>
      </c>
      <c r="R25">
        <f>79211*About!$A$95</f>
        <v>84597.347999999998</v>
      </c>
      <c r="S25">
        <f>79211*About!$A$95</f>
        <v>84597.347999999998</v>
      </c>
      <c r="T25">
        <f>79211*About!$A$95</f>
        <v>84597.347999999998</v>
      </c>
      <c r="U25">
        <f>79211*About!$A$95</f>
        <v>84597.347999999998</v>
      </c>
      <c r="V25">
        <f>79211*About!$A$95</f>
        <v>84597.347999999998</v>
      </c>
      <c r="W25">
        <f>79211*About!$A$95</f>
        <v>84597.347999999998</v>
      </c>
      <c r="X25">
        <f>79211*About!$A$95</f>
        <v>84597.347999999998</v>
      </c>
      <c r="Y25">
        <f>79211*About!$A$95</f>
        <v>84597.347999999998</v>
      </c>
      <c r="Z25">
        <f>79211*About!$A$95</f>
        <v>84597.347999999998</v>
      </c>
      <c r="AA25">
        <f>79211*About!$A$95</f>
        <v>84597.347999999998</v>
      </c>
      <c r="AB25">
        <f>79211*About!$A$95</f>
        <v>84597.347999999998</v>
      </c>
      <c r="AC25">
        <f>79211*About!$A$95</f>
        <v>84597.347999999998</v>
      </c>
      <c r="AD25">
        <f>79211*About!$A$95</f>
        <v>84597.347999999998</v>
      </c>
      <c r="AE25">
        <f>79211*About!$A$95</f>
        <v>84597.347999999998</v>
      </c>
      <c r="AF25">
        <f>79211*About!$A$95</f>
        <v>84597.347999999998</v>
      </c>
      <c r="AG25">
        <f>79211*About!$A$95</f>
        <v>84597.347999999998</v>
      </c>
      <c r="AH25">
        <f>79211*About!$A$95</f>
        <v>84597.347999999998</v>
      </c>
      <c r="AI25">
        <f>79211*About!$A$95</f>
        <v>84597.347999999998</v>
      </c>
      <c r="AJ25">
        <f>79211*About!$A$95</f>
        <v>84597.347999999998</v>
      </c>
      <c r="AK25">
        <f>79211*About!$A$95</f>
        <v>84597.347999999998</v>
      </c>
      <c r="AL25">
        <f>79211*About!$A$95</f>
        <v>84597.347999999998</v>
      </c>
      <c r="AM25">
        <f>79211*About!$A$95</f>
        <v>84597.347999999998</v>
      </c>
      <c r="AN25">
        <f>79211*About!$A$95</f>
        <v>84597.347999999998</v>
      </c>
      <c r="AO25">
        <f>79211*About!$A$95</f>
        <v>84597.347999999998</v>
      </c>
      <c r="AP25">
        <f>79211*About!$A$95</f>
        <v>84597.347999999998</v>
      </c>
      <c r="AQ25">
        <f>79211*About!$A$95</f>
        <v>84597.347999999998</v>
      </c>
      <c r="AR25">
        <f>79211*About!$A$95</f>
        <v>84597.347999999998</v>
      </c>
    </row>
    <row r="26" spans="1:44">
      <c r="A26" t="s">
        <v>151</v>
      </c>
      <c r="B26">
        <f>83361*About!$A$95</f>
        <v>89029.54800000001</v>
      </c>
      <c r="C26">
        <f>83361*About!$A$95</f>
        <v>89029.54800000001</v>
      </c>
      <c r="D26">
        <f>83361*About!$A$95</f>
        <v>89029.54800000001</v>
      </c>
      <c r="E26">
        <f>83361*About!$A$95</f>
        <v>89029.54800000001</v>
      </c>
      <c r="F26">
        <f>83361*About!$A$95</f>
        <v>89029.54800000001</v>
      </c>
      <c r="G26">
        <f>83361*About!$A$95</f>
        <v>89029.54800000001</v>
      </c>
      <c r="H26">
        <f>83361*About!$A$95</f>
        <v>89029.54800000001</v>
      </c>
      <c r="I26">
        <f>83361*About!$A$95</f>
        <v>89029.54800000001</v>
      </c>
      <c r="J26">
        <f>83361*About!$A$95</f>
        <v>89029.54800000001</v>
      </c>
      <c r="K26">
        <f>83361*About!$A$95</f>
        <v>89029.54800000001</v>
      </c>
      <c r="L26">
        <f>83361*About!$A$95</f>
        <v>89029.54800000001</v>
      </c>
      <c r="M26">
        <f>83361*About!$A$95</f>
        <v>89029.54800000001</v>
      </c>
      <c r="N26">
        <f>83361*About!$A$95</f>
        <v>89029.54800000001</v>
      </c>
      <c r="O26">
        <f>83361*About!$A$95</f>
        <v>89029.54800000001</v>
      </c>
      <c r="P26">
        <f>83361*About!$A$95</f>
        <v>89029.54800000001</v>
      </c>
      <c r="Q26">
        <f>83361*About!$A$95</f>
        <v>89029.54800000001</v>
      </c>
      <c r="R26">
        <f>83361*About!$A$95</f>
        <v>89029.54800000001</v>
      </c>
      <c r="S26">
        <f>83361*About!$A$95</f>
        <v>89029.54800000001</v>
      </c>
      <c r="T26">
        <f>83361*About!$A$95</f>
        <v>89029.54800000001</v>
      </c>
      <c r="U26">
        <f>83361*About!$A$95</f>
        <v>89029.54800000001</v>
      </c>
      <c r="V26">
        <f>83361*About!$A$95</f>
        <v>89029.54800000001</v>
      </c>
      <c r="W26">
        <f>83361*About!$A$95</f>
        <v>89029.54800000001</v>
      </c>
      <c r="X26">
        <f>83361*About!$A$95</f>
        <v>89029.54800000001</v>
      </c>
      <c r="Y26">
        <f>83361*About!$A$95</f>
        <v>89029.54800000001</v>
      </c>
      <c r="Z26">
        <f>83361*About!$A$95</f>
        <v>89029.54800000001</v>
      </c>
      <c r="AA26">
        <f>83361*About!$A$95</f>
        <v>89029.54800000001</v>
      </c>
      <c r="AB26">
        <f>83361*About!$A$95</f>
        <v>89029.54800000001</v>
      </c>
      <c r="AC26">
        <f>83361*About!$A$95</f>
        <v>89029.54800000001</v>
      </c>
      <c r="AD26">
        <f>83361*About!$A$95</f>
        <v>89029.54800000001</v>
      </c>
      <c r="AE26">
        <f>83361*About!$A$95</f>
        <v>89029.54800000001</v>
      </c>
      <c r="AF26">
        <f>83361*About!$A$95</f>
        <v>89029.54800000001</v>
      </c>
      <c r="AG26">
        <f>83361*About!$A$95</f>
        <v>89029.54800000001</v>
      </c>
      <c r="AH26">
        <f>83361*About!$A$95</f>
        <v>89029.54800000001</v>
      </c>
      <c r="AI26">
        <f>83361*About!$A$95</f>
        <v>89029.54800000001</v>
      </c>
      <c r="AJ26">
        <f>83361*About!$A$95</f>
        <v>89029.54800000001</v>
      </c>
      <c r="AK26">
        <f>83361*About!$A$95</f>
        <v>89029.54800000001</v>
      </c>
      <c r="AL26">
        <f>83361*About!$A$95</f>
        <v>89029.54800000001</v>
      </c>
      <c r="AM26">
        <f>83361*About!$A$95</f>
        <v>89029.54800000001</v>
      </c>
      <c r="AN26">
        <f>83361*About!$A$95</f>
        <v>89029.54800000001</v>
      </c>
      <c r="AO26">
        <f>83361*About!$A$95</f>
        <v>89029.54800000001</v>
      </c>
      <c r="AP26">
        <f>83361*About!$A$95</f>
        <v>89029.54800000001</v>
      </c>
      <c r="AQ26">
        <f>83361*About!$A$95</f>
        <v>89029.54800000001</v>
      </c>
      <c r="AR26">
        <f>83361*About!$A$95</f>
        <v>89029.54800000001</v>
      </c>
    </row>
  </sheetData>
  <pageMargins left="0.7" right="0.7" top="0.75" bottom="0.75" header="0.3" footer="0.3"/>
  <pageSetup orientation="portrait" horizont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B23" sqref="B23:D23"/>
    </sheetView>
  </sheetViews>
  <sheetFormatPr defaultRowHeight="14.25"/>
  <cols>
    <col min="1" max="1" width="18.265625" customWidth="1"/>
    <col min="2" max="2" width="11.59765625" bestFit="1" customWidth="1"/>
  </cols>
  <sheetData>
    <row r="1" spans="1:15" s="35" customFormat="1">
      <c r="B1" s="35">
        <f>B7</f>
        <v>2017</v>
      </c>
      <c r="C1" s="35">
        <f t="shared" ref="C1:O1" si="0">C7</f>
        <v>2018</v>
      </c>
      <c r="D1" s="35">
        <f t="shared" si="0"/>
        <v>2019</v>
      </c>
      <c r="E1" s="35">
        <f t="shared" si="0"/>
        <v>2020</v>
      </c>
      <c r="F1" s="35">
        <f t="shared" si="0"/>
        <v>2021</v>
      </c>
      <c r="G1" s="35">
        <f t="shared" si="0"/>
        <v>2022</v>
      </c>
      <c r="H1" s="35">
        <f t="shared" si="0"/>
        <v>2023</v>
      </c>
      <c r="I1" s="35">
        <f t="shared" si="0"/>
        <v>2024</v>
      </c>
      <c r="J1" s="35">
        <f t="shared" si="0"/>
        <v>2025</v>
      </c>
      <c r="K1" s="35">
        <f t="shared" si="0"/>
        <v>2026</v>
      </c>
      <c r="L1" s="35">
        <f t="shared" si="0"/>
        <v>2027</v>
      </c>
      <c r="M1" s="35">
        <f t="shared" si="0"/>
        <v>2028</v>
      </c>
      <c r="N1" s="35">
        <f t="shared" si="0"/>
        <v>2029</v>
      </c>
      <c r="O1" s="35">
        <f t="shared" si="0"/>
        <v>2030</v>
      </c>
    </row>
    <row r="2" spans="1:15">
      <c r="A2" s="35" t="s">
        <v>239</v>
      </c>
      <c r="B2">
        <f t="shared" ref="B2:O2" si="1">B8+B14</f>
        <v>36653.294199457101</v>
      </c>
      <c r="C2" s="35">
        <f t="shared" si="1"/>
        <v>34380.403070437889</v>
      </c>
      <c r="D2" s="35">
        <f t="shared" si="1"/>
        <v>32643.354737183025</v>
      </c>
      <c r="E2" s="35">
        <f t="shared" si="1"/>
        <v>31348.435481864533</v>
      </c>
      <c r="F2" s="35">
        <f t="shared" si="1"/>
        <v>30261.796071153432</v>
      </c>
      <c r="G2" s="35">
        <f t="shared" si="1"/>
        <v>29292.852175095148</v>
      </c>
      <c r="H2" s="35">
        <f t="shared" si="1"/>
        <v>28384.694730314106</v>
      </c>
      <c r="I2" s="35">
        <f t="shared" si="1"/>
        <v>27544.864798319828</v>
      </c>
      <c r="J2" s="35">
        <f t="shared" si="1"/>
        <v>26776.781807813</v>
      </c>
      <c r="K2" s="35">
        <f t="shared" si="1"/>
        <v>26275.850768470315</v>
      </c>
      <c r="L2" s="35">
        <f t="shared" si="1"/>
        <v>25815.326995961092</v>
      </c>
      <c r="M2" s="35">
        <f t="shared" si="1"/>
        <v>25397.958245491238</v>
      </c>
      <c r="N2" s="35">
        <f t="shared" si="1"/>
        <v>25013.379373811811</v>
      </c>
      <c r="O2" s="35">
        <f t="shared" si="1"/>
        <v>24661.681972763021</v>
      </c>
    </row>
    <row r="3" spans="1:15">
      <c r="A3" s="35" t="s">
        <v>438</v>
      </c>
      <c r="B3" s="35">
        <f t="shared" ref="B3:O3" si="2">B9+B15</f>
        <v>62968.547697665956</v>
      </c>
      <c r="C3" s="35">
        <f t="shared" si="2"/>
        <v>58193.72258009488</v>
      </c>
      <c r="D3" s="35">
        <f t="shared" si="2"/>
        <v>54578.43477376987</v>
      </c>
      <c r="E3" s="35">
        <f t="shared" si="2"/>
        <v>51919.892427692706</v>
      </c>
      <c r="F3" s="35">
        <f t="shared" si="2"/>
        <v>49712.057365378321</v>
      </c>
      <c r="G3" s="35">
        <f t="shared" si="2"/>
        <v>47758.909576430335</v>
      </c>
      <c r="H3" s="35">
        <f t="shared" si="2"/>
        <v>45937.300662001799</v>
      </c>
      <c r="I3" s="35">
        <f t="shared" si="2"/>
        <v>44263.549106274695</v>
      </c>
      <c r="J3" s="35">
        <f t="shared" si="2"/>
        <v>42745.054383857838</v>
      </c>
      <c r="K3" s="35">
        <f t="shared" si="2"/>
        <v>41661.06438703317</v>
      </c>
      <c r="L3" s="35">
        <f t="shared" si="2"/>
        <v>40664.513717394075</v>
      </c>
      <c r="M3" s="35">
        <f t="shared" si="2"/>
        <v>39761.348381322663</v>
      </c>
      <c r="N3" s="35">
        <f t="shared" si="2"/>
        <v>38929.13872141092</v>
      </c>
      <c r="O3" s="35">
        <f t="shared" si="2"/>
        <v>38168.082937871572</v>
      </c>
    </row>
    <row r="4" spans="1:15">
      <c r="A4" s="35" t="s">
        <v>597</v>
      </c>
      <c r="B4" s="35">
        <f t="shared" ref="B4:O4" si="3">B10+B16</f>
        <v>50164.044705954933</v>
      </c>
      <c r="C4" s="35">
        <f t="shared" si="3"/>
        <v>47530.039134128485</v>
      </c>
      <c r="D4" s="35">
        <f t="shared" si="3"/>
        <v>44982.388631097114</v>
      </c>
      <c r="E4" s="35">
        <f t="shared" si="3"/>
        <v>42946.222675350829</v>
      </c>
      <c r="F4" s="35">
        <f t="shared" si="3"/>
        <v>41271.003079015594</v>
      </c>
      <c r="G4" s="35">
        <f t="shared" si="3"/>
        <v>39742.912243753555</v>
      </c>
      <c r="H4" s="35">
        <f t="shared" si="3"/>
        <v>38233.762835438873</v>
      </c>
      <c r="I4" s="35">
        <f t="shared" si="3"/>
        <v>36820.019194879889</v>
      </c>
      <c r="J4" s="35">
        <f t="shared" si="3"/>
        <v>35554.527691650372</v>
      </c>
      <c r="K4" s="35">
        <f t="shared" si="3"/>
        <v>34700.289402488779</v>
      </c>
      <c r="L4" s="35">
        <f t="shared" si="3"/>
        <v>33803.221254452088</v>
      </c>
      <c r="M4" s="35">
        <f t="shared" si="3"/>
        <v>33007.908609456441</v>
      </c>
      <c r="N4" s="35">
        <f t="shared" si="3"/>
        <v>32079.461473608506</v>
      </c>
      <c r="O4" s="35">
        <f t="shared" si="3"/>
        <v>31445.866105801753</v>
      </c>
    </row>
    <row r="6" spans="1:15">
      <c r="A6" s="1" t="s">
        <v>596</v>
      </c>
      <c r="B6" s="1"/>
    </row>
    <row r="7" spans="1:15">
      <c r="B7">
        <f>'EV vehicle cost'!B91</f>
        <v>2017</v>
      </c>
      <c r="C7">
        <f>'EV vehicle cost'!C91</f>
        <v>2018</v>
      </c>
      <c r="D7">
        <f>'EV vehicle cost'!D91</f>
        <v>2019</v>
      </c>
      <c r="E7">
        <f>'EV vehicle cost'!E91</f>
        <v>2020</v>
      </c>
      <c r="F7">
        <f>'EV vehicle cost'!F91</f>
        <v>2021</v>
      </c>
      <c r="G7">
        <f>'EV vehicle cost'!G91</f>
        <v>2022</v>
      </c>
      <c r="H7">
        <f>'EV vehicle cost'!H91</f>
        <v>2023</v>
      </c>
      <c r="I7">
        <f>'EV vehicle cost'!I91</f>
        <v>2024</v>
      </c>
      <c r="J7">
        <f>'EV vehicle cost'!J91</f>
        <v>2025</v>
      </c>
      <c r="K7">
        <f>'EV vehicle cost'!K91</f>
        <v>2026</v>
      </c>
      <c r="L7">
        <f>'EV vehicle cost'!L91</f>
        <v>2027</v>
      </c>
      <c r="M7">
        <f>'EV vehicle cost'!M91</f>
        <v>2028</v>
      </c>
      <c r="N7">
        <f>'EV vehicle cost'!N91</f>
        <v>2029</v>
      </c>
      <c r="O7">
        <f>'EV vehicle cost'!O91</f>
        <v>2030</v>
      </c>
    </row>
    <row r="8" spans="1:15">
      <c r="A8" t="str">
        <f>'EV vehicle cost'!A92</f>
        <v>Cars</v>
      </c>
      <c r="B8">
        <f>'EV vehicle cost'!B92</f>
        <v>21387.987499999999</v>
      </c>
      <c r="C8">
        <f>'EV vehicle cost'!C92</f>
        <v>21178.63</v>
      </c>
      <c r="D8">
        <f>'EV vehicle cost'!D92</f>
        <v>20969.272500000003</v>
      </c>
      <c r="E8">
        <f>'EV vehicle cost'!E92</f>
        <v>20759.915000000005</v>
      </c>
      <c r="F8">
        <f>'EV vehicle cost'!F92</f>
        <v>20550.557500000006</v>
      </c>
      <c r="G8">
        <f>'EV vehicle cost'!G92</f>
        <v>20341.200000000008</v>
      </c>
      <c r="H8">
        <f>'EV vehicle cost'!H92</f>
        <v>20131.84250000001</v>
      </c>
      <c r="I8">
        <f>'EV vehicle cost'!I92</f>
        <v>19922.485000000011</v>
      </c>
      <c r="J8">
        <f>'EV vehicle cost'!J92</f>
        <v>19713.127500000013</v>
      </c>
      <c r="K8">
        <f>'EV vehicle cost'!K92</f>
        <v>19713.127500000013</v>
      </c>
      <c r="L8">
        <f>'EV vehicle cost'!L92</f>
        <v>19713.127500000013</v>
      </c>
      <c r="M8">
        <f>'EV vehicle cost'!M92</f>
        <v>19713.127500000013</v>
      </c>
      <c r="N8">
        <f>'EV vehicle cost'!N92</f>
        <v>19713.127500000013</v>
      </c>
      <c r="O8">
        <f>'EV vehicle cost'!O92</f>
        <v>19713.127500000013</v>
      </c>
    </row>
    <row r="9" spans="1:15">
      <c r="A9" t="str">
        <f>'EV vehicle cost'!A93</f>
        <v>Light trucks</v>
      </c>
      <c r="B9">
        <f>'EV vehicle cost'!B93</f>
        <v>29935.178908250375</v>
      </c>
      <c r="C9">
        <f>'EV vehicle cost'!C93</f>
        <v>29625.738516894919</v>
      </c>
      <c r="D9">
        <f>'EV vehicle cost'!D93</f>
        <v>29316.298125539462</v>
      </c>
      <c r="E9">
        <f>'EV vehicle cost'!E93</f>
        <v>29006.857734184006</v>
      </c>
      <c r="F9">
        <f>'EV vehicle cost'!F93</f>
        <v>28697.41734282855</v>
      </c>
      <c r="G9">
        <f>'EV vehicle cost'!G93</f>
        <v>28387.976951473094</v>
      </c>
      <c r="H9">
        <f>'EV vehicle cost'!H93</f>
        <v>28078.536560117638</v>
      </c>
      <c r="I9">
        <f>'EV vehicle cost'!I93</f>
        <v>27769.096168762182</v>
      </c>
      <c r="J9">
        <f>'EV vehicle cost'!J93</f>
        <v>27459.655777406726</v>
      </c>
      <c r="K9">
        <f>'EV vehicle cost'!K93</f>
        <v>27459.655777406726</v>
      </c>
      <c r="L9">
        <f>'EV vehicle cost'!L93</f>
        <v>27459.655777406726</v>
      </c>
      <c r="M9">
        <f>'EV vehicle cost'!M93</f>
        <v>27459.655777406726</v>
      </c>
      <c r="N9">
        <f>'EV vehicle cost'!N93</f>
        <v>27459.655777406726</v>
      </c>
      <c r="O9">
        <f>'EV vehicle cost'!O93</f>
        <v>27459.655777406726</v>
      </c>
    </row>
    <row r="10" spans="1:15">
      <c r="A10" t="str">
        <f>'EV vehicle cost'!A94</f>
        <v>LDV fleet avg</v>
      </c>
      <c r="B10">
        <f>'EV vehicle cost'!B94</f>
        <v>25776.277761236233</v>
      </c>
      <c r="C10">
        <f>'EV vehicle cost'!C94</f>
        <v>25843.095310794859</v>
      </c>
      <c r="D10">
        <f>'EV vehicle cost'!D94</f>
        <v>25664.684230210725</v>
      </c>
      <c r="E10">
        <f>'EV vehicle cost'!E94</f>
        <v>25409.380863298073</v>
      </c>
      <c r="F10">
        <f>'EV vehicle cost'!F94</f>
        <v>25161.830588674115</v>
      </c>
      <c r="G10">
        <f>'EV vehicle cost'!G94</f>
        <v>24894.922577289821</v>
      </c>
      <c r="H10">
        <f>'EV vehicle cost'!H94</f>
        <v>24590.868772981659</v>
      </c>
      <c r="I10">
        <f>'EV vehicle cost'!I94</f>
        <v>24275.610445727412</v>
      </c>
      <c r="J10">
        <f>'EV vehicle cost'!J94</f>
        <v>23971.387520125412</v>
      </c>
      <c r="K10">
        <f>'EV vehicle cost'!K94</f>
        <v>23954.872445352135</v>
      </c>
      <c r="L10">
        <f>'EV vehicle cost'!L94</f>
        <v>23880.25462360344</v>
      </c>
      <c r="M10">
        <f>'EV vehicle cost'!M94</f>
        <v>23817.360214326796</v>
      </c>
      <c r="N10">
        <f>'EV vehicle cost'!N94</f>
        <v>23646.62501380952</v>
      </c>
      <c r="O10">
        <f>'EV vehicle cost'!O94</f>
        <v>23604.162155455771</v>
      </c>
    </row>
    <row r="12" spans="1:15">
      <c r="A12" s="1" t="s">
        <v>651</v>
      </c>
      <c r="B12" s="1"/>
    </row>
    <row r="13" spans="1:15">
      <c r="B13">
        <f>'Battery costs'!B1</f>
        <v>2017</v>
      </c>
      <c r="C13">
        <f>'Battery costs'!C1</f>
        <v>2018</v>
      </c>
      <c r="D13">
        <f>'Battery costs'!D1</f>
        <v>2019</v>
      </c>
      <c r="E13">
        <f>'Battery costs'!E1</f>
        <v>2020</v>
      </c>
      <c r="F13">
        <f>'Battery costs'!F1</f>
        <v>2021</v>
      </c>
      <c r="G13">
        <f>'Battery costs'!G1</f>
        <v>2022</v>
      </c>
      <c r="H13">
        <f>'Battery costs'!H1</f>
        <v>2023</v>
      </c>
      <c r="I13">
        <f>'Battery costs'!I1</f>
        <v>2024</v>
      </c>
      <c r="J13">
        <f>'Battery costs'!J1</f>
        <v>2025</v>
      </c>
      <c r="K13">
        <f>'Battery costs'!K1</f>
        <v>2026</v>
      </c>
      <c r="L13">
        <f>'Battery costs'!L1</f>
        <v>2027</v>
      </c>
      <c r="M13">
        <f>'Battery costs'!M1</f>
        <v>2028</v>
      </c>
      <c r="N13">
        <f>'Battery costs'!N1</f>
        <v>2029</v>
      </c>
      <c r="O13">
        <f>'Battery costs'!O1</f>
        <v>2030</v>
      </c>
    </row>
    <row r="14" spans="1:15">
      <c r="A14" t="str">
        <f>'Battery costs'!A2</f>
        <v>car</v>
      </c>
      <c r="B14">
        <f>'Battery costs'!B2</f>
        <v>15265.306699457102</v>
      </c>
      <c r="C14">
        <f>'Battery costs'!C2</f>
        <v>13201.773070437888</v>
      </c>
      <c r="D14">
        <f>'Battery costs'!D2</f>
        <v>11674.082237183022</v>
      </c>
      <c r="E14">
        <f>'Battery costs'!E2</f>
        <v>10588.520481864529</v>
      </c>
      <c r="F14">
        <f>'Battery costs'!F2</f>
        <v>9711.2385711534262</v>
      </c>
      <c r="G14">
        <f>'Battery costs'!G2</f>
        <v>8951.6521750951397</v>
      </c>
      <c r="H14">
        <f>'Battery costs'!H2</f>
        <v>8252.8522303140944</v>
      </c>
      <c r="I14">
        <f>'Battery costs'!I2</f>
        <v>7622.3797983198165</v>
      </c>
      <c r="J14">
        <f>'Battery costs'!J2</f>
        <v>7063.6543078129871</v>
      </c>
      <c r="K14">
        <f>'Battery costs'!K2</f>
        <v>6562.7232684703022</v>
      </c>
      <c r="L14">
        <f>'Battery costs'!L2</f>
        <v>6102.1994959610802</v>
      </c>
      <c r="M14">
        <f>'Battery costs'!M2</f>
        <v>5684.8307454912238</v>
      </c>
      <c r="N14">
        <f>'Battery costs'!N2</f>
        <v>5300.2518738117997</v>
      </c>
      <c r="O14">
        <f>'Battery costs'!O2</f>
        <v>4948.5544727630095</v>
      </c>
    </row>
    <row r="15" spans="1:15">
      <c r="A15" t="str">
        <f>'Battery costs'!A3</f>
        <v>light truck</v>
      </c>
      <c r="B15">
        <f>'Battery costs'!B3</f>
        <v>33033.368789415581</v>
      </c>
      <c r="C15">
        <f>'Battery costs'!C3</f>
        <v>28567.984063199958</v>
      </c>
      <c r="D15">
        <f>'Battery costs'!D3</f>
        <v>25262.136648230407</v>
      </c>
      <c r="E15">
        <f>'Battery costs'!E3</f>
        <v>22913.0346935087</v>
      </c>
      <c r="F15">
        <f>'Battery costs'!F3</f>
        <v>21014.640022549767</v>
      </c>
      <c r="G15">
        <f>'Battery costs'!G3</f>
        <v>19370.93262495724</v>
      </c>
      <c r="H15">
        <f>'Battery costs'!H3</f>
        <v>17858.764101884164</v>
      </c>
      <c r="I15">
        <f>'Battery costs'!I3</f>
        <v>16494.452937512513</v>
      </c>
      <c r="J15">
        <f>'Battery costs'!J3</f>
        <v>15285.398606451114</v>
      </c>
      <c r="K15">
        <f>'Battery costs'!K3</f>
        <v>14201.408609626444</v>
      </c>
      <c r="L15">
        <f>'Battery costs'!L3</f>
        <v>13204.857939987352</v>
      </c>
      <c r="M15">
        <f>'Battery costs'!M3</f>
        <v>12301.692603915941</v>
      </c>
      <c r="N15">
        <f>'Battery costs'!N3</f>
        <v>11469.482944004194</v>
      </c>
      <c r="O15">
        <f>'Battery costs'!O3</f>
        <v>10708.427160464849</v>
      </c>
    </row>
    <row r="16" spans="1:15">
      <c r="A16" t="str">
        <f>'Battery costs'!A4</f>
        <v xml:space="preserve">LDV fleet average </v>
      </c>
      <c r="B16">
        <f>'Battery costs'!B4</f>
        <v>24387.766944718696</v>
      </c>
      <c r="C16">
        <f>'Battery costs'!C4</f>
        <v>21686.943823333626</v>
      </c>
      <c r="D16">
        <f>'Battery costs'!D4</f>
        <v>19317.704400886392</v>
      </c>
      <c r="E16">
        <f>'Battery costs'!E4</f>
        <v>17536.841812052753</v>
      </c>
      <c r="F16">
        <f>'Battery costs'!F4</f>
        <v>16109.17249034148</v>
      </c>
      <c r="G16">
        <f>'Battery costs'!G4</f>
        <v>14847.989666463731</v>
      </c>
      <c r="H16">
        <f>'Battery costs'!H4</f>
        <v>13642.894062457213</v>
      </c>
      <c r="I16">
        <f>'Battery costs'!I4</f>
        <v>12544.408749152479</v>
      </c>
      <c r="J16">
        <f>'Battery costs'!J4</f>
        <v>11583.140171524958</v>
      </c>
      <c r="K16">
        <f>'Battery costs'!K4</f>
        <v>10745.416957136647</v>
      </c>
      <c r="L16">
        <f>'Battery costs'!L4</f>
        <v>9922.9666308486485</v>
      </c>
      <c r="M16">
        <f>'Battery costs'!M4</f>
        <v>9190.5483951296446</v>
      </c>
      <c r="N16">
        <f>'Battery costs'!N4</f>
        <v>8432.8364597989857</v>
      </c>
      <c r="O16">
        <f>'Battery costs'!O4</f>
        <v>7841.7039503459837</v>
      </c>
    </row>
    <row r="19" spans="1:9">
      <c r="A19" t="s">
        <v>652</v>
      </c>
      <c r="B19" s="34">
        <f>I10</f>
        <v>24275.610445727412</v>
      </c>
      <c r="C19">
        <f>H10</f>
        <v>24590.868772981659</v>
      </c>
      <c r="D19">
        <f>G10</f>
        <v>24894.922577289821</v>
      </c>
      <c r="E19" s="15"/>
      <c r="F19" s="15"/>
      <c r="G19" s="15"/>
      <c r="H19" s="15"/>
      <c r="I19" s="15"/>
    </row>
    <row r="20" spans="1:9">
      <c r="A20" t="s">
        <v>651</v>
      </c>
      <c r="B20" s="34">
        <f>B16</f>
        <v>24387.766944718696</v>
      </c>
      <c r="C20" s="101">
        <f>B20</f>
        <v>24387.766944718696</v>
      </c>
      <c r="D20" s="101">
        <f>C20</f>
        <v>24387.766944718696</v>
      </c>
      <c r="E20" s="15"/>
      <c r="F20" s="15"/>
      <c r="G20" s="15"/>
      <c r="H20" s="15"/>
      <c r="I20" s="15"/>
    </row>
    <row r="21" spans="1:9">
      <c r="A21" t="s">
        <v>653</v>
      </c>
      <c r="B21" s="34">
        <f>B19+B20</f>
        <v>48663.377390446112</v>
      </c>
      <c r="C21" s="34">
        <f t="shared" ref="C21:D21" si="4">C19+C20</f>
        <v>48978.635717700352</v>
      </c>
      <c r="D21" s="34">
        <f t="shared" si="4"/>
        <v>49282.689522008513</v>
      </c>
    </row>
    <row r="23" spans="1:9">
      <c r="A23" t="s">
        <v>654</v>
      </c>
      <c r="B23" s="80">
        <f>B20/B21</f>
        <v>0.50115237068413276</v>
      </c>
      <c r="C23" s="80">
        <f t="shared" ref="C23:D23" si="5">C20/C21</f>
        <v>0.49792662836268464</v>
      </c>
      <c r="D23" s="80">
        <f t="shared" si="5"/>
        <v>0.49485462707605843</v>
      </c>
    </row>
    <row r="24" spans="1:9">
      <c r="D24" s="15" t="s">
        <v>660</v>
      </c>
    </row>
    <row r="25" spans="1:9">
      <c r="D25" s="15" t="s">
        <v>772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31" sqref="A1:T31"/>
    </sheetView>
  </sheetViews>
  <sheetFormatPr defaultRowHeight="14.25"/>
  <sheetData>
    <row r="1" spans="1:16">
      <c r="A1" t="s">
        <v>771</v>
      </c>
    </row>
    <row r="2" spans="1:16">
      <c r="A2" t="s">
        <v>770</v>
      </c>
    </row>
    <row r="3" spans="1:16" s="35" customFormat="1">
      <c r="A3" s="35" t="s">
        <v>765</v>
      </c>
    </row>
    <row r="4" spans="1:16" s="35" customFormat="1">
      <c r="A4" s="35" t="s">
        <v>766</v>
      </c>
      <c r="C4" s="35">
        <f>N27/N28</f>
        <v>0.97615757426117156</v>
      </c>
    </row>
    <row r="5" spans="1:16" s="35" customFormat="1"/>
    <row r="7" spans="1:16" ht="15.4">
      <c r="A7" s="193" t="s">
        <v>734</v>
      </c>
      <c r="B7" s="191"/>
      <c r="C7" s="191"/>
      <c r="D7" s="191"/>
      <c r="E7" s="191"/>
      <c r="F7" s="191"/>
      <c r="G7" s="166"/>
      <c r="H7" s="166"/>
      <c r="I7" s="166"/>
      <c r="J7" s="166"/>
      <c r="K7" s="166"/>
      <c r="L7" s="166"/>
      <c r="M7" s="166"/>
      <c r="N7" s="166"/>
      <c r="O7" s="166"/>
      <c r="P7" s="166"/>
    </row>
    <row r="8" spans="1:16" ht="15.4">
      <c r="A8" s="193" t="s">
        <v>735</v>
      </c>
      <c r="B8" s="191"/>
      <c r="C8" s="191"/>
      <c r="D8" s="191"/>
      <c r="E8" s="191"/>
      <c r="F8" s="191"/>
      <c r="G8" s="166"/>
      <c r="H8" s="166"/>
      <c r="I8" s="166"/>
      <c r="J8" s="166"/>
      <c r="K8" s="166"/>
      <c r="L8" s="166"/>
      <c r="M8" s="166"/>
      <c r="N8" s="166"/>
      <c r="O8" s="166"/>
      <c r="P8" s="166"/>
    </row>
    <row r="9" spans="1:16">
      <c r="A9" s="191"/>
      <c r="B9" s="191"/>
      <c r="C9" s="191"/>
      <c r="D9" s="191"/>
      <c r="E9" s="191"/>
      <c r="F9" s="191"/>
      <c r="G9" s="166"/>
      <c r="H9" s="166"/>
      <c r="I9" s="166"/>
      <c r="J9" s="166"/>
      <c r="K9" s="166"/>
      <c r="L9" s="166"/>
      <c r="M9" s="166"/>
      <c r="N9" s="166"/>
      <c r="O9" s="166"/>
      <c r="P9" s="166"/>
    </row>
    <row r="10" spans="1:16">
      <c r="A10" s="167" t="s">
        <v>736</v>
      </c>
      <c r="B10" s="190" t="s">
        <v>737</v>
      </c>
      <c r="C10" s="191"/>
      <c r="D10" s="191"/>
      <c r="E10" s="191"/>
      <c r="F10" s="191"/>
      <c r="G10" s="166"/>
      <c r="H10" s="166"/>
      <c r="I10" s="166"/>
      <c r="J10" s="166"/>
      <c r="K10" s="166"/>
      <c r="L10" s="166"/>
      <c r="M10" s="166"/>
      <c r="N10" s="166"/>
      <c r="O10" s="166"/>
      <c r="P10" s="166"/>
    </row>
    <row r="11" spans="1:16">
      <c r="A11" s="194" t="s">
        <v>738</v>
      </c>
      <c r="B11" s="191"/>
      <c r="C11" s="191"/>
      <c r="D11" s="191"/>
      <c r="E11" s="191"/>
      <c r="F11" s="191"/>
      <c r="G11" s="166"/>
      <c r="H11" s="166"/>
      <c r="I11" s="166"/>
      <c r="J11" s="166"/>
      <c r="K11" s="166"/>
      <c r="L11" s="166"/>
      <c r="M11" s="166"/>
      <c r="N11" s="166"/>
      <c r="O11" s="166"/>
      <c r="P11" s="166"/>
    </row>
    <row r="12" spans="1:16" ht="26.25">
      <c r="A12" s="167" t="s">
        <v>739</v>
      </c>
      <c r="B12" s="190" t="s">
        <v>740</v>
      </c>
      <c r="C12" s="191"/>
      <c r="D12" s="191"/>
      <c r="E12" s="191"/>
      <c r="F12" s="191"/>
      <c r="G12" s="166"/>
      <c r="H12" s="166"/>
      <c r="I12" s="166"/>
      <c r="J12" s="166"/>
      <c r="K12" s="166"/>
      <c r="L12" s="166"/>
      <c r="M12" s="166"/>
      <c r="N12" s="166"/>
      <c r="O12" s="166"/>
      <c r="P12" s="166"/>
    </row>
    <row r="13" spans="1:16">
      <c r="A13" s="167" t="s">
        <v>741</v>
      </c>
      <c r="B13" s="190" t="s">
        <v>742</v>
      </c>
      <c r="C13" s="191"/>
      <c r="D13" s="191"/>
      <c r="E13" s="191"/>
      <c r="F13" s="191"/>
      <c r="G13" s="166"/>
      <c r="H13" s="166"/>
      <c r="I13" s="166"/>
      <c r="J13" s="166"/>
      <c r="K13" s="166"/>
      <c r="L13" s="166"/>
      <c r="M13" s="166"/>
      <c r="N13" s="166"/>
      <c r="O13" s="166"/>
      <c r="P13" s="166"/>
    </row>
    <row r="14" spans="1:16">
      <c r="A14" s="167" t="s">
        <v>743</v>
      </c>
      <c r="B14" s="190" t="s">
        <v>744</v>
      </c>
      <c r="C14" s="191"/>
      <c r="D14" s="191"/>
      <c r="E14" s="191"/>
      <c r="F14" s="191"/>
      <c r="G14" s="166"/>
      <c r="H14" s="166"/>
      <c r="I14" s="166"/>
      <c r="J14" s="166"/>
      <c r="K14" s="166"/>
      <c r="L14" s="166"/>
      <c r="M14" s="166"/>
      <c r="N14" s="166"/>
      <c r="O14" s="166"/>
      <c r="P14" s="166"/>
    </row>
    <row r="15" spans="1:16" ht="26.25">
      <c r="A15" s="167" t="s">
        <v>745</v>
      </c>
      <c r="B15" s="190" t="s">
        <v>746</v>
      </c>
      <c r="C15" s="191"/>
      <c r="D15" s="191"/>
      <c r="E15" s="191"/>
      <c r="F15" s="191"/>
      <c r="G15" s="166"/>
      <c r="H15" s="166"/>
      <c r="I15" s="166"/>
      <c r="J15" s="166"/>
      <c r="K15" s="166"/>
      <c r="L15" s="166"/>
      <c r="M15" s="166"/>
      <c r="N15" s="166"/>
      <c r="O15" s="166"/>
      <c r="P15" s="166"/>
    </row>
    <row r="16" spans="1:16">
      <c r="A16" s="167" t="s">
        <v>747</v>
      </c>
      <c r="B16" s="192" t="s">
        <v>748</v>
      </c>
      <c r="C16" s="191"/>
      <c r="D16" s="191"/>
      <c r="E16" s="191"/>
      <c r="F16" s="191"/>
      <c r="G16" s="166"/>
      <c r="H16" s="166"/>
      <c r="I16" s="166"/>
      <c r="J16" s="166"/>
      <c r="K16" s="166"/>
      <c r="L16" s="166"/>
      <c r="M16" s="166"/>
      <c r="N16" s="166"/>
      <c r="O16" s="166"/>
      <c r="P16" s="166"/>
    </row>
    <row r="17" spans="1:16">
      <c r="A17" s="35"/>
      <c r="B17" s="35"/>
      <c r="C17" s="35"/>
      <c r="D17" s="35"/>
      <c r="E17" s="35"/>
      <c r="F17" s="35"/>
      <c r="G17" s="35"/>
      <c r="H17" s="35"/>
      <c r="I17" s="35"/>
      <c r="J17" s="35"/>
      <c r="K17" s="35"/>
      <c r="L17" s="35"/>
      <c r="M17" s="35"/>
      <c r="N17" s="35"/>
      <c r="O17" s="35"/>
      <c r="P17" s="35"/>
    </row>
    <row r="18" spans="1:16" ht="14.65" thickBot="1">
      <c r="A18" s="168" t="s">
        <v>749</v>
      </c>
      <c r="B18" s="168" t="s">
        <v>750</v>
      </c>
      <c r="C18" s="168" t="s">
        <v>751</v>
      </c>
      <c r="D18" s="168" t="s">
        <v>752</v>
      </c>
      <c r="E18" s="168" t="s">
        <v>753</v>
      </c>
      <c r="F18" s="168" t="s">
        <v>754</v>
      </c>
      <c r="G18" s="168" t="s">
        <v>755</v>
      </c>
      <c r="H18" s="168" t="s">
        <v>756</v>
      </c>
      <c r="I18" s="168" t="s">
        <v>757</v>
      </c>
      <c r="J18" s="168" t="s">
        <v>758</v>
      </c>
      <c r="K18" s="168" t="s">
        <v>759</v>
      </c>
      <c r="L18" s="168" t="s">
        <v>760</v>
      </c>
      <c r="M18" s="168" t="s">
        <v>761</v>
      </c>
      <c r="N18" s="168" t="s">
        <v>762</v>
      </c>
      <c r="O18" s="168" t="s">
        <v>763</v>
      </c>
      <c r="P18" s="168" t="s">
        <v>764</v>
      </c>
    </row>
    <row r="19" spans="1:16" ht="14.65" thickTop="1">
      <c r="A19" s="169">
        <v>2009</v>
      </c>
      <c r="B19" s="170">
        <v>211.143</v>
      </c>
      <c r="C19" s="170">
        <v>212.19300000000001</v>
      </c>
      <c r="D19" s="170">
        <v>212.709</v>
      </c>
      <c r="E19" s="170">
        <v>213.24</v>
      </c>
      <c r="F19" s="170">
        <v>213.85599999999999</v>
      </c>
      <c r="G19" s="170">
        <v>215.69300000000001</v>
      </c>
      <c r="H19" s="170">
        <v>215.351</v>
      </c>
      <c r="I19" s="170">
        <v>215.834</v>
      </c>
      <c r="J19" s="170">
        <v>215.96899999999999</v>
      </c>
      <c r="K19" s="170">
        <v>216.17699999999999</v>
      </c>
      <c r="L19" s="170">
        <v>216.33</v>
      </c>
      <c r="M19" s="170">
        <v>215.94900000000001</v>
      </c>
      <c r="N19" s="170">
        <v>214.53700000000001</v>
      </c>
      <c r="O19" s="170">
        <v>213.13900000000001</v>
      </c>
      <c r="P19" s="170">
        <v>215.935</v>
      </c>
    </row>
    <row r="20" spans="1:16">
      <c r="A20" s="169">
        <v>2010</v>
      </c>
      <c r="B20" s="170">
        <v>216.68700000000001</v>
      </c>
      <c r="C20" s="170">
        <v>216.74100000000001</v>
      </c>
      <c r="D20" s="170">
        <v>217.631</v>
      </c>
      <c r="E20" s="170">
        <v>218.00899999999999</v>
      </c>
      <c r="F20" s="170">
        <v>218.178</v>
      </c>
      <c r="G20" s="170">
        <v>217.965</v>
      </c>
      <c r="H20" s="170">
        <v>218.011</v>
      </c>
      <c r="I20" s="170">
        <v>218.31200000000001</v>
      </c>
      <c r="J20" s="170">
        <v>218.43899999999999</v>
      </c>
      <c r="K20" s="170">
        <v>218.71100000000001</v>
      </c>
      <c r="L20" s="170">
        <v>218.803</v>
      </c>
      <c r="M20" s="170">
        <v>219.179</v>
      </c>
      <c r="N20" s="170">
        <v>218.05600000000001</v>
      </c>
      <c r="O20" s="170">
        <v>217.535</v>
      </c>
      <c r="P20" s="170">
        <v>218.57599999999999</v>
      </c>
    </row>
    <row r="21" spans="1:16">
      <c r="A21" s="169">
        <v>2011</v>
      </c>
      <c r="B21" s="170">
        <v>220.22300000000001</v>
      </c>
      <c r="C21" s="170">
        <v>221.309</v>
      </c>
      <c r="D21" s="170">
        <v>223.46700000000001</v>
      </c>
      <c r="E21" s="170">
        <v>224.90600000000001</v>
      </c>
      <c r="F21" s="170">
        <v>225.964</v>
      </c>
      <c r="G21" s="170">
        <v>225.72200000000001</v>
      </c>
      <c r="H21" s="170">
        <v>225.922</v>
      </c>
      <c r="I21" s="170">
        <v>226.54499999999999</v>
      </c>
      <c r="J21" s="170">
        <v>226.88900000000001</v>
      </c>
      <c r="K21" s="170">
        <v>226.42099999999999</v>
      </c>
      <c r="L21" s="170">
        <v>226.23</v>
      </c>
      <c r="M21" s="170">
        <v>225.672</v>
      </c>
      <c r="N21" s="170">
        <v>224.93899999999999</v>
      </c>
      <c r="O21" s="170">
        <v>223.59800000000001</v>
      </c>
      <c r="P21" s="170">
        <v>226.28</v>
      </c>
    </row>
    <row r="22" spans="1:16">
      <c r="A22" s="169">
        <v>2012</v>
      </c>
      <c r="B22" s="170">
        <v>226.66499999999999</v>
      </c>
      <c r="C22" s="170">
        <v>227.66300000000001</v>
      </c>
      <c r="D22" s="170">
        <v>229.392</v>
      </c>
      <c r="E22" s="170">
        <v>230.08500000000001</v>
      </c>
      <c r="F22" s="170">
        <v>229.815</v>
      </c>
      <c r="G22" s="170">
        <v>229.47800000000001</v>
      </c>
      <c r="H22" s="170">
        <v>229.10400000000001</v>
      </c>
      <c r="I22" s="170">
        <v>230.37899999999999</v>
      </c>
      <c r="J22" s="170">
        <v>231.40700000000001</v>
      </c>
      <c r="K22" s="170">
        <v>231.31700000000001</v>
      </c>
      <c r="L22" s="170">
        <v>230.221</v>
      </c>
      <c r="M22" s="170">
        <v>229.601</v>
      </c>
      <c r="N22" s="170">
        <v>229.59399999999999</v>
      </c>
      <c r="O22" s="170">
        <v>228.85</v>
      </c>
      <c r="P22" s="170">
        <v>230.33799999999999</v>
      </c>
    </row>
    <row r="23" spans="1:16">
      <c r="A23" s="169">
        <v>2013</v>
      </c>
      <c r="B23" s="170">
        <v>230.28</v>
      </c>
      <c r="C23" s="170">
        <v>232.166</v>
      </c>
      <c r="D23" s="170">
        <v>232.773</v>
      </c>
      <c r="E23" s="170">
        <v>232.53100000000001</v>
      </c>
      <c r="F23" s="170">
        <v>232.94499999999999</v>
      </c>
      <c r="G23" s="170">
        <v>233.50399999999999</v>
      </c>
      <c r="H23" s="170">
        <v>233.596</v>
      </c>
      <c r="I23" s="170">
        <v>233.87700000000001</v>
      </c>
      <c r="J23" s="170">
        <v>234.149</v>
      </c>
      <c r="K23" s="170">
        <v>233.54599999999999</v>
      </c>
      <c r="L23" s="170">
        <v>233.06899999999999</v>
      </c>
      <c r="M23" s="170">
        <v>233.04900000000001</v>
      </c>
      <c r="N23" s="170">
        <v>232.95699999999999</v>
      </c>
      <c r="O23" s="170">
        <v>232.36600000000001</v>
      </c>
      <c r="P23" s="170">
        <v>233.548</v>
      </c>
    </row>
    <row r="24" spans="1:16">
      <c r="A24" s="169">
        <v>2014</v>
      </c>
      <c r="B24" s="170">
        <v>233.916</v>
      </c>
      <c r="C24" s="170">
        <v>234.78100000000001</v>
      </c>
      <c r="D24" s="170">
        <v>236.29300000000001</v>
      </c>
      <c r="E24" s="170">
        <v>237.072</v>
      </c>
      <c r="F24" s="170">
        <v>237.9</v>
      </c>
      <c r="G24" s="170">
        <v>238.34299999999999</v>
      </c>
      <c r="H24" s="170">
        <v>238.25</v>
      </c>
      <c r="I24" s="170">
        <v>237.852</v>
      </c>
      <c r="J24" s="170">
        <v>238.03100000000001</v>
      </c>
      <c r="K24" s="170">
        <v>237.43299999999999</v>
      </c>
      <c r="L24" s="170">
        <v>236.15100000000001</v>
      </c>
      <c r="M24" s="170">
        <v>234.81200000000001</v>
      </c>
      <c r="N24" s="170">
        <v>236.73599999999999</v>
      </c>
      <c r="O24" s="170">
        <v>236.38399999999999</v>
      </c>
      <c r="P24" s="170">
        <v>237.08799999999999</v>
      </c>
    </row>
    <row r="25" spans="1:16">
      <c r="A25" s="169">
        <v>2015</v>
      </c>
      <c r="B25" s="170">
        <v>233.70699999999999</v>
      </c>
      <c r="C25" s="170">
        <v>234.72200000000001</v>
      </c>
      <c r="D25" s="170">
        <v>236.119</v>
      </c>
      <c r="E25" s="170">
        <v>236.59899999999999</v>
      </c>
      <c r="F25" s="170">
        <v>237.80500000000001</v>
      </c>
      <c r="G25" s="170">
        <v>238.63800000000001</v>
      </c>
      <c r="H25" s="170">
        <v>238.654</v>
      </c>
      <c r="I25" s="170">
        <v>238.316</v>
      </c>
      <c r="J25" s="170">
        <v>237.94499999999999</v>
      </c>
      <c r="K25" s="170">
        <v>237.83799999999999</v>
      </c>
      <c r="L25" s="170">
        <v>237.33600000000001</v>
      </c>
      <c r="M25" s="170">
        <v>236.52500000000001</v>
      </c>
      <c r="N25" s="170">
        <v>237.017</v>
      </c>
      <c r="O25" s="170">
        <v>236.26499999999999</v>
      </c>
      <c r="P25" s="170">
        <v>237.76900000000001</v>
      </c>
    </row>
    <row r="26" spans="1:16">
      <c r="A26" s="169">
        <v>2016</v>
      </c>
      <c r="B26" s="170">
        <v>236.916</v>
      </c>
      <c r="C26" s="170">
        <v>237.11099999999999</v>
      </c>
      <c r="D26" s="170">
        <v>238.13200000000001</v>
      </c>
      <c r="E26" s="170">
        <v>239.261</v>
      </c>
      <c r="F26" s="170">
        <v>240.22900000000001</v>
      </c>
      <c r="G26" s="170">
        <v>241.018</v>
      </c>
      <c r="H26" s="170">
        <v>240.62799999999999</v>
      </c>
      <c r="I26" s="170">
        <v>240.84899999999999</v>
      </c>
      <c r="J26" s="170">
        <v>241.428</v>
      </c>
      <c r="K26" s="170">
        <v>241.72900000000001</v>
      </c>
      <c r="L26" s="170">
        <v>241.35300000000001</v>
      </c>
      <c r="M26" s="170">
        <v>241.43199999999999</v>
      </c>
      <c r="N26" s="170">
        <v>240.00700000000001</v>
      </c>
      <c r="O26" s="170">
        <v>238.77799999999999</v>
      </c>
      <c r="P26" s="170">
        <v>241.23699999999999</v>
      </c>
    </row>
    <row r="27" spans="1:16">
      <c r="A27" s="169">
        <v>2017</v>
      </c>
      <c r="B27" s="170">
        <v>242.839</v>
      </c>
      <c r="C27" s="170">
        <v>243.60300000000001</v>
      </c>
      <c r="D27" s="170">
        <v>243.80099999999999</v>
      </c>
      <c r="E27" s="170">
        <v>244.524</v>
      </c>
      <c r="F27" s="170">
        <v>244.733</v>
      </c>
      <c r="G27" s="170">
        <v>244.95500000000001</v>
      </c>
      <c r="H27" s="170">
        <v>244.786</v>
      </c>
      <c r="I27" s="170">
        <v>245.51900000000001</v>
      </c>
      <c r="J27" s="170">
        <v>246.81899999999999</v>
      </c>
      <c r="K27" s="170">
        <v>246.66300000000001</v>
      </c>
      <c r="L27" s="170">
        <v>246.66900000000001</v>
      </c>
      <c r="M27" s="170">
        <v>246.524</v>
      </c>
      <c r="N27" s="170">
        <v>245.12</v>
      </c>
      <c r="O27" s="170">
        <v>244.07599999999999</v>
      </c>
      <c r="P27" s="170">
        <v>246.16300000000001</v>
      </c>
    </row>
    <row r="28" spans="1:16">
      <c r="A28" s="169">
        <v>2018</v>
      </c>
      <c r="B28" s="170">
        <v>247.86699999999999</v>
      </c>
      <c r="C28" s="170">
        <v>248.99100000000001</v>
      </c>
      <c r="D28" s="170">
        <v>249.554</v>
      </c>
      <c r="E28" s="170">
        <v>250.54599999999999</v>
      </c>
      <c r="F28" s="170">
        <v>251.58799999999999</v>
      </c>
      <c r="G28" s="170">
        <v>251.989</v>
      </c>
      <c r="H28" s="170">
        <v>252.006</v>
      </c>
      <c r="I28" s="170">
        <v>252.14599999999999</v>
      </c>
      <c r="J28" s="170">
        <v>252.43899999999999</v>
      </c>
      <c r="K28" s="170">
        <v>252.88499999999999</v>
      </c>
      <c r="L28" s="170">
        <v>252.03800000000001</v>
      </c>
      <c r="M28" s="170">
        <v>251.233</v>
      </c>
      <c r="N28" s="170">
        <v>251.107</v>
      </c>
      <c r="O28" s="170">
        <v>250.089</v>
      </c>
      <c r="P28" s="170">
        <v>252.125</v>
      </c>
    </row>
    <row r="29" spans="1:16">
      <c r="A29" s="169">
        <v>2019</v>
      </c>
      <c r="B29" s="170">
        <v>251.71199999999999</v>
      </c>
      <c r="C29" s="170">
        <v>252.77600000000001</v>
      </c>
      <c r="D29" s="170">
        <v>254.202</v>
      </c>
      <c r="E29" s="170">
        <v>255.548</v>
      </c>
      <c r="F29" s="170">
        <v>256.09199999999998</v>
      </c>
      <c r="G29" s="166"/>
      <c r="H29" s="166"/>
      <c r="I29" s="166"/>
      <c r="J29" s="166"/>
      <c r="K29" s="166"/>
      <c r="L29" s="166"/>
      <c r="M29" s="166"/>
      <c r="N29" s="166"/>
      <c r="O29" s="166"/>
      <c r="P29" s="166"/>
    </row>
  </sheetData>
  <mergeCells count="10">
    <mergeCell ref="A7:F7"/>
    <mergeCell ref="A9:F9"/>
    <mergeCell ref="A11:F11"/>
    <mergeCell ref="A8:F8"/>
    <mergeCell ref="B14:F14"/>
    <mergeCell ref="B15:F15"/>
    <mergeCell ref="B16:F16"/>
    <mergeCell ref="B10:F10"/>
    <mergeCell ref="B12:F12"/>
    <mergeCell ref="B13:F13"/>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
  <sheetViews>
    <sheetView workbookViewId="0">
      <selection activeCell="H17" sqref="H17"/>
    </sheetView>
  </sheetViews>
  <sheetFormatPr defaultRowHeight="14.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19" sqref="A19"/>
    </sheetView>
  </sheetViews>
  <sheetFormatPr defaultRowHeight="14.25"/>
  <cols>
    <col min="1" max="1" width="31.1328125" customWidth="1"/>
    <col min="2" max="2" width="20.59765625" customWidth="1"/>
    <col min="3" max="3" width="21.59765625" customWidth="1"/>
  </cols>
  <sheetData>
    <row r="1" spans="1:3">
      <c r="A1" t="s">
        <v>17</v>
      </c>
    </row>
    <row r="2" spans="1:3">
      <c r="A2" t="s">
        <v>18</v>
      </c>
    </row>
    <row r="4" spans="1:3">
      <c r="A4" s="2" t="s">
        <v>19</v>
      </c>
      <c r="B4" s="8" t="s">
        <v>20</v>
      </c>
      <c r="C4" s="8" t="s">
        <v>21</v>
      </c>
    </row>
    <row r="5" spans="1:3">
      <c r="A5" t="s">
        <v>22</v>
      </c>
      <c r="B5" s="7">
        <v>84000000</v>
      </c>
      <c r="C5" s="7">
        <v>41000000</v>
      </c>
    </row>
    <row r="6" spans="1:3">
      <c r="A6" t="s">
        <v>23</v>
      </c>
      <c r="B6" s="7">
        <v>90000000</v>
      </c>
      <c r="C6" s="7">
        <v>45000000</v>
      </c>
    </row>
    <row r="7" spans="1:3">
      <c r="A7" t="s">
        <v>24</v>
      </c>
      <c r="B7" s="7">
        <v>298000000</v>
      </c>
      <c r="C7" s="7">
        <v>149000000</v>
      </c>
    </row>
    <row r="8" spans="1:3">
      <c r="A8" t="s">
        <v>25</v>
      </c>
      <c r="B8" s="7">
        <v>81000000</v>
      </c>
      <c r="C8" s="7">
        <v>30000000</v>
      </c>
    </row>
    <row r="9" spans="1:3">
      <c r="A9" t="s">
        <v>26</v>
      </c>
      <c r="B9" s="7">
        <v>88000000</v>
      </c>
      <c r="C9" s="7">
        <v>40000000</v>
      </c>
    </row>
    <row r="10" spans="1:3">
      <c r="A10" t="s">
        <v>27</v>
      </c>
      <c r="B10" s="7">
        <v>209000000</v>
      </c>
      <c r="C10" s="7">
        <v>84000000</v>
      </c>
    </row>
    <row r="12" spans="1:3">
      <c r="A12" t="s">
        <v>28</v>
      </c>
    </row>
    <row r="13" spans="1:3">
      <c r="A13" t="s">
        <v>29</v>
      </c>
    </row>
    <row r="14" spans="1:3">
      <c r="A14" t="s">
        <v>30</v>
      </c>
    </row>
  </sheetData>
  <pageMargins left="0.7" right="0.7" top="0.75" bottom="0.75" header="0.3" footer="0.3"/>
  <pageSetup orientation="portrait" horizont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22" workbookViewId="0">
      <selection activeCell="A166" sqref="A166"/>
    </sheetView>
  </sheetViews>
  <sheetFormatPr defaultRowHeight="14.25"/>
  <cols>
    <col min="2" max="2" width="52.1328125" customWidth="1"/>
    <col min="3" max="3" width="17.3984375" customWidth="1"/>
    <col min="4" max="4" width="22.73046875" customWidth="1"/>
    <col min="5" max="5" width="47.73046875" customWidth="1"/>
  </cols>
  <sheetData>
    <row r="1" spans="1:5">
      <c r="A1" t="s">
        <v>79</v>
      </c>
      <c r="E1" s="2" t="s">
        <v>81</v>
      </c>
    </row>
    <row r="2" spans="1:5">
      <c r="A2" t="s">
        <v>86</v>
      </c>
      <c r="E2" t="s">
        <v>82</v>
      </c>
    </row>
    <row r="3" spans="1:5">
      <c r="A3" t="s">
        <v>120</v>
      </c>
      <c r="E3" t="s">
        <v>83</v>
      </c>
    </row>
    <row r="4" spans="1:5">
      <c r="A4" t="s">
        <v>121</v>
      </c>
      <c r="E4" t="s">
        <v>84</v>
      </c>
    </row>
    <row r="5" spans="1:5">
      <c r="E5" t="s">
        <v>85</v>
      </c>
    </row>
    <row r="6" spans="1:5">
      <c r="A6" t="s">
        <v>87</v>
      </c>
    </row>
    <row r="7" spans="1:5">
      <c r="A7" t="s">
        <v>88</v>
      </c>
    </row>
    <row r="8" spans="1:5">
      <c r="A8" t="s">
        <v>89</v>
      </c>
    </row>
    <row r="9" spans="1:5">
      <c r="A9" t="s">
        <v>91</v>
      </c>
    </row>
    <row r="10" spans="1:5">
      <c r="A10" t="s">
        <v>92</v>
      </c>
    </row>
    <row r="11" spans="1:5">
      <c r="A11" t="s">
        <v>93</v>
      </c>
    </row>
    <row r="13" spans="1:5">
      <c r="A13" t="s">
        <v>94</v>
      </c>
      <c r="E13" s="2" t="s">
        <v>113</v>
      </c>
    </row>
    <row r="14" spans="1:5">
      <c r="A14" t="s">
        <v>95</v>
      </c>
      <c r="E14" t="s">
        <v>90</v>
      </c>
    </row>
    <row r="15" spans="1:5">
      <c r="A15" t="s">
        <v>96</v>
      </c>
    </row>
    <row r="16" spans="1:5">
      <c r="E16" s="2" t="s">
        <v>114</v>
      </c>
    </row>
    <row r="17" spans="1:5">
      <c r="A17" t="s">
        <v>102</v>
      </c>
      <c r="E17" t="s">
        <v>115</v>
      </c>
    </row>
    <row r="18" spans="1:5">
      <c r="A18" t="s">
        <v>97</v>
      </c>
    </row>
    <row r="19" spans="1:5">
      <c r="A19" t="s">
        <v>103</v>
      </c>
      <c r="E19" s="2" t="s">
        <v>116</v>
      </c>
    </row>
    <row r="20" spans="1:5">
      <c r="A20" t="s">
        <v>105</v>
      </c>
      <c r="E20" t="s">
        <v>117</v>
      </c>
    </row>
    <row r="21" spans="1:5">
      <c r="A21" t="s">
        <v>124</v>
      </c>
    </row>
    <row r="22" spans="1:5">
      <c r="A22" t="s">
        <v>106</v>
      </c>
    </row>
    <row r="23" spans="1:5">
      <c r="A23" t="s">
        <v>107</v>
      </c>
    </row>
    <row r="25" spans="1:5" ht="28.5">
      <c r="B25" s="11" t="s">
        <v>98</v>
      </c>
      <c r="C25" s="3" t="s">
        <v>100</v>
      </c>
      <c r="D25" s="3" t="s">
        <v>33</v>
      </c>
      <c r="E25" s="3" t="s">
        <v>110</v>
      </c>
    </row>
    <row r="26" spans="1:5">
      <c r="B26" t="s">
        <v>99</v>
      </c>
      <c r="C26">
        <v>500</v>
      </c>
      <c r="D26">
        <v>5900000</v>
      </c>
      <c r="E26">
        <v>1984</v>
      </c>
    </row>
    <row r="27" spans="1:5">
      <c r="B27" t="s">
        <v>101</v>
      </c>
      <c r="C27">
        <v>500</v>
      </c>
      <c r="D27">
        <v>7050000</v>
      </c>
      <c r="E27">
        <v>1984</v>
      </c>
    </row>
    <row r="28" spans="1:5">
      <c r="B28" t="s">
        <v>104</v>
      </c>
      <c r="C28">
        <v>500</v>
      </c>
      <c r="D28">
        <v>7050000</v>
      </c>
      <c r="E28">
        <v>1983</v>
      </c>
    </row>
    <row r="29" spans="1:5">
      <c r="B29" t="s">
        <v>111</v>
      </c>
      <c r="C29">
        <v>1030</v>
      </c>
      <c r="D29">
        <v>6000000</v>
      </c>
      <c r="E29">
        <v>1999</v>
      </c>
    </row>
    <row r="30" spans="1:5">
      <c r="B30" t="s">
        <v>108</v>
      </c>
      <c r="C30">
        <v>1800</v>
      </c>
      <c r="D30">
        <v>6000000</v>
      </c>
      <c r="E30">
        <v>2009</v>
      </c>
    </row>
    <row r="31" spans="1:5">
      <c r="B31" t="s">
        <v>109</v>
      </c>
      <c r="C31">
        <v>2800</v>
      </c>
      <c r="D31">
        <v>22000000</v>
      </c>
      <c r="E31">
        <v>2014</v>
      </c>
    </row>
    <row r="33" spans="1:5">
      <c r="A33" t="s">
        <v>112</v>
      </c>
    </row>
    <row r="34" spans="1:5">
      <c r="A34" t="s">
        <v>125</v>
      </c>
    </row>
    <row r="35" spans="1:5">
      <c r="A35" s="9">
        <v>10000000</v>
      </c>
    </row>
    <row r="37" spans="1:5">
      <c r="A37" t="s">
        <v>123</v>
      </c>
    </row>
    <row r="42" spans="1:5">
      <c r="A42" s="2" t="s">
        <v>126</v>
      </c>
      <c r="B42" s="14"/>
      <c r="E42" s="2" t="s">
        <v>128</v>
      </c>
    </row>
    <row r="43" spans="1:5">
      <c r="A43" t="s">
        <v>127</v>
      </c>
      <c r="E43" t="s">
        <v>129</v>
      </c>
    </row>
    <row r="44" spans="1:5">
      <c r="A44" t="s">
        <v>130</v>
      </c>
    </row>
    <row r="45" spans="1:5">
      <c r="E45" s="2" t="s">
        <v>133</v>
      </c>
    </row>
    <row r="46" spans="1:5">
      <c r="A46" t="s">
        <v>131</v>
      </c>
      <c r="E46" t="s">
        <v>134</v>
      </c>
    </row>
    <row r="47" spans="1:5">
      <c r="A47" t="s">
        <v>132</v>
      </c>
      <c r="E47" t="s">
        <v>135</v>
      </c>
    </row>
    <row r="48" spans="1:5">
      <c r="A48" t="s">
        <v>137</v>
      </c>
      <c r="E48" t="s">
        <v>136</v>
      </c>
    </row>
    <row r="49" spans="1:1">
      <c r="A49" s="9">
        <v>30000</v>
      </c>
    </row>
    <row r="51" spans="1:1">
      <c r="A51" t="s">
        <v>123</v>
      </c>
    </row>
  </sheetData>
  <pageMargins left="0.7" right="0.7" top="0.75" bottom="0.75" header="0.3" footer="0.3"/>
  <pageSetup orientation="portrait" horizontalDpi="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
  <sheetViews>
    <sheetView workbookViewId="0">
      <selection activeCell="A33" sqref="A33"/>
    </sheetView>
  </sheetViews>
  <sheetFormatPr defaultRowHeight="14.25"/>
  <cols>
    <col min="1" max="1" width="19.86328125" customWidth="1"/>
  </cols>
  <sheetData>
    <row r="1" spans="1:51">
      <c r="A1" t="s">
        <v>191</v>
      </c>
    </row>
    <row r="2" spans="1:51">
      <c r="A2" t="s">
        <v>145</v>
      </c>
      <c r="B2">
        <v>2001</v>
      </c>
      <c r="C2">
        <v>2002</v>
      </c>
      <c r="D2">
        <v>2003</v>
      </c>
      <c r="E2">
        <v>2004</v>
      </c>
      <c r="F2">
        <v>2005</v>
      </c>
      <c r="G2">
        <v>2006</v>
      </c>
      <c r="H2">
        <v>2007</v>
      </c>
      <c r="I2">
        <v>2008</v>
      </c>
      <c r="J2">
        <v>2009</v>
      </c>
      <c r="K2">
        <v>2010</v>
      </c>
      <c r="L2">
        <v>2011</v>
      </c>
      <c r="M2">
        <v>2012</v>
      </c>
      <c r="N2">
        <v>2013</v>
      </c>
      <c r="O2">
        <v>2014</v>
      </c>
      <c r="P2">
        <v>2015</v>
      </c>
      <c r="Q2">
        <v>2016</v>
      </c>
      <c r="R2">
        <v>2017</v>
      </c>
      <c r="S2">
        <v>2018</v>
      </c>
      <c r="T2">
        <v>2019</v>
      </c>
      <c r="U2">
        <v>2020</v>
      </c>
      <c r="V2">
        <v>2021</v>
      </c>
      <c r="W2">
        <v>2022</v>
      </c>
      <c r="X2">
        <v>2023</v>
      </c>
      <c r="Y2">
        <v>2024</v>
      </c>
      <c r="Z2">
        <v>2025</v>
      </c>
      <c r="AA2">
        <v>2026</v>
      </c>
      <c r="AB2">
        <v>2027</v>
      </c>
      <c r="AC2">
        <v>2028</v>
      </c>
      <c r="AD2">
        <v>2029</v>
      </c>
      <c r="AE2">
        <v>2030</v>
      </c>
      <c r="AF2">
        <v>2031</v>
      </c>
      <c r="AG2">
        <v>2032</v>
      </c>
      <c r="AH2">
        <v>2033</v>
      </c>
      <c r="AI2">
        <v>2034</v>
      </c>
      <c r="AJ2">
        <v>2035</v>
      </c>
      <c r="AK2">
        <v>2036</v>
      </c>
      <c r="AL2">
        <v>2037</v>
      </c>
      <c r="AM2">
        <v>2038</v>
      </c>
      <c r="AN2">
        <v>2039</v>
      </c>
      <c r="AO2">
        <v>2040</v>
      </c>
      <c r="AP2">
        <v>2041</v>
      </c>
      <c r="AQ2">
        <v>2042</v>
      </c>
      <c r="AR2">
        <v>2043</v>
      </c>
      <c r="AS2">
        <v>2044</v>
      </c>
      <c r="AT2">
        <v>2045</v>
      </c>
      <c r="AU2">
        <v>2046</v>
      </c>
      <c r="AV2">
        <v>2047</v>
      </c>
      <c r="AW2">
        <v>2048</v>
      </c>
      <c r="AX2">
        <v>2049</v>
      </c>
      <c r="AY2">
        <v>2050</v>
      </c>
    </row>
    <row r="3" spans="1:51">
      <c r="A3" t="s">
        <v>182</v>
      </c>
      <c r="B3">
        <v>0</v>
      </c>
      <c r="C3">
        <v>0</v>
      </c>
      <c r="D3">
        <v>0</v>
      </c>
      <c r="E3">
        <v>0</v>
      </c>
      <c r="F3">
        <v>0</v>
      </c>
      <c r="G3">
        <v>0</v>
      </c>
      <c r="H3">
        <v>0</v>
      </c>
      <c r="I3">
        <v>0</v>
      </c>
      <c r="J3">
        <v>0</v>
      </c>
      <c r="K3">
        <v>0</v>
      </c>
      <c r="L3">
        <v>101953</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row>
    <row r="4" spans="1:51">
      <c r="A4" t="s">
        <v>183</v>
      </c>
      <c r="B4">
        <v>0</v>
      </c>
      <c r="C4">
        <v>0</v>
      </c>
      <c r="D4">
        <v>0</v>
      </c>
      <c r="E4">
        <v>0</v>
      </c>
      <c r="F4">
        <v>0</v>
      </c>
      <c r="G4">
        <v>0</v>
      </c>
      <c r="H4">
        <v>0</v>
      </c>
      <c r="I4">
        <v>0</v>
      </c>
      <c r="J4">
        <v>0</v>
      </c>
      <c r="K4">
        <v>0</v>
      </c>
      <c r="L4">
        <v>0</v>
      </c>
      <c r="M4">
        <v>0</v>
      </c>
      <c r="N4">
        <v>0</v>
      </c>
      <c r="O4">
        <v>0</v>
      </c>
      <c r="P4">
        <v>0</v>
      </c>
      <c r="Q4">
        <v>500000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row>
    <row r="5" spans="1:51">
      <c r="A5" t="s">
        <v>184</v>
      </c>
      <c r="B5">
        <v>0</v>
      </c>
      <c r="C5">
        <v>0</v>
      </c>
      <c r="D5">
        <v>0</v>
      </c>
      <c r="E5">
        <v>0</v>
      </c>
      <c r="F5">
        <v>0</v>
      </c>
      <c r="G5">
        <v>0</v>
      </c>
      <c r="H5">
        <v>0</v>
      </c>
      <c r="I5">
        <v>0</v>
      </c>
      <c r="J5">
        <v>0</v>
      </c>
      <c r="K5">
        <v>0</v>
      </c>
      <c r="L5">
        <v>0</v>
      </c>
      <c r="M5">
        <v>0</v>
      </c>
      <c r="N5">
        <v>0</v>
      </c>
      <c r="O5">
        <v>0</v>
      </c>
      <c r="P5">
        <v>0</v>
      </c>
      <c r="Q5">
        <v>580000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row>
    <row r="6" spans="1:51">
      <c r="A6" t="s">
        <v>185</v>
      </c>
      <c r="B6">
        <v>333709</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row>
    <row r="7" spans="1:51">
      <c r="A7" t="s">
        <v>186</v>
      </c>
      <c r="B7">
        <v>0</v>
      </c>
      <c r="C7">
        <v>0</v>
      </c>
      <c r="D7">
        <v>0</v>
      </c>
      <c r="E7">
        <v>0</v>
      </c>
      <c r="F7">
        <v>0</v>
      </c>
      <c r="G7">
        <v>0</v>
      </c>
      <c r="H7">
        <v>0</v>
      </c>
      <c r="I7">
        <v>0</v>
      </c>
      <c r="J7">
        <v>567258</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row>
    <row r="8" spans="1:51" s="5" customFormat="1">
      <c r="A8" s="5" t="s">
        <v>187</v>
      </c>
      <c r="B8" s="5">
        <v>0</v>
      </c>
      <c r="C8" s="5">
        <v>0</v>
      </c>
      <c r="D8" s="5">
        <v>0</v>
      </c>
      <c r="E8" s="5">
        <v>0</v>
      </c>
      <c r="F8" s="5">
        <v>0</v>
      </c>
      <c r="G8" s="5">
        <v>0</v>
      </c>
      <c r="H8" s="5">
        <v>0</v>
      </c>
      <c r="I8" s="5">
        <v>0</v>
      </c>
      <c r="J8" s="5">
        <v>0</v>
      </c>
      <c r="K8" s="5">
        <v>0</v>
      </c>
      <c r="L8" s="5">
        <v>0</v>
      </c>
      <c r="M8" s="5">
        <v>0</v>
      </c>
      <c r="N8" s="5">
        <v>0</v>
      </c>
      <c r="O8" s="5">
        <v>0</v>
      </c>
      <c r="P8" s="5">
        <v>770000</v>
      </c>
      <c r="Q8" s="5">
        <v>760584</v>
      </c>
      <c r="R8" s="5">
        <v>747778</v>
      </c>
      <c r="S8" s="5">
        <v>735178</v>
      </c>
      <c r="T8" s="5">
        <v>722766</v>
      </c>
      <c r="U8" s="5">
        <v>696509</v>
      </c>
      <c r="V8" s="5">
        <v>675588</v>
      </c>
      <c r="W8" s="5">
        <v>657483</v>
      </c>
      <c r="X8" s="5">
        <v>641270</v>
      </c>
      <c r="Y8" s="5">
        <v>632952</v>
      </c>
      <c r="Z8" s="5">
        <v>625610</v>
      </c>
      <c r="AA8" s="5">
        <v>619337</v>
      </c>
      <c r="AB8" s="5">
        <v>613580</v>
      </c>
      <c r="AC8" s="5">
        <v>608229</v>
      </c>
      <c r="AD8" s="5">
        <v>603204</v>
      </c>
      <c r="AE8" s="5">
        <v>598445</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row>
    <row r="9" spans="1:51">
      <c r="A9" t="s">
        <v>188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row>
    <row r="10" spans="1:51">
      <c r="A10" t="s">
        <v>189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row>
    <row r="11" spans="1:51">
      <c r="A11" t="s">
        <v>190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row>
    <row r="13" spans="1:51">
      <c r="A13" t="s">
        <v>194</v>
      </c>
    </row>
    <row r="15" spans="1:51">
      <c r="A15" t="s">
        <v>192</v>
      </c>
    </row>
    <row r="16" spans="1:51">
      <c r="A16" t="s">
        <v>145</v>
      </c>
      <c r="B16">
        <v>2001</v>
      </c>
      <c r="C16">
        <v>2002</v>
      </c>
      <c r="D16">
        <v>2003</v>
      </c>
      <c r="E16">
        <v>2004</v>
      </c>
      <c r="F16">
        <v>2005</v>
      </c>
      <c r="G16">
        <v>2006</v>
      </c>
      <c r="H16">
        <v>2007</v>
      </c>
      <c r="I16">
        <v>2008</v>
      </c>
      <c r="J16">
        <v>2009</v>
      </c>
      <c r="K16">
        <v>2010</v>
      </c>
      <c r="L16">
        <v>2011</v>
      </c>
      <c r="M16">
        <v>2012</v>
      </c>
      <c r="N16">
        <v>2013</v>
      </c>
      <c r="O16">
        <v>2014</v>
      </c>
      <c r="P16">
        <v>2015</v>
      </c>
      <c r="Q16">
        <v>2016</v>
      </c>
      <c r="R16">
        <v>2017</v>
      </c>
      <c r="S16">
        <v>2018</v>
      </c>
      <c r="T16">
        <v>2019</v>
      </c>
      <c r="U16">
        <v>2020</v>
      </c>
      <c r="V16">
        <v>2021</v>
      </c>
      <c r="W16">
        <v>2022</v>
      </c>
      <c r="X16">
        <v>2023</v>
      </c>
      <c r="Y16">
        <v>2024</v>
      </c>
      <c r="Z16">
        <v>2025</v>
      </c>
      <c r="AA16">
        <v>2026</v>
      </c>
      <c r="AB16">
        <v>2027</v>
      </c>
      <c r="AC16">
        <v>2028</v>
      </c>
      <c r="AD16">
        <v>2029</v>
      </c>
      <c r="AE16">
        <v>2030</v>
      </c>
      <c r="AF16">
        <v>2031</v>
      </c>
      <c r="AG16">
        <v>2032</v>
      </c>
      <c r="AH16">
        <v>2033</v>
      </c>
      <c r="AI16">
        <v>2034</v>
      </c>
      <c r="AJ16">
        <v>2035</v>
      </c>
      <c r="AK16">
        <v>2036</v>
      </c>
      <c r="AL16">
        <v>2037</v>
      </c>
      <c r="AM16">
        <v>2038</v>
      </c>
      <c r="AN16">
        <v>2039</v>
      </c>
      <c r="AO16">
        <v>2040</v>
      </c>
      <c r="AP16">
        <v>2041</v>
      </c>
      <c r="AQ16">
        <v>2042</v>
      </c>
      <c r="AR16">
        <v>2043</v>
      </c>
      <c r="AS16">
        <v>2044</v>
      </c>
      <c r="AT16">
        <v>2045</v>
      </c>
      <c r="AU16">
        <v>2046</v>
      </c>
      <c r="AV16">
        <v>2047</v>
      </c>
      <c r="AW16">
        <v>2048</v>
      </c>
      <c r="AX16">
        <v>2049</v>
      </c>
      <c r="AY16">
        <v>2050</v>
      </c>
    </row>
    <row r="17" spans="1:51">
      <c r="A17" t="s">
        <v>182</v>
      </c>
      <c r="B17" s="17">
        <v>101953</v>
      </c>
      <c r="C17" s="17">
        <v>101953</v>
      </c>
      <c r="D17" s="17">
        <v>101953</v>
      </c>
      <c r="E17" s="17">
        <v>101953</v>
      </c>
      <c r="F17" s="17">
        <v>101953</v>
      </c>
      <c r="G17" s="17">
        <v>101953</v>
      </c>
      <c r="H17" s="17">
        <v>101953</v>
      </c>
      <c r="I17" s="17">
        <v>101953</v>
      </c>
      <c r="J17" s="17">
        <v>101953</v>
      </c>
      <c r="K17" s="17">
        <v>101953</v>
      </c>
      <c r="L17" s="17">
        <v>101953</v>
      </c>
      <c r="M17" s="17">
        <v>101953</v>
      </c>
      <c r="N17" s="17">
        <v>101953</v>
      </c>
      <c r="O17" s="17">
        <v>101953</v>
      </c>
      <c r="P17" s="17">
        <v>101953</v>
      </c>
      <c r="Q17" s="17">
        <v>101953</v>
      </c>
      <c r="R17" s="17">
        <v>101953</v>
      </c>
      <c r="S17" s="17">
        <v>101953</v>
      </c>
      <c r="T17" s="17">
        <v>101953</v>
      </c>
      <c r="U17" s="17">
        <v>101953</v>
      </c>
      <c r="V17" s="17">
        <v>101953</v>
      </c>
      <c r="W17" s="17">
        <v>101953</v>
      </c>
      <c r="X17" s="17">
        <v>101953</v>
      </c>
      <c r="Y17" s="17">
        <v>101953</v>
      </c>
      <c r="Z17" s="17">
        <v>101953</v>
      </c>
      <c r="AA17" s="17">
        <v>101953</v>
      </c>
      <c r="AB17" s="17">
        <v>101953</v>
      </c>
      <c r="AC17" s="17">
        <v>101953</v>
      </c>
      <c r="AD17" s="17">
        <v>101953</v>
      </c>
      <c r="AE17" s="17">
        <v>101953</v>
      </c>
      <c r="AF17" s="17">
        <v>101953</v>
      </c>
      <c r="AG17" s="17">
        <v>101953</v>
      </c>
      <c r="AH17" s="17">
        <v>101953</v>
      </c>
      <c r="AI17" s="17">
        <v>101953</v>
      </c>
      <c r="AJ17" s="17">
        <v>101953</v>
      </c>
      <c r="AK17" s="17">
        <v>101953</v>
      </c>
      <c r="AL17" s="17">
        <v>101953</v>
      </c>
      <c r="AM17" s="17">
        <v>101953</v>
      </c>
      <c r="AN17" s="17">
        <v>101953</v>
      </c>
      <c r="AO17" s="17">
        <v>101953</v>
      </c>
      <c r="AP17" s="17">
        <v>101953</v>
      </c>
      <c r="AQ17" s="17">
        <v>101953</v>
      </c>
      <c r="AR17" s="17">
        <v>101953</v>
      </c>
      <c r="AS17" s="17">
        <v>101953</v>
      </c>
      <c r="AT17" s="17">
        <v>101953</v>
      </c>
      <c r="AU17" s="17">
        <v>101953</v>
      </c>
      <c r="AV17" s="17">
        <v>101953</v>
      </c>
      <c r="AW17" s="17">
        <v>101953</v>
      </c>
      <c r="AX17" s="17">
        <v>101953</v>
      </c>
      <c r="AY17" s="17">
        <v>101953</v>
      </c>
    </row>
    <row r="18" spans="1:51">
      <c r="A18" t="s">
        <v>183</v>
      </c>
      <c r="B18" s="17">
        <v>500000</v>
      </c>
      <c r="C18" s="17">
        <v>500000</v>
      </c>
      <c r="D18" s="17">
        <v>500000</v>
      </c>
      <c r="E18" s="17">
        <v>500000</v>
      </c>
      <c r="F18" s="17">
        <v>500000</v>
      </c>
      <c r="G18" s="17">
        <v>500000</v>
      </c>
      <c r="H18" s="17">
        <v>500000</v>
      </c>
      <c r="I18" s="17">
        <v>500000</v>
      </c>
      <c r="J18" s="17">
        <v>500000</v>
      </c>
      <c r="K18" s="17">
        <v>500000</v>
      </c>
      <c r="L18" s="17">
        <v>500000</v>
      </c>
      <c r="M18" s="17">
        <v>500000</v>
      </c>
      <c r="N18" s="17">
        <v>500000</v>
      </c>
      <c r="O18" s="17">
        <v>500000</v>
      </c>
      <c r="P18" s="17">
        <v>500000</v>
      </c>
      <c r="Q18" s="17">
        <v>500000</v>
      </c>
      <c r="R18" s="17">
        <v>500000</v>
      </c>
      <c r="S18" s="17">
        <v>500000</v>
      </c>
      <c r="T18" s="17">
        <v>500000</v>
      </c>
      <c r="U18" s="17">
        <v>500000</v>
      </c>
      <c r="V18" s="17">
        <v>500000</v>
      </c>
      <c r="W18" s="17">
        <v>500000</v>
      </c>
      <c r="X18" s="17">
        <v>500000</v>
      </c>
      <c r="Y18" s="17">
        <v>500000</v>
      </c>
      <c r="Z18" s="17">
        <v>500000</v>
      </c>
      <c r="AA18" s="17">
        <v>500000</v>
      </c>
      <c r="AB18" s="17">
        <v>500000</v>
      </c>
      <c r="AC18" s="17">
        <v>500000</v>
      </c>
      <c r="AD18" s="17">
        <v>500000</v>
      </c>
      <c r="AE18" s="17">
        <v>500000</v>
      </c>
      <c r="AF18" s="17">
        <v>500000</v>
      </c>
      <c r="AG18" s="17">
        <v>500000</v>
      </c>
      <c r="AH18" s="17">
        <v>500000</v>
      </c>
      <c r="AI18" s="17">
        <v>500000</v>
      </c>
      <c r="AJ18" s="17">
        <v>500000</v>
      </c>
      <c r="AK18" s="17">
        <v>500000</v>
      </c>
      <c r="AL18" s="17">
        <v>500000</v>
      </c>
      <c r="AM18" s="17">
        <v>500000</v>
      </c>
      <c r="AN18" s="17">
        <v>500000</v>
      </c>
      <c r="AO18" s="17">
        <v>500000</v>
      </c>
      <c r="AP18" s="17">
        <v>500000</v>
      </c>
      <c r="AQ18" s="17">
        <v>500000</v>
      </c>
      <c r="AR18" s="17">
        <v>500000</v>
      </c>
      <c r="AS18" s="17">
        <v>500000</v>
      </c>
      <c r="AT18" s="17">
        <v>500000</v>
      </c>
      <c r="AU18" s="17">
        <v>500000</v>
      </c>
      <c r="AV18" s="17">
        <v>500000</v>
      </c>
      <c r="AW18" s="17">
        <v>500000</v>
      </c>
      <c r="AX18" s="17">
        <v>500000</v>
      </c>
      <c r="AY18" s="17">
        <v>500000</v>
      </c>
    </row>
    <row r="19" spans="1:51">
      <c r="A19" t="s">
        <v>184</v>
      </c>
      <c r="B19" s="17">
        <v>580000</v>
      </c>
      <c r="C19" s="17">
        <v>580000</v>
      </c>
      <c r="D19" s="17">
        <v>580000</v>
      </c>
      <c r="E19" s="17">
        <v>580000</v>
      </c>
      <c r="F19" s="17">
        <v>580000</v>
      </c>
      <c r="G19" s="17">
        <v>580000</v>
      </c>
      <c r="H19" s="17">
        <v>580000</v>
      </c>
      <c r="I19" s="17">
        <v>580000</v>
      </c>
      <c r="J19" s="17">
        <v>580000</v>
      </c>
      <c r="K19" s="17">
        <v>580000</v>
      </c>
      <c r="L19" s="17">
        <v>580000</v>
      </c>
      <c r="M19" s="17">
        <v>580000</v>
      </c>
      <c r="N19" s="17">
        <v>580000</v>
      </c>
      <c r="O19" s="17">
        <v>580000</v>
      </c>
      <c r="P19" s="17">
        <v>580000</v>
      </c>
      <c r="Q19" s="17">
        <v>580000</v>
      </c>
      <c r="R19" s="17">
        <v>580000</v>
      </c>
      <c r="S19" s="17">
        <v>580000</v>
      </c>
      <c r="T19" s="17">
        <v>580000</v>
      </c>
      <c r="U19" s="17">
        <v>580000</v>
      </c>
      <c r="V19" s="17">
        <v>580000</v>
      </c>
      <c r="W19" s="17">
        <v>580000</v>
      </c>
      <c r="X19" s="17">
        <v>580000</v>
      </c>
      <c r="Y19" s="17">
        <v>580000</v>
      </c>
      <c r="Z19" s="17">
        <v>580000</v>
      </c>
      <c r="AA19" s="17">
        <v>580000</v>
      </c>
      <c r="AB19" s="17">
        <v>580000</v>
      </c>
      <c r="AC19" s="17">
        <v>580000</v>
      </c>
      <c r="AD19" s="17">
        <v>580000</v>
      </c>
      <c r="AE19" s="17">
        <v>580000</v>
      </c>
      <c r="AF19" s="17">
        <v>580000</v>
      </c>
      <c r="AG19" s="17">
        <v>580000</v>
      </c>
      <c r="AH19" s="17">
        <v>580000</v>
      </c>
      <c r="AI19" s="17">
        <v>580000</v>
      </c>
      <c r="AJ19" s="17">
        <v>580000</v>
      </c>
      <c r="AK19" s="17">
        <v>580000</v>
      </c>
      <c r="AL19" s="17">
        <v>580000</v>
      </c>
      <c r="AM19" s="17">
        <v>580000</v>
      </c>
      <c r="AN19" s="17">
        <v>580000</v>
      </c>
      <c r="AO19" s="17">
        <v>580000</v>
      </c>
      <c r="AP19" s="17">
        <v>580000</v>
      </c>
      <c r="AQ19" s="17">
        <v>580000</v>
      </c>
      <c r="AR19" s="17">
        <v>580000</v>
      </c>
      <c r="AS19" s="17">
        <v>580000</v>
      </c>
      <c r="AT19" s="17">
        <v>580000</v>
      </c>
      <c r="AU19" s="17">
        <v>580000</v>
      </c>
      <c r="AV19" s="17">
        <v>580000</v>
      </c>
      <c r="AW19" s="17">
        <v>580000</v>
      </c>
      <c r="AX19" s="17">
        <v>580000</v>
      </c>
      <c r="AY19" s="17">
        <v>580000</v>
      </c>
    </row>
    <row r="20" spans="1:51">
      <c r="A20" t="s">
        <v>185</v>
      </c>
      <c r="B20" s="17">
        <v>333709</v>
      </c>
      <c r="C20" s="17">
        <v>333709</v>
      </c>
      <c r="D20" s="17">
        <v>333709</v>
      </c>
      <c r="E20" s="17">
        <v>333709</v>
      </c>
      <c r="F20" s="17">
        <v>333709</v>
      </c>
      <c r="G20" s="17">
        <v>333709</v>
      </c>
      <c r="H20" s="17">
        <v>333709</v>
      </c>
      <c r="I20" s="17">
        <v>333709</v>
      </c>
      <c r="J20" s="17">
        <v>333709</v>
      </c>
      <c r="K20" s="17">
        <v>333709</v>
      </c>
      <c r="L20" s="17">
        <v>333709</v>
      </c>
      <c r="M20" s="17">
        <v>333709</v>
      </c>
      <c r="N20" s="17">
        <v>333709</v>
      </c>
      <c r="O20" s="17">
        <v>333709</v>
      </c>
      <c r="P20" s="17">
        <v>333709</v>
      </c>
      <c r="Q20" s="17">
        <v>333709</v>
      </c>
      <c r="R20" s="17">
        <v>333709</v>
      </c>
      <c r="S20" s="17">
        <v>333709</v>
      </c>
      <c r="T20" s="17">
        <v>333709</v>
      </c>
      <c r="U20" s="17">
        <v>333709</v>
      </c>
      <c r="V20" s="17">
        <v>333709</v>
      </c>
      <c r="W20" s="17">
        <v>333709</v>
      </c>
      <c r="X20" s="17">
        <v>333709</v>
      </c>
      <c r="Y20" s="17">
        <v>333709</v>
      </c>
      <c r="Z20" s="17">
        <v>333709</v>
      </c>
      <c r="AA20" s="17">
        <v>333709</v>
      </c>
      <c r="AB20" s="17">
        <v>333709</v>
      </c>
      <c r="AC20" s="17">
        <v>333709</v>
      </c>
      <c r="AD20" s="17">
        <v>333709</v>
      </c>
      <c r="AE20" s="17">
        <v>333709</v>
      </c>
      <c r="AF20" s="17">
        <v>333709</v>
      </c>
      <c r="AG20" s="17">
        <v>333709</v>
      </c>
      <c r="AH20" s="17">
        <v>333709</v>
      </c>
      <c r="AI20" s="17">
        <v>333709</v>
      </c>
      <c r="AJ20" s="17">
        <v>333709</v>
      </c>
      <c r="AK20" s="17">
        <v>333709</v>
      </c>
      <c r="AL20" s="17">
        <v>333709</v>
      </c>
      <c r="AM20" s="17">
        <v>333709</v>
      </c>
      <c r="AN20" s="17">
        <v>333709</v>
      </c>
      <c r="AO20" s="17">
        <v>333709</v>
      </c>
      <c r="AP20" s="17">
        <v>333709</v>
      </c>
      <c r="AQ20" s="17">
        <v>333709</v>
      </c>
      <c r="AR20" s="17">
        <v>333709</v>
      </c>
      <c r="AS20" s="17">
        <v>333709</v>
      </c>
      <c r="AT20" s="17">
        <v>333709</v>
      </c>
      <c r="AU20" s="17">
        <v>333709</v>
      </c>
      <c r="AV20" s="17">
        <v>333709</v>
      </c>
      <c r="AW20" s="17">
        <v>333709</v>
      </c>
      <c r="AX20" s="17">
        <v>333709</v>
      </c>
      <c r="AY20" s="17">
        <v>333709</v>
      </c>
    </row>
    <row r="21" spans="1:51">
      <c r="A21" t="s">
        <v>193</v>
      </c>
      <c r="Q21" s="5">
        <v>760584</v>
      </c>
      <c r="R21" s="5">
        <v>747778</v>
      </c>
      <c r="S21" s="5">
        <v>735178</v>
      </c>
      <c r="T21" s="5">
        <v>722766</v>
      </c>
      <c r="U21" s="5">
        <v>696509</v>
      </c>
      <c r="V21" s="5">
        <v>675588</v>
      </c>
      <c r="W21" s="5">
        <v>657483</v>
      </c>
      <c r="X21" s="5">
        <v>641270</v>
      </c>
      <c r="Y21" s="5">
        <v>632952</v>
      </c>
      <c r="Z21" s="5">
        <v>625610</v>
      </c>
      <c r="AA21" s="5">
        <v>619337</v>
      </c>
      <c r="AB21" s="5">
        <v>613580</v>
      </c>
      <c r="AC21" s="5">
        <v>608229</v>
      </c>
      <c r="AD21" s="5">
        <v>603204</v>
      </c>
      <c r="AE21" s="5">
        <v>598445</v>
      </c>
      <c r="AF21" s="28">
        <v>598445</v>
      </c>
      <c r="AG21" s="28">
        <v>598445</v>
      </c>
      <c r="AH21" s="28">
        <v>598445</v>
      </c>
      <c r="AI21" s="28">
        <v>598445</v>
      </c>
      <c r="AJ21" s="28">
        <v>598445</v>
      </c>
      <c r="AK21" s="28">
        <v>598445</v>
      </c>
      <c r="AL21" s="28">
        <v>598445</v>
      </c>
      <c r="AM21" s="28">
        <v>598445</v>
      </c>
      <c r="AN21" s="28">
        <v>598445</v>
      </c>
      <c r="AO21" s="28">
        <v>598445</v>
      </c>
      <c r="AP21" s="28">
        <v>598445</v>
      </c>
      <c r="AQ21" s="28">
        <v>598445</v>
      </c>
      <c r="AR21" s="28">
        <v>598445</v>
      </c>
      <c r="AS21" s="28">
        <v>598445</v>
      </c>
      <c r="AT21" s="28">
        <v>598445</v>
      </c>
      <c r="AU21" s="28">
        <v>598445</v>
      </c>
      <c r="AV21" s="28">
        <v>598445</v>
      </c>
      <c r="AW21" s="28">
        <v>598445</v>
      </c>
      <c r="AX21" s="28">
        <v>598445</v>
      </c>
      <c r="AY21" s="28">
        <v>598445</v>
      </c>
    </row>
    <row r="22" spans="1:51">
      <c r="A22" t="s">
        <v>186</v>
      </c>
      <c r="J22" s="29">
        <v>567258</v>
      </c>
      <c r="K22" s="28">
        <v>567258</v>
      </c>
      <c r="L22" s="28">
        <v>567258</v>
      </c>
      <c r="M22" s="28">
        <v>567258</v>
      </c>
      <c r="N22" s="28">
        <v>567258</v>
      </c>
      <c r="O22" s="28">
        <v>567258</v>
      </c>
      <c r="P22" s="28">
        <v>567258</v>
      </c>
      <c r="Q22" s="28">
        <v>567258</v>
      </c>
      <c r="R22" s="28">
        <v>567258</v>
      </c>
      <c r="S22" s="28">
        <v>567258</v>
      </c>
      <c r="T22" s="28">
        <v>567258</v>
      </c>
      <c r="U22" s="28">
        <v>567258</v>
      </c>
      <c r="V22" s="28">
        <v>567258</v>
      </c>
      <c r="W22" s="28">
        <v>567258</v>
      </c>
      <c r="X22" s="28">
        <v>567258</v>
      </c>
      <c r="Y22" s="28">
        <v>567258</v>
      </c>
      <c r="Z22" s="28">
        <v>567258</v>
      </c>
      <c r="AA22" s="28">
        <v>567258</v>
      </c>
      <c r="AB22" s="28">
        <v>567258</v>
      </c>
      <c r="AC22" s="28">
        <v>567258</v>
      </c>
      <c r="AD22" s="28">
        <v>567258</v>
      </c>
      <c r="AE22" s="28">
        <v>567258</v>
      </c>
      <c r="AF22" s="28">
        <v>567258</v>
      </c>
      <c r="AG22" s="28">
        <v>567258</v>
      </c>
      <c r="AH22" s="28">
        <v>567258</v>
      </c>
      <c r="AI22" s="28">
        <v>567258</v>
      </c>
      <c r="AJ22" s="28">
        <v>567258</v>
      </c>
      <c r="AK22" s="28">
        <v>567258</v>
      </c>
      <c r="AL22" s="28">
        <v>567258</v>
      </c>
      <c r="AM22" s="28">
        <v>567258</v>
      </c>
      <c r="AN22" s="28">
        <v>567258</v>
      </c>
      <c r="AO22" s="28">
        <v>567258</v>
      </c>
      <c r="AP22" s="28">
        <v>567258</v>
      </c>
      <c r="AQ22" s="28">
        <v>567258</v>
      </c>
      <c r="AR22" s="28">
        <v>567258</v>
      </c>
      <c r="AS22" s="28">
        <v>567258</v>
      </c>
      <c r="AT22" s="28">
        <v>567258</v>
      </c>
      <c r="AU22" s="28">
        <v>567258</v>
      </c>
      <c r="AV22" s="28">
        <v>567258</v>
      </c>
      <c r="AW22" s="28">
        <v>567258</v>
      </c>
      <c r="AX22" s="28">
        <v>567258</v>
      </c>
      <c r="AY22" s="28">
        <v>567258</v>
      </c>
    </row>
    <row r="24" spans="1:51">
      <c r="A24" s="9" t="s">
        <v>6</v>
      </c>
    </row>
    <row r="25" spans="1:51">
      <c r="A25" t="s">
        <v>195</v>
      </c>
    </row>
    <row r="27" spans="1:51">
      <c r="A27" t="s">
        <v>210</v>
      </c>
    </row>
    <row r="28" spans="1:51">
      <c r="A28" t="s">
        <v>197</v>
      </c>
    </row>
    <row r="29" spans="1:51">
      <c r="A29" t="s">
        <v>198</v>
      </c>
    </row>
    <row r="31" spans="1:51">
      <c r="A31" t="s">
        <v>199</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F21" sqref="F21"/>
    </sheetView>
  </sheetViews>
  <sheetFormatPr defaultRowHeight="14.25"/>
  <cols>
    <col min="1" max="1" width="16.59765625" customWidth="1"/>
    <col min="2" max="2" width="12.73046875" customWidth="1"/>
  </cols>
  <sheetData>
    <row r="1" spans="1:3">
      <c r="A1" s="1" t="s">
        <v>31</v>
      </c>
    </row>
    <row r="2" spans="1:3">
      <c r="A2" s="2" t="s">
        <v>32</v>
      </c>
      <c r="B2" s="2" t="s">
        <v>19</v>
      </c>
      <c r="C2" s="2" t="s">
        <v>33</v>
      </c>
    </row>
    <row r="3" spans="1:3">
      <c r="A3" t="s">
        <v>34</v>
      </c>
      <c r="B3" t="s">
        <v>35</v>
      </c>
      <c r="C3">
        <v>8700</v>
      </c>
    </row>
    <row r="4" spans="1:3">
      <c r="A4" t="s">
        <v>36</v>
      </c>
      <c r="B4" t="s">
        <v>37</v>
      </c>
      <c r="C4">
        <v>4600</v>
      </c>
    </row>
    <row r="5" spans="1:3">
      <c r="A5" t="s">
        <v>38</v>
      </c>
      <c r="B5" t="s">
        <v>39</v>
      </c>
      <c r="C5">
        <v>10500</v>
      </c>
    </row>
    <row r="6" spans="1:3">
      <c r="A6" t="s">
        <v>40</v>
      </c>
      <c r="B6" t="s">
        <v>41</v>
      </c>
      <c r="C6">
        <v>6500</v>
      </c>
    </row>
    <row r="7" spans="1:3">
      <c r="A7" t="s">
        <v>42</v>
      </c>
      <c r="B7" t="s">
        <v>43</v>
      </c>
      <c r="C7">
        <v>3000</v>
      </c>
    </row>
    <row r="8" spans="1:3">
      <c r="A8" t="s">
        <v>44</v>
      </c>
      <c r="B8" t="s">
        <v>45</v>
      </c>
      <c r="C8">
        <v>10000</v>
      </c>
    </row>
    <row r="9" spans="1:3">
      <c r="A9" t="s">
        <v>46</v>
      </c>
      <c r="B9" t="s">
        <v>47</v>
      </c>
      <c r="C9">
        <v>13000</v>
      </c>
    </row>
    <row r="10" spans="1:3">
      <c r="A10" t="s">
        <v>48</v>
      </c>
      <c r="B10" t="s">
        <v>49</v>
      </c>
      <c r="C10">
        <v>9000</v>
      </c>
    </row>
    <row r="11" spans="1:3">
      <c r="A11" t="s">
        <v>50</v>
      </c>
      <c r="B11" t="s">
        <v>51</v>
      </c>
      <c r="C11">
        <v>19000</v>
      </c>
    </row>
    <row r="12" spans="1:3">
      <c r="A12" t="s">
        <v>52</v>
      </c>
      <c r="B12" t="s">
        <v>53</v>
      </c>
      <c r="C12">
        <v>5500</v>
      </c>
    </row>
  </sheetData>
  <pageMargins left="0.7" right="0.7" top="0.75" bottom="0.75" header="0.3" footer="0.3"/>
  <pageSetup orientation="portrait" horizont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election activeCell="A2" sqref="A2"/>
    </sheetView>
  </sheetViews>
  <sheetFormatPr defaultRowHeight="14.25"/>
  <cols>
    <col min="1" max="1" width="24.3984375" customWidth="1"/>
    <col min="2" max="2" width="13.3984375" customWidth="1"/>
    <col min="3" max="3" width="13.86328125" customWidth="1"/>
    <col min="4" max="4" width="14.1328125" customWidth="1"/>
    <col min="5" max="5" width="11.59765625" bestFit="1" customWidth="1"/>
  </cols>
  <sheetData>
    <row r="1" spans="1:37">
      <c r="A1" s="5"/>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c r="AJ1" s="5"/>
    </row>
    <row r="2" spans="1:37" s="38" customFormat="1">
      <c r="A2" s="5" t="s">
        <v>0</v>
      </c>
      <c r="B2" s="161">
        <f>'EV vehicle+battery'!B4</f>
        <v>50164.044705954933</v>
      </c>
      <c r="C2" s="161">
        <f>'EV vehicle+battery'!C4</f>
        <v>47530.039134128485</v>
      </c>
      <c r="D2" s="161">
        <f>'EV vehicle+battery'!D4</f>
        <v>44982.388631097114</v>
      </c>
      <c r="E2" s="161">
        <f>'EV vehicle+battery'!E4</f>
        <v>42946.222675350829</v>
      </c>
      <c r="F2" s="156">
        <f>'EV vehicle+battery'!F4</f>
        <v>41271.003079015594</v>
      </c>
      <c r="G2" s="156">
        <f>'EV vehicle+battery'!G4</f>
        <v>39742.912243753555</v>
      </c>
      <c r="H2" s="156">
        <f>'EV vehicle+battery'!H4</f>
        <v>38233.762835438873</v>
      </c>
      <c r="I2" s="156">
        <f>'EV vehicle+battery'!I4</f>
        <v>36820.019194879889</v>
      </c>
      <c r="J2" s="156">
        <f>'EV vehicle+battery'!J4</f>
        <v>35554.527691650372</v>
      </c>
      <c r="K2" s="156">
        <f>'EV vehicle+battery'!K4</f>
        <v>34700.289402488779</v>
      </c>
      <c r="L2" s="156">
        <f>'EV vehicle+battery'!L4</f>
        <v>33803.221254452088</v>
      </c>
      <c r="M2" s="156">
        <f>'EV vehicle+battery'!M4</f>
        <v>33007.908609456441</v>
      </c>
      <c r="N2" s="156">
        <f>'EV vehicle+battery'!N4</f>
        <v>32079.461473608506</v>
      </c>
      <c r="O2" s="156">
        <f>'EV vehicle+battery'!O4</f>
        <v>31445.866105801753</v>
      </c>
      <c r="P2" s="156">
        <f t="shared" ref="P2:AI2" si="0">O2</f>
        <v>31445.866105801753</v>
      </c>
      <c r="Q2" s="156">
        <f t="shared" si="0"/>
        <v>31445.866105801753</v>
      </c>
      <c r="R2" s="156">
        <f t="shared" si="0"/>
        <v>31445.866105801753</v>
      </c>
      <c r="S2" s="156">
        <f t="shared" si="0"/>
        <v>31445.866105801753</v>
      </c>
      <c r="T2" s="156">
        <f t="shared" si="0"/>
        <v>31445.866105801753</v>
      </c>
      <c r="U2" s="156">
        <f t="shared" si="0"/>
        <v>31445.866105801753</v>
      </c>
      <c r="V2" s="156">
        <f t="shared" si="0"/>
        <v>31445.866105801753</v>
      </c>
      <c r="W2" s="156">
        <f t="shared" si="0"/>
        <v>31445.866105801753</v>
      </c>
      <c r="X2" s="156">
        <f t="shared" si="0"/>
        <v>31445.866105801753</v>
      </c>
      <c r="Y2" s="156">
        <f t="shared" si="0"/>
        <v>31445.866105801753</v>
      </c>
      <c r="Z2" s="156">
        <f t="shared" si="0"/>
        <v>31445.866105801753</v>
      </c>
      <c r="AA2" s="156">
        <f t="shared" si="0"/>
        <v>31445.866105801753</v>
      </c>
      <c r="AB2" s="156">
        <f t="shared" si="0"/>
        <v>31445.866105801753</v>
      </c>
      <c r="AC2" s="156">
        <f t="shared" si="0"/>
        <v>31445.866105801753</v>
      </c>
      <c r="AD2" s="156">
        <f t="shared" si="0"/>
        <v>31445.866105801753</v>
      </c>
      <c r="AE2" s="156">
        <f t="shared" si="0"/>
        <v>31445.866105801753</v>
      </c>
      <c r="AF2" s="156">
        <f t="shared" si="0"/>
        <v>31445.866105801753</v>
      </c>
      <c r="AG2" s="156">
        <f t="shared" si="0"/>
        <v>31445.866105801753</v>
      </c>
      <c r="AH2" s="156">
        <f t="shared" si="0"/>
        <v>31445.866105801753</v>
      </c>
      <c r="AI2" s="156">
        <f t="shared" si="0"/>
        <v>31445.866105801753</v>
      </c>
      <c r="AJ2" s="5"/>
    </row>
    <row r="3" spans="1:37">
      <c r="A3" s="5" t="s">
        <v>1</v>
      </c>
      <c r="B3" s="161">
        <v>0</v>
      </c>
      <c r="C3" s="161">
        <v>0</v>
      </c>
      <c r="D3" s="161">
        <v>0</v>
      </c>
      <c r="E3" s="161">
        <v>0</v>
      </c>
      <c r="F3" s="156">
        <v>0</v>
      </c>
      <c r="G3" s="156">
        <v>0</v>
      </c>
      <c r="H3" s="156">
        <v>0</v>
      </c>
      <c r="I3" s="156">
        <v>0</v>
      </c>
      <c r="J3" s="156">
        <v>0</v>
      </c>
      <c r="K3" s="156">
        <v>0</v>
      </c>
      <c r="L3" s="156">
        <v>0</v>
      </c>
      <c r="M3" s="156">
        <v>0</v>
      </c>
      <c r="N3" s="156">
        <v>0</v>
      </c>
      <c r="O3" s="156">
        <v>0</v>
      </c>
      <c r="P3" s="156">
        <v>0</v>
      </c>
      <c r="Q3" s="156">
        <v>0</v>
      </c>
      <c r="R3" s="156">
        <v>0</v>
      </c>
      <c r="S3" s="156">
        <v>0</v>
      </c>
      <c r="T3" s="156">
        <v>0</v>
      </c>
      <c r="U3" s="156">
        <v>0</v>
      </c>
      <c r="V3" s="156">
        <v>0</v>
      </c>
      <c r="W3" s="156">
        <v>0</v>
      </c>
      <c r="X3" s="156">
        <v>0</v>
      </c>
      <c r="Y3" s="156">
        <v>0</v>
      </c>
      <c r="Z3" s="156">
        <v>0</v>
      </c>
      <c r="AA3" s="156">
        <v>0</v>
      </c>
      <c r="AB3" s="156">
        <v>0</v>
      </c>
      <c r="AC3" s="156">
        <v>0</v>
      </c>
      <c r="AD3" s="156">
        <v>0</v>
      </c>
      <c r="AE3" s="156">
        <v>0</v>
      </c>
      <c r="AF3" s="156">
        <v>0</v>
      </c>
      <c r="AG3" s="156">
        <v>0</v>
      </c>
      <c r="AH3" s="156">
        <v>0</v>
      </c>
      <c r="AI3" s="156">
        <v>0</v>
      </c>
      <c r="AJ3" s="156"/>
      <c r="AK3" s="16"/>
    </row>
    <row r="4" spans="1:37">
      <c r="A4" s="5" t="s">
        <v>2</v>
      </c>
      <c r="B4" s="161">
        <f>'Gas vehicle cost'!B32</f>
        <v>34548.456208017844</v>
      </c>
      <c r="C4" s="161">
        <f>'Gas vehicle cost'!C32</f>
        <v>34989.726564281998</v>
      </c>
      <c r="D4" s="161">
        <f>'Gas vehicle cost'!D32</f>
        <v>35107.259041342084</v>
      </c>
      <c r="E4" s="161">
        <f>'Gas vehicle cost'!E32</f>
        <v>35121.544934586767</v>
      </c>
      <c r="F4" s="160">
        <f>'Gas vehicle cost'!F32</f>
        <v>35147.011300890306</v>
      </c>
      <c r="G4" s="160">
        <f>'Gas vehicle cost'!G32</f>
        <v>35145.736080134018</v>
      </c>
      <c r="H4" s="160">
        <f>'Gas vehicle cost'!H32</f>
        <v>35091.236806945577</v>
      </c>
      <c r="I4" s="160">
        <f>'Gas vehicle cost'!I32</f>
        <v>35019.097995971293</v>
      </c>
      <c r="J4" s="160">
        <f>'Gas vehicle cost'!J32</f>
        <v>34961.305930494113</v>
      </c>
      <c r="K4" s="160">
        <f>'Gas vehicle cost'!K32</f>
        <v>34937.045636795483</v>
      </c>
      <c r="L4" s="160">
        <f>'Gas vehicle cost'!L32</f>
        <v>34827.433643169818</v>
      </c>
      <c r="M4" s="160">
        <f>'Gas vehicle cost'!M32</f>
        <v>34735.043093202548</v>
      </c>
      <c r="N4" s="160">
        <f>'Gas vehicle cost'!N32</f>
        <v>34484.236713812323</v>
      </c>
      <c r="O4" s="160">
        <f>'Gas vehicle cost'!O32</f>
        <v>34421.859677735418</v>
      </c>
      <c r="P4" s="156">
        <f>O4</f>
        <v>34421.859677735418</v>
      </c>
      <c r="Q4" s="156">
        <f t="shared" ref="Q4:AI4" si="1">P4</f>
        <v>34421.859677735418</v>
      </c>
      <c r="R4" s="156">
        <f t="shared" si="1"/>
        <v>34421.859677735418</v>
      </c>
      <c r="S4" s="156">
        <f t="shared" si="1"/>
        <v>34421.859677735418</v>
      </c>
      <c r="T4" s="156">
        <f t="shared" si="1"/>
        <v>34421.859677735418</v>
      </c>
      <c r="U4" s="156">
        <f t="shared" si="1"/>
        <v>34421.859677735418</v>
      </c>
      <c r="V4" s="156">
        <f t="shared" si="1"/>
        <v>34421.859677735418</v>
      </c>
      <c r="W4" s="156">
        <f t="shared" si="1"/>
        <v>34421.859677735418</v>
      </c>
      <c r="X4" s="156">
        <f t="shared" si="1"/>
        <v>34421.859677735418</v>
      </c>
      <c r="Y4" s="156">
        <f t="shared" si="1"/>
        <v>34421.859677735418</v>
      </c>
      <c r="Z4" s="156">
        <f t="shared" si="1"/>
        <v>34421.859677735418</v>
      </c>
      <c r="AA4" s="156">
        <f t="shared" si="1"/>
        <v>34421.859677735418</v>
      </c>
      <c r="AB4" s="156">
        <f t="shared" si="1"/>
        <v>34421.859677735418</v>
      </c>
      <c r="AC4" s="156">
        <f t="shared" si="1"/>
        <v>34421.859677735418</v>
      </c>
      <c r="AD4" s="156">
        <f t="shared" si="1"/>
        <v>34421.859677735418</v>
      </c>
      <c r="AE4" s="156">
        <f t="shared" si="1"/>
        <v>34421.859677735418</v>
      </c>
      <c r="AF4" s="156">
        <f t="shared" si="1"/>
        <v>34421.859677735418</v>
      </c>
      <c r="AG4" s="156">
        <f t="shared" si="1"/>
        <v>34421.859677735418</v>
      </c>
      <c r="AH4" s="156">
        <f t="shared" si="1"/>
        <v>34421.859677735418</v>
      </c>
      <c r="AI4" s="156">
        <f t="shared" si="1"/>
        <v>34421.859677735418</v>
      </c>
      <c r="AJ4" s="5"/>
    </row>
    <row r="5" spans="1:37">
      <c r="A5" s="5" t="s">
        <v>3</v>
      </c>
      <c r="B5" s="161">
        <f t="shared" ref="B5:AI5" si="2">B4</f>
        <v>34548.456208017844</v>
      </c>
      <c r="C5" s="161">
        <f t="shared" si="2"/>
        <v>34989.726564281998</v>
      </c>
      <c r="D5" s="161">
        <f t="shared" si="2"/>
        <v>35107.259041342084</v>
      </c>
      <c r="E5" s="161">
        <f t="shared" si="2"/>
        <v>35121.544934586767</v>
      </c>
      <c r="F5" s="156">
        <f t="shared" si="2"/>
        <v>35147.011300890306</v>
      </c>
      <c r="G5" s="156">
        <f t="shared" si="2"/>
        <v>35145.736080134018</v>
      </c>
      <c r="H5" s="156">
        <f t="shared" si="2"/>
        <v>35091.236806945577</v>
      </c>
      <c r="I5" s="156">
        <f t="shared" si="2"/>
        <v>35019.097995971293</v>
      </c>
      <c r="J5" s="156">
        <f t="shared" si="2"/>
        <v>34961.305930494113</v>
      </c>
      <c r="K5" s="156">
        <f t="shared" si="2"/>
        <v>34937.045636795483</v>
      </c>
      <c r="L5" s="156">
        <f t="shared" si="2"/>
        <v>34827.433643169818</v>
      </c>
      <c r="M5" s="156">
        <f t="shared" si="2"/>
        <v>34735.043093202548</v>
      </c>
      <c r="N5" s="156">
        <f t="shared" si="2"/>
        <v>34484.236713812323</v>
      </c>
      <c r="O5" s="156">
        <f t="shared" si="2"/>
        <v>34421.859677735418</v>
      </c>
      <c r="P5" s="156">
        <f t="shared" si="2"/>
        <v>34421.859677735418</v>
      </c>
      <c r="Q5" s="156">
        <f t="shared" si="2"/>
        <v>34421.859677735418</v>
      </c>
      <c r="R5" s="156">
        <f t="shared" si="2"/>
        <v>34421.859677735418</v>
      </c>
      <c r="S5" s="156">
        <f t="shared" si="2"/>
        <v>34421.859677735418</v>
      </c>
      <c r="T5" s="156">
        <f t="shared" si="2"/>
        <v>34421.859677735418</v>
      </c>
      <c r="U5" s="156">
        <f t="shared" si="2"/>
        <v>34421.859677735418</v>
      </c>
      <c r="V5" s="156">
        <f t="shared" si="2"/>
        <v>34421.859677735418</v>
      </c>
      <c r="W5" s="156">
        <f t="shared" si="2"/>
        <v>34421.859677735418</v>
      </c>
      <c r="X5" s="156">
        <f t="shared" si="2"/>
        <v>34421.859677735418</v>
      </c>
      <c r="Y5" s="156">
        <f t="shared" si="2"/>
        <v>34421.859677735418</v>
      </c>
      <c r="Z5" s="156">
        <f t="shared" si="2"/>
        <v>34421.859677735418</v>
      </c>
      <c r="AA5" s="156">
        <f t="shared" si="2"/>
        <v>34421.859677735418</v>
      </c>
      <c r="AB5" s="156">
        <f t="shared" si="2"/>
        <v>34421.859677735418</v>
      </c>
      <c r="AC5" s="156">
        <f t="shared" si="2"/>
        <v>34421.859677735418</v>
      </c>
      <c r="AD5" s="156">
        <f t="shared" si="2"/>
        <v>34421.859677735418</v>
      </c>
      <c r="AE5" s="156">
        <f t="shared" si="2"/>
        <v>34421.859677735418</v>
      </c>
      <c r="AF5" s="156">
        <f t="shared" si="2"/>
        <v>34421.859677735418</v>
      </c>
      <c r="AG5" s="156">
        <f t="shared" si="2"/>
        <v>34421.859677735418</v>
      </c>
      <c r="AH5" s="156">
        <f t="shared" si="2"/>
        <v>34421.859677735418</v>
      </c>
      <c r="AI5" s="156">
        <f t="shared" si="2"/>
        <v>34421.859677735418</v>
      </c>
      <c r="AJ5" s="5"/>
    </row>
    <row r="6" spans="1:37">
      <c r="A6" s="5" t="s">
        <v>4</v>
      </c>
      <c r="B6" s="161">
        <f>PHEV!B2</f>
        <v>47992.242589855137</v>
      </c>
      <c r="C6" s="161">
        <f>PHEV!C2</f>
        <v>46900.144210503495</v>
      </c>
      <c r="D6" s="161">
        <f>PHEV!D2</f>
        <v>45764.569860738287</v>
      </c>
      <c r="E6" s="161">
        <f>PHEV!E2</f>
        <v>44796.284355045616</v>
      </c>
      <c r="F6" s="156">
        <f>PHEV!F2</f>
        <v>43979.149229384901</v>
      </c>
      <c r="G6" s="156">
        <f>PHEV!G2</f>
        <v>43208.010071192264</v>
      </c>
      <c r="H6" s="156">
        <f>PHEV!H2</f>
        <v>42414.787836149859</v>
      </c>
      <c r="I6" s="156">
        <f>PHEV!I2</f>
        <v>41647.29890620998</v>
      </c>
      <c r="J6" s="156">
        <f>PHEV!J2</f>
        <v>40945.219180402419</v>
      </c>
      <c r="K6" s="156">
        <f>PHEV!K2</f>
        <v>40585.068310229253</v>
      </c>
      <c r="L6" s="156">
        <f>PHEV!L2</f>
        <v>40153.129617351457</v>
      </c>
      <c r="M6" s="156">
        <f>PHEV!M2</f>
        <v>39769.694183836778</v>
      </c>
      <c r="N6" s="156">
        <f>PHEV!N2</f>
        <v>39225.033271211338</v>
      </c>
      <c r="O6" s="156">
        <f>PHEV!O2</f>
        <v>38919.804533386734</v>
      </c>
      <c r="P6" s="156">
        <f>O6</f>
        <v>38919.804533386734</v>
      </c>
      <c r="Q6" s="156">
        <f t="shared" ref="Q6:AI6" si="3">P6</f>
        <v>38919.804533386734</v>
      </c>
      <c r="R6" s="156">
        <f t="shared" si="3"/>
        <v>38919.804533386734</v>
      </c>
      <c r="S6" s="156">
        <f t="shared" si="3"/>
        <v>38919.804533386734</v>
      </c>
      <c r="T6" s="156">
        <f t="shared" si="3"/>
        <v>38919.804533386734</v>
      </c>
      <c r="U6" s="156">
        <f t="shared" si="3"/>
        <v>38919.804533386734</v>
      </c>
      <c r="V6" s="156">
        <f t="shared" si="3"/>
        <v>38919.804533386734</v>
      </c>
      <c r="W6" s="156">
        <f t="shared" si="3"/>
        <v>38919.804533386734</v>
      </c>
      <c r="X6" s="156">
        <f t="shared" si="3"/>
        <v>38919.804533386734</v>
      </c>
      <c r="Y6" s="156">
        <f t="shared" si="3"/>
        <v>38919.804533386734</v>
      </c>
      <c r="Z6" s="156">
        <f t="shared" si="3"/>
        <v>38919.804533386734</v>
      </c>
      <c r="AA6" s="156">
        <f t="shared" si="3"/>
        <v>38919.804533386734</v>
      </c>
      <c r="AB6" s="156">
        <f t="shared" si="3"/>
        <v>38919.804533386734</v>
      </c>
      <c r="AC6" s="156">
        <f t="shared" si="3"/>
        <v>38919.804533386734</v>
      </c>
      <c r="AD6" s="156">
        <f t="shared" si="3"/>
        <v>38919.804533386734</v>
      </c>
      <c r="AE6" s="156">
        <f t="shared" si="3"/>
        <v>38919.804533386734</v>
      </c>
      <c r="AF6" s="156">
        <f t="shared" si="3"/>
        <v>38919.804533386734</v>
      </c>
      <c r="AG6" s="156">
        <f t="shared" si="3"/>
        <v>38919.804533386734</v>
      </c>
      <c r="AH6" s="156">
        <f t="shared" si="3"/>
        <v>38919.804533386734</v>
      </c>
      <c r="AI6" s="156">
        <f t="shared" si="3"/>
        <v>38919.804533386734</v>
      </c>
      <c r="AJ6" s="5"/>
    </row>
    <row r="7" spans="1:37">
      <c r="A7" s="5" t="s">
        <v>5</v>
      </c>
      <c r="B7" s="161">
        <v>0</v>
      </c>
      <c r="C7" s="161">
        <v>0</v>
      </c>
      <c r="D7" s="161">
        <v>0</v>
      </c>
      <c r="E7" s="161">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row>
  </sheetData>
  <pageMargins left="0.7" right="0.7" top="0.75" bottom="0.75" header="0.3" footer="0.3"/>
  <pageSetup orientation="portrait" horizont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I7" sqref="B2:AI7"/>
    </sheetView>
  </sheetViews>
  <sheetFormatPr defaultRowHeight="14.25"/>
  <cols>
    <col min="1" max="1" width="24.3984375" customWidth="1"/>
    <col min="2" max="35" width="10.86328125" bestFit="1"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s="34">
        <f>'EV truck costs (&amp; battery %)'!B4*'CPI Adjustment'!$C$4</f>
        <v>82562.673544317222</v>
      </c>
      <c r="C2" s="34">
        <f>'EV truck costs (&amp; battery %)'!C4*'CPI Adjustment'!$C$4</f>
        <v>82562.673544317222</v>
      </c>
      <c r="D2" s="34">
        <f>'EV truck costs (&amp; battery %)'!D4*'CPI Adjustment'!$C$4</f>
        <v>82562.673544317222</v>
      </c>
      <c r="E2" s="34">
        <f>'EV truck costs (&amp; battery %)'!E4*'CPI Adjustment'!$C$4</f>
        <v>82562.673544317222</v>
      </c>
      <c r="F2" s="34">
        <f>'EV truck costs (&amp; battery %)'!F4*'CPI Adjustment'!$C$4</f>
        <v>82562.673544317222</v>
      </c>
      <c r="G2" s="34">
        <f>'EV truck costs (&amp; battery %)'!G4*'CPI Adjustment'!$C$4</f>
        <v>82562.673544317222</v>
      </c>
      <c r="H2" s="34">
        <f>'EV truck costs (&amp; battery %)'!H4*'CPI Adjustment'!$C$4</f>
        <v>82562.673544317222</v>
      </c>
      <c r="I2" s="34">
        <f>'EV truck costs (&amp; battery %)'!I4*'CPI Adjustment'!$C$4</f>
        <v>82562.673544317222</v>
      </c>
      <c r="J2" s="34">
        <f>'EV truck costs (&amp; battery %)'!J4*'CPI Adjustment'!$C$4</f>
        <v>82562.673544317222</v>
      </c>
      <c r="K2" s="34">
        <f>'EV truck costs (&amp; battery %)'!K4*'CPI Adjustment'!$C$4</f>
        <v>82562.673544317222</v>
      </c>
      <c r="L2" s="34">
        <f>'EV truck costs (&amp; battery %)'!L4*'CPI Adjustment'!$C$4</f>
        <v>82562.673544317222</v>
      </c>
      <c r="M2" s="34">
        <f>'EV truck costs (&amp; battery %)'!M4*'CPI Adjustment'!$C$4</f>
        <v>82562.673544317222</v>
      </c>
      <c r="N2" s="34">
        <f>'EV truck costs (&amp; battery %)'!N4*'CPI Adjustment'!$C$4</f>
        <v>82562.673544317222</v>
      </c>
      <c r="O2" s="34">
        <f>'EV truck costs (&amp; battery %)'!O4*'CPI Adjustment'!$C$4</f>
        <v>82562.673544317222</v>
      </c>
      <c r="P2" s="34">
        <f>O2</f>
        <v>82562.673544317222</v>
      </c>
      <c r="Q2" s="34">
        <f t="shared" ref="Q2:AI2" si="0">P2</f>
        <v>82562.673544317222</v>
      </c>
      <c r="R2" s="34">
        <f t="shared" si="0"/>
        <v>82562.673544317222</v>
      </c>
      <c r="S2" s="34">
        <f t="shared" si="0"/>
        <v>82562.673544317222</v>
      </c>
      <c r="T2" s="34">
        <f t="shared" si="0"/>
        <v>82562.673544317222</v>
      </c>
      <c r="U2" s="34">
        <f t="shared" si="0"/>
        <v>82562.673544317222</v>
      </c>
      <c r="V2" s="34">
        <f t="shared" si="0"/>
        <v>82562.673544317222</v>
      </c>
      <c r="W2" s="34">
        <f t="shared" si="0"/>
        <v>82562.673544317222</v>
      </c>
      <c r="X2" s="34">
        <f t="shared" si="0"/>
        <v>82562.673544317222</v>
      </c>
      <c r="Y2" s="34">
        <f t="shared" si="0"/>
        <v>82562.673544317222</v>
      </c>
      <c r="Z2" s="34">
        <f t="shared" si="0"/>
        <v>82562.673544317222</v>
      </c>
      <c r="AA2" s="34">
        <f t="shared" si="0"/>
        <v>82562.673544317222</v>
      </c>
      <c r="AB2" s="34">
        <f t="shared" si="0"/>
        <v>82562.673544317222</v>
      </c>
      <c r="AC2" s="34">
        <f t="shared" si="0"/>
        <v>82562.673544317222</v>
      </c>
      <c r="AD2" s="34">
        <f t="shared" si="0"/>
        <v>82562.673544317222</v>
      </c>
      <c r="AE2" s="34">
        <f t="shared" si="0"/>
        <v>82562.673544317222</v>
      </c>
      <c r="AF2" s="34">
        <f t="shared" si="0"/>
        <v>82562.673544317222</v>
      </c>
      <c r="AG2" s="34">
        <f t="shared" si="0"/>
        <v>82562.673544317222</v>
      </c>
      <c r="AH2" s="34">
        <f t="shared" si="0"/>
        <v>82562.673544317222</v>
      </c>
      <c r="AI2" s="34">
        <f t="shared" si="0"/>
        <v>82562.673544317222</v>
      </c>
    </row>
    <row r="3" spans="1:35">
      <c r="A3" t="s">
        <v>1</v>
      </c>
      <c r="B3" s="34">
        <f>'Natural gas'!B17*'CPI Adjustment'!$C$4</f>
        <v>72748.022078619193</v>
      </c>
      <c r="C3" s="34">
        <f>'Natural gas'!C17*'CPI Adjustment'!$C$4</f>
        <v>72748.022078619193</v>
      </c>
      <c r="D3" s="34">
        <f>'Natural gas'!D17*'CPI Adjustment'!$C$4</f>
        <v>72748.022078619193</v>
      </c>
      <c r="E3" s="34">
        <f>'Natural gas'!E17*'CPI Adjustment'!$C$4</f>
        <v>72748.022078619193</v>
      </c>
      <c r="F3" s="34">
        <f>'Natural gas'!F17*'CPI Adjustment'!$C$4</f>
        <v>73613.78379123364</v>
      </c>
      <c r="G3" s="34">
        <f>'Natural gas'!G17*'CPI Adjustment'!$C$4</f>
        <v>74479.545503848116</v>
      </c>
      <c r="H3" s="34">
        <f>'Natural gas'!H17*'CPI Adjustment'!$C$4</f>
        <v>75345.307216462577</v>
      </c>
      <c r="I3" s="34">
        <f>'Natural gas'!I17*'CPI Adjustment'!$C$4</f>
        <v>76930.469764633133</v>
      </c>
      <c r="J3" s="34">
        <f>'Natural gas'!J17*'CPI Adjustment'!$C$4</f>
        <v>78515.632312803704</v>
      </c>
      <c r="K3" s="34">
        <f>'Natural gas'!K17*'CPI Adjustment'!$C$4</f>
        <v>80100.794860974245</v>
      </c>
      <c r="L3" s="34">
        <f>'Natural gas'!L17*'CPI Adjustment'!$C$4</f>
        <v>82256.107208171234</v>
      </c>
      <c r="M3" s="34">
        <f>'Natural gas'!M17*'CPI Adjustment'!$C$4</f>
        <v>84411.419555368237</v>
      </c>
      <c r="N3" s="34">
        <f>'Natural gas'!N17*'CPI Adjustment'!$C$4</f>
        <v>86566.731902565225</v>
      </c>
      <c r="O3" s="34">
        <f>'Natural gas'!O17*'CPI Adjustment'!$C$4</f>
        <v>88722.044249762228</v>
      </c>
      <c r="P3" s="34">
        <f>O3</f>
        <v>88722.044249762228</v>
      </c>
      <c r="Q3" s="34">
        <f t="shared" ref="Q3:AI3" si="1">P3</f>
        <v>88722.044249762228</v>
      </c>
      <c r="R3" s="34">
        <f t="shared" si="1"/>
        <v>88722.044249762228</v>
      </c>
      <c r="S3" s="34">
        <f t="shared" si="1"/>
        <v>88722.044249762228</v>
      </c>
      <c r="T3" s="34">
        <f t="shared" si="1"/>
        <v>88722.044249762228</v>
      </c>
      <c r="U3" s="34">
        <f t="shared" si="1"/>
        <v>88722.044249762228</v>
      </c>
      <c r="V3" s="34">
        <f t="shared" si="1"/>
        <v>88722.044249762228</v>
      </c>
      <c r="W3" s="34">
        <f t="shared" si="1"/>
        <v>88722.044249762228</v>
      </c>
      <c r="X3" s="34">
        <f t="shared" si="1"/>
        <v>88722.044249762228</v>
      </c>
      <c r="Y3" s="34">
        <f t="shared" si="1"/>
        <v>88722.044249762228</v>
      </c>
      <c r="Z3" s="34">
        <f t="shared" si="1"/>
        <v>88722.044249762228</v>
      </c>
      <c r="AA3" s="34">
        <f t="shared" si="1"/>
        <v>88722.044249762228</v>
      </c>
      <c r="AB3" s="34">
        <f t="shared" si="1"/>
        <v>88722.044249762228</v>
      </c>
      <c r="AC3" s="34">
        <f t="shared" si="1"/>
        <v>88722.044249762228</v>
      </c>
      <c r="AD3" s="34">
        <f t="shared" si="1"/>
        <v>88722.044249762228</v>
      </c>
      <c r="AE3" s="34">
        <f t="shared" si="1"/>
        <v>88722.044249762228</v>
      </c>
      <c r="AF3" s="34">
        <f t="shared" si="1"/>
        <v>88722.044249762228</v>
      </c>
      <c r="AG3" s="34">
        <f t="shared" si="1"/>
        <v>88722.044249762228</v>
      </c>
      <c r="AH3" s="34">
        <f t="shared" si="1"/>
        <v>88722.044249762228</v>
      </c>
      <c r="AI3" s="34">
        <f t="shared" si="1"/>
        <v>88722.044249762228</v>
      </c>
    </row>
    <row r="4" spans="1:35">
      <c r="A4" t="s">
        <v>2</v>
      </c>
      <c r="B4" s="34">
        <f>'ACT MDV diesel - gasoline'!B4*'CPI Adjustment'!$C$4</f>
        <v>43927.090841752717</v>
      </c>
      <c r="C4" s="34">
        <f>'ACT MDV diesel - gasoline'!C4*'CPI Adjustment'!$C$4</f>
        <v>43927.090841752717</v>
      </c>
      <c r="D4" s="34">
        <f>'ACT MDV diesel - gasoline'!D4*'CPI Adjustment'!$C$4</f>
        <v>43927.090841752717</v>
      </c>
      <c r="E4" s="34">
        <f>'ACT MDV diesel - gasoline'!E4*'CPI Adjustment'!$C$4</f>
        <v>43927.090841752717</v>
      </c>
      <c r="F4" s="34">
        <f>'ACT MDV diesel - gasoline'!F4*'CPI Adjustment'!$C$4</f>
        <v>44438.59741066557</v>
      </c>
      <c r="G4" s="34">
        <f>'ACT MDV diesel - gasoline'!G4*'CPI Adjustment'!$C$4</f>
        <v>44950.103979578431</v>
      </c>
      <c r="H4" s="34">
        <f>'ACT MDV diesel - gasoline'!H4*'CPI Adjustment'!$C$4</f>
        <v>45461.610548491284</v>
      </c>
      <c r="I4" s="34">
        <f>'ACT MDV diesel - gasoline'!I4*'CPI Adjustment'!$C$4</f>
        <v>46401.65029250479</v>
      </c>
      <c r="J4" s="34">
        <f>'ACT MDV diesel - gasoline'!J4*'CPI Adjustment'!$C$4</f>
        <v>47341.690036518296</v>
      </c>
      <c r="K4" s="34">
        <f>'ACT MDV diesel - gasoline'!K4*'CPI Adjustment'!$C$4</f>
        <v>48281.729780531809</v>
      </c>
      <c r="L4" s="34">
        <f>'ACT MDV diesel - gasoline'!L4*'CPI Adjustment'!$C$4</f>
        <v>49613.208711824045</v>
      </c>
      <c r="M4" s="34">
        <f>'ACT MDV diesel - gasoline'!M4*'CPI Adjustment'!$C$4</f>
        <v>50944.687643116282</v>
      </c>
      <c r="N4" s="34">
        <f>'ACT MDV diesel - gasoline'!N4*'CPI Adjustment'!$C$4</f>
        <v>52276.166574408518</v>
      </c>
      <c r="O4" s="34">
        <f>'ACT MDV diesel - gasoline'!O4*'CPI Adjustment'!$C$4</f>
        <v>53607.645505700755</v>
      </c>
      <c r="P4" s="34">
        <f>O4</f>
        <v>53607.645505700755</v>
      </c>
      <c r="Q4" s="34">
        <f t="shared" ref="Q4:AI4" si="2">P4</f>
        <v>53607.645505700755</v>
      </c>
      <c r="R4" s="34">
        <f t="shared" si="2"/>
        <v>53607.645505700755</v>
      </c>
      <c r="S4" s="34">
        <f t="shared" si="2"/>
        <v>53607.645505700755</v>
      </c>
      <c r="T4" s="34">
        <f t="shared" si="2"/>
        <v>53607.645505700755</v>
      </c>
      <c r="U4" s="34">
        <f t="shared" si="2"/>
        <v>53607.645505700755</v>
      </c>
      <c r="V4" s="34">
        <f t="shared" si="2"/>
        <v>53607.645505700755</v>
      </c>
      <c r="W4" s="34">
        <f t="shared" si="2"/>
        <v>53607.645505700755</v>
      </c>
      <c r="X4" s="34">
        <f t="shared" si="2"/>
        <v>53607.645505700755</v>
      </c>
      <c r="Y4" s="34">
        <f t="shared" si="2"/>
        <v>53607.645505700755</v>
      </c>
      <c r="Z4" s="34">
        <f t="shared" si="2"/>
        <v>53607.645505700755</v>
      </c>
      <c r="AA4" s="34">
        <f t="shared" si="2"/>
        <v>53607.645505700755</v>
      </c>
      <c r="AB4" s="34">
        <f t="shared" si="2"/>
        <v>53607.645505700755</v>
      </c>
      <c r="AC4" s="34">
        <f t="shared" si="2"/>
        <v>53607.645505700755</v>
      </c>
      <c r="AD4" s="34">
        <f t="shared" si="2"/>
        <v>53607.645505700755</v>
      </c>
      <c r="AE4" s="34">
        <f t="shared" si="2"/>
        <v>53607.645505700755</v>
      </c>
      <c r="AF4" s="34">
        <f t="shared" si="2"/>
        <v>53607.645505700755</v>
      </c>
      <c r="AG4" s="34">
        <f t="shared" si="2"/>
        <v>53607.645505700755</v>
      </c>
      <c r="AH4" s="34">
        <f t="shared" si="2"/>
        <v>53607.645505700755</v>
      </c>
      <c r="AI4" s="34">
        <f t="shared" si="2"/>
        <v>53607.645505700755</v>
      </c>
    </row>
    <row r="5" spans="1:35">
      <c r="A5" t="s">
        <v>3</v>
      </c>
      <c r="B5" s="34">
        <f>'ACT MDV diesel - gasoline'!B3*'CPI Adjustment'!$C$4</f>
        <v>61405.682344605644</v>
      </c>
      <c r="C5" s="34">
        <f>'ACT MDV diesel - gasoline'!C3*'CPI Adjustment'!$C$4</f>
        <v>61405.682344605644</v>
      </c>
      <c r="D5" s="34">
        <f>'ACT MDV diesel - gasoline'!D3*'CPI Adjustment'!$C$4</f>
        <v>61405.682344605644</v>
      </c>
      <c r="E5" s="34">
        <f>'ACT MDV diesel - gasoline'!E3*'CPI Adjustment'!$C$4</f>
        <v>61405.682344605644</v>
      </c>
      <c r="F5" s="34">
        <f>'ACT MDV diesel - gasoline'!F3*'CPI Adjustment'!$C$4</f>
        <v>62136.460820664717</v>
      </c>
      <c r="G5" s="34">
        <f>'ACT MDV diesel - gasoline'!G3*'CPI Adjustment'!$C$4</f>
        <v>62867.239296723805</v>
      </c>
      <c r="H5" s="34">
        <f>'ACT MDV diesel - gasoline'!H3*'CPI Adjustment'!$C$4</f>
        <v>63598.017772782878</v>
      </c>
      <c r="I5" s="34">
        <f>'ACT MDV diesel - gasoline'!I3*'CPI Adjustment'!$C$4</f>
        <v>64936.033365733761</v>
      </c>
      <c r="J5" s="34">
        <f>'ACT MDV diesel - gasoline'!J3*'CPI Adjustment'!$C$4</f>
        <v>66274.048958684623</v>
      </c>
      <c r="K5" s="34">
        <f>'ACT MDV diesel - gasoline'!K3*'CPI Adjustment'!$C$4</f>
        <v>67612.064551635485</v>
      </c>
      <c r="L5" s="34">
        <f>'ACT MDV diesel - gasoline'!L3*'CPI Adjustment'!$C$4</f>
        <v>69431.336355374093</v>
      </c>
      <c r="M5" s="34">
        <f>'ACT MDV diesel - gasoline'!M3*'CPI Adjustment'!$C$4</f>
        <v>71250.6081591127</v>
      </c>
      <c r="N5" s="34">
        <f>'ACT MDV diesel - gasoline'!N3*'CPI Adjustment'!$C$4</f>
        <v>73069.879962851293</v>
      </c>
      <c r="O5" s="34">
        <f>'ACT MDV diesel - gasoline'!O3*'CPI Adjustment'!$C$4</f>
        <v>74889.151766589901</v>
      </c>
      <c r="P5" s="34">
        <f>O5</f>
        <v>74889.151766589901</v>
      </c>
      <c r="Q5" s="34">
        <f t="shared" ref="Q5:AI5" si="3">P5</f>
        <v>74889.151766589901</v>
      </c>
      <c r="R5" s="34">
        <f t="shared" si="3"/>
        <v>74889.151766589901</v>
      </c>
      <c r="S5" s="34">
        <f t="shared" si="3"/>
        <v>74889.151766589901</v>
      </c>
      <c r="T5" s="34">
        <f t="shared" si="3"/>
        <v>74889.151766589901</v>
      </c>
      <c r="U5" s="34">
        <f t="shared" si="3"/>
        <v>74889.151766589901</v>
      </c>
      <c r="V5" s="34">
        <f t="shared" si="3"/>
        <v>74889.151766589901</v>
      </c>
      <c r="W5" s="34">
        <f t="shared" si="3"/>
        <v>74889.151766589901</v>
      </c>
      <c r="X5" s="34">
        <f t="shared" si="3"/>
        <v>74889.151766589901</v>
      </c>
      <c r="Y5" s="34">
        <f t="shared" si="3"/>
        <v>74889.151766589901</v>
      </c>
      <c r="Z5" s="34">
        <f t="shared" si="3"/>
        <v>74889.151766589901</v>
      </c>
      <c r="AA5" s="34">
        <f t="shared" si="3"/>
        <v>74889.151766589901</v>
      </c>
      <c r="AB5" s="34">
        <f t="shared" si="3"/>
        <v>74889.151766589901</v>
      </c>
      <c r="AC5" s="34">
        <f t="shared" si="3"/>
        <v>74889.151766589901</v>
      </c>
      <c r="AD5" s="34">
        <f t="shared" si="3"/>
        <v>74889.151766589901</v>
      </c>
      <c r="AE5" s="34">
        <f t="shared" si="3"/>
        <v>74889.151766589901</v>
      </c>
      <c r="AF5" s="34">
        <f t="shared" si="3"/>
        <v>74889.151766589901</v>
      </c>
      <c r="AG5" s="34">
        <f t="shared" si="3"/>
        <v>74889.151766589901</v>
      </c>
      <c r="AH5" s="34">
        <f t="shared" si="3"/>
        <v>74889.151766589901</v>
      </c>
      <c r="AI5" s="34">
        <f t="shared" si="3"/>
        <v>74889.151766589901</v>
      </c>
    </row>
    <row r="6" spans="1:35">
      <c r="A6" t="s">
        <v>4</v>
      </c>
      <c r="B6">
        <v>999999</v>
      </c>
      <c r="C6" s="35">
        <v>999999</v>
      </c>
      <c r="D6" s="35">
        <v>999999</v>
      </c>
      <c r="E6" s="35">
        <v>999999</v>
      </c>
      <c r="F6" s="35">
        <v>999999</v>
      </c>
      <c r="G6" s="35">
        <v>999999</v>
      </c>
      <c r="H6" s="35">
        <v>999999</v>
      </c>
      <c r="I6" s="35">
        <v>999999</v>
      </c>
      <c r="J6" s="35">
        <v>999999</v>
      </c>
      <c r="K6" s="35">
        <v>999999</v>
      </c>
      <c r="L6" s="35">
        <v>999999</v>
      </c>
      <c r="M6" s="35">
        <v>999999</v>
      </c>
      <c r="N6" s="35">
        <v>999999</v>
      </c>
      <c r="O6" s="35">
        <v>999999</v>
      </c>
      <c r="P6" s="35">
        <v>999999</v>
      </c>
      <c r="Q6" s="35">
        <v>999999</v>
      </c>
      <c r="R6" s="35">
        <v>999999</v>
      </c>
      <c r="S6" s="35">
        <v>999999</v>
      </c>
      <c r="T6" s="35">
        <v>999999</v>
      </c>
      <c r="U6" s="35">
        <v>999999</v>
      </c>
      <c r="V6" s="35">
        <v>999999</v>
      </c>
      <c r="W6" s="35">
        <v>999999</v>
      </c>
      <c r="X6" s="35">
        <v>999999</v>
      </c>
      <c r="Y6" s="35">
        <v>999999</v>
      </c>
      <c r="Z6" s="35">
        <v>999999</v>
      </c>
      <c r="AA6" s="35">
        <v>999999</v>
      </c>
      <c r="AB6" s="35">
        <v>999999</v>
      </c>
      <c r="AC6" s="35">
        <v>999999</v>
      </c>
      <c r="AD6" s="35">
        <v>999999</v>
      </c>
      <c r="AE6" s="35">
        <v>999999</v>
      </c>
      <c r="AF6" s="35">
        <v>999999</v>
      </c>
      <c r="AG6" s="35">
        <v>999999</v>
      </c>
      <c r="AH6" s="35">
        <v>999999</v>
      </c>
      <c r="AI6" s="35">
        <v>999999</v>
      </c>
    </row>
    <row r="7" spans="1:3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pageSetup orientation="portrait" horizontalDpi="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D19" sqref="D19"/>
    </sheetView>
  </sheetViews>
  <sheetFormatPr defaultRowHeight="14.25"/>
  <cols>
    <col min="1" max="1" width="24.3984375" customWidth="1"/>
    <col min="2" max="35" width="11.86328125" bestFit="1"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s="34">
        <f>'EV truck costs (&amp; battery %)'!B5*'CPI Adjustment'!$C$4</f>
        <v>232941.28706427451</v>
      </c>
      <c r="C2" s="34">
        <f>'EV truck costs (&amp; battery %)'!C5*'CPI Adjustment'!$C$4</f>
        <v>232941.28706427451</v>
      </c>
      <c r="D2" s="34">
        <f>'EV truck costs (&amp; battery %)'!D5*'CPI Adjustment'!$C$4</f>
        <v>232941.28706427451</v>
      </c>
      <c r="E2" s="34">
        <f>'EV truck costs (&amp; battery %)'!E5*'CPI Adjustment'!$C$4</f>
        <v>232941.28706427451</v>
      </c>
      <c r="F2" s="34">
        <f>'EV truck costs (&amp; battery %)'!F5*'CPI Adjustment'!$C$4</f>
        <v>232941.28706427451</v>
      </c>
      <c r="G2" s="34">
        <f>'EV truck costs (&amp; battery %)'!G5*'CPI Adjustment'!$C$4</f>
        <v>232941.28706427451</v>
      </c>
      <c r="H2" s="34">
        <f>'EV truck costs (&amp; battery %)'!H5*'CPI Adjustment'!$C$4</f>
        <v>232941.28706427451</v>
      </c>
      <c r="I2" s="34">
        <f>'EV truck costs (&amp; battery %)'!I5*'CPI Adjustment'!$C$4</f>
        <v>232941.28706427451</v>
      </c>
      <c r="J2" s="34">
        <f>'EV truck costs (&amp; battery %)'!J5*'CPI Adjustment'!$C$4</f>
        <v>232941.28706427451</v>
      </c>
      <c r="K2" s="34">
        <f>'EV truck costs (&amp; battery %)'!K5*'CPI Adjustment'!$C$4</f>
        <v>232941.28706427451</v>
      </c>
      <c r="L2" s="34">
        <f>'EV truck costs (&amp; battery %)'!L5*'CPI Adjustment'!$C$4</f>
        <v>232941.28706427451</v>
      </c>
      <c r="M2" s="34">
        <f>'EV truck costs (&amp; battery %)'!M5*'CPI Adjustment'!$C$4</f>
        <v>232941.28706427451</v>
      </c>
      <c r="N2" s="34">
        <f>'EV truck costs (&amp; battery %)'!N5*'CPI Adjustment'!$C$4</f>
        <v>232941.28706427451</v>
      </c>
      <c r="O2" s="34">
        <f>'EV truck costs (&amp; battery %)'!O5*'CPI Adjustment'!$C$4</f>
        <v>232941.28706427451</v>
      </c>
      <c r="P2" s="34">
        <f>O2</f>
        <v>232941.28706427451</v>
      </c>
      <c r="Q2" s="34">
        <f t="shared" ref="Q2:AI2" si="0">P2</f>
        <v>232941.28706427451</v>
      </c>
      <c r="R2" s="34">
        <f t="shared" si="0"/>
        <v>232941.28706427451</v>
      </c>
      <c r="S2" s="34">
        <f t="shared" si="0"/>
        <v>232941.28706427451</v>
      </c>
      <c r="T2" s="34">
        <f t="shared" si="0"/>
        <v>232941.28706427451</v>
      </c>
      <c r="U2" s="34">
        <f t="shared" si="0"/>
        <v>232941.28706427451</v>
      </c>
      <c r="V2" s="34">
        <f t="shared" si="0"/>
        <v>232941.28706427451</v>
      </c>
      <c r="W2" s="34">
        <f t="shared" si="0"/>
        <v>232941.28706427451</v>
      </c>
      <c r="X2" s="34">
        <f t="shared" si="0"/>
        <v>232941.28706427451</v>
      </c>
      <c r="Y2" s="34">
        <f t="shared" si="0"/>
        <v>232941.28706427451</v>
      </c>
      <c r="Z2" s="34">
        <f t="shared" si="0"/>
        <v>232941.28706427451</v>
      </c>
      <c r="AA2" s="34">
        <f t="shared" si="0"/>
        <v>232941.28706427451</v>
      </c>
      <c r="AB2" s="34">
        <f t="shared" si="0"/>
        <v>232941.28706427451</v>
      </c>
      <c r="AC2" s="34">
        <f t="shared" si="0"/>
        <v>232941.28706427451</v>
      </c>
      <c r="AD2" s="34">
        <f t="shared" si="0"/>
        <v>232941.28706427451</v>
      </c>
      <c r="AE2" s="34">
        <f t="shared" si="0"/>
        <v>232941.28706427451</v>
      </c>
      <c r="AF2" s="34">
        <f t="shared" si="0"/>
        <v>232941.28706427451</v>
      </c>
      <c r="AG2" s="34">
        <f t="shared" si="0"/>
        <v>232941.28706427451</v>
      </c>
      <c r="AH2" s="34">
        <f t="shared" si="0"/>
        <v>232941.28706427451</v>
      </c>
      <c r="AI2" s="34">
        <f t="shared" si="0"/>
        <v>232941.28706427451</v>
      </c>
    </row>
    <row r="3" spans="1:35">
      <c r="A3" t="s">
        <v>1</v>
      </c>
      <c r="B3" s="34">
        <f>'Natural gas'!B27*'CPI Adjustment'!$C$4</f>
        <v>139941.79409178047</v>
      </c>
      <c r="C3" s="34">
        <f>'Natural gas'!C27*'CPI Adjustment'!$C$4</f>
        <v>139941.79409178047</v>
      </c>
      <c r="D3" s="34">
        <f>'Natural gas'!D27*'CPI Adjustment'!$C$4</f>
        <v>139941.79409178047</v>
      </c>
      <c r="E3" s="34">
        <f>'Natural gas'!E27*'CPI Adjustment'!$C$4</f>
        <v>139941.79409178047</v>
      </c>
      <c r="F3" s="34">
        <f>'Natural gas'!F27*'CPI Adjustment'!$C$4</f>
        <v>146921.66019094281</v>
      </c>
      <c r="G3" s="34">
        <f>'Natural gas'!G27*'CPI Adjustment'!$C$4</f>
        <v>146921.66019094281</v>
      </c>
      <c r="H3" s="34">
        <f>'Natural gas'!H27*'CPI Adjustment'!$C$4</f>
        <v>146921.66019094281</v>
      </c>
      <c r="I3" s="34">
        <f>'Natural gas'!I27*'CPI Adjustment'!$C$4</f>
        <v>157795.13759187417</v>
      </c>
      <c r="J3" s="34">
        <f>'Natural gas'!J27*'CPI Adjustment'!$C$4</f>
        <v>157795.13759187417</v>
      </c>
      <c r="K3" s="34">
        <f>'Natural gas'!K27*'CPI Adjustment'!$C$4</f>
        <v>157795.13759187417</v>
      </c>
      <c r="L3" s="34">
        <f>'Natural gas'!L27*'CPI Adjustment'!$C$4</f>
        <v>171188.64376179673</v>
      </c>
      <c r="M3" s="34">
        <f>'Natural gas'!M27*'CPI Adjustment'!$C$4</f>
        <v>171188.64376179673</v>
      </c>
      <c r="N3" s="34">
        <f>'Natural gas'!N27*'CPI Adjustment'!$C$4</f>
        <v>171188.64376179673</v>
      </c>
      <c r="O3" s="34">
        <f>'Natural gas'!O27*'CPI Adjustment'!$C$4</f>
        <v>171188.64376179673</v>
      </c>
      <c r="P3" s="34">
        <f>O3</f>
        <v>171188.64376179673</v>
      </c>
      <c r="Q3" s="34">
        <f t="shared" ref="Q3:AI6" si="1">P3</f>
        <v>171188.64376179673</v>
      </c>
      <c r="R3" s="34">
        <f t="shared" si="1"/>
        <v>171188.64376179673</v>
      </c>
      <c r="S3" s="34">
        <f t="shared" si="1"/>
        <v>171188.64376179673</v>
      </c>
      <c r="T3" s="34">
        <f t="shared" si="1"/>
        <v>171188.64376179673</v>
      </c>
      <c r="U3" s="34">
        <f t="shared" si="1"/>
        <v>171188.64376179673</v>
      </c>
      <c r="V3" s="34">
        <f t="shared" si="1"/>
        <v>171188.64376179673</v>
      </c>
      <c r="W3" s="34">
        <f t="shared" si="1"/>
        <v>171188.64376179673</v>
      </c>
      <c r="X3" s="34">
        <f t="shared" si="1"/>
        <v>171188.64376179673</v>
      </c>
      <c r="Y3" s="34">
        <f t="shared" si="1"/>
        <v>171188.64376179673</v>
      </c>
      <c r="Z3" s="34">
        <f t="shared" si="1"/>
        <v>171188.64376179673</v>
      </c>
      <c r="AA3" s="34">
        <f t="shared" si="1"/>
        <v>171188.64376179673</v>
      </c>
      <c r="AB3" s="34">
        <f t="shared" si="1"/>
        <v>171188.64376179673</v>
      </c>
      <c r="AC3" s="34">
        <f t="shared" si="1"/>
        <v>171188.64376179673</v>
      </c>
      <c r="AD3" s="34">
        <f t="shared" si="1"/>
        <v>171188.64376179673</v>
      </c>
      <c r="AE3" s="34">
        <f t="shared" si="1"/>
        <v>171188.64376179673</v>
      </c>
      <c r="AF3" s="34">
        <f t="shared" si="1"/>
        <v>171188.64376179673</v>
      </c>
      <c r="AG3" s="34">
        <f t="shared" si="1"/>
        <v>171188.64376179673</v>
      </c>
      <c r="AH3" s="34">
        <f t="shared" si="1"/>
        <v>171188.64376179673</v>
      </c>
      <c r="AI3" s="34">
        <f t="shared" si="1"/>
        <v>171188.64376179673</v>
      </c>
    </row>
    <row r="4" spans="1:35">
      <c r="A4" t="s">
        <v>2</v>
      </c>
      <c r="B4" s="34">
        <v>999999</v>
      </c>
      <c r="C4" s="34">
        <v>999999</v>
      </c>
      <c r="D4" s="34">
        <v>999999</v>
      </c>
      <c r="E4" s="34">
        <v>999999</v>
      </c>
      <c r="F4" s="34">
        <v>999999</v>
      </c>
      <c r="G4" s="34">
        <v>999999</v>
      </c>
      <c r="H4" s="34">
        <v>999999</v>
      </c>
      <c r="I4" s="34">
        <v>999999</v>
      </c>
      <c r="J4" s="34">
        <v>999999</v>
      </c>
      <c r="K4" s="34">
        <v>999999</v>
      </c>
      <c r="L4" s="34">
        <v>999999</v>
      </c>
      <c r="M4" s="34">
        <v>999999</v>
      </c>
      <c r="N4" s="34">
        <v>999999</v>
      </c>
      <c r="O4" s="34">
        <v>999999</v>
      </c>
      <c r="P4" s="34">
        <v>999999</v>
      </c>
      <c r="Q4" s="34">
        <v>999999</v>
      </c>
      <c r="R4" s="34">
        <v>999999</v>
      </c>
      <c r="S4" s="34">
        <v>999999</v>
      </c>
      <c r="T4" s="34">
        <v>999999</v>
      </c>
      <c r="U4" s="34">
        <v>999999</v>
      </c>
      <c r="V4" s="34">
        <v>999999</v>
      </c>
      <c r="W4" s="34">
        <v>999999</v>
      </c>
      <c r="X4" s="34">
        <v>999999</v>
      </c>
      <c r="Y4" s="34">
        <v>999999</v>
      </c>
      <c r="Z4" s="34">
        <v>999999</v>
      </c>
      <c r="AA4" s="34">
        <v>999999</v>
      </c>
      <c r="AB4" s="34">
        <v>999999</v>
      </c>
      <c r="AC4" s="34">
        <v>999999</v>
      </c>
      <c r="AD4" s="34">
        <v>999999</v>
      </c>
      <c r="AE4" s="34">
        <v>999999</v>
      </c>
      <c r="AF4" s="34">
        <v>999999</v>
      </c>
      <c r="AG4" s="34">
        <v>999999</v>
      </c>
      <c r="AH4" s="34">
        <v>999999</v>
      </c>
      <c r="AI4" s="34">
        <v>999999</v>
      </c>
    </row>
    <row r="5" spans="1:35">
      <c r="A5" t="s">
        <v>3</v>
      </c>
      <c r="B5" s="34">
        <f>'ACT HDV - diesel'!B3*'CPI Adjustment'!$C$4</f>
        <v>126900.4846539523</v>
      </c>
      <c r="C5" s="34">
        <f>'ACT HDV - diesel'!C3*'CPI Adjustment'!$C$4</f>
        <v>126900.4846539523</v>
      </c>
      <c r="D5" s="34">
        <f>'ACT HDV - diesel'!D3*'CPI Adjustment'!$C$4</f>
        <v>126900.4846539523</v>
      </c>
      <c r="E5" s="34">
        <f>'ACT HDV - diesel'!E3*'CPI Adjustment'!$C$4</f>
        <v>126900.4846539523</v>
      </c>
      <c r="F5" s="34">
        <f>'ACT HDV - diesel'!F3*'CPI Adjustment'!$C$4</f>
        <v>133229.89036546173</v>
      </c>
      <c r="G5" s="34">
        <f>'ACT HDV - diesel'!G3*'CPI Adjustment'!$C$4</f>
        <v>133229.89036546173</v>
      </c>
      <c r="H5" s="34">
        <f>'ACT HDV - diesel'!H3*'CPI Adjustment'!$C$4</f>
        <v>133229.89036546173</v>
      </c>
      <c r="I5" s="34">
        <f>'ACT HDV - diesel'!I3*'CPI Adjustment'!$C$4</f>
        <v>143090.05802307383</v>
      </c>
      <c r="J5" s="34">
        <f>'ACT HDV - diesel'!J3*'CPI Adjustment'!$C$4</f>
        <v>143090.05802307383</v>
      </c>
      <c r="K5" s="34">
        <f>'ACT HDV - diesel'!K3*'CPI Adjustment'!$C$4</f>
        <v>143090.05802307383</v>
      </c>
      <c r="L5" s="34">
        <f>'ACT HDV - diesel'!L3*'CPI Adjustment'!$C$4</f>
        <v>155235.41056203132</v>
      </c>
      <c r="M5" s="34">
        <f>'ACT HDV - diesel'!M3*'CPI Adjustment'!$C$4</f>
        <v>155235.41056203132</v>
      </c>
      <c r="N5" s="34">
        <f>'ACT HDV - diesel'!N3*'CPI Adjustment'!$C$4</f>
        <v>155235.41056203132</v>
      </c>
      <c r="O5" s="34">
        <f>'ACT HDV - diesel'!O3*'CPI Adjustment'!$C$4</f>
        <v>155235.41056203132</v>
      </c>
      <c r="P5" s="34">
        <f t="shared" ref="P5:P6" si="2">O5</f>
        <v>155235.41056203132</v>
      </c>
      <c r="Q5" s="34">
        <f t="shared" si="1"/>
        <v>155235.41056203132</v>
      </c>
      <c r="R5" s="34">
        <f t="shared" si="1"/>
        <v>155235.41056203132</v>
      </c>
      <c r="S5" s="34">
        <f t="shared" si="1"/>
        <v>155235.41056203132</v>
      </c>
      <c r="T5" s="34">
        <f t="shared" si="1"/>
        <v>155235.41056203132</v>
      </c>
      <c r="U5" s="34">
        <f t="shared" si="1"/>
        <v>155235.41056203132</v>
      </c>
      <c r="V5" s="34">
        <f t="shared" si="1"/>
        <v>155235.41056203132</v>
      </c>
      <c r="W5" s="34">
        <f t="shared" si="1"/>
        <v>155235.41056203132</v>
      </c>
      <c r="X5" s="34">
        <f t="shared" si="1"/>
        <v>155235.41056203132</v>
      </c>
      <c r="Y5" s="34">
        <f t="shared" si="1"/>
        <v>155235.41056203132</v>
      </c>
      <c r="Z5" s="34">
        <f t="shared" si="1"/>
        <v>155235.41056203132</v>
      </c>
      <c r="AA5" s="34">
        <f t="shared" si="1"/>
        <v>155235.41056203132</v>
      </c>
      <c r="AB5" s="34">
        <f t="shared" si="1"/>
        <v>155235.41056203132</v>
      </c>
      <c r="AC5" s="34">
        <f t="shared" si="1"/>
        <v>155235.41056203132</v>
      </c>
      <c r="AD5" s="34">
        <f t="shared" si="1"/>
        <v>155235.41056203132</v>
      </c>
      <c r="AE5" s="34">
        <f t="shared" si="1"/>
        <v>155235.41056203132</v>
      </c>
      <c r="AF5" s="34">
        <f t="shared" si="1"/>
        <v>155235.41056203132</v>
      </c>
      <c r="AG5" s="34">
        <f t="shared" si="1"/>
        <v>155235.41056203132</v>
      </c>
      <c r="AH5" s="34">
        <f t="shared" si="1"/>
        <v>155235.41056203132</v>
      </c>
      <c r="AI5" s="34">
        <f t="shared" si="1"/>
        <v>155235.41056203132</v>
      </c>
    </row>
    <row r="6" spans="1:35">
      <c r="A6" t="s">
        <v>4</v>
      </c>
      <c r="B6" s="34">
        <v>999999</v>
      </c>
      <c r="C6" s="34">
        <v>999999</v>
      </c>
      <c r="D6" s="34">
        <v>999999</v>
      </c>
      <c r="E6" s="34">
        <v>999999</v>
      </c>
      <c r="F6" s="34">
        <v>999999</v>
      </c>
      <c r="G6" s="34">
        <v>999999</v>
      </c>
      <c r="H6" s="34">
        <v>999999</v>
      </c>
      <c r="I6" s="34">
        <v>999999</v>
      </c>
      <c r="J6" s="34">
        <v>999999</v>
      </c>
      <c r="K6" s="34">
        <v>999999</v>
      </c>
      <c r="L6" s="34">
        <v>999999</v>
      </c>
      <c r="M6" s="34">
        <v>999999</v>
      </c>
      <c r="N6" s="34">
        <v>999999</v>
      </c>
      <c r="O6" s="34">
        <v>999999</v>
      </c>
      <c r="P6" s="34">
        <f t="shared" si="2"/>
        <v>999999</v>
      </c>
      <c r="Q6" s="34">
        <f t="shared" si="1"/>
        <v>999999</v>
      </c>
      <c r="R6" s="34">
        <f t="shared" si="1"/>
        <v>999999</v>
      </c>
      <c r="S6" s="34">
        <f t="shared" si="1"/>
        <v>999999</v>
      </c>
      <c r="T6" s="34">
        <f t="shared" si="1"/>
        <v>999999</v>
      </c>
      <c r="U6" s="34">
        <f t="shared" si="1"/>
        <v>999999</v>
      </c>
      <c r="V6" s="34">
        <f t="shared" si="1"/>
        <v>999999</v>
      </c>
      <c r="W6" s="34">
        <f t="shared" si="1"/>
        <v>999999</v>
      </c>
      <c r="X6" s="34">
        <f t="shared" si="1"/>
        <v>999999</v>
      </c>
      <c r="Y6" s="34">
        <f t="shared" si="1"/>
        <v>999999</v>
      </c>
      <c r="Z6" s="34">
        <f t="shared" si="1"/>
        <v>999999</v>
      </c>
      <c r="AA6" s="34">
        <f t="shared" si="1"/>
        <v>999999</v>
      </c>
      <c r="AB6" s="34">
        <f t="shared" si="1"/>
        <v>999999</v>
      </c>
      <c r="AC6" s="34">
        <f t="shared" si="1"/>
        <v>999999</v>
      </c>
      <c r="AD6" s="34">
        <f t="shared" si="1"/>
        <v>999999</v>
      </c>
      <c r="AE6" s="34">
        <f t="shared" si="1"/>
        <v>999999</v>
      </c>
      <c r="AF6" s="34">
        <f t="shared" si="1"/>
        <v>999999</v>
      </c>
      <c r="AG6" s="34">
        <f t="shared" si="1"/>
        <v>999999</v>
      </c>
      <c r="AH6" s="34">
        <f t="shared" si="1"/>
        <v>999999</v>
      </c>
      <c r="AI6" s="34">
        <f t="shared" si="1"/>
        <v>999999</v>
      </c>
    </row>
    <row r="7" spans="1:35">
      <c r="A7" t="s">
        <v>5</v>
      </c>
      <c r="B7" s="172">
        <v>0</v>
      </c>
      <c r="C7" s="172">
        <v>0</v>
      </c>
      <c r="D7" s="172">
        <v>0</v>
      </c>
      <c r="E7" s="172">
        <v>0</v>
      </c>
      <c r="F7" s="172">
        <v>0</v>
      </c>
      <c r="G7" s="172">
        <v>0</v>
      </c>
      <c r="H7" s="172">
        <v>0</v>
      </c>
      <c r="I7" s="172">
        <v>0</v>
      </c>
      <c r="J7" s="172">
        <v>0</v>
      </c>
      <c r="K7" s="172">
        <v>0</v>
      </c>
      <c r="L7" s="172">
        <v>0</v>
      </c>
      <c r="M7" s="172">
        <v>0</v>
      </c>
      <c r="N7" s="172">
        <v>0</v>
      </c>
      <c r="O7" s="172">
        <v>0</v>
      </c>
      <c r="P7" s="172">
        <v>0</v>
      </c>
      <c r="Q7" s="172">
        <v>0</v>
      </c>
      <c r="R7" s="172">
        <v>0</v>
      </c>
      <c r="S7" s="172">
        <v>0</v>
      </c>
      <c r="T7" s="172">
        <v>0</v>
      </c>
      <c r="U7" s="172">
        <v>0</v>
      </c>
      <c r="V7" s="172">
        <v>0</v>
      </c>
      <c r="W7" s="172">
        <v>0</v>
      </c>
      <c r="X7" s="172">
        <v>0</v>
      </c>
      <c r="Y7" s="172">
        <v>0</v>
      </c>
      <c r="Z7" s="172">
        <v>0</v>
      </c>
      <c r="AA7" s="172">
        <v>0</v>
      </c>
      <c r="AB7" s="172">
        <v>0</v>
      </c>
      <c r="AC7" s="172">
        <v>0</v>
      </c>
      <c r="AD7" s="172">
        <v>0</v>
      </c>
      <c r="AE7" s="172">
        <v>0</v>
      </c>
      <c r="AF7" s="172">
        <v>0</v>
      </c>
      <c r="AG7" s="172">
        <v>0</v>
      </c>
      <c r="AH7" s="172">
        <v>0</v>
      </c>
      <c r="AI7" s="172">
        <v>0</v>
      </c>
    </row>
  </sheetData>
  <pageMargins left="0.7" right="0.7" top="0.75" bottom="0.75" header="0.3" footer="0.3"/>
  <pageSetup orientation="portrait" horizontalDpi="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166" sqref="A166"/>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s="4">
        <f>'E3 Bus Price Data'!R21*About!$A$95</f>
        <v>798626.9040000001</v>
      </c>
      <c r="C2" s="4">
        <f>'E3 Bus Price Data'!S21*About!$A$95</f>
        <v>785170.10400000005</v>
      </c>
      <c r="D2" s="4">
        <f>'E3 Bus Price Data'!T21*About!$A$95</f>
        <v>771914.08799999999</v>
      </c>
      <c r="E2" s="4">
        <f>'E3 Bus Price Data'!U21*About!$A$95</f>
        <v>743871.61200000008</v>
      </c>
      <c r="F2" s="4">
        <f>'E3 Bus Price Data'!V21*About!$A$95</f>
        <v>721527.98400000005</v>
      </c>
      <c r="G2" s="4">
        <f>'E3 Bus Price Data'!W21*About!$A$95</f>
        <v>702191.84400000004</v>
      </c>
      <c r="H2" s="4">
        <f>'E3 Bus Price Data'!X21*About!$A$95</f>
        <v>684876.36</v>
      </c>
      <c r="I2" s="4">
        <f>'E3 Bus Price Data'!Y21*About!$A$95</f>
        <v>675992.73600000003</v>
      </c>
      <c r="J2" s="4">
        <f>'E3 Bus Price Data'!Z21*About!$A$95</f>
        <v>668151.48</v>
      </c>
      <c r="K2" s="4">
        <f>'E3 Bus Price Data'!AA21*About!$A$95</f>
        <v>661451.91600000008</v>
      </c>
      <c r="L2" s="4">
        <f>'E3 Bus Price Data'!AB21*About!$A$95</f>
        <v>655303.44000000006</v>
      </c>
      <c r="M2" s="4">
        <f>'E3 Bus Price Data'!AC21*About!$A$95</f>
        <v>649588.57200000004</v>
      </c>
      <c r="N2" s="4">
        <f>'E3 Bus Price Data'!AD21*About!$A$95</f>
        <v>644221.87200000009</v>
      </c>
      <c r="O2" s="4">
        <f>'E3 Bus Price Data'!AE21*About!$A$95</f>
        <v>639139.26</v>
      </c>
      <c r="P2" s="4">
        <f>'E3 Bus Price Data'!AF21*About!$A$95</f>
        <v>639139.26</v>
      </c>
      <c r="Q2" s="4">
        <f>'E3 Bus Price Data'!AG21*About!$A$95</f>
        <v>639139.26</v>
      </c>
      <c r="R2" s="4">
        <f>'E3 Bus Price Data'!AH21*About!$A$95</f>
        <v>639139.26</v>
      </c>
      <c r="S2" s="4">
        <f>'E3 Bus Price Data'!AI21*About!$A$95</f>
        <v>639139.26</v>
      </c>
      <c r="T2" s="4">
        <f>'E3 Bus Price Data'!AJ21*About!$A$95</f>
        <v>639139.26</v>
      </c>
      <c r="U2" s="4">
        <f>'E3 Bus Price Data'!AK21*About!$A$95</f>
        <v>639139.26</v>
      </c>
      <c r="V2" s="4">
        <f>'E3 Bus Price Data'!AL21*About!$A$95</f>
        <v>639139.26</v>
      </c>
      <c r="W2" s="4">
        <f>'E3 Bus Price Data'!AM21*About!$A$95</f>
        <v>639139.26</v>
      </c>
      <c r="X2" s="4">
        <f>'E3 Bus Price Data'!AN21*About!$A$95</f>
        <v>639139.26</v>
      </c>
      <c r="Y2" s="4">
        <f>'E3 Bus Price Data'!AO21*About!$A$95</f>
        <v>639139.26</v>
      </c>
      <c r="Z2" s="4">
        <f>'E3 Bus Price Data'!AP21*About!$A$95</f>
        <v>639139.26</v>
      </c>
      <c r="AA2" s="4">
        <f>'E3 Bus Price Data'!AQ21*About!$A$95</f>
        <v>639139.26</v>
      </c>
      <c r="AB2" s="4">
        <f>'E3 Bus Price Data'!AR21*About!$A$95</f>
        <v>639139.26</v>
      </c>
      <c r="AC2" s="4">
        <f>'E3 Bus Price Data'!AS21*About!$A$95</f>
        <v>639139.26</v>
      </c>
      <c r="AD2" s="4">
        <f>'E3 Bus Price Data'!AT21*About!$A$95</f>
        <v>639139.26</v>
      </c>
      <c r="AE2" s="4">
        <f>'E3 Bus Price Data'!AU21*About!$A$95</f>
        <v>639139.26</v>
      </c>
      <c r="AF2" s="4">
        <f>'E3 Bus Price Data'!AV21*About!$A$95</f>
        <v>639139.26</v>
      </c>
      <c r="AG2" s="4">
        <f>'E3 Bus Price Data'!AW21*About!$A$95</f>
        <v>639139.26</v>
      </c>
      <c r="AH2" s="4">
        <f>'E3 Bus Price Data'!AX21*About!$A$95</f>
        <v>639139.26</v>
      </c>
      <c r="AI2" s="4">
        <f>'E3 Bus Price Data'!AY21*About!$A$95</f>
        <v>639139.26</v>
      </c>
    </row>
    <row r="3" spans="1:35">
      <c r="A3" t="s">
        <v>1</v>
      </c>
      <c r="B3" s="4">
        <f>'E3 Bus Price Data'!R19*About!$A$95</f>
        <v>619440</v>
      </c>
      <c r="C3" s="4">
        <f>'E3 Bus Price Data'!S19*About!$A$95</f>
        <v>619440</v>
      </c>
      <c r="D3" s="4">
        <f>'E3 Bus Price Data'!T19*About!$A$95</f>
        <v>619440</v>
      </c>
      <c r="E3" s="4">
        <f>'E3 Bus Price Data'!U19*About!$A$95</f>
        <v>619440</v>
      </c>
      <c r="F3" s="4">
        <f>'E3 Bus Price Data'!V19*About!$A$95</f>
        <v>619440</v>
      </c>
      <c r="G3" s="4">
        <f>'E3 Bus Price Data'!W19*About!$A$95</f>
        <v>619440</v>
      </c>
      <c r="H3" s="4">
        <f>'E3 Bus Price Data'!X19*About!$A$95</f>
        <v>619440</v>
      </c>
      <c r="I3" s="4">
        <f>'E3 Bus Price Data'!Y19*About!$A$95</f>
        <v>619440</v>
      </c>
      <c r="J3" s="4">
        <f>'E3 Bus Price Data'!Z19*About!$A$95</f>
        <v>619440</v>
      </c>
      <c r="K3" s="4">
        <f>'E3 Bus Price Data'!AA19*About!$A$95</f>
        <v>619440</v>
      </c>
      <c r="L3" s="4">
        <f>'E3 Bus Price Data'!AB19*About!$A$95</f>
        <v>619440</v>
      </c>
      <c r="M3" s="4">
        <f>'E3 Bus Price Data'!AC19*About!$A$95</f>
        <v>619440</v>
      </c>
      <c r="N3" s="4">
        <f>'E3 Bus Price Data'!AD19*About!$A$95</f>
        <v>619440</v>
      </c>
      <c r="O3" s="4">
        <f>'E3 Bus Price Data'!AE19*About!$A$95</f>
        <v>619440</v>
      </c>
      <c r="P3" s="4">
        <f>'E3 Bus Price Data'!AF19*About!$A$95</f>
        <v>619440</v>
      </c>
      <c r="Q3" s="4">
        <f>'E3 Bus Price Data'!AG19*About!$A$95</f>
        <v>619440</v>
      </c>
      <c r="R3" s="4">
        <f>'E3 Bus Price Data'!AH19*About!$A$95</f>
        <v>619440</v>
      </c>
      <c r="S3" s="4">
        <f>'E3 Bus Price Data'!AI19*About!$A$95</f>
        <v>619440</v>
      </c>
      <c r="T3" s="4">
        <f>'E3 Bus Price Data'!AJ19*About!$A$95</f>
        <v>619440</v>
      </c>
      <c r="U3" s="4">
        <f>'E3 Bus Price Data'!AK19*About!$A$95</f>
        <v>619440</v>
      </c>
      <c r="V3" s="4">
        <f>'E3 Bus Price Data'!AL19*About!$A$95</f>
        <v>619440</v>
      </c>
      <c r="W3" s="4">
        <f>'E3 Bus Price Data'!AM19*About!$A$95</f>
        <v>619440</v>
      </c>
      <c r="X3" s="4">
        <f>'E3 Bus Price Data'!AN19*About!$A$95</f>
        <v>619440</v>
      </c>
      <c r="Y3" s="4">
        <f>'E3 Bus Price Data'!AO19*About!$A$95</f>
        <v>619440</v>
      </c>
      <c r="Z3" s="4">
        <f>'E3 Bus Price Data'!AP19*About!$A$95</f>
        <v>619440</v>
      </c>
      <c r="AA3" s="4">
        <f>'E3 Bus Price Data'!AQ19*About!$A$95</f>
        <v>619440</v>
      </c>
      <c r="AB3" s="4">
        <f>'E3 Bus Price Data'!AR19*About!$A$95</f>
        <v>619440</v>
      </c>
      <c r="AC3" s="4">
        <f>'E3 Bus Price Data'!AS19*About!$A$95</f>
        <v>619440</v>
      </c>
      <c r="AD3" s="4">
        <f>'E3 Bus Price Data'!AT19*About!$A$95</f>
        <v>619440</v>
      </c>
      <c r="AE3" s="4">
        <f>'E3 Bus Price Data'!AU19*About!$A$95</f>
        <v>619440</v>
      </c>
      <c r="AF3" s="4">
        <f>'E3 Bus Price Data'!AV19*About!$A$95</f>
        <v>619440</v>
      </c>
      <c r="AG3" s="4">
        <f>'E3 Bus Price Data'!AW19*About!$A$95</f>
        <v>619440</v>
      </c>
      <c r="AH3" s="4">
        <f>'E3 Bus Price Data'!AX19*About!$A$95</f>
        <v>619440</v>
      </c>
      <c r="AI3" s="4">
        <f>'E3 Bus Price Data'!AY19*About!$A$95</f>
        <v>619440</v>
      </c>
    </row>
    <row r="4" spans="1:35">
      <c r="A4" t="s">
        <v>2</v>
      </c>
      <c r="B4" s="4">
        <f t="shared" ref="B4:AI4" si="0">B5</f>
        <v>534000</v>
      </c>
      <c r="C4" s="4">
        <f t="shared" si="0"/>
        <v>534000</v>
      </c>
      <c r="D4" s="4">
        <f t="shared" si="0"/>
        <v>534000</v>
      </c>
      <c r="E4" s="4">
        <f t="shared" si="0"/>
        <v>534000</v>
      </c>
      <c r="F4" s="4">
        <f t="shared" si="0"/>
        <v>534000</v>
      </c>
      <c r="G4" s="4">
        <f t="shared" si="0"/>
        <v>534000</v>
      </c>
      <c r="H4" s="4">
        <f t="shared" si="0"/>
        <v>534000</v>
      </c>
      <c r="I4" s="4">
        <f t="shared" si="0"/>
        <v>534000</v>
      </c>
      <c r="J4" s="4">
        <f t="shared" si="0"/>
        <v>534000</v>
      </c>
      <c r="K4" s="4">
        <f t="shared" si="0"/>
        <v>534000</v>
      </c>
      <c r="L4" s="4">
        <f t="shared" si="0"/>
        <v>534000</v>
      </c>
      <c r="M4" s="4">
        <f t="shared" si="0"/>
        <v>534000</v>
      </c>
      <c r="N4" s="4">
        <f t="shared" si="0"/>
        <v>534000</v>
      </c>
      <c r="O4" s="4">
        <f t="shared" si="0"/>
        <v>534000</v>
      </c>
      <c r="P4" s="4">
        <f t="shared" si="0"/>
        <v>534000</v>
      </c>
      <c r="Q4" s="4">
        <f t="shared" si="0"/>
        <v>534000</v>
      </c>
      <c r="R4" s="4">
        <f t="shared" si="0"/>
        <v>534000</v>
      </c>
      <c r="S4" s="4">
        <f t="shared" si="0"/>
        <v>534000</v>
      </c>
      <c r="T4" s="4">
        <f t="shared" si="0"/>
        <v>534000</v>
      </c>
      <c r="U4" s="4">
        <f t="shared" si="0"/>
        <v>534000</v>
      </c>
      <c r="V4" s="4">
        <f t="shared" si="0"/>
        <v>534000</v>
      </c>
      <c r="W4" s="4">
        <f t="shared" si="0"/>
        <v>534000</v>
      </c>
      <c r="X4" s="4">
        <f t="shared" si="0"/>
        <v>534000</v>
      </c>
      <c r="Y4" s="4">
        <f t="shared" si="0"/>
        <v>534000</v>
      </c>
      <c r="Z4" s="4">
        <f t="shared" si="0"/>
        <v>534000</v>
      </c>
      <c r="AA4" s="4">
        <f t="shared" si="0"/>
        <v>534000</v>
      </c>
      <c r="AB4" s="4">
        <f t="shared" si="0"/>
        <v>534000</v>
      </c>
      <c r="AC4" s="4">
        <f t="shared" si="0"/>
        <v>534000</v>
      </c>
      <c r="AD4" s="4">
        <f t="shared" si="0"/>
        <v>534000</v>
      </c>
      <c r="AE4" s="4">
        <f t="shared" si="0"/>
        <v>534000</v>
      </c>
      <c r="AF4" s="4">
        <f t="shared" si="0"/>
        <v>534000</v>
      </c>
      <c r="AG4" s="4">
        <f t="shared" si="0"/>
        <v>534000</v>
      </c>
      <c r="AH4" s="4">
        <f t="shared" si="0"/>
        <v>534000</v>
      </c>
      <c r="AI4" s="4">
        <f t="shared" si="0"/>
        <v>534000</v>
      </c>
    </row>
    <row r="5" spans="1:35">
      <c r="A5" t="s">
        <v>3</v>
      </c>
      <c r="B5" s="31">
        <f>'E3 Bus Price Data'!R18*About!$A$95</f>
        <v>534000</v>
      </c>
      <c r="C5" s="31">
        <f>'E3 Bus Price Data'!S18*About!$A$95</f>
        <v>534000</v>
      </c>
      <c r="D5" s="31">
        <f>'E3 Bus Price Data'!T18*About!$A$95</f>
        <v>534000</v>
      </c>
      <c r="E5" s="31">
        <f>'E3 Bus Price Data'!U18*About!$A$95</f>
        <v>534000</v>
      </c>
      <c r="F5" s="31">
        <f>'E3 Bus Price Data'!V18*About!$A$95</f>
        <v>534000</v>
      </c>
      <c r="G5" s="31">
        <f>'E3 Bus Price Data'!W18*About!$A$95</f>
        <v>534000</v>
      </c>
      <c r="H5" s="31">
        <f>'E3 Bus Price Data'!X18*About!$A$95</f>
        <v>534000</v>
      </c>
      <c r="I5" s="31">
        <f>'E3 Bus Price Data'!Y18*About!$A$95</f>
        <v>534000</v>
      </c>
      <c r="J5" s="31">
        <f>'E3 Bus Price Data'!Z18*About!$A$95</f>
        <v>534000</v>
      </c>
      <c r="K5" s="31">
        <f>'E3 Bus Price Data'!AA18*About!$A$95</f>
        <v>534000</v>
      </c>
      <c r="L5" s="31">
        <f>'E3 Bus Price Data'!AB18*About!$A$95</f>
        <v>534000</v>
      </c>
      <c r="M5" s="31">
        <f>'E3 Bus Price Data'!AC18*About!$A$95</f>
        <v>534000</v>
      </c>
      <c r="N5" s="31">
        <f>'E3 Bus Price Data'!AD18*About!$A$95</f>
        <v>534000</v>
      </c>
      <c r="O5" s="31">
        <f>'E3 Bus Price Data'!AE18*About!$A$95</f>
        <v>534000</v>
      </c>
      <c r="P5" s="31">
        <f>'E3 Bus Price Data'!AF18*About!$A$95</f>
        <v>534000</v>
      </c>
      <c r="Q5" s="31">
        <f>'E3 Bus Price Data'!AG18*About!$A$95</f>
        <v>534000</v>
      </c>
      <c r="R5" s="31">
        <f>'E3 Bus Price Data'!AH18*About!$A$95</f>
        <v>534000</v>
      </c>
      <c r="S5" s="31">
        <f>'E3 Bus Price Data'!AI18*About!$A$95</f>
        <v>534000</v>
      </c>
      <c r="T5" s="31">
        <f>'E3 Bus Price Data'!AJ18*About!$A$95</f>
        <v>534000</v>
      </c>
      <c r="U5" s="31">
        <f>'E3 Bus Price Data'!AK18*About!$A$95</f>
        <v>534000</v>
      </c>
      <c r="V5" s="31">
        <f>'E3 Bus Price Data'!AL18*About!$A$95</f>
        <v>534000</v>
      </c>
      <c r="W5" s="31">
        <f>'E3 Bus Price Data'!AM18*About!$A$95</f>
        <v>534000</v>
      </c>
      <c r="X5" s="31">
        <f>'E3 Bus Price Data'!AN18*About!$A$95</f>
        <v>534000</v>
      </c>
      <c r="Y5" s="31">
        <f>'E3 Bus Price Data'!AO18*About!$A$95</f>
        <v>534000</v>
      </c>
      <c r="Z5" s="31">
        <f>'E3 Bus Price Data'!AP18*About!$A$95</f>
        <v>534000</v>
      </c>
      <c r="AA5" s="31">
        <f>'E3 Bus Price Data'!AQ18*About!$A$95</f>
        <v>534000</v>
      </c>
      <c r="AB5" s="31">
        <f>'E3 Bus Price Data'!AR18*About!$A$95</f>
        <v>534000</v>
      </c>
      <c r="AC5" s="31">
        <f>'E3 Bus Price Data'!AS18*About!$A$95</f>
        <v>534000</v>
      </c>
      <c r="AD5" s="31">
        <f>'E3 Bus Price Data'!AT18*About!$A$95</f>
        <v>534000</v>
      </c>
      <c r="AE5" s="31">
        <f>'E3 Bus Price Data'!AU18*About!$A$95</f>
        <v>534000</v>
      </c>
      <c r="AF5" s="31">
        <f>'E3 Bus Price Data'!AV18*About!$A$95</f>
        <v>534000</v>
      </c>
      <c r="AG5" s="31">
        <f>'E3 Bus Price Data'!AW18*About!$A$95</f>
        <v>534000</v>
      </c>
      <c r="AH5" s="31">
        <f>'E3 Bus Price Data'!AX18*About!$A$95</f>
        <v>534000</v>
      </c>
      <c r="AI5" s="31">
        <f>'E3 Bus Price Data'!AY18*About!$A$95</f>
        <v>534000</v>
      </c>
    </row>
    <row r="6" spans="1:35">
      <c r="A6" t="s">
        <v>4</v>
      </c>
      <c r="B6" s="4">
        <f>'E3 Bus Price Data'!R22*About!$A$95</f>
        <v>605831.54399999999</v>
      </c>
      <c r="C6" s="4">
        <f>'E3 Bus Price Data'!S22*About!$A$95</f>
        <v>605831.54399999999</v>
      </c>
      <c r="D6" s="4">
        <f>'E3 Bus Price Data'!T22*About!$A$95</f>
        <v>605831.54399999999</v>
      </c>
      <c r="E6" s="4">
        <f>'E3 Bus Price Data'!U22*About!$A$95</f>
        <v>605831.54399999999</v>
      </c>
      <c r="F6" s="4">
        <f>'E3 Bus Price Data'!V22*About!$A$95</f>
        <v>605831.54399999999</v>
      </c>
      <c r="G6" s="4">
        <f>'E3 Bus Price Data'!W22*About!$A$95</f>
        <v>605831.54399999999</v>
      </c>
      <c r="H6" s="4">
        <f>'E3 Bus Price Data'!X22*About!$A$95</f>
        <v>605831.54399999999</v>
      </c>
      <c r="I6" s="4">
        <f>'E3 Bus Price Data'!Y22*About!$A$95</f>
        <v>605831.54399999999</v>
      </c>
      <c r="J6" s="4">
        <f>'E3 Bus Price Data'!Z22*About!$A$95</f>
        <v>605831.54399999999</v>
      </c>
      <c r="K6" s="4">
        <f>'E3 Bus Price Data'!AA22*About!$A$95</f>
        <v>605831.54399999999</v>
      </c>
      <c r="L6" s="4">
        <f>'E3 Bus Price Data'!AB22*About!$A$95</f>
        <v>605831.54399999999</v>
      </c>
      <c r="M6" s="4">
        <f>'E3 Bus Price Data'!AC22*About!$A$95</f>
        <v>605831.54399999999</v>
      </c>
      <c r="N6" s="4">
        <f>'E3 Bus Price Data'!AD22*About!$A$95</f>
        <v>605831.54399999999</v>
      </c>
      <c r="O6" s="4">
        <f>'E3 Bus Price Data'!AE22*About!$A$95</f>
        <v>605831.54399999999</v>
      </c>
      <c r="P6" s="4">
        <f>'E3 Bus Price Data'!AF22*About!$A$95</f>
        <v>605831.54399999999</v>
      </c>
      <c r="Q6" s="4">
        <f>'E3 Bus Price Data'!AG22*About!$A$95</f>
        <v>605831.54399999999</v>
      </c>
      <c r="R6" s="4">
        <f>'E3 Bus Price Data'!AH22*About!$A$95</f>
        <v>605831.54399999999</v>
      </c>
      <c r="S6" s="4">
        <f>'E3 Bus Price Data'!AI22*About!$A$95</f>
        <v>605831.54399999999</v>
      </c>
      <c r="T6" s="4">
        <f>'E3 Bus Price Data'!AJ22*About!$A$95</f>
        <v>605831.54399999999</v>
      </c>
      <c r="U6" s="4">
        <f>'E3 Bus Price Data'!AK22*About!$A$95</f>
        <v>605831.54399999999</v>
      </c>
      <c r="V6" s="4">
        <f>'E3 Bus Price Data'!AL22*About!$A$95</f>
        <v>605831.54399999999</v>
      </c>
      <c r="W6" s="4">
        <f>'E3 Bus Price Data'!AM22*About!$A$95</f>
        <v>605831.54399999999</v>
      </c>
      <c r="X6" s="4">
        <f>'E3 Bus Price Data'!AN22*About!$A$95</f>
        <v>605831.54399999999</v>
      </c>
      <c r="Y6" s="4">
        <f>'E3 Bus Price Data'!AO22*About!$A$95</f>
        <v>605831.54399999999</v>
      </c>
      <c r="Z6" s="4">
        <f>'E3 Bus Price Data'!AP22*About!$A$95</f>
        <v>605831.54399999999</v>
      </c>
      <c r="AA6" s="4">
        <f>'E3 Bus Price Data'!AQ22*About!$A$95</f>
        <v>605831.54399999999</v>
      </c>
      <c r="AB6" s="4">
        <f>'E3 Bus Price Data'!AR22*About!$A$95</f>
        <v>605831.54399999999</v>
      </c>
      <c r="AC6" s="4">
        <f>'E3 Bus Price Data'!AS22*About!$A$95</f>
        <v>605831.54399999999</v>
      </c>
      <c r="AD6" s="4">
        <f>'E3 Bus Price Data'!AT22*About!$A$95</f>
        <v>605831.54399999999</v>
      </c>
      <c r="AE6" s="4">
        <f>'E3 Bus Price Data'!AU22*About!$A$95</f>
        <v>605831.54399999999</v>
      </c>
      <c r="AF6" s="4">
        <f>'E3 Bus Price Data'!AV22*About!$A$95</f>
        <v>605831.54399999999</v>
      </c>
      <c r="AG6" s="4">
        <f>'E3 Bus Price Data'!AW22*About!$A$95</f>
        <v>605831.54399999999</v>
      </c>
      <c r="AH6" s="4">
        <f>'E3 Bus Price Data'!AX22*About!$A$95</f>
        <v>605831.54399999999</v>
      </c>
      <c r="AI6" s="4">
        <f>'E3 Bus Price Data'!AY22*About!$A$95</f>
        <v>605831.54399999999</v>
      </c>
    </row>
    <row r="7" spans="1:3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pageSetup orientation="portrait" horizont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opLeftCell="A13" workbookViewId="0">
      <selection activeCell="L30" sqref="L30"/>
    </sheetView>
  </sheetViews>
  <sheetFormatPr defaultRowHeight="14.25"/>
  <cols>
    <col min="1" max="1" width="24.73046875" customWidth="1"/>
    <col min="2" max="2" width="12.265625" customWidth="1"/>
    <col min="3" max="5" width="10.1328125" bestFit="1" customWidth="1"/>
    <col min="6" max="6" width="12.3984375" customWidth="1"/>
    <col min="7" max="7" width="10.59765625" bestFit="1" customWidth="1"/>
    <col min="8" max="15" width="10.1328125" bestFit="1" customWidth="1"/>
  </cols>
  <sheetData>
    <row r="1" spans="1:17">
      <c r="A1" s="1" t="s">
        <v>460</v>
      </c>
      <c r="B1" s="35"/>
      <c r="C1" s="35"/>
      <c r="D1" s="35"/>
      <c r="E1" s="35"/>
      <c r="F1" s="35"/>
      <c r="G1" s="35"/>
      <c r="H1" s="35"/>
      <c r="I1" s="35"/>
      <c r="J1" s="35"/>
      <c r="K1" s="32" t="str">
        <f>'Gas vehicle cost'!F53</f>
        <v>Share of full size SUV and pickups</v>
      </c>
      <c r="L1" s="35"/>
      <c r="M1" s="32">
        <f>'Gas vehicle cost'!E53</f>
        <v>0.29555555555555557</v>
      </c>
      <c r="N1" s="35"/>
      <c r="O1" s="35"/>
      <c r="P1" s="35"/>
      <c r="Q1" s="35"/>
    </row>
    <row r="2" spans="1:17">
      <c r="A2" s="1"/>
      <c r="B2" s="35"/>
      <c r="C2" s="35"/>
      <c r="D2" s="39" t="s">
        <v>431</v>
      </c>
      <c r="E2" s="39"/>
      <c r="F2" s="78" t="s">
        <v>432</v>
      </c>
      <c r="G2" s="78"/>
      <c r="H2" s="35"/>
      <c r="I2" s="35"/>
      <c r="J2" s="35"/>
      <c r="K2" s="32" t="s">
        <v>317</v>
      </c>
      <c r="L2" s="35"/>
      <c r="M2" s="32">
        <f>'Gas vehicle cost'!D53</f>
        <v>0.70444444444444443</v>
      </c>
      <c r="N2" s="35"/>
      <c r="O2" s="35"/>
      <c r="P2" s="35"/>
      <c r="Q2" s="35"/>
    </row>
    <row r="3" spans="1:17">
      <c r="A3" s="77" t="s">
        <v>242</v>
      </c>
      <c r="B3" s="23"/>
      <c r="C3" s="23"/>
      <c r="D3" s="23"/>
      <c r="E3" s="23"/>
      <c r="F3" s="23"/>
      <c r="G3" s="23"/>
      <c r="H3" s="23"/>
      <c r="I3" s="23"/>
      <c r="J3" s="23"/>
      <c r="K3" s="23"/>
      <c r="L3" s="35"/>
      <c r="M3" s="35"/>
      <c r="N3" s="35"/>
      <c r="O3" s="35"/>
      <c r="P3" s="35"/>
      <c r="Q3" s="35"/>
    </row>
    <row r="4" spans="1:17">
      <c r="A4" s="35"/>
      <c r="B4" s="74" t="s">
        <v>281</v>
      </c>
      <c r="C4" s="74" t="s">
        <v>281</v>
      </c>
      <c r="D4" s="2" t="s">
        <v>250</v>
      </c>
      <c r="E4" s="2" t="s">
        <v>250</v>
      </c>
      <c r="F4" s="78" t="s">
        <v>289</v>
      </c>
      <c r="G4" s="78" t="s">
        <v>289</v>
      </c>
      <c r="H4" s="74" t="s">
        <v>281</v>
      </c>
      <c r="I4" s="2" t="s">
        <v>250</v>
      </c>
      <c r="J4" s="78" t="s">
        <v>289</v>
      </c>
      <c r="K4" s="37"/>
      <c r="L4" s="35"/>
      <c r="M4" s="35"/>
      <c r="N4" s="35"/>
      <c r="O4" s="35"/>
      <c r="P4" s="35"/>
      <c r="Q4" s="35"/>
    </row>
    <row r="5" spans="1:17">
      <c r="A5" s="35"/>
      <c r="B5" s="5"/>
      <c r="C5" s="35"/>
      <c r="D5" s="35"/>
      <c r="E5" s="35"/>
      <c r="F5" s="35"/>
      <c r="G5" s="35"/>
      <c r="H5" s="35"/>
      <c r="I5" s="35"/>
      <c r="J5" s="35"/>
      <c r="K5" s="35"/>
      <c r="L5" s="35"/>
      <c r="M5" s="35"/>
      <c r="N5" s="35"/>
      <c r="O5" s="35"/>
      <c r="P5" s="35"/>
      <c r="Q5" s="35"/>
    </row>
    <row r="6" spans="1:17">
      <c r="A6" s="75" t="s">
        <v>288</v>
      </c>
      <c r="B6" s="5"/>
      <c r="C6" s="35"/>
      <c r="D6" s="35"/>
      <c r="E6" s="35"/>
      <c r="F6" s="35">
        <f>'Data &amp; intermediate calcs'!$B$207</f>
        <v>1.4542372881355932</v>
      </c>
      <c r="G6" s="35">
        <f>F6</f>
        <v>1.4542372881355932</v>
      </c>
      <c r="H6" s="35"/>
      <c r="I6" s="35"/>
      <c r="J6" s="35"/>
      <c r="K6" s="35"/>
      <c r="L6" s="35"/>
      <c r="M6" s="35"/>
      <c r="N6" s="35"/>
      <c r="O6" s="35"/>
      <c r="P6" s="35"/>
      <c r="Q6" s="35"/>
    </row>
    <row r="7" spans="1:17">
      <c r="A7" s="35" t="s">
        <v>287</v>
      </c>
      <c r="B7" s="35"/>
      <c r="C7" s="35"/>
      <c r="D7" s="35">
        <v>1.47</v>
      </c>
      <c r="E7" s="35">
        <v>1.47</v>
      </c>
      <c r="F7" s="35"/>
      <c r="G7" s="35"/>
      <c r="H7" s="35"/>
      <c r="I7" s="35"/>
      <c r="J7" s="35"/>
      <c r="K7" s="35"/>
      <c r="L7" s="35"/>
      <c r="M7" s="35"/>
      <c r="N7" s="35" t="s">
        <v>286</v>
      </c>
      <c r="O7" s="35"/>
      <c r="P7" s="35"/>
      <c r="Q7" s="35"/>
    </row>
    <row r="8" spans="1:17">
      <c r="A8" s="35"/>
      <c r="B8" s="43">
        <v>2018</v>
      </c>
      <c r="C8" s="43">
        <v>2025</v>
      </c>
      <c r="D8" s="43">
        <v>2018</v>
      </c>
      <c r="E8" s="43">
        <v>2025</v>
      </c>
      <c r="F8" s="43">
        <v>2018</v>
      </c>
      <c r="G8" s="43">
        <v>2025</v>
      </c>
      <c r="H8" s="73" t="s">
        <v>280</v>
      </c>
      <c r="I8" s="35"/>
      <c r="J8" s="35"/>
      <c r="K8" s="35"/>
      <c r="L8" s="35"/>
      <c r="M8" s="35"/>
      <c r="N8" s="35"/>
      <c r="O8" s="35"/>
      <c r="P8" s="35"/>
      <c r="Q8" s="35"/>
    </row>
    <row r="9" spans="1:17">
      <c r="A9" s="35"/>
      <c r="B9" s="35">
        <v>250</v>
      </c>
      <c r="C9" s="35">
        <v>225</v>
      </c>
      <c r="D9" s="4">
        <f t="shared" ref="D9:D18" si="0">B9*$D$7</f>
        <v>367.5</v>
      </c>
      <c r="E9" s="4">
        <f t="shared" ref="E9:E19" si="1">C9*$E$7</f>
        <v>330.75</v>
      </c>
      <c r="F9" s="4">
        <f t="shared" ref="F9:F19" si="2">D9*$F$6</f>
        <v>534.43220338983053</v>
      </c>
      <c r="G9" s="4">
        <f t="shared" ref="G9:G19" si="3">E9*$G$6</f>
        <v>480.98898305084742</v>
      </c>
      <c r="H9" s="35">
        <f>C9-B9</f>
        <v>-25</v>
      </c>
      <c r="I9" s="4">
        <f>E9-D9</f>
        <v>-36.75</v>
      </c>
      <c r="J9" s="4">
        <f>G9-F9</f>
        <v>-53.44322033898311</v>
      </c>
      <c r="K9" s="35"/>
      <c r="L9" s="35"/>
      <c r="M9" s="35"/>
      <c r="Q9" s="35"/>
    </row>
    <row r="10" spans="1:17">
      <c r="A10" s="35"/>
      <c r="B10" s="35">
        <v>250</v>
      </c>
      <c r="C10" s="35">
        <v>295</v>
      </c>
      <c r="D10" s="4">
        <f t="shared" si="0"/>
        <v>367.5</v>
      </c>
      <c r="E10" s="4">
        <f t="shared" si="1"/>
        <v>433.65</v>
      </c>
      <c r="F10" s="4">
        <f t="shared" si="2"/>
        <v>534.43220338983053</v>
      </c>
      <c r="G10" s="4">
        <f t="shared" si="3"/>
        <v>630.63</v>
      </c>
      <c r="H10" s="35">
        <f t="shared" ref="H10:H19" si="4">C10-B10</f>
        <v>45</v>
      </c>
      <c r="I10" s="4">
        <f t="shared" ref="I10:I19" si="5">E10-D10</f>
        <v>66.149999999999977</v>
      </c>
      <c r="J10" s="4">
        <f t="shared" ref="J10:J19" si="6">G10-F10</f>
        <v>96.197796610169462</v>
      </c>
      <c r="K10" s="35"/>
      <c r="L10" s="35"/>
      <c r="M10" s="35"/>
      <c r="Q10" s="35"/>
    </row>
    <row r="11" spans="1:17">
      <c r="A11" s="35"/>
      <c r="B11" s="35">
        <v>697</v>
      </c>
      <c r="C11" s="35">
        <v>523</v>
      </c>
      <c r="D11" s="4">
        <f t="shared" si="0"/>
        <v>1024.5899999999999</v>
      </c>
      <c r="E11" s="4">
        <f t="shared" si="1"/>
        <v>768.81</v>
      </c>
      <c r="F11" s="4">
        <f t="shared" si="2"/>
        <v>1489.9969830508473</v>
      </c>
      <c r="G11" s="4">
        <f t="shared" si="3"/>
        <v>1118.0321694915253</v>
      </c>
      <c r="H11" s="35">
        <f t="shared" si="4"/>
        <v>-174</v>
      </c>
      <c r="I11" s="4">
        <f t="shared" si="5"/>
        <v>-255.77999999999997</v>
      </c>
      <c r="J11" s="4">
        <f t="shared" si="6"/>
        <v>-371.96481355932201</v>
      </c>
      <c r="K11" s="35"/>
      <c r="L11" s="35"/>
      <c r="M11" s="35"/>
      <c r="N11" s="35"/>
      <c r="O11" s="35"/>
      <c r="P11" s="35"/>
      <c r="Q11" s="35"/>
    </row>
    <row r="12" spans="1:17">
      <c r="A12" s="35"/>
      <c r="B12" s="35">
        <v>1200</v>
      </c>
      <c r="C12" s="35">
        <v>1080</v>
      </c>
      <c r="D12" s="4">
        <f t="shared" si="0"/>
        <v>1764</v>
      </c>
      <c r="E12" s="4">
        <f t="shared" si="1"/>
        <v>1587.6</v>
      </c>
      <c r="F12" s="4">
        <f t="shared" si="2"/>
        <v>2565.2745762711866</v>
      </c>
      <c r="G12" s="4">
        <f t="shared" si="3"/>
        <v>2308.7471186440675</v>
      </c>
      <c r="H12" s="35">
        <f t="shared" si="4"/>
        <v>-120</v>
      </c>
      <c r="I12" s="4">
        <f t="shared" si="5"/>
        <v>-176.40000000000009</v>
      </c>
      <c r="J12" s="4">
        <f t="shared" si="6"/>
        <v>-256.52745762711902</v>
      </c>
      <c r="K12" s="35"/>
      <c r="L12" s="35"/>
      <c r="M12" s="35"/>
      <c r="N12" s="35"/>
      <c r="O12" s="35"/>
      <c r="P12" s="35"/>
      <c r="Q12" s="35"/>
    </row>
    <row r="13" spans="1:17">
      <c r="A13" s="35"/>
      <c r="B13" s="35">
        <v>150</v>
      </c>
      <c r="C13" s="35">
        <v>134</v>
      </c>
      <c r="D13" s="4">
        <f t="shared" si="0"/>
        <v>220.5</v>
      </c>
      <c r="E13" s="4">
        <f t="shared" si="1"/>
        <v>196.98</v>
      </c>
      <c r="F13" s="4">
        <f t="shared" si="2"/>
        <v>320.65932203389832</v>
      </c>
      <c r="G13" s="4">
        <f t="shared" si="3"/>
        <v>286.45566101694914</v>
      </c>
      <c r="H13" s="35">
        <f t="shared" si="4"/>
        <v>-16</v>
      </c>
      <c r="I13" s="4">
        <f t="shared" si="5"/>
        <v>-23.52000000000001</v>
      </c>
      <c r="J13" s="4">
        <f t="shared" si="6"/>
        <v>-34.203661016949184</v>
      </c>
      <c r="K13" s="35"/>
      <c r="L13" s="35"/>
      <c r="M13" s="35"/>
      <c r="N13" s="35"/>
      <c r="O13" s="35"/>
      <c r="P13" s="35"/>
      <c r="Q13" s="35"/>
    </row>
    <row r="14" spans="1:17">
      <c r="A14" s="35"/>
      <c r="B14" s="35">
        <v>51</v>
      </c>
      <c r="C14" s="35">
        <v>46</v>
      </c>
      <c r="D14" s="4">
        <f t="shared" si="0"/>
        <v>74.97</v>
      </c>
      <c r="E14" s="4">
        <f t="shared" si="1"/>
        <v>67.62</v>
      </c>
      <c r="F14" s="4">
        <f t="shared" si="2"/>
        <v>109.02416949152541</v>
      </c>
      <c r="G14" s="4">
        <f t="shared" si="3"/>
        <v>98.335525423728811</v>
      </c>
      <c r="H14" s="35">
        <f t="shared" si="4"/>
        <v>-5</v>
      </c>
      <c r="I14" s="4">
        <f t="shared" si="5"/>
        <v>-7.3499999999999943</v>
      </c>
      <c r="J14" s="4">
        <f t="shared" si="6"/>
        <v>-10.688644067796602</v>
      </c>
      <c r="K14" s="35"/>
      <c r="L14" s="35"/>
      <c r="M14" s="35"/>
      <c r="N14" s="35"/>
      <c r="O14" s="35"/>
      <c r="P14" s="35"/>
      <c r="Q14" s="35"/>
    </row>
    <row r="15" spans="1:17">
      <c r="A15" s="35"/>
      <c r="B15" s="10">
        <v>93</v>
      </c>
      <c r="C15" s="35">
        <v>84</v>
      </c>
      <c r="D15" s="4">
        <f t="shared" si="0"/>
        <v>136.71</v>
      </c>
      <c r="E15" s="4">
        <f t="shared" si="1"/>
        <v>123.48</v>
      </c>
      <c r="F15" s="4">
        <f t="shared" si="2"/>
        <v>198.80877966101696</v>
      </c>
      <c r="G15" s="4">
        <f t="shared" si="3"/>
        <v>179.56922033898306</v>
      </c>
      <c r="H15" s="35">
        <f t="shared" si="4"/>
        <v>-9</v>
      </c>
      <c r="I15" s="4">
        <f t="shared" si="5"/>
        <v>-13.230000000000004</v>
      </c>
      <c r="J15" s="4">
        <f t="shared" si="6"/>
        <v>-19.239559322033898</v>
      </c>
      <c r="K15" s="35"/>
      <c r="L15" s="35"/>
      <c r="M15" s="35"/>
      <c r="N15" s="35"/>
      <c r="O15" s="35"/>
      <c r="P15" s="35"/>
      <c r="Q15" s="35"/>
    </row>
    <row r="16" spans="1:17">
      <c r="A16" s="35"/>
      <c r="B16" s="35">
        <v>335</v>
      </c>
      <c r="C16" s="35">
        <v>302</v>
      </c>
      <c r="D16" s="4">
        <f t="shared" si="0"/>
        <v>492.45</v>
      </c>
      <c r="E16" s="4">
        <f t="shared" si="1"/>
        <v>443.94</v>
      </c>
      <c r="F16" s="4">
        <f t="shared" si="2"/>
        <v>716.13915254237281</v>
      </c>
      <c r="G16" s="4">
        <f t="shared" si="3"/>
        <v>645.59410169491525</v>
      </c>
      <c r="H16" s="35">
        <f t="shared" si="4"/>
        <v>-33</v>
      </c>
      <c r="I16" s="4">
        <f t="shared" si="5"/>
        <v>-48.509999999999991</v>
      </c>
      <c r="J16" s="4">
        <f t="shared" si="6"/>
        <v>-70.54505084745756</v>
      </c>
      <c r="K16" s="35"/>
      <c r="L16" s="35"/>
      <c r="M16" s="35"/>
      <c r="N16" s="35"/>
      <c r="O16" s="35"/>
      <c r="P16" s="35"/>
      <c r="Q16" s="35"/>
    </row>
    <row r="17" spans="1:17">
      <c r="A17" s="35"/>
      <c r="B17" s="35">
        <v>273</v>
      </c>
      <c r="C17" s="35">
        <v>205</v>
      </c>
      <c r="D17" s="4">
        <f t="shared" si="0"/>
        <v>401.31</v>
      </c>
      <c r="E17" s="4">
        <f t="shared" si="1"/>
        <v>301.35000000000002</v>
      </c>
      <c r="F17" s="4">
        <f t="shared" si="2"/>
        <v>583.59996610169492</v>
      </c>
      <c r="G17" s="4">
        <f t="shared" si="3"/>
        <v>438.23440677966101</v>
      </c>
      <c r="H17" s="35">
        <f t="shared" si="4"/>
        <v>-68</v>
      </c>
      <c r="I17" s="4">
        <f t="shared" si="5"/>
        <v>-99.95999999999998</v>
      </c>
      <c r="J17" s="4">
        <f t="shared" si="6"/>
        <v>-145.3655593220339</v>
      </c>
      <c r="K17" s="35"/>
      <c r="L17" s="35"/>
      <c r="M17" s="35"/>
      <c r="N17" s="35"/>
      <c r="O17" s="35"/>
      <c r="P17" s="35"/>
      <c r="Q17" s="35"/>
    </row>
    <row r="18" spans="1:17">
      <c r="A18" s="35"/>
      <c r="B18" s="35">
        <v>150</v>
      </c>
      <c r="C18" s="35">
        <v>135</v>
      </c>
      <c r="D18" s="4">
        <f t="shared" si="0"/>
        <v>220.5</v>
      </c>
      <c r="E18" s="4">
        <f t="shared" si="1"/>
        <v>198.45</v>
      </c>
      <c r="F18" s="4">
        <f t="shared" si="2"/>
        <v>320.65932203389832</v>
      </c>
      <c r="G18" s="4">
        <f t="shared" si="3"/>
        <v>288.59338983050844</v>
      </c>
      <c r="H18" s="35">
        <f t="shared" si="4"/>
        <v>-15</v>
      </c>
      <c r="I18" s="4">
        <f t="shared" si="5"/>
        <v>-22.050000000000011</v>
      </c>
      <c r="J18" s="4">
        <f t="shared" si="6"/>
        <v>-32.065932203389877</v>
      </c>
      <c r="K18" s="35"/>
      <c r="L18" s="35"/>
      <c r="M18" s="35"/>
      <c r="N18" s="35"/>
      <c r="O18" s="35"/>
      <c r="P18" s="35"/>
      <c r="Q18" s="35"/>
    </row>
    <row r="19" spans="1:17" ht="15.75">
      <c r="A19" s="72" t="s">
        <v>243</v>
      </c>
      <c r="B19" s="35">
        <f>SUM(B9:B18)</f>
        <v>3449</v>
      </c>
      <c r="C19" s="35">
        <f>SUM(C9:C18)</f>
        <v>3029</v>
      </c>
      <c r="D19" s="4">
        <f>SUM(D9:D18)</f>
        <v>5070.0300000000007</v>
      </c>
      <c r="E19" s="4">
        <f t="shared" si="1"/>
        <v>4452.63</v>
      </c>
      <c r="F19" s="4">
        <f t="shared" si="2"/>
        <v>7373.0266779661024</v>
      </c>
      <c r="G19" s="4">
        <f t="shared" si="3"/>
        <v>6475.1805762711865</v>
      </c>
      <c r="H19" s="35">
        <f t="shared" si="4"/>
        <v>-420</v>
      </c>
      <c r="I19" s="4">
        <f t="shared" si="5"/>
        <v>-617.40000000000055</v>
      </c>
      <c r="J19" s="4">
        <f t="shared" si="6"/>
        <v>-897.84610169491589</v>
      </c>
      <c r="K19" s="35"/>
      <c r="L19" s="35"/>
      <c r="M19" s="35"/>
      <c r="N19" s="35"/>
      <c r="O19" s="35"/>
      <c r="P19" s="35"/>
      <c r="Q19" s="35"/>
    </row>
    <row r="20" spans="1:17">
      <c r="A20" s="35"/>
      <c r="B20" s="35"/>
      <c r="C20" s="35"/>
      <c r="D20" s="35"/>
      <c r="E20" s="35"/>
      <c r="F20" s="35"/>
      <c r="G20" s="35"/>
      <c r="H20" s="35"/>
      <c r="I20" s="35"/>
      <c r="J20" s="35"/>
      <c r="K20" s="35"/>
      <c r="L20" s="35"/>
      <c r="M20" s="35"/>
      <c r="N20" s="35"/>
      <c r="O20" s="35"/>
      <c r="P20" s="35"/>
      <c r="Q20" s="35"/>
    </row>
    <row r="21" spans="1:17">
      <c r="A21" s="77" t="s">
        <v>249</v>
      </c>
      <c r="B21" s="77"/>
      <c r="C21" s="77"/>
      <c r="D21" s="77"/>
      <c r="E21" s="77"/>
      <c r="F21" s="77"/>
      <c r="G21" s="77"/>
      <c r="H21" s="77"/>
      <c r="I21" s="77"/>
      <c r="J21" s="77"/>
      <c r="K21" s="77"/>
      <c r="L21" s="35"/>
      <c r="M21" s="35"/>
      <c r="N21" s="35"/>
      <c r="O21" s="35"/>
      <c r="P21" s="35"/>
      <c r="Q21" s="35"/>
    </row>
    <row r="22" spans="1:17">
      <c r="A22" s="35"/>
      <c r="B22" s="74" t="s">
        <v>281</v>
      </c>
      <c r="C22" s="74" t="s">
        <v>281</v>
      </c>
      <c r="D22" s="2" t="s">
        <v>250</v>
      </c>
      <c r="E22" s="2" t="s">
        <v>250</v>
      </c>
      <c r="F22" s="78" t="s">
        <v>289</v>
      </c>
      <c r="G22" s="78" t="s">
        <v>289</v>
      </c>
      <c r="H22" s="74" t="s">
        <v>281</v>
      </c>
      <c r="I22" s="2" t="s">
        <v>250</v>
      </c>
      <c r="J22" s="78" t="s">
        <v>289</v>
      </c>
      <c r="K22" s="39" t="s">
        <v>251</v>
      </c>
      <c r="L22" s="39"/>
      <c r="M22" s="35"/>
      <c r="N22" s="35"/>
      <c r="O22" s="35"/>
      <c r="P22" s="35"/>
      <c r="Q22" s="35"/>
    </row>
    <row r="23" spans="1:17" ht="28.5">
      <c r="A23" s="10" t="s">
        <v>282</v>
      </c>
      <c r="B23" s="35">
        <v>1.0549999999999999</v>
      </c>
      <c r="C23" s="35">
        <v>1.0549999999999999</v>
      </c>
      <c r="D23" s="35">
        <v>1.21</v>
      </c>
      <c r="E23" s="35">
        <v>1.21</v>
      </c>
      <c r="F23" s="36">
        <f>'Data &amp; intermediate calcs'!$B$209</f>
        <v>1.1680937359170798</v>
      </c>
      <c r="G23" s="36">
        <f>'Data &amp; intermediate calcs'!$B$209</f>
        <v>1.1680937359170798</v>
      </c>
      <c r="H23" s="35"/>
      <c r="I23" s="35"/>
      <c r="J23" s="35"/>
      <c r="K23" s="35"/>
      <c r="L23" s="35"/>
      <c r="M23" s="35"/>
      <c r="N23" s="35" t="s">
        <v>252</v>
      </c>
      <c r="O23" s="35"/>
      <c r="P23" s="35"/>
      <c r="Q23" s="35"/>
    </row>
    <row r="24" spans="1:17">
      <c r="A24" s="35"/>
      <c r="B24" s="35"/>
      <c r="C24" s="35"/>
      <c r="D24" s="35"/>
      <c r="E24" s="35"/>
      <c r="F24" s="35"/>
      <c r="G24" s="35"/>
      <c r="H24" s="35"/>
      <c r="I24" s="35"/>
      <c r="J24" s="35"/>
      <c r="K24" s="35"/>
      <c r="L24" s="35"/>
      <c r="M24" s="35"/>
      <c r="N24" s="35"/>
      <c r="O24" s="35"/>
      <c r="P24" s="35"/>
      <c r="Q24" s="35"/>
    </row>
    <row r="25" spans="1:17">
      <c r="A25" s="35" t="s">
        <v>249</v>
      </c>
      <c r="B25" s="35">
        <f>B23*K25</f>
        <v>13293</v>
      </c>
      <c r="C25" s="35">
        <f>C23*L25</f>
        <v>12554.5</v>
      </c>
      <c r="D25" s="35">
        <f>K25*D23</f>
        <v>15246</v>
      </c>
      <c r="E25" s="35">
        <f>L25*E23</f>
        <v>14399</v>
      </c>
      <c r="F25" s="4">
        <f>F23*D25</f>
        <v>17808.757097791797</v>
      </c>
      <c r="G25" s="4">
        <f>G23*E25</f>
        <v>16819.381703470033</v>
      </c>
      <c r="H25" s="35">
        <f>C25-B25</f>
        <v>-738.5</v>
      </c>
      <c r="I25" s="35">
        <f>E25-D25</f>
        <v>-847</v>
      </c>
      <c r="J25" s="4">
        <f>G25-F25</f>
        <v>-989.37539432176345</v>
      </c>
      <c r="K25" s="35">
        <v>12600</v>
      </c>
      <c r="L25" s="35">
        <v>11900</v>
      </c>
      <c r="M25" s="35"/>
      <c r="N25" s="35"/>
      <c r="O25" s="35"/>
      <c r="P25" s="35"/>
      <c r="Q25" s="35"/>
    </row>
    <row r="26" spans="1:17">
      <c r="A26" s="35"/>
      <c r="B26" s="35"/>
      <c r="C26" s="35"/>
      <c r="D26" s="35"/>
      <c r="E26" s="35"/>
      <c r="F26" s="35"/>
      <c r="G26" s="35"/>
      <c r="H26" s="35"/>
      <c r="I26" s="35"/>
      <c r="J26" s="35"/>
      <c r="K26" s="35"/>
      <c r="L26" s="35"/>
      <c r="M26" s="35"/>
      <c r="N26" s="35"/>
      <c r="O26" s="35"/>
      <c r="P26" s="35"/>
      <c r="Q26" s="35"/>
    </row>
    <row r="27" spans="1:17">
      <c r="A27" s="35"/>
      <c r="B27" s="35"/>
      <c r="C27" s="35"/>
      <c r="D27" s="35"/>
      <c r="E27" s="35"/>
      <c r="F27" s="35"/>
      <c r="G27" s="35"/>
      <c r="H27" s="35"/>
      <c r="I27" s="35"/>
      <c r="J27" s="35"/>
      <c r="K27" s="35"/>
      <c r="L27" s="35"/>
      <c r="M27" s="35"/>
      <c r="N27" s="35"/>
      <c r="O27" s="35"/>
      <c r="P27" s="35"/>
      <c r="Q27" s="35"/>
    </row>
    <row r="28" spans="1:17">
      <c r="A28" s="77" t="s">
        <v>433</v>
      </c>
      <c r="B28" s="77"/>
      <c r="C28" s="77"/>
      <c r="D28" s="77"/>
      <c r="E28" s="77"/>
      <c r="F28" s="77"/>
      <c r="G28" s="77"/>
      <c r="H28" s="77"/>
      <c r="I28" s="77"/>
      <c r="J28" s="77"/>
      <c r="K28" s="77"/>
      <c r="L28" s="35"/>
      <c r="M28" s="35"/>
      <c r="Q28" s="35"/>
    </row>
    <row r="29" spans="1:17">
      <c r="A29" s="35"/>
      <c r="B29" s="35"/>
      <c r="C29" s="35"/>
      <c r="D29" s="35"/>
      <c r="E29" s="35"/>
      <c r="F29" s="35"/>
      <c r="G29" s="35"/>
      <c r="H29" s="35"/>
      <c r="I29" s="35"/>
      <c r="J29" s="35"/>
      <c r="K29" s="35"/>
      <c r="L29" s="35"/>
      <c r="M29" s="35"/>
      <c r="Q29" s="35"/>
    </row>
    <row r="30" spans="1:17">
      <c r="A30" s="35" t="s">
        <v>714</v>
      </c>
      <c r="B30" s="119">
        <v>0</v>
      </c>
      <c r="C30" s="119">
        <v>0</v>
      </c>
      <c r="D30" s="119">
        <v>0</v>
      </c>
      <c r="E30" s="119">
        <v>0</v>
      </c>
      <c r="F30" s="119">
        <v>0</v>
      </c>
      <c r="G30" s="119">
        <v>0</v>
      </c>
      <c r="H30" s="15">
        <v>0</v>
      </c>
      <c r="I30" s="120">
        <v>0</v>
      </c>
      <c r="J30" s="120">
        <v>0</v>
      </c>
      <c r="K30" s="35"/>
      <c r="L30" s="15" t="s">
        <v>459</v>
      </c>
      <c r="M30" s="15"/>
      <c r="N30" s="121"/>
      <c r="O30" s="35"/>
      <c r="P30" s="32"/>
      <c r="Q30" s="35"/>
    </row>
    <row r="31" spans="1:17">
      <c r="A31" s="35"/>
      <c r="B31" s="34"/>
      <c r="C31" s="34"/>
      <c r="D31" s="34"/>
      <c r="E31" s="34"/>
      <c r="F31" s="34"/>
      <c r="G31" s="34"/>
      <c r="H31" s="35"/>
      <c r="I31" s="35"/>
      <c r="J31" s="35"/>
      <c r="K31" s="35"/>
      <c r="L31" s="35"/>
      <c r="M31" s="35"/>
      <c r="N31" s="32"/>
      <c r="O31" s="35"/>
      <c r="P31" s="32"/>
      <c r="Q31" s="35"/>
    </row>
    <row r="32" spans="1:17">
      <c r="A32" s="35"/>
      <c r="B32" s="35"/>
      <c r="C32" s="35"/>
      <c r="D32" s="35"/>
      <c r="E32" s="35"/>
      <c r="F32" s="35"/>
      <c r="G32" s="35"/>
      <c r="H32" s="35"/>
      <c r="I32" s="35"/>
      <c r="J32" s="35"/>
      <c r="K32" s="35"/>
      <c r="L32" s="35"/>
      <c r="M32" s="35"/>
      <c r="N32" s="32"/>
      <c r="O32" s="35"/>
      <c r="P32" s="32"/>
      <c r="Q32" s="35"/>
    </row>
    <row r="33" spans="1:17">
      <c r="A33" s="35"/>
      <c r="B33" s="35"/>
      <c r="C33" s="35"/>
      <c r="D33" s="35"/>
      <c r="E33" s="35"/>
      <c r="F33" s="35"/>
      <c r="G33" s="35"/>
      <c r="H33" s="35"/>
      <c r="I33" s="35"/>
      <c r="J33" s="35"/>
      <c r="K33" s="35"/>
      <c r="L33" s="35"/>
      <c r="M33" s="35"/>
      <c r="N33" s="35"/>
      <c r="O33" s="35"/>
      <c r="P33" s="35"/>
      <c r="Q33" s="35"/>
    </row>
    <row r="34" spans="1:17">
      <c r="A34" s="39">
        <v>2018</v>
      </c>
      <c r="B34" s="35"/>
      <c r="C34" s="35"/>
      <c r="D34" s="35"/>
      <c r="E34" s="35"/>
      <c r="F34" s="35"/>
      <c r="G34" s="35"/>
      <c r="H34" s="35"/>
      <c r="I34" s="35"/>
      <c r="J34" s="35"/>
      <c r="K34" s="35"/>
      <c r="L34" s="35"/>
      <c r="M34" s="35"/>
      <c r="N34" s="35"/>
      <c r="O34" s="35"/>
      <c r="P34" s="35"/>
      <c r="Q34" s="35"/>
    </row>
    <row r="35" spans="1:17" ht="28.5">
      <c r="A35" s="35"/>
      <c r="B35" s="35"/>
      <c r="C35" s="35"/>
      <c r="D35" s="44" t="s">
        <v>244</v>
      </c>
      <c r="E35" s="35" t="s">
        <v>262</v>
      </c>
      <c r="F35" s="35" t="s">
        <v>260</v>
      </c>
      <c r="G35" s="35"/>
      <c r="H35" s="35"/>
      <c r="I35" s="35"/>
      <c r="J35" s="35"/>
      <c r="K35" s="35"/>
      <c r="L35" s="35"/>
      <c r="M35" s="35"/>
      <c r="N35" s="35"/>
      <c r="O35" s="35"/>
      <c r="P35" s="35"/>
      <c r="Q35" s="35"/>
    </row>
    <row r="36" spans="1:17">
      <c r="A36" s="35" t="s">
        <v>430</v>
      </c>
      <c r="B36" s="35"/>
      <c r="C36" s="35"/>
      <c r="D36" s="35">
        <f>$B$19</f>
        <v>3449</v>
      </c>
      <c r="E36" s="4">
        <f>$D$19</f>
        <v>5070.0300000000007</v>
      </c>
      <c r="F36" s="4">
        <f>$F$19</f>
        <v>7373.0266779661024</v>
      </c>
      <c r="G36" s="35"/>
      <c r="H36" s="35"/>
      <c r="I36" s="35"/>
      <c r="J36" s="35"/>
      <c r="K36" s="35"/>
      <c r="L36" s="35"/>
      <c r="M36" s="35"/>
      <c r="N36" s="35"/>
      <c r="O36" s="35"/>
      <c r="P36" s="35"/>
      <c r="Q36" s="35"/>
    </row>
    <row r="37" spans="1:17">
      <c r="A37" s="35"/>
      <c r="B37" s="35"/>
      <c r="C37" s="35"/>
      <c r="D37" s="35"/>
      <c r="E37" s="35"/>
      <c r="F37" s="4"/>
      <c r="G37" s="35"/>
      <c r="H37" s="35"/>
      <c r="I37" s="35"/>
      <c r="J37" s="35"/>
      <c r="K37" s="35"/>
      <c r="L37" s="35"/>
      <c r="M37" s="35"/>
      <c r="N37" s="35"/>
      <c r="O37" s="35"/>
      <c r="P37" s="35"/>
      <c r="Q37" s="35"/>
    </row>
    <row r="38" spans="1:17">
      <c r="A38" s="35" t="s">
        <v>249</v>
      </c>
      <c r="B38" s="35"/>
      <c r="C38" s="35"/>
      <c r="D38" s="35">
        <f>B25</f>
        <v>13293</v>
      </c>
      <c r="E38" s="35">
        <f>$D$25</f>
        <v>15246</v>
      </c>
      <c r="F38" s="4">
        <f>$F$25</f>
        <v>17808.757097791797</v>
      </c>
      <c r="G38" s="35"/>
      <c r="H38" s="35"/>
      <c r="I38" s="35"/>
      <c r="J38" s="35"/>
      <c r="K38" s="35"/>
      <c r="L38" s="35"/>
      <c r="M38" s="35"/>
      <c r="N38" s="35"/>
      <c r="O38" s="35"/>
      <c r="P38" s="35"/>
      <c r="Q38" s="35"/>
    </row>
    <row r="39" spans="1:17">
      <c r="A39" s="35"/>
      <c r="B39" s="35"/>
      <c r="C39" s="35"/>
      <c r="D39" s="35"/>
      <c r="E39" s="35"/>
      <c r="F39" s="35"/>
      <c r="G39" s="35"/>
      <c r="H39" s="35"/>
      <c r="I39" s="35"/>
      <c r="J39" s="35"/>
      <c r="K39" s="35"/>
      <c r="L39" s="35"/>
      <c r="M39" s="35"/>
      <c r="N39" s="35"/>
      <c r="O39" s="35"/>
      <c r="P39" s="35"/>
      <c r="Q39" s="35"/>
    </row>
    <row r="40" spans="1:17">
      <c r="A40" s="35" t="s">
        <v>290</v>
      </c>
      <c r="B40" s="35"/>
      <c r="C40" s="35"/>
      <c r="D40" s="35">
        <f>$B$30</f>
        <v>0</v>
      </c>
      <c r="E40" s="35">
        <f>$D$30</f>
        <v>0</v>
      </c>
      <c r="F40" s="35">
        <f>$F$30</f>
        <v>0</v>
      </c>
      <c r="G40" s="35"/>
      <c r="H40" s="35"/>
      <c r="I40" s="35"/>
      <c r="J40" s="35"/>
      <c r="K40" s="35"/>
      <c r="L40" s="35"/>
      <c r="M40" s="35"/>
      <c r="N40" s="35"/>
      <c r="O40" s="35"/>
      <c r="P40" s="35"/>
      <c r="Q40" s="35"/>
    </row>
    <row r="41" spans="1:17">
      <c r="A41" s="35"/>
      <c r="B41" s="35"/>
      <c r="C41" s="35"/>
      <c r="D41" s="35"/>
      <c r="E41" s="35"/>
      <c r="F41" s="35"/>
      <c r="G41" s="35"/>
      <c r="H41" s="35"/>
      <c r="I41" s="35"/>
      <c r="J41" s="35"/>
      <c r="K41" s="35"/>
      <c r="L41" s="35"/>
      <c r="M41" s="35"/>
      <c r="N41" s="35"/>
      <c r="O41" s="35"/>
      <c r="P41" s="35"/>
      <c r="Q41" s="35"/>
    </row>
    <row r="42" spans="1:17">
      <c r="A42" s="35" t="s">
        <v>426</v>
      </c>
      <c r="B42" s="35"/>
      <c r="C42" s="35"/>
      <c r="D42" s="34">
        <f>SUM(D36:D40)</f>
        <v>16742</v>
      </c>
      <c r="E42" s="34">
        <f>SUM(E36:E40)</f>
        <v>20316.03</v>
      </c>
      <c r="F42" s="34">
        <f>SUM(F36:F40)</f>
        <v>25181.7837757579</v>
      </c>
      <c r="G42" s="35"/>
      <c r="H42" s="35"/>
      <c r="I42" s="35"/>
      <c r="J42" s="35"/>
      <c r="K42" s="35"/>
      <c r="L42" s="35"/>
      <c r="M42" s="35"/>
      <c r="N42" s="35"/>
      <c r="O42" s="35"/>
      <c r="P42" s="35"/>
      <c r="Q42" s="35"/>
    </row>
    <row r="43" spans="1:17">
      <c r="A43" s="35"/>
      <c r="B43" s="35"/>
      <c r="C43" s="35"/>
      <c r="D43" s="35"/>
      <c r="E43" s="35"/>
      <c r="F43" s="35"/>
      <c r="G43" s="35"/>
      <c r="H43" s="35"/>
      <c r="I43" s="35"/>
      <c r="J43" s="35"/>
      <c r="K43" s="35"/>
      <c r="L43" s="35"/>
      <c r="M43" s="35"/>
      <c r="N43" s="35"/>
      <c r="O43" s="35"/>
      <c r="P43" s="35"/>
      <c r="Q43" s="35"/>
    </row>
    <row r="44" spans="1:17">
      <c r="A44" s="35" t="s">
        <v>436</v>
      </c>
      <c r="B44" s="35"/>
      <c r="C44" s="35"/>
      <c r="D44" s="35">
        <f>'Data &amp; intermediate calcs'!B85</f>
        <v>0.1</v>
      </c>
      <c r="E44" s="35">
        <f>'Data &amp; intermediate calcs'!B86</f>
        <v>0.15</v>
      </c>
      <c r="F44" s="35">
        <f>'Data &amp; intermediate calcs'!B87</f>
        <v>0.25</v>
      </c>
      <c r="G44" s="35"/>
      <c r="H44" s="35"/>
      <c r="I44" s="35"/>
      <c r="J44" s="35"/>
      <c r="K44" s="35"/>
      <c r="L44" s="35"/>
      <c r="M44" s="35"/>
      <c r="N44" s="35"/>
      <c r="O44" s="35"/>
      <c r="P44" s="35"/>
      <c r="Q44" s="35"/>
    </row>
    <row r="45" spans="1:17">
      <c r="A45" s="35"/>
      <c r="B45" s="35"/>
      <c r="C45" s="35"/>
      <c r="D45" s="35"/>
      <c r="E45" s="35"/>
      <c r="F45" s="35"/>
      <c r="G45" s="35"/>
      <c r="H45" s="35"/>
      <c r="I45" s="35"/>
      <c r="J45" s="35"/>
      <c r="K45" s="35"/>
      <c r="L45" s="35"/>
      <c r="M45" s="35"/>
      <c r="N45" s="35"/>
      <c r="O45" s="35"/>
      <c r="P45" s="35"/>
      <c r="Q45" s="35"/>
    </row>
    <row r="46" spans="1:17">
      <c r="A46" s="35" t="s">
        <v>437</v>
      </c>
      <c r="B46" s="35"/>
      <c r="C46" s="35"/>
      <c r="D46" s="105">
        <f>D42+D42*D44</f>
        <v>18416.2</v>
      </c>
      <c r="E46" s="105">
        <f>E42+E42*E44</f>
        <v>23363.434499999999</v>
      </c>
      <c r="F46" s="105">
        <f>F42+F42*F44</f>
        <v>31477.229719697374</v>
      </c>
      <c r="G46" s="35"/>
      <c r="H46" s="35"/>
      <c r="I46" s="35"/>
      <c r="J46" s="35"/>
      <c r="K46" s="35"/>
      <c r="L46" s="35"/>
      <c r="M46" s="35"/>
      <c r="N46" s="35"/>
      <c r="O46" s="35"/>
      <c r="P46" s="35"/>
      <c r="Q46" s="35"/>
    </row>
    <row r="47" spans="1:17">
      <c r="A47" s="35"/>
      <c r="B47" s="35"/>
      <c r="C47" s="35"/>
      <c r="D47" s="35"/>
      <c r="E47" s="35"/>
      <c r="F47" s="35"/>
      <c r="G47" s="35"/>
      <c r="H47" s="35"/>
      <c r="I47" s="35"/>
      <c r="J47" s="35"/>
      <c r="K47" s="35"/>
      <c r="L47" s="35"/>
      <c r="M47" s="35"/>
      <c r="N47" s="35"/>
      <c r="O47" s="35"/>
      <c r="P47" s="35"/>
      <c r="Q47" s="35"/>
    </row>
    <row r="48" spans="1:17">
      <c r="A48" s="35" t="str">
        <f>'Gas vehicle cost'!A64</f>
        <v>Retail markup</v>
      </c>
      <c r="B48" s="35"/>
      <c r="C48" s="35"/>
      <c r="D48" s="35">
        <f>'Data &amp; intermediate calcs'!$B$81</f>
        <v>0.15</v>
      </c>
      <c r="E48" s="35">
        <f>'Data &amp; intermediate calcs'!$B$81</f>
        <v>0.15</v>
      </c>
      <c r="F48" s="35">
        <f>'Data &amp; intermediate calcs'!$B$81</f>
        <v>0.15</v>
      </c>
      <c r="G48" s="35"/>
      <c r="H48" s="35"/>
      <c r="I48" s="35"/>
      <c r="J48" s="35"/>
      <c r="K48" s="35"/>
      <c r="L48" s="35"/>
      <c r="M48" s="35"/>
      <c r="N48" s="35"/>
      <c r="O48" s="35"/>
      <c r="P48" s="35"/>
      <c r="Q48" s="35"/>
    </row>
    <row r="49" spans="1:17">
      <c r="A49" s="35"/>
      <c r="B49" s="35"/>
      <c r="C49" s="35"/>
      <c r="D49" s="35"/>
      <c r="E49" s="35"/>
      <c r="F49" s="35"/>
      <c r="G49" s="35"/>
      <c r="H49" s="35"/>
      <c r="I49" s="35"/>
      <c r="J49" s="35"/>
      <c r="K49" s="35"/>
      <c r="L49" s="35"/>
      <c r="M49" s="35"/>
      <c r="N49" s="35"/>
      <c r="O49" s="35"/>
      <c r="P49" s="35"/>
      <c r="Q49" s="35"/>
    </row>
    <row r="50" spans="1:17">
      <c r="A50" s="35" t="s">
        <v>435</v>
      </c>
      <c r="B50" s="35"/>
      <c r="C50" s="35"/>
      <c r="D50" s="34">
        <f>D46+D46*D48</f>
        <v>21178.63</v>
      </c>
      <c r="E50" s="34">
        <f>E46+E46*E48</f>
        <v>26867.949675</v>
      </c>
      <c r="F50" s="34">
        <f>F46+F46*F48</f>
        <v>36198.814177651977</v>
      </c>
      <c r="G50" s="35"/>
      <c r="H50" s="35"/>
      <c r="I50" s="35"/>
      <c r="J50" s="35"/>
      <c r="K50" s="35"/>
      <c r="L50" s="35"/>
      <c r="M50" s="35"/>
      <c r="N50" s="35"/>
      <c r="O50" s="35"/>
      <c r="P50" s="35"/>
      <c r="Q50" s="35"/>
    </row>
    <row r="51" spans="1:17">
      <c r="A51" s="35"/>
      <c r="B51" s="35"/>
      <c r="C51" s="35"/>
      <c r="D51" s="35"/>
      <c r="E51" s="35"/>
      <c r="F51" s="35"/>
      <c r="G51" s="35"/>
      <c r="H51" s="35"/>
      <c r="I51" s="35"/>
      <c r="J51" s="35"/>
      <c r="K51" s="35"/>
      <c r="L51" s="35"/>
      <c r="M51" s="35"/>
      <c r="N51" s="35"/>
      <c r="O51" s="35"/>
      <c r="P51" s="35"/>
      <c r="Q51" s="35"/>
    </row>
    <row r="52" spans="1:17" ht="15.75">
      <c r="A52" s="35"/>
      <c r="B52" s="35"/>
      <c r="C52" s="35"/>
      <c r="D52" s="35"/>
      <c r="E52" s="35"/>
      <c r="F52" s="35" t="s">
        <v>440</v>
      </c>
      <c r="G52" s="35"/>
      <c r="H52" s="103">
        <f>E50*M2+F50*M1</f>
        <v>29625.738516894919</v>
      </c>
      <c r="I52" s="35"/>
      <c r="J52" s="35"/>
      <c r="K52" s="35"/>
      <c r="L52" s="35"/>
      <c r="M52" s="35"/>
      <c r="N52" s="35"/>
      <c r="O52" s="35"/>
      <c r="P52" s="35"/>
      <c r="Q52" s="35"/>
    </row>
    <row r="53" spans="1:17">
      <c r="A53" s="35"/>
      <c r="B53" s="35"/>
      <c r="C53" s="35"/>
      <c r="D53" s="35"/>
      <c r="E53" s="35"/>
      <c r="F53" s="35"/>
      <c r="G53" s="35"/>
      <c r="H53" s="35"/>
      <c r="I53" s="35"/>
      <c r="J53" s="35"/>
      <c r="K53" s="35"/>
      <c r="L53" s="35"/>
      <c r="M53" s="35"/>
      <c r="N53" s="35"/>
      <c r="O53" s="35"/>
      <c r="P53" s="35"/>
      <c r="Q53" s="35"/>
    </row>
    <row r="54" spans="1:17">
      <c r="A54" s="77" t="s">
        <v>441</v>
      </c>
      <c r="B54" s="77"/>
      <c r="C54" s="77"/>
      <c r="D54" s="77"/>
      <c r="E54" s="77"/>
      <c r="F54" s="77"/>
      <c r="G54" s="77"/>
      <c r="H54" s="35"/>
      <c r="I54" s="35"/>
      <c r="J54" s="35"/>
      <c r="K54" s="35"/>
      <c r="L54" s="35"/>
      <c r="M54" s="35"/>
      <c r="N54" s="35"/>
      <c r="O54" s="35"/>
      <c r="P54" s="35"/>
      <c r="Q54" s="35"/>
    </row>
    <row r="55" spans="1:17">
      <c r="A55" s="73"/>
      <c r="B55" s="73"/>
      <c r="C55" s="73"/>
      <c r="D55" s="73"/>
      <c r="E55" s="73"/>
      <c r="F55" s="73"/>
      <c r="G55" s="73"/>
      <c r="H55" s="35"/>
      <c r="I55" s="35"/>
      <c r="J55" s="35"/>
      <c r="K55" s="35"/>
      <c r="L55" s="35"/>
      <c r="M55" s="35"/>
      <c r="N55" s="35"/>
      <c r="O55" s="35"/>
      <c r="P55" s="35"/>
      <c r="Q55" s="35"/>
    </row>
    <row r="56" spans="1:17">
      <c r="A56" s="123" t="s">
        <v>443</v>
      </c>
      <c r="B56" s="123"/>
      <c r="C56" s="73"/>
      <c r="D56" s="73"/>
      <c r="E56" s="73"/>
      <c r="F56" s="73"/>
      <c r="G56" s="73"/>
      <c r="H56" s="35"/>
      <c r="I56" s="35"/>
      <c r="J56" s="35"/>
      <c r="K56" s="35"/>
      <c r="L56" s="35"/>
      <c r="M56" s="35"/>
      <c r="N56" s="35"/>
      <c r="O56" s="35"/>
      <c r="P56" s="35"/>
      <c r="Q56" s="35"/>
    </row>
    <row r="57" spans="1:17">
      <c r="A57" s="73"/>
      <c r="B57" s="73"/>
      <c r="C57" s="73"/>
      <c r="D57" s="73"/>
      <c r="E57" s="73"/>
      <c r="F57" s="73"/>
      <c r="G57" s="73"/>
      <c r="H57" s="35"/>
      <c r="I57" s="35"/>
      <c r="J57" s="35"/>
      <c r="K57" s="35"/>
      <c r="L57" s="35"/>
      <c r="M57" s="35"/>
      <c r="N57" s="35"/>
      <c r="O57" s="35"/>
      <c r="P57" s="35"/>
      <c r="Q57" s="35"/>
    </row>
    <row r="58" spans="1:17">
      <c r="A58" s="74" t="s">
        <v>281</v>
      </c>
      <c r="B58" s="2" t="s">
        <v>250</v>
      </c>
      <c r="C58" s="78" t="s">
        <v>260</v>
      </c>
      <c r="D58" s="35"/>
      <c r="E58" s="35"/>
      <c r="F58" s="35"/>
      <c r="G58" s="35"/>
      <c r="H58" s="35"/>
      <c r="I58" s="35"/>
      <c r="J58" s="35"/>
      <c r="K58" s="35"/>
      <c r="L58" s="35"/>
      <c r="M58" s="35"/>
      <c r="N58" s="35"/>
      <c r="O58" s="35"/>
      <c r="P58" s="35"/>
      <c r="Q58" s="35"/>
    </row>
    <row r="59" spans="1:17">
      <c r="A59" s="35">
        <f>H19+H25+H30</f>
        <v>-1158.5</v>
      </c>
      <c r="B59" s="35">
        <f>I19+I25+I30</f>
        <v>-1464.4000000000005</v>
      </c>
      <c r="C59" s="35">
        <f>J19+J25+J30</f>
        <v>-1887.2214960166793</v>
      </c>
      <c r="D59" s="102" t="s">
        <v>454</v>
      </c>
      <c r="E59" s="35"/>
      <c r="F59" s="35"/>
      <c r="G59" s="35"/>
      <c r="H59" s="35"/>
      <c r="I59" s="35"/>
      <c r="J59" s="35"/>
      <c r="K59" s="35"/>
      <c r="L59" s="35"/>
      <c r="M59" s="35"/>
      <c r="N59" s="35"/>
      <c r="O59" s="35"/>
      <c r="P59" s="35"/>
      <c r="Q59" s="35"/>
    </row>
    <row r="60" spans="1:17">
      <c r="A60" s="35">
        <f>A59/7</f>
        <v>-165.5</v>
      </c>
      <c r="B60" s="35">
        <f>B59/7</f>
        <v>-209.20000000000007</v>
      </c>
      <c r="C60" s="35">
        <f>C59/7</f>
        <v>-269.60307085952564</v>
      </c>
      <c r="D60" s="35" t="s">
        <v>456</v>
      </c>
      <c r="E60" s="35"/>
      <c r="F60" s="35"/>
      <c r="G60" s="35"/>
      <c r="H60" s="35"/>
      <c r="I60" s="35"/>
      <c r="J60" s="35"/>
      <c r="K60" s="35"/>
      <c r="L60" s="35"/>
      <c r="M60" s="35"/>
      <c r="N60" s="35"/>
      <c r="O60" s="35"/>
      <c r="P60" s="35"/>
      <c r="Q60" s="35"/>
    </row>
    <row r="61" spans="1:17">
      <c r="A61" s="35">
        <f>A60*(1+D44)</f>
        <v>-182.05</v>
      </c>
      <c r="B61" s="35">
        <f>B60*(1+E44)</f>
        <v>-240.58000000000007</v>
      </c>
      <c r="C61" s="35">
        <f>C60*(1+F44)</f>
        <v>-337.00383857440704</v>
      </c>
      <c r="D61" s="35" t="s">
        <v>439</v>
      </c>
      <c r="E61" s="35"/>
      <c r="F61" s="35"/>
      <c r="G61" s="35"/>
      <c r="H61" s="35"/>
      <c r="I61" s="35"/>
      <c r="J61" s="35"/>
      <c r="K61" s="35"/>
      <c r="L61" s="35"/>
      <c r="M61" s="35"/>
      <c r="N61" s="35"/>
      <c r="O61" s="35"/>
      <c r="P61" s="35"/>
      <c r="Q61" s="35"/>
    </row>
    <row r="62" spans="1:17">
      <c r="A62" s="35">
        <f>A61+A61*D48</f>
        <v>-209.35750000000002</v>
      </c>
      <c r="B62" s="35">
        <f>B61+B61*E48</f>
        <v>-276.66700000000009</v>
      </c>
      <c r="C62" s="35">
        <f>C61+C61*F48</f>
        <v>-387.5544143605681</v>
      </c>
      <c r="D62" s="35" t="s">
        <v>455</v>
      </c>
      <c r="E62" s="35"/>
      <c r="F62" s="35"/>
      <c r="G62" s="35"/>
      <c r="H62" s="35"/>
      <c r="I62" s="35"/>
      <c r="J62" s="35"/>
      <c r="K62" s="35"/>
      <c r="L62" s="35"/>
      <c r="M62" s="35"/>
      <c r="N62" s="35"/>
      <c r="O62" s="35"/>
      <c r="P62" s="35"/>
      <c r="Q62" s="35"/>
    </row>
    <row r="63" spans="1:17">
      <c r="A63" s="35"/>
      <c r="B63" s="35"/>
      <c r="C63" s="35"/>
      <c r="D63" s="35"/>
      <c r="E63" s="35"/>
      <c r="F63" s="35"/>
      <c r="G63" s="35"/>
      <c r="H63" s="35"/>
      <c r="I63" s="35"/>
      <c r="J63" s="35"/>
      <c r="K63" s="35"/>
      <c r="L63" s="35"/>
      <c r="M63" s="35"/>
      <c r="N63" s="35"/>
      <c r="O63" s="35"/>
      <c r="P63" s="35"/>
      <c r="Q63" s="35"/>
    </row>
    <row r="64" spans="1:17">
      <c r="A64" s="74" t="s">
        <v>281</v>
      </c>
      <c r="B64" s="76" t="s">
        <v>440</v>
      </c>
      <c r="C64" s="35"/>
      <c r="D64" s="35"/>
      <c r="E64" s="5"/>
      <c r="F64" s="35"/>
      <c r="G64" s="35"/>
      <c r="H64" s="35"/>
      <c r="I64" s="35"/>
      <c r="J64" s="35"/>
      <c r="K64" s="35"/>
      <c r="L64" s="35"/>
      <c r="M64" s="35"/>
      <c r="N64" s="35"/>
      <c r="O64" s="35"/>
      <c r="P64" s="35"/>
      <c r="Q64" s="35"/>
    </row>
    <row r="65" spans="1:17">
      <c r="A65" s="41">
        <f>A62</f>
        <v>-209.35750000000002</v>
      </c>
      <c r="B65" s="41">
        <f>M2*B62+M1*C62</f>
        <v>-309.44039135545688</v>
      </c>
      <c r="C65" s="35"/>
      <c r="D65" s="35"/>
      <c r="E65" s="35"/>
      <c r="F65" s="35"/>
      <c r="G65" s="35"/>
      <c r="H65" s="35"/>
      <c r="I65" s="35"/>
      <c r="J65" s="35"/>
      <c r="K65" s="35"/>
      <c r="L65" s="35"/>
      <c r="M65" s="35"/>
      <c r="N65" s="35"/>
      <c r="O65" s="35"/>
      <c r="P65" s="35"/>
      <c r="Q65" s="35"/>
    </row>
    <row r="66" spans="1:17">
      <c r="A66" s="35"/>
      <c r="B66" s="35"/>
      <c r="C66" s="35"/>
      <c r="D66" s="35"/>
      <c r="E66" s="35"/>
      <c r="F66" s="35"/>
      <c r="G66" s="35"/>
      <c r="H66" s="35"/>
      <c r="I66" s="35"/>
      <c r="J66" s="35"/>
      <c r="K66" s="35"/>
      <c r="L66" s="35"/>
      <c r="M66" s="35"/>
      <c r="N66" s="35"/>
      <c r="O66" s="35"/>
      <c r="P66" s="35"/>
      <c r="Q66" s="35"/>
    </row>
    <row r="67" spans="1:17">
      <c r="A67" s="35"/>
      <c r="B67" s="35"/>
      <c r="C67" s="35"/>
      <c r="D67" s="35"/>
      <c r="E67" s="35"/>
      <c r="F67" s="35"/>
      <c r="G67" s="35"/>
      <c r="H67" s="35"/>
      <c r="I67" s="35"/>
      <c r="J67" s="35"/>
      <c r="K67" s="35"/>
      <c r="L67" s="35"/>
      <c r="M67" s="35"/>
      <c r="N67" s="35"/>
      <c r="O67" s="35"/>
      <c r="P67" s="35"/>
      <c r="Q67" s="35"/>
    </row>
    <row r="68" spans="1:17" ht="15.75">
      <c r="A68" s="122" t="s">
        <v>444</v>
      </c>
      <c r="B68" s="30"/>
      <c r="C68" s="35"/>
      <c r="D68" s="35"/>
      <c r="E68" s="35"/>
      <c r="F68" s="35"/>
      <c r="G68" s="35"/>
      <c r="H68" s="35"/>
      <c r="I68" s="35"/>
      <c r="J68" s="35"/>
      <c r="K68" s="35"/>
      <c r="L68" s="35"/>
      <c r="M68" s="35"/>
      <c r="N68" s="35"/>
      <c r="O68" s="35"/>
      <c r="P68" s="35"/>
      <c r="Q68" s="35"/>
    </row>
    <row r="69" spans="1:17">
      <c r="A69" s="35"/>
      <c r="B69" s="35"/>
      <c r="C69" s="35"/>
      <c r="D69" s="35"/>
      <c r="E69" s="35"/>
      <c r="F69" s="35"/>
      <c r="G69" s="35"/>
      <c r="H69" s="35"/>
      <c r="I69" s="35"/>
      <c r="J69" s="35"/>
      <c r="K69" s="35"/>
      <c r="L69" s="35"/>
      <c r="M69" s="35"/>
      <c r="N69" s="35"/>
      <c r="O69" s="35"/>
      <c r="P69" s="35"/>
      <c r="Q69" s="35"/>
    </row>
    <row r="70" spans="1:17">
      <c r="A70" s="35" t="s">
        <v>598</v>
      </c>
      <c r="B70" s="35"/>
      <c r="C70" s="35"/>
      <c r="D70" s="35"/>
      <c r="E70" s="35"/>
      <c r="F70" s="35"/>
      <c r="G70" s="35"/>
      <c r="H70" s="35"/>
      <c r="I70" s="35"/>
      <c r="J70" s="35"/>
      <c r="K70" s="35"/>
      <c r="L70" s="35"/>
      <c r="M70" s="35"/>
      <c r="N70" s="35"/>
      <c r="O70" s="35"/>
      <c r="P70" s="35"/>
      <c r="Q70" s="35"/>
    </row>
    <row r="71" spans="1:17">
      <c r="A71" s="15" t="s">
        <v>447</v>
      </c>
      <c r="B71" s="15"/>
      <c r="C71" s="35"/>
      <c r="D71" s="35"/>
      <c r="E71" s="35"/>
      <c r="F71" s="35"/>
      <c r="G71" s="35"/>
      <c r="H71" s="35"/>
      <c r="I71" s="35"/>
      <c r="J71" s="35"/>
      <c r="K71" s="35"/>
      <c r="L71" s="35"/>
      <c r="M71" s="35"/>
      <c r="N71" s="35"/>
      <c r="O71" s="35"/>
      <c r="P71" s="35"/>
      <c r="Q71" s="35"/>
    </row>
    <row r="72" spans="1:17">
      <c r="A72" s="35"/>
      <c r="B72" s="35"/>
      <c r="C72" s="35"/>
      <c r="D72" s="35"/>
      <c r="E72" s="35"/>
      <c r="F72" s="35"/>
      <c r="G72" s="35"/>
      <c r="H72" s="35"/>
      <c r="I72" s="35"/>
      <c r="J72" s="35"/>
      <c r="K72" s="35"/>
      <c r="L72" s="35"/>
      <c r="M72" s="35"/>
      <c r="N72" s="35"/>
      <c r="O72" s="35"/>
      <c r="P72" s="35"/>
      <c r="Q72" s="35"/>
    </row>
    <row r="73" spans="1:17">
      <c r="A73" s="7">
        <v>0</v>
      </c>
      <c r="B73" s="7">
        <v>0</v>
      </c>
      <c r="C73" s="7">
        <v>0</v>
      </c>
      <c r="D73" s="35" t="s">
        <v>564</v>
      </c>
      <c r="F73" s="5"/>
      <c r="G73" s="5"/>
      <c r="H73" s="5"/>
      <c r="I73" s="5"/>
      <c r="J73" s="5"/>
      <c r="K73" s="5"/>
      <c r="L73" s="35"/>
      <c r="M73" s="35"/>
      <c r="N73" s="35"/>
      <c r="O73" s="35"/>
      <c r="P73" s="35"/>
      <c r="Q73" s="35"/>
    </row>
    <row r="74" spans="1:17">
      <c r="A74" s="113">
        <f>A73/5</f>
        <v>0</v>
      </c>
      <c r="B74" s="113">
        <f>B73/5</f>
        <v>0</v>
      </c>
      <c r="C74" s="113">
        <f>C73/5</f>
        <v>0</v>
      </c>
      <c r="D74" s="35" t="s">
        <v>561</v>
      </c>
      <c r="E74" s="35"/>
      <c r="F74" s="35"/>
      <c r="G74" s="35"/>
      <c r="H74" s="35"/>
      <c r="I74" s="35"/>
      <c r="J74" s="35"/>
      <c r="L74" s="35"/>
      <c r="M74" s="35"/>
      <c r="N74" s="35"/>
      <c r="O74" s="35"/>
      <c r="P74" s="35"/>
      <c r="Q74" s="35"/>
    </row>
    <row r="75" spans="1:17">
      <c r="A75" s="115">
        <f>A74*(1+D44)</f>
        <v>0</v>
      </c>
      <c r="B75" s="115">
        <f>B74*(1+E44)</f>
        <v>0</v>
      </c>
      <c r="C75" s="115">
        <f>C74*(1+F44)</f>
        <v>0</v>
      </c>
      <c r="D75" s="35" t="s">
        <v>457</v>
      </c>
      <c r="E75" s="35"/>
      <c r="F75" s="35"/>
      <c r="G75" s="35"/>
      <c r="H75" s="35"/>
      <c r="I75" s="35"/>
      <c r="J75" s="35"/>
      <c r="L75" s="35"/>
      <c r="M75" s="35"/>
      <c r="N75" s="35"/>
      <c r="O75" s="35"/>
      <c r="P75" s="35"/>
      <c r="Q75" s="35"/>
    </row>
    <row r="76" spans="1:17">
      <c r="A76" s="7">
        <f>A75*(1+D48)</f>
        <v>0</v>
      </c>
      <c r="B76" s="7">
        <f>B75*(1+E48)</f>
        <v>0</v>
      </c>
      <c r="C76" s="7">
        <f>C75*(1+F48)</f>
        <v>0</v>
      </c>
      <c r="D76" s="35" t="s">
        <v>455</v>
      </c>
      <c r="E76" s="35"/>
      <c r="F76" s="35"/>
      <c r="G76" s="35"/>
      <c r="H76" s="35"/>
      <c r="I76" s="35"/>
      <c r="J76" s="35"/>
      <c r="K76" s="35"/>
      <c r="L76" s="35"/>
      <c r="M76" s="35"/>
      <c r="N76" s="35"/>
      <c r="O76" s="35"/>
      <c r="P76" s="35"/>
      <c r="Q76" s="35"/>
    </row>
    <row r="77" spans="1:17">
      <c r="A77" s="35"/>
      <c r="B77" s="35"/>
      <c r="C77" s="35"/>
      <c r="D77" s="35"/>
      <c r="E77" s="35"/>
      <c r="F77" s="35"/>
      <c r="G77" s="35"/>
      <c r="H77" s="35"/>
      <c r="I77" s="35"/>
      <c r="J77" s="35"/>
      <c r="K77" s="35"/>
      <c r="L77" s="35"/>
      <c r="M77" s="35"/>
      <c r="N77" s="35"/>
      <c r="O77" s="35"/>
      <c r="P77" s="35"/>
      <c r="Q77" s="35"/>
    </row>
    <row r="78" spans="1:17">
      <c r="A78" s="35"/>
      <c r="B78" s="35"/>
      <c r="C78" s="35"/>
      <c r="D78" s="35"/>
      <c r="E78" s="35"/>
      <c r="F78" s="35"/>
      <c r="G78" s="35"/>
      <c r="H78" s="35"/>
      <c r="I78" s="35"/>
      <c r="J78" s="35"/>
      <c r="K78" s="35"/>
      <c r="L78" s="35"/>
      <c r="M78" s="35"/>
      <c r="N78" s="35"/>
      <c r="O78" s="35"/>
      <c r="P78" s="35"/>
      <c r="Q78" s="35"/>
    </row>
    <row r="79" spans="1:17">
      <c r="A79" s="74" t="s">
        <v>281</v>
      </c>
      <c r="B79" s="76" t="s">
        <v>445</v>
      </c>
      <c r="C79" s="35"/>
      <c r="D79" s="35" t="str">
        <f>'Data &amp; intermediate calcs'!A39</f>
        <v>Share of pickups</v>
      </c>
      <c r="E79" s="32">
        <f>'Data &amp; intermediate calcs'!B39</f>
        <v>0.29555555555555557</v>
      </c>
      <c r="F79" s="35"/>
      <c r="G79" s="35"/>
      <c r="H79" s="35"/>
      <c r="I79" s="35"/>
      <c r="J79" s="35"/>
      <c r="K79" s="35"/>
      <c r="L79" s="35"/>
      <c r="M79" s="35"/>
      <c r="N79" s="35"/>
      <c r="O79" s="35"/>
      <c r="P79" s="35"/>
      <c r="Q79" s="35"/>
    </row>
    <row r="80" spans="1:17">
      <c r="A80" s="116">
        <f>A76</f>
        <v>0</v>
      </c>
      <c r="B80" s="116">
        <f>B76*E80+C76*E79</f>
        <v>0</v>
      </c>
      <c r="C80" s="116"/>
      <c r="D80" s="35" t="str">
        <f>'Data &amp; intermediate calcs'!A40</f>
        <v>Share of truck SUVs</v>
      </c>
      <c r="E80" s="32">
        <f>'Data &amp; intermediate calcs'!B40</f>
        <v>0.70444444444444443</v>
      </c>
      <c r="F80" s="35"/>
      <c r="G80" s="35"/>
      <c r="H80" s="35"/>
      <c r="I80" s="35"/>
      <c r="J80" s="35"/>
      <c r="K80" s="35"/>
      <c r="L80" s="35"/>
      <c r="M80" s="35"/>
      <c r="N80" s="35"/>
      <c r="O80" s="35"/>
      <c r="P80" s="35"/>
      <c r="Q80" s="35"/>
    </row>
    <row r="81" spans="1:17">
      <c r="A81" s="35"/>
      <c r="B81" s="35"/>
      <c r="C81" s="35"/>
      <c r="D81" s="35"/>
      <c r="E81" s="35"/>
      <c r="F81" s="35"/>
      <c r="G81" s="35"/>
      <c r="H81" s="35"/>
      <c r="I81" s="35"/>
      <c r="J81" s="35"/>
      <c r="K81" s="35"/>
      <c r="L81" s="35"/>
      <c r="M81" s="35"/>
      <c r="N81" s="35"/>
      <c r="O81" s="35"/>
      <c r="P81" s="35"/>
      <c r="Q81" s="35"/>
    </row>
    <row r="82" spans="1:17">
      <c r="A82" s="77" t="s">
        <v>458</v>
      </c>
      <c r="B82" s="77"/>
      <c r="C82" s="77"/>
      <c r="D82" s="77"/>
      <c r="E82" s="77"/>
      <c r="F82" s="77"/>
      <c r="G82" s="77"/>
      <c r="H82" s="35"/>
      <c r="I82" s="35"/>
      <c r="J82" s="35"/>
      <c r="K82" s="35"/>
      <c r="L82" s="35"/>
      <c r="M82" s="35"/>
      <c r="N82" s="35"/>
      <c r="O82" s="35"/>
      <c r="P82" s="35"/>
      <c r="Q82" s="35"/>
    </row>
    <row r="83" spans="1:17">
      <c r="A83" s="35"/>
      <c r="B83" s="35"/>
      <c r="C83" s="35"/>
      <c r="D83" s="35"/>
      <c r="E83" s="35"/>
      <c r="F83" s="35"/>
      <c r="G83" s="35"/>
      <c r="H83" s="35"/>
      <c r="I83" s="35"/>
      <c r="J83" s="35"/>
      <c r="K83" s="35"/>
      <c r="L83" s="35"/>
      <c r="M83" s="35"/>
      <c r="N83" s="35"/>
      <c r="O83" s="35"/>
      <c r="P83" s="35"/>
      <c r="Q83" s="35"/>
    </row>
    <row r="84" spans="1:17" ht="18">
      <c r="A84" s="35"/>
      <c r="B84" s="35">
        <v>2017</v>
      </c>
      <c r="C84" s="104">
        <v>2018</v>
      </c>
      <c r="D84" s="35">
        <f>C84+1</f>
        <v>2019</v>
      </c>
      <c r="E84" s="35">
        <f t="shared" ref="E84:J84" si="7">D84+1</f>
        <v>2020</v>
      </c>
      <c r="F84" s="35">
        <f t="shared" si="7"/>
        <v>2021</v>
      </c>
      <c r="G84" s="35">
        <f t="shared" si="7"/>
        <v>2022</v>
      </c>
      <c r="H84" s="35">
        <f t="shared" si="7"/>
        <v>2023</v>
      </c>
      <c r="I84" s="35">
        <f t="shared" si="7"/>
        <v>2024</v>
      </c>
      <c r="J84" s="35">
        <f t="shared" si="7"/>
        <v>2025</v>
      </c>
      <c r="K84" s="35"/>
      <c r="L84" s="35"/>
      <c r="M84" s="35"/>
      <c r="N84" s="35"/>
      <c r="O84" s="35"/>
      <c r="P84" s="35"/>
      <c r="Q84" s="35"/>
    </row>
    <row r="85" spans="1:17">
      <c r="A85" s="35" t="s">
        <v>239</v>
      </c>
      <c r="B85" s="117">
        <f>C85-A62</f>
        <v>21387.987499999999</v>
      </c>
      <c r="C85" s="118">
        <f>D50</f>
        <v>21178.63</v>
      </c>
      <c r="D85" s="117">
        <f>C85+$A$62</f>
        <v>20969.272500000003</v>
      </c>
      <c r="E85" s="117">
        <f t="shared" ref="E85:J85" si="8">D85+$A$62</f>
        <v>20759.915000000005</v>
      </c>
      <c r="F85" s="117">
        <f t="shared" si="8"/>
        <v>20550.557500000006</v>
      </c>
      <c r="G85" s="117">
        <f t="shared" si="8"/>
        <v>20341.200000000008</v>
      </c>
      <c r="H85" s="117">
        <f t="shared" si="8"/>
        <v>20131.84250000001</v>
      </c>
      <c r="I85" s="117">
        <f t="shared" si="8"/>
        <v>19922.485000000011</v>
      </c>
      <c r="J85" s="117">
        <f t="shared" si="8"/>
        <v>19713.127500000013</v>
      </c>
      <c r="K85" s="35"/>
      <c r="L85" s="35"/>
      <c r="M85" s="35"/>
      <c r="N85" s="35"/>
      <c r="O85" s="35"/>
      <c r="P85" s="35"/>
      <c r="Q85" s="35"/>
    </row>
    <row r="86" spans="1:17">
      <c r="A86" s="35" t="s">
        <v>438</v>
      </c>
      <c r="B86" s="117">
        <f>C86-B65</f>
        <v>29935.178908250375</v>
      </c>
      <c r="C86" s="117">
        <f>$H$52</f>
        <v>29625.738516894919</v>
      </c>
      <c r="D86" s="117">
        <f t="shared" ref="D86:J86" si="9">C86+$B$65</f>
        <v>29316.298125539462</v>
      </c>
      <c r="E86" s="117">
        <f t="shared" si="9"/>
        <v>29006.857734184006</v>
      </c>
      <c r="F86" s="117">
        <f t="shared" si="9"/>
        <v>28697.41734282855</v>
      </c>
      <c r="G86" s="117">
        <f t="shared" si="9"/>
        <v>28387.976951473094</v>
      </c>
      <c r="H86" s="117">
        <f t="shared" si="9"/>
        <v>28078.536560117638</v>
      </c>
      <c r="I86" s="117">
        <f t="shared" si="9"/>
        <v>27769.096168762182</v>
      </c>
      <c r="J86" s="117">
        <f t="shared" si="9"/>
        <v>27459.655777406726</v>
      </c>
      <c r="K86" s="35"/>
      <c r="L86" s="35"/>
      <c r="M86" s="35"/>
      <c r="N86" s="35"/>
      <c r="O86" s="35"/>
      <c r="P86" s="35"/>
      <c r="Q86" s="35"/>
    </row>
    <row r="87" spans="1:17">
      <c r="A87" s="35"/>
      <c r="B87" s="35"/>
      <c r="C87" s="35"/>
      <c r="D87" s="35"/>
      <c r="E87" s="35"/>
      <c r="F87" s="35"/>
      <c r="G87" s="35"/>
      <c r="H87" s="35"/>
      <c r="I87" s="35"/>
      <c r="J87" s="35"/>
      <c r="K87" s="35"/>
      <c r="L87" s="35"/>
      <c r="M87" s="35"/>
      <c r="N87" s="35"/>
      <c r="O87" s="35"/>
      <c r="P87" s="35"/>
      <c r="Q87" s="35"/>
    </row>
    <row r="88" spans="1:17">
      <c r="A88" s="35"/>
      <c r="B88" s="35"/>
      <c r="C88" s="35"/>
      <c r="D88" s="35"/>
      <c r="E88" s="35"/>
      <c r="F88" s="35"/>
      <c r="G88" s="35"/>
      <c r="H88" s="35"/>
      <c r="I88" s="35"/>
      <c r="J88" s="35"/>
      <c r="K88" s="35"/>
      <c r="L88" s="35"/>
      <c r="M88" s="35"/>
      <c r="N88" s="35"/>
      <c r="O88" s="35"/>
      <c r="P88" s="35"/>
      <c r="Q88" s="35"/>
    </row>
    <row r="89" spans="1:17">
      <c r="A89" s="77" t="s">
        <v>446</v>
      </c>
      <c r="B89" s="77"/>
      <c r="C89" s="77"/>
      <c r="D89" s="77"/>
      <c r="E89" s="77"/>
      <c r="F89" s="77"/>
      <c r="G89" s="77"/>
      <c r="H89" s="35"/>
      <c r="I89" s="35"/>
      <c r="J89" s="35"/>
      <c r="K89" s="35"/>
      <c r="L89" s="35"/>
      <c r="M89" s="35"/>
      <c r="N89" s="35"/>
      <c r="O89" s="35"/>
      <c r="P89" s="35"/>
      <c r="Q89" s="35"/>
    </row>
    <row r="90" spans="1:17">
      <c r="A90" s="35"/>
      <c r="B90" s="35"/>
      <c r="C90" s="35"/>
      <c r="D90" s="35"/>
      <c r="E90" s="35"/>
      <c r="F90" s="35"/>
      <c r="G90" s="35"/>
      <c r="H90" s="35"/>
      <c r="I90" s="35"/>
      <c r="J90" s="35"/>
      <c r="K90" s="35"/>
      <c r="L90" s="35"/>
      <c r="M90" s="35"/>
      <c r="N90" s="35"/>
      <c r="O90" s="35"/>
      <c r="P90" s="35"/>
      <c r="Q90" s="35"/>
    </row>
    <row r="91" spans="1:17">
      <c r="A91" s="35"/>
      <c r="B91" s="35">
        <f t="shared" ref="B91:J91" si="10">B84</f>
        <v>2017</v>
      </c>
      <c r="C91" s="35">
        <f t="shared" si="10"/>
        <v>2018</v>
      </c>
      <c r="D91" s="35">
        <f t="shared" si="10"/>
        <v>2019</v>
      </c>
      <c r="E91" s="35">
        <f t="shared" si="10"/>
        <v>2020</v>
      </c>
      <c r="F91" s="35">
        <f t="shared" si="10"/>
        <v>2021</v>
      </c>
      <c r="G91" s="35">
        <f t="shared" si="10"/>
        <v>2022</v>
      </c>
      <c r="H91" s="35">
        <f t="shared" si="10"/>
        <v>2023</v>
      </c>
      <c r="I91" s="35">
        <f t="shared" si="10"/>
        <v>2024</v>
      </c>
      <c r="J91" s="35">
        <f t="shared" si="10"/>
        <v>2025</v>
      </c>
      <c r="K91" s="35">
        <f>J91+1</f>
        <v>2026</v>
      </c>
      <c r="L91" s="35">
        <f>K91+1</f>
        <v>2027</v>
      </c>
      <c r="M91" s="35">
        <f>L91+1</f>
        <v>2028</v>
      </c>
      <c r="N91" s="35">
        <f>M91+1</f>
        <v>2029</v>
      </c>
      <c r="O91" s="35">
        <f>N91+1</f>
        <v>2030</v>
      </c>
      <c r="P91" s="35"/>
      <c r="Q91" s="35"/>
    </row>
    <row r="92" spans="1:17">
      <c r="A92" s="35" t="str">
        <f t="shared" ref="A92:J93" si="11">A85</f>
        <v>Cars</v>
      </c>
      <c r="B92" s="115">
        <f t="shared" si="11"/>
        <v>21387.987499999999</v>
      </c>
      <c r="C92" s="115">
        <f t="shared" si="11"/>
        <v>21178.63</v>
      </c>
      <c r="D92" s="115">
        <f t="shared" si="11"/>
        <v>20969.272500000003</v>
      </c>
      <c r="E92" s="115">
        <f t="shared" si="11"/>
        <v>20759.915000000005</v>
      </c>
      <c r="F92" s="115">
        <f t="shared" si="11"/>
        <v>20550.557500000006</v>
      </c>
      <c r="G92" s="115">
        <f t="shared" si="11"/>
        <v>20341.200000000008</v>
      </c>
      <c r="H92" s="115">
        <f t="shared" si="11"/>
        <v>20131.84250000001</v>
      </c>
      <c r="I92" s="115">
        <f t="shared" si="11"/>
        <v>19922.485000000011</v>
      </c>
      <c r="J92" s="115">
        <f t="shared" si="11"/>
        <v>19713.127500000013</v>
      </c>
      <c r="K92" s="115">
        <f>J92+$A$80</f>
        <v>19713.127500000013</v>
      </c>
      <c r="L92" s="115">
        <f>K92+$A$80</f>
        <v>19713.127500000013</v>
      </c>
      <c r="M92" s="115">
        <f>L92+$A$80</f>
        <v>19713.127500000013</v>
      </c>
      <c r="N92" s="115">
        <f>M92+$A$80</f>
        <v>19713.127500000013</v>
      </c>
      <c r="O92" s="115">
        <f>N92+$A$80</f>
        <v>19713.127500000013</v>
      </c>
      <c r="P92" s="35"/>
      <c r="Q92" s="35"/>
    </row>
    <row r="93" spans="1:17">
      <c r="A93" s="35" t="str">
        <f t="shared" si="11"/>
        <v>Light trucks</v>
      </c>
      <c r="B93" s="115">
        <f t="shared" si="11"/>
        <v>29935.178908250375</v>
      </c>
      <c r="C93" s="115">
        <f t="shared" si="11"/>
        <v>29625.738516894919</v>
      </c>
      <c r="D93" s="115">
        <f t="shared" si="11"/>
        <v>29316.298125539462</v>
      </c>
      <c r="E93" s="115">
        <f t="shared" si="11"/>
        <v>29006.857734184006</v>
      </c>
      <c r="F93" s="115">
        <f t="shared" si="11"/>
        <v>28697.41734282855</v>
      </c>
      <c r="G93" s="115">
        <f t="shared" si="11"/>
        <v>28387.976951473094</v>
      </c>
      <c r="H93" s="115">
        <f t="shared" si="11"/>
        <v>28078.536560117638</v>
      </c>
      <c r="I93" s="115">
        <f t="shared" si="11"/>
        <v>27769.096168762182</v>
      </c>
      <c r="J93" s="115">
        <f t="shared" si="11"/>
        <v>27459.655777406726</v>
      </c>
      <c r="K93" s="115">
        <f>J93+$B$80</f>
        <v>27459.655777406726</v>
      </c>
      <c r="L93" s="115">
        <f>K93+$B$80</f>
        <v>27459.655777406726</v>
      </c>
      <c r="M93" s="115">
        <f>L93+$B$80</f>
        <v>27459.655777406726</v>
      </c>
      <c r="N93" s="115">
        <f>M93+$B$80</f>
        <v>27459.655777406726</v>
      </c>
      <c r="O93" s="115">
        <f>N93+$B$80</f>
        <v>27459.655777406726</v>
      </c>
      <c r="P93" s="35"/>
      <c r="Q93" s="35"/>
    </row>
    <row r="94" spans="1:17">
      <c r="A94" s="10" t="s">
        <v>597</v>
      </c>
      <c r="B94" s="115">
        <f t="shared" ref="B94:O94" si="12">B98*B92+B99*B93</f>
        <v>25776.277761236233</v>
      </c>
      <c r="C94" s="115">
        <f t="shared" si="12"/>
        <v>25843.095310794859</v>
      </c>
      <c r="D94" s="115">
        <f t="shared" si="12"/>
        <v>25664.684230210725</v>
      </c>
      <c r="E94" s="115">
        <f t="shared" si="12"/>
        <v>25409.380863298073</v>
      </c>
      <c r="F94" s="115">
        <f t="shared" si="12"/>
        <v>25161.830588674115</v>
      </c>
      <c r="G94" s="115">
        <f t="shared" si="12"/>
        <v>24894.922577289821</v>
      </c>
      <c r="H94" s="115">
        <f t="shared" si="12"/>
        <v>24590.868772981659</v>
      </c>
      <c r="I94" s="115">
        <f t="shared" si="12"/>
        <v>24275.610445727412</v>
      </c>
      <c r="J94" s="115">
        <f t="shared" si="12"/>
        <v>23971.387520125412</v>
      </c>
      <c r="K94" s="115">
        <f t="shared" si="12"/>
        <v>23954.872445352135</v>
      </c>
      <c r="L94" s="115">
        <f t="shared" si="12"/>
        <v>23880.25462360344</v>
      </c>
      <c r="M94" s="115">
        <f t="shared" si="12"/>
        <v>23817.360214326796</v>
      </c>
      <c r="N94" s="115">
        <f t="shared" si="12"/>
        <v>23646.62501380952</v>
      </c>
      <c r="O94" s="115">
        <f t="shared" si="12"/>
        <v>23604.162155455771</v>
      </c>
    </row>
    <row r="96" spans="1:17">
      <c r="A96" s="1" t="s">
        <v>566</v>
      </c>
    </row>
    <row r="97" spans="1:15">
      <c r="B97">
        <f>'future car-pickup shares'!B9</f>
        <v>2017</v>
      </c>
      <c r="C97">
        <f>'future car-pickup shares'!C9</f>
        <v>2018</v>
      </c>
      <c r="D97">
        <f>'future car-pickup shares'!D9</f>
        <v>2019</v>
      </c>
      <c r="E97">
        <f>'future car-pickup shares'!E9</f>
        <v>2020</v>
      </c>
      <c r="F97">
        <f>'future car-pickup shares'!F9</f>
        <v>2021</v>
      </c>
      <c r="G97">
        <f>'future car-pickup shares'!G9</f>
        <v>2022</v>
      </c>
      <c r="H97">
        <f>'future car-pickup shares'!H9</f>
        <v>2023</v>
      </c>
      <c r="I97">
        <f>'future car-pickup shares'!I9</f>
        <v>2024</v>
      </c>
      <c r="J97">
        <f>'future car-pickup shares'!J9</f>
        <v>2025</v>
      </c>
      <c r="K97">
        <f>'future car-pickup shares'!K9</f>
        <v>2026</v>
      </c>
      <c r="L97">
        <f>'future car-pickup shares'!L9</f>
        <v>2027</v>
      </c>
      <c r="M97">
        <f>'future car-pickup shares'!M9</f>
        <v>2028</v>
      </c>
      <c r="N97">
        <f>'future car-pickup shares'!N9</f>
        <v>2029</v>
      </c>
      <c r="O97">
        <f>'future car-pickup shares'!O9</f>
        <v>2030</v>
      </c>
    </row>
    <row r="98" spans="1:15">
      <c r="A98" t="str">
        <f>'future car-pickup shares'!A10</f>
        <v>car</v>
      </c>
      <c r="B98">
        <f>'future car-pickup shares'!B10</f>
        <v>0.48658102391385133</v>
      </c>
      <c r="C98">
        <f>'future car-pickup shares'!C10</f>
        <v>0.4478033161920984</v>
      </c>
      <c r="D98">
        <f>'future car-pickup shares'!D10</f>
        <v>0.43747486339994773</v>
      </c>
      <c r="E98">
        <f>'future car-pickup shares'!E10</f>
        <v>0.43621945572317417</v>
      </c>
      <c r="F98">
        <f>'future car-pickup shares'!F10</f>
        <v>0.43398153673488299</v>
      </c>
      <c r="G98">
        <f>'future car-pickup shares'!G10</f>
        <v>0.43409359986594581</v>
      </c>
      <c r="H98">
        <f>'future car-pickup shares'!H10</f>
        <v>0.43888285628607115</v>
      </c>
      <c r="I98">
        <f>'future car-pickup shares'!I10</f>
        <v>0.44522223006825484</v>
      </c>
      <c r="J98">
        <f>'future car-pickup shares'!J10</f>
        <v>0.45030084863371506</v>
      </c>
      <c r="K98">
        <f>'future car-pickup shares'!K10</f>
        <v>0.45243278105322771</v>
      </c>
      <c r="L98">
        <f>'future car-pickup shares'!L10</f>
        <v>0.46206520206514451</v>
      </c>
      <c r="M98">
        <f>'future car-pickup shares'!M10</f>
        <v>0.47018424675514814</v>
      </c>
      <c r="N98">
        <f>'future car-pickup shares'!N10</f>
        <v>0.49222446843938822</v>
      </c>
      <c r="O98">
        <f>'future car-pickup shares'!O10</f>
        <v>0.49770600246768176</v>
      </c>
    </row>
    <row r="99" spans="1:15">
      <c r="A99" t="str">
        <f>'future car-pickup shares'!A11</f>
        <v>truck</v>
      </c>
      <c r="B99">
        <f>'future car-pickup shares'!B11</f>
        <v>0.51341897608614862</v>
      </c>
      <c r="C99">
        <f>'future car-pickup shares'!C11</f>
        <v>0.55219668380790166</v>
      </c>
      <c r="D99">
        <f>'future car-pickup shares'!D11</f>
        <v>0.56252513660005221</v>
      </c>
      <c r="E99">
        <f>'future car-pickup shares'!E11</f>
        <v>0.56378054427682578</v>
      </c>
      <c r="F99">
        <f>'future car-pickup shares'!F11</f>
        <v>0.56601846326511707</v>
      </c>
      <c r="G99">
        <f>'future car-pickup shares'!G11</f>
        <v>0.56590640013405424</v>
      </c>
      <c r="H99">
        <f>'future car-pickup shares'!H11</f>
        <v>0.56111714371392885</v>
      </c>
      <c r="I99">
        <f>'future car-pickup shares'!I11</f>
        <v>0.55477776993174521</v>
      </c>
      <c r="J99">
        <f>'future car-pickup shares'!J11</f>
        <v>0.549699151366285</v>
      </c>
      <c r="K99">
        <f>'future car-pickup shares'!K11</f>
        <v>0.54756721894677229</v>
      </c>
      <c r="L99">
        <f>'future car-pickup shares'!L11</f>
        <v>0.53793479793485555</v>
      </c>
      <c r="M99">
        <f>'future car-pickup shares'!M11</f>
        <v>0.52981575324485186</v>
      </c>
      <c r="N99">
        <f>'future car-pickup shares'!N11</f>
        <v>0.50777553156061184</v>
      </c>
      <c r="O99">
        <f>'future car-pickup shares'!O11</f>
        <v>0.50229399753231818</v>
      </c>
    </row>
    <row r="101" spans="1:15" s="35" customFormat="1"/>
    <row r="104" spans="1:15" s="35" customFormat="1"/>
    <row r="105" spans="1:15" s="35" customFormat="1"/>
    <row r="110" spans="1:15" s="35" customFormat="1"/>
  </sheetData>
  <pageMargins left="0.7" right="0.7" top="0.75" bottom="0.75" header="0.3" footer="0.3"/>
  <pageSetup orientation="portrait" horizontalDpi="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166" sqref="A166"/>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s="9">
        <f>AVERAGE(Aircraft!C5:C10)*About!$A$95</f>
        <v>69242000</v>
      </c>
      <c r="C7">
        <f t="shared" ref="C7:AI7" si="0">$B7</f>
        <v>69242000</v>
      </c>
      <c r="D7">
        <f t="shared" si="0"/>
        <v>69242000</v>
      </c>
      <c r="E7">
        <f t="shared" si="0"/>
        <v>69242000</v>
      </c>
      <c r="F7">
        <f t="shared" si="0"/>
        <v>69242000</v>
      </c>
      <c r="G7">
        <f t="shared" si="0"/>
        <v>69242000</v>
      </c>
      <c r="H7">
        <f t="shared" si="0"/>
        <v>69242000</v>
      </c>
      <c r="I7">
        <f t="shared" si="0"/>
        <v>69242000</v>
      </c>
      <c r="J7">
        <f t="shared" si="0"/>
        <v>69242000</v>
      </c>
      <c r="K7">
        <f t="shared" si="0"/>
        <v>69242000</v>
      </c>
      <c r="L7">
        <f t="shared" si="0"/>
        <v>69242000</v>
      </c>
      <c r="M7">
        <f t="shared" si="0"/>
        <v>69242000</v>
      </c>
      <c r="N7">
        <f t="shared" si="0"/>
        <v>69242000</v>
      </c>
      <c r="O7">
        <f t="shared" si="0"/>
        <v>69242000</v>
      </c>
      <c r="P7">
        <f t="shared" si="0"/>
        <v>69242000</v>
      </c>
      <c r="Q7">
        <f t="shared" si="0"/>
        <v>69242000</v>
      </c>
      <c r="R7">
        <f t="shared" si="0"/>
        <v>69242000</v>
      </c>
      <c r="S7">
        <f t="shared" si="0"/>
        <v>69242000</v>
      </c>
      <c r="T7">
        <f t="shared" si="0"/>
        <v>69242000</v>
      </c>
      <c r="U7">
        <f t="shared" si="0"/>
        <v>69242000</v>
      </c>
      <c r="V7">
        <f t="shared" si="0"/>
        <v>69242000</v>
      </c>
      <c r="W7">
        <f t="shared" si="0"/>
        <v>69242000</v>
      </c>
      <c r="X7">
        <f t="shared" si="0"/>
        <v>69242000</v>
      </c>
      <c r="Y7">
        <f t="shared" si="0"/>
        <v>69242000</v>
      </c>
      <c r="Z7">
        <f t="shared" si="0"/>
        <v>69242000</v>
      </c>
      <c r="AA7">
        <f t="shared" si="0"/>
        <v>69242000</v>
      </c>
      <c r="AB7">
        <f t="shared" si="0"/>
        <v>69242000</v>
      </c>
      <c r="AC7">
        <f t="shared" si="0"/>
        <v>69242000</v>
      </c>
      <c r="AD7">
        <f t="shared" si="0"/>
        <v>69242000</v>
      </c>
      <c r="AE7">
        <f t="shared" si="0"/>
        <v>69242000</v>
      </c>
      <c r="AF7">
        <f t="shared" si="0"/>
        <v>69242000</v>
      </c>
      <c r="AG7">
        <f t="shared" si="0"/>
        <v>69242000</v>
      </c>
      <c r="AH7">
        <f t="shared" si="0"/>
        <v>69242000</v>
      </c>
      <c r="AI7">
        <f t="shared" si="0"/>
        <v>69242000</v>
      </c>
    </row>
  </sheetData>
  <pageMargins left="0.7" right="0.7" top="0.75" bottom="0.75" header="0.3" footer="0.3"/>
  <pageSetup orientation="portrait" horizontalDpi="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166" sqref="A166"/>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s="9">
        <f>AVERAGE(Aircraft!C5:C10)*About!$A$95</f>
        <v>69242000</v>
      </c>
      <c r="C7">
        <f t="shared" ref="C7:AI7" si="0">$B7</f>
        <v>69242000</v>
      </c>
      <c r="D7">
        <f t="shared" si="0"/>
        <v>69242000</v>
      </c>
      <c r="E7">
        <f t="shared" si="0"/>
        <v>69242000</v>
      </c>
      <c r="F7">
        <f t="shared" si="0"/>
        <v>69242000</v>
      </c>
      <c r="G7">
        <f t="shared" si="0"/>
        <v>69242000</v>
      </c>
      <c r="H7">
        <f t="shared" si="0"/>
        <v>69242000</v>
      </c>
      <c r="I7">
        <f t="shared" si="0"/>
        <v>69242000</v>
      </c>
      <c r="J7">
        <f t="shared" si="0"/>
        <v>69242000</v>
      </c>
      <c r="K7">
        <f t="shared" si="0"/>
        <v>69242000</v>
      </c>
      <c r="L7">
        <f t="shared" si="0"/>
        <v>69242000</v>
      </c>
      <c r="M7">
        <f t="shared" si="0"/>
        <v>69242000</v>
      </c>
      <c r="N7">
        <f t="shared" si="0"/>
        <v>69242000</v>
      </c>
      <c r="O7">
        <f t="shared" si="0"/>
        <v>69242000</v>
      </c>
      <c r="P7">
        <f t="shared" si="0"/>
        <v>69242000</v>
      </c>
      <c r="Q7">
        <f t="shared" si="0"/>
        <v>69242000</v>
      </c>
      <c r="R7">
        <f t="shared" si="0"/>
        <v>69242000</v>
      </c>
      <c r="S7">
        <f t="shared" si="0"/>
        <v>69242000</v>
      </c>
      <c r="T7">
        <f t="shared" si="0"/>
        <v>69242000</v>
      </c>
      <c r="U7">
        <f t="shared" si="0"/>
        <v>69242000</v>
      </c>
      <c r="V7">
        <f t="shared" si="0"/>
        <v>69242000</v>
      </c>
      <c r="W7">
        <f t="shared" si="0"/>
        <v>69242000</v>
      </c>
      <c r="X7">
        <f t="shared" si="0"/>
        <v>69242000</v>
      </c>
      <c r="Y7">
        <f t="shared" si="0"/>
        <v>69242000</v>
      </c>
      <c r="Z7">
        <f t="shared" si="0"/>
        <v>69242000</v>
      </c>
      <c r="AA7">
        <f t="shared" si="0"/>
        <v>69242000</v>
      </c>
      <c r="AB7">
        <f t="shared" si="0"/>
        <v>69242000</v>
      </c>
      <c r="AC7">
        <f t="shared" si="0"/>
        <v>69242000</v>
      </c>
      <c r="AD7">
        <f t="shared" si="0"/>
        <v>69242000</v>
      </c>
      <c r="AE7">
        <f t="shared" si="0"/>
        <v>69242000</v>
      </c>
      <c r="AF7">
        <f t="shared" si="0"/>
        <v>69242000</v>
      </c>
      <c r="AG7">
        <f t="shared" si="0"/>
        <v>69242000</v>
      </c>
      <c r="AH7">
        <f t="shared" si="0"/>
        <v>69242000</v>
      </c>
      <c r="AI7">
        <f t="shared" si="0"/>
        <v>69242000</v>
      </c>
    </row>
  </sheetData>
  <pageMargins left="0.7" right="0.7" top="0.75" bottom="0.75" header="0.3" footer="0.3"/>
  <pageSetup orientation="portrait" horizontalDpi="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7" sqref="B7"/>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s="9">
        <f>About!$B$40*About!$A$95</f>
        <v>2670000</v>
      </c>
      <c r="C7">
        <f t="shared" ref="C7:AI7" si="0">$B7</f>
        <v>2670000</v>
      </c>
      <c r="D7">
        <f t="shared" si="0"/>
        <v>2670000</v>
      </c>
      <c r="E7">
        <f t="shared" si="0"/>
        <v>2670000</v>
      </c>
      <c r="F7">
        <f t="shared" si="0"/>
        <v>2670000</v>
      </c>
      <c r="G7">
        <f t="shared" si="0"/>
        <v>2670000</v>
      </c>
      <c r="H7">
        <f t="shared" si="0"/>
        <v>2670000</v>
      </c>
      <c r="I7">
        <f t="shared" si="0"/>
        <v>2670000</v>
      </c>
      <c r="J7">
        <f t="shared" si="0"/>
        <v>2670000</v>
      </c>
      <c r="K7">
        <f t="shared" si="0"/>
        <v>2670000</v>
      </c>
      <c r="L7">
        <f t="shared" si="0"/>
        <v>2670000</v>
      </c>
      <c r="M7">
        <f t="shared" si="0"/>
        <v>2670000</v>
      </c>
      <c r="N7">
        <f t="shared" si="0"/>
        <v>2670000</v>
      </c>
      <c r="O7">
        <f t="shared" si="0"/>
        <v>2670000</v>
      </c>
      <c r="P7">
        <f t="shared" si="0"/>
        <v>2670000</v>
      </c>
      <c r="Q7">
        <f t="shared" si="0"/>
        <v>2670000</v>
      </c>
      <c r="R7">
        <f t="shared" si="0"/>
        <v>2670000</v>
      </c>
      <c r="S7">
        <f t="shared" si="0"/>
        <v>2670000</v>
      </c>
      <c r="T7">
        <f t="shared" si="0"/>
        <v>2670000</v>
      </c>
      <c r="U7">
        <f t="shared" si="0"/>
        <v>2670000</v>
      </c>
      <c r="V7">
        <f t="shared" si="0"/>
        <v>2670000</v>
      </c>
      <c r="W7">
        <f t="shared" si="0"/>
        <v>2670000</v>
      </c>
      <c r="X7">
        <f t="shared" si="0"/>
        <v>2670000</v>
      </c>
      <c r="Y7">
        <f t="shared" si="0"/>
        <v>2670000</v>
      </c>
      <c r="Z7">
        <f t="shared" si="0"/>
        <v>2670000</v>
      </c>
      <c r="AA7">
        <f t="shared" si="0"/>
        <v>2670000</v>
      </c>
      <c r="AB7">
        <f t="shared" si="0"/>
        <v>2670000</v>
      </c>
      <c r="AC7">
        <f t="shared" si="0"/>
        <v>2670000</v>
      </c>
      <c r="AD7">
        <f t="shared" si="0"/>
        <v>2670000</v>
      </c>
      <c r="AE7">
        <f t="shared" si="0"/>
        <v>2670000</v>
      </c>
      <c r="AF7">
        <f t="shared" si="0"/>
        <v>2670000</v>
      </c>
      <c r="AG7">
        <f t="shared" si="0"/>
        <v>2670000</v>
      </c>
      <c r="AH7">
        <f t="shared" si="0"/>
        <v>2670000</v>
      </c>
      <c r="AI7">
        <f t="shared" si="0"/>
        <v>2670000</v>
      </c>
    </row>
  </sheetData>
  <pageMargins left="0.7" right="0.7" top="0.75" bottom="0.75" header="0.3" footer="0.3"/>
  <pageSetup orientation="portrait" horizontalDpi="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7" sqref="B7"/>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s="9">
        <f>About!$B$40*About!$A$95</f>
        <v>2670000</v>
      </c>
      <c r="C7">
        <f t="shared" ref="C7:AI7" si="0">$B7</f>
        <v>2670000</v>
      </c>
      <c r="D7">
        <f t="shared" si="0"/>
        <v>2670000</v>
      </c>
      <c r="E7">
        <f t="shared" si="0"/>
        <v>2670000</v>
      </c>
      <c r="F7">
        <f t="shared" si="0"/>
        <v>2670000</v>
      </c>
      <c r="G7">
        <f t="shared" si="0"/>
        <v>2670000</v>
      </c>
      <c r="H7">
        <f t="shared" si="0"/>
        <v>2670000</v>
      </c>
      <c r="I7">
        <f t="shared" si="0"/>
        <v>2670000</v>
      </c>
      <c r="J7">
        <f t="shared" si="0"/>
        <v>2670000</v>
      </c>
      <c r="K7">
        <f t="shared" si="0"/>
        <v>2670000</v>
      </c>
      <c r="L7">
        <f t="shared" si="0"/>
        <v>2670000</v>
      </c>
      <c r="M7">
        <f t="shared" si="0"/>
        <v>2670000</v>
      </c>
      <c r="N7">
        <f t="shared" si="0"/>
        <v>2670000</v>
      </c>
      <c r="O7">
        <f t="shared" si="0"/>
        <v>2670000</v>
      </c>
      <c r="P7">
        <f t="shared" si="0"/>
        <v>2670000</v>
      </c>
      <c r="Q7">
        <f t="shared" si="0"/>
        <v>2670000</v>
      </c>
      <c r="R7">
        <f t="shared" si="0"/>
        <v>2670000</v>
      </c>
      <c r="S7">
        <f t="shared" si="0"/>
        <v>2670000</v>
      </c>
      <c r="T7">
        <f t="shared" si="0"/>
        <v>2670000</v>
      </c>
      <c r="U7">
        <f t="shared" si="0"/>
        <v>2670000</v>
      </c>
      <c r="V7">
        <f t="shared" si="0"/>
        <v>2670000</v>
      </c>
      <c r="W7">
        <f t="shared" si="0"/>
        <v>2670000</v>
      </c>
      <c r="X7">
        <f t="shared" si="0"/>
        <v>2670000</v>
      </c>
      <c r="Y7">
        <f t="shared" si="0"/>
        <v>2670000</v>
      </c>
      <c r="Z7">
        <f t="shared" si="0"/>
        <v>2670000</v>
      </c>
      <c r="AA7">
        <f t="shared" si="0"/>
        <v>2670000</v>
      </c>
      <c r="AB7">
        <f t="shared" si="0"/>
        <v>2670000</v>
      </c>
      <c r="AC7">
        <f t="shared" si="0"/>
        <v>2670000</v>
      </c>
      <c r="AD7">
        <f t="shared" si="0"/>
        <v>2670000</v>
      </c>
      <c r="AE7">
        <f t="shared" si="0"/>
        <v>2670000</v>
      </c>
      <c r="AF7">
        <f t="shared" si="0"/>
        <v>2670000</v>
      </c>
      <c r="AG7">
        <f t="shared" si="0"/>
        <v>2670000</v>
      </c>
      <c r="AH7">
        <f t="shared" si="0"/>
        <v>2670000</v>
      </c>
      <c r="AI7">
        <f t="shared" si="0"/>
        <v>2670000</v>
      </c>
    </row>
  </sheetData>
  <pageMargins left="0.7" right="0.7" top="0.75" bottom="0.75" header="0.3" footer="0.3"/>
  <pageSetup orientation="portrait" horizontalDpi="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166" sqref="A166"/>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s="9">
        <f>Ships!A49*About!$A$95</f>
        <v>32040</v>
      </c>
      <c r="C7">
        <f t="shared" ref="C7:AI7" si="0">$B7</f>
        <v>32040</v>
      </c>
      <c r="D7">
        <f t="shared" si="0"/>
        <v>32040</v>
      </c>
      <c r="E7">
        <f t="shared" si="0"/>
        <v>32040</v>
      </c>
      <c r="F7">
        <f t="shared" si="0"/>
        <v>32040</v>
      </c>
      <c r="G7">
        <f t="shared" si="0"/>
        <v>32040</v>
      </c>
      <c r="H7">
        <f t="shared" si="0"/>
        <v>32040</v>
      </c>
      <c r="I7">
        <f t="shared" si="0"/>
        <v>32040</v>
      </c>
      <c r="J7">
        <f t="shared" si="0"/>
        <v>32040</v>
      </c>
      <c r="K7">
        <f t="shared" si="0"/>
        <v>32040</v>
      </c>
      <c r="L7">
        <f t="shared" si="0"/>
        <v>32040</v>
      </c>
      <c r="M7">
        <f t="shared" si="0"/>
        <v>32040</v>
      </c>
      <c r="N7">
        <f t="shared" si="0"/>
        <v>32040</v>
      </c>
      <c r="O7">
        <f t="shared" si="0"/>
        <v>32040</v>
      </c>
      <c r="P7">
        <f t="shared" si="0"/>
        <v>32040</v>
      </c>
      <c r="Q7">
        <f t="shared" si="0"/>
        <v>32040</v>
      </c>
      <c r="R7">
        <f t="shared" si="0"/>
        <v>32040</v>
      </c>
      <c r="S7">
        <f t="shared" si="0"/>
        <v>32040</v>
      </c>
      <c r="T7">
        <f t="shared" si="0"/>
        <v>32040</v>
      </c>
      <c r="U7">
        <f t="shared" si="0"/>
        <v>32040</v>
      </c>
      <c r="V7">
        <f t="shared" si="0"/>
        <v>32040</v>
      </c>
      <c r="W7">
        <f t="shared" si="0"/>
        <v>32040</v>
      </c>
      <c r="X7">
        <f t="shared" si="0"/>
        <v>32040</v>
      </c>
      <c r="Y7">
        <f t="shared" si="0"/>
        <v>32040</v>
      </c>
      <c r="Z7">
        <f t="shared" si="0"/>
        <v>32040</v>
      </c>
      <c r="AA7">
        <f t="shared" si="0"/>
        <v>32040</v>
      </c>
      <c r="AB7">
        <f t="shared" si="0"/>
        <v>32040</v>
      </c>
      <c r="AC7">
        <f t="shared" si="0"/>
        <v>32040</v>
      </c>
      <c r="AD7">
        <f t="shared" si="0"/>
        <v>32040</v>
      </c>
      <c r="AE7">
        <f t="shared" si="0"/>
        <v>32040</v>
      </c>
      <c r="AF7">
        <f t="shared" si="0"/>
        <v>32040</v>
      </c>
      <c r="AG7">
        <f t="shared" si="0"/>
        <v>32040</v>
      </c>
      <c r="AH7">
        <f t="shared" si="0"/>
        <v>32040</v>
      </c>
      <c r="AI7">
        <f t="shared" si="0"/>
        <v>32040</v>
      </c>
    </row>
  </sheetData>
  <pageMargins left="0.7" right="0.7" top="0.75" bottom="0.75" header="0.3" footer="0.3"/>
  <pageSetup orientation="portrait" horizontalDpi="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166" sqref="A166"/>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s="9">
        <f>Ships!A35*About!$A$95</f>
        <v>10680000</v>
      </c>
      <c r="C7">
        <f t="shared" ref="C7:AI7" si="0">$B7</f>
        <v>10680000</v>
      </c>
      <c r="D7">
        <f t="shared" si="0"/>
        <v>10680000</v>
      </c>
      <c r="E7">
        <f t="shared" si="0"/>
        <v>10680000</v>
      </c>
      <c r="F7">
        <f t="shared" si="0"/>
        <v>10680000</v>
      </c>
      <c r="G7">
        <f t="shared" si="0"/>
        <v>10680000</v>
      </c>
      <c r="H7">
        <f t="shared" si="0"/>
        <v>10680000</v>
      </c>
      <c r="I7">
        <f t="shared" si="0"/>
        <v>10680000</v>
      </c>
      <c r="J7">
        <f t="shared" si="0"/>
        <v>10680000</v>
      </c>
      <c r="K7">
        <f t="shared" si="0"/>
        <v>10680000</v>
      </c>
      <c r="L7">
        <f t="shared" si="0"/>
        <v>10680000</v>
      </c>
      <c r="M7">
        <f t="shared" si="0"/>
        <v>10680000</v>
      </c>
      <c r="N7">
        <f t="shared" si="0"/>
        <v>10680000</v>
      </c>
      <c r="O7">
        <f t="shared" si="0"/>
        <v>10680000</v>
      </c>
      <c r="P7">
        <f t="shared" si="0"/>
        <v>10680000</v>
      </c>
      <c r="Q7">
        <f t="shared" si="0"/>
        <v>10680000</v>
      </c>
      <c r="R7">
        <f t="shared" si="0"/>
        <v>10680000</v>
      </c>
      <c r="S7">
        <f t="shared" si="0"/>
        <v>10680000</v>
      </c>
      <c r="T7">
        <f t="shared" si="0"/>
        <v>10680000</v>
      </c>
      <c r="U7">
        <f t="shared" si="0"/>
        <v>10680000</v>
      </c>
      <c r="V7">
        <f t="shared" si="0"/>
        <v>10680000</v>
      </c>
      <c r="W7">
        <f t="shared" si="0"/>
        <v>10680000</v>
      </c>
      <c r="X7">
        <f t="shared" si="0"/>
        <v>10680000</v>
      </c>
      <c r="Y7">
        <f t="shared" si="0"/>
        <v>10680000</v>
      </c>
      <c r="Z7">
        <f t="shared" si="0"/>
        <v>10680000</v>
      </c>
      <c r="AA7">
        <f t="shared" si="0"/>
        <v>10680000</v>
      </c>
      <c r="AB7">
        <f t="shared" si="0"/>
        <v>10680000</v>
      </c>
      <c r="AC7">
        <f t="shared" si="0"/>
        <v>10680000</v>
      </c>
      <c r="AD7">
        <f t="shared" si="0"/>
        <v>10680000</v>
      </c>
      <c r="AE7">
        <f t="shared" si="0"/>
        <v>10680000</v>
      </c>
      <c r="AF7">
        <f t="shared" si="0"/>
        <v>10680000</v>
      </c>
      <c r="AG7">
        <f t="shared" si="0"/>
        <v>10680000</v>
      </c>
      <c r="AH7">
        <f t="shared" si="0"/>
        <v>10680000</v>
      </c>
      <c r="AI7">
        <f t="shared" si="0"/>
        <v>10680000</v>
      </c>
    </row>
  </sheetData>
  <pageMargins left="0.7" right="0.7" top="0.75" bottom="0.75" header="0.3" footer="0.3"/>
  <pageSetup orientation="portrait" horizontalDpi="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D2" sqref="D2"/>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s="4">
        <f>'BNVP-LDVs-psgr'!B2/'BNVP-LDVs-psgr'!B4*B4</f>
        <v>14872.457703981214</v>
      </c>
      <c r="C2" s="4">
        <f>'BNVP-LDVs-psgr'!C2/'BNVP-LDVs-psgr'!C4*C4</f>
        <v>13913.822711771718</v>
      </c>
      <c r="D2" s="4">
        <f>'BNVP-LDVs-psgr'!D2/'BNVP-LDVs-psgr'!D4*D4</f>
        <v>13123.945907199372</v>
      </c>
      <c r="E2" s="4">
        <f>'BNVP-LDVs-psgr'!E2/'BNVP-LDVs-psgr'!E4*E4</f>
        <v>12524.782768214605</v>
      </c>
      <c r="F2" s="4">
        <f>'BNVP-LDVs-psgr'!F2/'BNVP-LDVs-psgr'!F4*F4</f>
        <v>12027.502765248311</v>
      </c>
      <c r="G2" s="4">
        <f>'BNVP-LDVs-psgr'!G2/'BNVP-LDVs-psgr'!G4*G4</f>
        <v>11582.595410641283</v>
      </c>
      <c r="H2" s="4">
        <f>'BNVP-LDVs-psgr'!H2/'BNVP-LDVs-psgr'!H4*H4</f>
        <v>11160.077449198523</v>
      </c>
      <c r="I2" s="4">
        <f>'BNVP-LDVs-psgr'!I2/'BNVP-LDVs-psgr'!I4*I4</f>
        <v>10769.558435205005</v>
      </c>
      <c r="J2" s="4">
        <f>'BNVP-LDVs-psgr'!J2/'BNVP-LDVs-psgr'!J4*J4</f>
        <v>10416.602918551989</v>
      </c>
      <c r="K2" s="4">
        <f>'BNVP-LDVs-psgr'!K2/'BNVP-LDVs-psgr'!K4*K4</f>
        <v>10173.391595037903</v>
      </c>
      <c r="L2" s="4">
        <f>'BNVP-LDVs-psgr'!L2/'BNVP-LDVs-psgr'!L4*L4</f>
        <v>9941.5810306293861</v>
      </c>
      <c r="M2" s="4">
        <f>'BNVP-LDVs-psgr'!M2/'BNVP-LDVs-psgr'!M4*M4</f>
        <v>9733.499439905454</v>
      </c>
      <c r="N2" s="4">
        <f>'BNVP-LDVs-psgr'!N2/'BNVP-LDVs-psgr'!N4*N4</f>
        <v>9528.5165691363763</v>
      </c>
      <c r="O2" s="4">
        <f>'BNVP-LDVs-psgr'!O2/'BNVP-LDVs-psgr'!O4*O4</f>
        <v>9357.2465594091682</v>
      </c>
      <c r="P2" s="4">
        <f>'BNVP-LDVs-psgr'!P2/'BNVP-LDVs-psgr'!P4*P4</f>
        <v>9357.2465594091682</v>
      </c>
      <c r="Q2" s="4">
        <f>'BNVP-LDVs-psgr'!Q2/'BNVP-LDVs-psgr'!Q4*Q4</f>
        <v>9357.2465594091682</v>
      </c>
      <c r="R2" s="4">
        <f>'BNVP-LDVs-psgr'!R2/'BNVP-LDVs-psgr'!R4*R4</f>
        <v>9357.2465594091682</v>
      </c>
      <c r="S2" s="4">
        <f>'BNVP-LDVs-psgr'!S2/'BNVP-LDVs-psgr'!S4*S4</f>
        <v>9357.2465594091682</v>
      </c>
      <c r="T2" s="4">
        <f>'BNVP-LDVs-psgr'!T2/'BNVP-LDVs-psgr'!T4*T4</f>
        <v>9357.2465594091682</v>
      </c>
      <c r="U2" s="4">
        <f>'BNVP-LDVs-psgr'!U2/'BNVP-LDVs-psgr'!U4*U4</f>
        <v>9357.2465594091682</v>
      </c>
      <c r="V2" s="4">
        <f>'BNVP-LDVs-psgr'!V2/'BNVP-LDVs-psgr'!V4*V4</f>
        <v>9357.2465594091682</v>
      </c>
      <c r="W2" s="4">
        <f>'BNVP-LDVs-psgr'!W2/'BNVP-LDVs-psgr'!W4*W4</f>
        <v>9357.2465594091682</v>
      </c>
      <c r="X2" s="4">
        <f>'BNVP-LDVs-psgr'!X2/'BNVP-LDVs-psgr'!X4*X4</f>
        <v>9357.2465594091682</v>
      </c>
      <c r="Y2" s="4">
        <f>'BNVP-LDVs-psgr'!Y2/'BNVP-LDVs-psgr'!Y4*Y4</f>
        <v>9357.2465594091682</v>
      </c>
      <c r="Z2" s="4">
        <f>'BNVP-LDVs-psgr'!Z2/'BNVP-LDVs-psgr'!Z4*Z4</f>
        <v>9357.2465594091682</v>
      </c>
      <c r="AA2" s="4">
        <f>'BNVP-LDVs-psgr'!AA2/'BNVP-LDVs-psgr'!AA4*AA4</f>
        <v>9357.2465594091682</v>
      </c>
      <c r="AB2" s="4">
        <f>'BNVP-LDVs-psgr'!AB2/'BNVP-LDVs-psgr'!AB4*AB4</f>
        <v>9357.2465594091682</v>
      </c>
      <c r="AC2" s="4">
        <f>'BNVP-LDVs-psgr'!AC2/'BNVP-LDVs-psgr'!AC4*AC4</f>
        <v>9357.2465594091682</v>
      </c>
      <c r="AD2" s="4">
        <f>'BNVP-LDVs-psgr'!AD2/'BNVP-LDVs-psgr'!AD4*AD4</f>
        <v>9357.2465594091682</v>
      </c>
      <c r="AE2" s="4">
        <f>'BNVP-LDVs-psgr'!AE2/'BNVP-LDVs-psgr'!AE4*AE4</f>
        <v>9357.2465594091682</v>
      </c>
      <c r="AF2" s="4">
        <f>'BNVP-LDVs-psgr'!AF2/'BNVP-LDVs-psgr'!AF4*AF4</f>
        <v>9357.2465594091682</v>
      </c>
      <c r="AG2" s="4">
        <f>'BNVP-LDVs-psgr'!AG2/'BNVP-LDVs-psgr'!AG4*AG4</f>
        <v>9357.2465594091682</v>
      </c>
      <c r="AH2" s="4">
        <f>'BNVP-LDVs-psgr'!AH2/'BNVP-LDVs-psgr'!AH4*AH4</f>
        <v>9357.2465594091682</v>
      </c>
      <c r="AI2" s="4">
        <f>'BNVP-LDVs-psgr'!AI2/'BNVP-LDVs-psgr'!AI4*AI4</f>
        <v>9357.2465594091682</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s="9">
        <f>AVERAGE(Motorcycles!C3:C12)*About!$A$95*About!$A$95</f>
        <v>10242.803520000001</v>
      </c>
      <c r="C4" s="9">
        <f>B4</f>
        <v>10242.803520000001</v>
      </c>
      <c r="D4" s="9">
        <f t="shared" ref="D4:AI4" si="0">C4</f>
        <v>10242.803520000001</v>
      </c>
      <c r="E4" s="9">
        <f t="shared" si="0"/>
        <v>10242.803520000001</v>
      </c>
      <c r="F4" s="9">
        <f t="shared" si="0"/>
        <v>10242.803520000001</v>
      </c>
      <c r="G4" s="9">
        <f t="shared" si="0"/>
        <v>10242.803520000001</v>
      </c>
      <c r="H4" s="9">
        <f t="shared" si="0"/>
        <v>10242.803520000001</v>
      </c>
      <c r="I4" s="9">
        <f t="shared" si="0"/>
        <v>10242.803520000001</v>
      </c>
      <c r="J4" s="9">
        <f t="shared" si="0"/>
        <v>10242.803520000001</v>
      </c>
      <c r="K4" s="9">
        <f t="shared" si="0"/>
        <v>10242.803520000001</v>
      </c>
      <c r="L4" s="9">
        <f t="shared" si="0"/>
        <v>10242.803520000001</v>
      </c>
      <c r="M4" s="9">
        <f t="shared" si="0"/>
        <v>10242.803520000001</v>
      </c>
      <c r="N4" s="9">
        <f t="shared" si="0"/>
        <v>10242.803520000001</v>
      </c>
      <c r="O4" s="9">
        <f t="shared" si="0"/>
        <v>10242.803520000001</v>
      </c>
      <c r="P4" s="9">
        <f t="shared" si="0"/>
        <v>10242.803520000001</v>
      </c>
      <c r="Q4" s="9">
        <f t="shared" si="0"/>
        <v>10242.803520000001</v>
      </c>
      <c r="R4" s="9">
        <f t="shared" si="0"/>
        <v>10242.803520000001</v>
      </c>
      <c r="S4" s="9">
        <f t="shared" si="0"/>
        <v>10242.803520000001</v>
      </c>
      <c r="T4" s="9">
        <f t="shared" si="0"/>
        <v>10242.803520000001</v>
      </c>
      <c r="U4" s="9">
        <f t="shared" si="0"/>
        <v>10242.803520000001</v>
      </c>
      <c r="V4" s="9">
        <f t="shared" si="0"/>
        <v>10242.803520000001</v>
      </c>
      <c r="W4" s="9">
        <f t="shared" si="0"/>
        <v>10242.803520000001</v>
      </c>
      <c r="X4" s="9">
        <f t="shared" si="0"/>
        <v>10242.803520000001</v>
      </c>
      <c r="Y4" s="9">
        <f t="shared" si="0"/>
        <v>10242.803520000001</v>
      </c>
      <c r="Z4" s="9">
        <f t="shared" si="0"/>
        <v>10242.803520000001</v>
      </c>
      <c r="AA4" s="9">
        <f t="shared" si="0"/>
        <v>10242.803520000001</v>
      </c>
      <c r="AB4" s="9">
        <f t="shared" si="0"/>
        <v>10242.803520000001</v>
      </c>
      <c r="AC4" s="9">
        <f t="shared" si="0"/>
        <v>10242.803520000001</v>
      </c>
      <c r="AD4" s="9">
        <f t="shared" si="0"/>
        <v>10242.803520000001</v>
      </c>
      <c r="AE4" s="9">
        <f t="shared" si="0"/>
        <v>10242.803520000001</v>
      </c>
      <c r="AF4" s="9">
        <f t="shared" si="0"/>
        <v>10242.803520000001</v>
      </c>
      <c r="AG4" s="9">
        <f t="shared" si="0"/>
        <v>10242.803520000001</v>
      </c>
      <c r="AH4" s="9">
        <f t="shared" si="0"/>
        <v>10242.803520000001</v>
      </c>
      <c r="AI4" s="9">
        <f t="shared" si="0"/>
        <v>10242.803520000001</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pageSetup orientation="portrait" horizontalDpi="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A166" sqref="A166"/>
    </sheetView>
  </sheetViews>
  <sheetFormatPr defaultRowHeight="14.25"/>
  <cols>
    <col min="1" max="1" width="24.398437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0</v>
      </c>
      <c r="B2" s="4">
        <f>'BNVP-motorbikes-psgr'!B2</f>
        <v>14872.457703981214</v>
      </c>
      <c r="C2" s="4">
        <f>'BNVP-motorbikes-psgr'!C2</f>
        <v>13913.822711771718</v>
      </c>
      <c r="D2" s="4">
        <f>'BNVP-motorbikes-psgr'!D2</f>
        <v>13123.945907199372</v>
      </c>
      <c r="E2" s="4">
        <f>'BNVP-motorbikes-psgr'!E2</f>
        <v>12524.782768214605</v>
      </c>
      <c r="F2" s="4">
        <f>'BNVP-motorbikes-psgr'!F2</f>
        <v>12027.502765248311</v>
      </c>
      <c r="G2" s="4">
        <f>'BNVP-motorbikes-psgr'!G2</f>
        <v>11582.595410641283</v>
      </c>
      <c r="H2" s="4">
        <f>'BNVP-motorbikes-psgr'!H2</f>
        <v>11160.077449198523</v>
      </c>
      <c r="I2" s="4">
        <f>'BNVP-motorbikes-psgr'!I2</f>
        <v>10769.558435205005</v>
      </c>
      <c r="J2" s="4">
        <f>'BNVP-motorbikes-psgr'!J2</f>
        <v>10416.602918551989</v>
      </c>
      <c r="K2" s="4">
        <f>'BNVP-motorbikes-psgr'!K2</f>
        <v>10173.391595037903</v>
      </c>
      <c r="L2" s="4">
        <f>'BNVP-motorbikes-psgr'!L2</f>
        <v>9941.5810306293861</v>
      </c>
      <c r="M2" s="4">
        <f>'BNVP-motorbikes-psgr'!M2</f>
        <v>9733.499439905454</v>
      </c>
      <c r="N2" s="4">
        <f>'BNVP-motorbikes-psgr'!N2</f>
        <v>9528.5165691363763</v>
      </c>
      <c r="O2" s="4">
        <f>'BNVP-motorbikes-psgr'!O2</f>
        <v>9357.2465594091682</v>
      </c>
      <c r="P2" s="4">
        <f>'BNVP-motorbikes-psgr'!P2</f>
        <v>9357.2465594091682</v>
      </c>
      <c r="Q2" s="4">
        <f>'BNVP-motorbikes-psgr'!Q2</f>
        <v>9357.2465594091682</v>
      </c>
      <c r="R2" s="4">
        <f>'BNVP-motorbikes-psgr'!R2</f>
        <v>9357.2465594091682</v>
      </c>
      <c r="S2" s="4">
        <f>'BNVP-motorbikes-psgr'!S2</f>
        <v>9357.2465594091682</v>
      </c>
      <c r="T2" s="4">
        <f>'BNVP-motorbikes-psgr'!T2</f>
        <v>9357.2465594091682</v>
      </c>
      <c r="U2" s="4">
        <f>'BNVP-motorbikes-psgr'!U2</f>
        <v>9357.2465594091682</v>
      </c>
      <c r="V2" s="4">
        <f>'BNVP-motorbikes-psgr'!V2</f>
        <v>9357.2465594091682</v>
      </c>
      <c r="W2" s="4">
        <f>'BNVP-motorbikes-psgr'!W2</f>
        <v>9357.2465594091682</v>
      </c>
      <c r="X2" s="4">
        <f>'BNVP-motorbikes-psgr'!X2</f>
        <v>9357.2465594091682</v>
      </c>
      <c r="Y2" s="4">
        <f>'BNVP-motorbikes-psgr'!Y2</f>
        <v>9357.2465594091682</v>
      </c>
      <c r="Z2" s="4">
        <f>'BNVP-motorbikes-psgr'!Z2</f>
        <v>9357.2465594091682</v>
      </c>
      <c r="AA2" s="4">
        <f>'BNVP-motorbikes-psgr'!AA2</f>
        <v>9357.2465594091682</v>
      </c>
      <c r="AB2" s="4">
        <f>'BNVP-motorbikes-psgr'!AB2</f>
        <v>9357.2465594091682</v>
      </c>
      <c r="AC2" s="4">
        <f>'BNVP-motorbikes-psgr'!AC2</f>
        <v>9357.2465594091682</v>
      </c>
      <c r="AD2" s="4">
        <f>'BNVP-motorbikes-psgr'!AD2</f>
        <v>9357.2465594091682</v>
      </c>
      <c r="AE2" s="4">
        <f>'BNVP-motorbikes-psgr'!AE2</f>
        <v>9357.2465594091682</v>
      </c>
      <c r="AF2" s="4">
        <f>'BNVP-motorbikes-psgr'!AF2</f>
        <v>9357.2465594091682</v>
      </c>
      <c r="AG2" s="4">
        <f>'BNVP-motorbikes-psgr'!AG2</f>
        <v>9357.2465594091682</v>
      </c>
      <c r="AH2" s="4">
        <f>'BNVP-motorbikes-psgr'!AH2</f>
        <v>9357.2465594091682</v>
      </c>
      <c r="AI2" s="4">
        <f>'BNVP-motorbikes-psgr'!AI2</f>
        <v>9357.2465594091682</v>
      </c>
    </row>
    <row r="3" spans="1: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2</v>
      </c>
      <c r="B4">
        <f>'BNVP-motorbikes-psgr'!B4</f>
        <v>10242.803520000001</v>
      </c>
      <c r="C4">
        <f>'BNVP-motorbikes-psgr'!C4</f>
        <v>10242.803520000001</v>
      </c>
      <c r="D4">
        <f>'BNVP-motorbikes-psgr'!D4</f>
        <v>10242.803520000001</v>
      </c>
      <c r="E4">
        <f>'BNVP-motorbikes-psgr'!E4</f>
        <v>10242.803520000001</v>
      </c>
      <c r="F4">
        <f>'BNVP-motorbikes-psgr'!F4</f>
        <v>10242.803520000001</v>
      </c>
      <c r="G4">
        <f>'BNVP-motorbikes-psgr'!G4</f>
        <v>10242.803520000001</v>
      </c>
      <c r="H4">
        <f>'BNVP-motorbikes-psgr'!H4</f>
        <v>10242.803520000001</v>
      </c>
      <c r="I4">
        <f>'BNVP-motorbikes-psgr'!I4</f>
        <v>10242.803520000001</v>
      </c>
      <c r="J4">
        <f>'BNVP-motorbikes-psgr'!J4</f>
        <v>10242.803520000001</v>
      </c>
      <c r="K4">
        <f>'BNVP-motorbikes-psgr'!K4</f>
        <v>10242.803520000001</v>
      </c>
      <c r="L4">
        <f>'BNVP-motorbikes-psgr'!L4</f>
        <v>10242.803520000001</v>
      </c>
      <c r="M4">
        <f>'BNVP-motorbikes-psgr'!M4</f>
        <v>10242.803520000001</v>
      </c>
      <c r="N4">
        <f>'BNVP-motorbikes-psgr'!N4</f>
        <v>10242.803520000001</v>
      </c>
      <c r="O4">
        <f>'BNVP-motorbikes-psgr'!O4</f>
        <v>10242.803520000001</v>
      </c>
      <c r="P4">
        <f>'BNVP-motorbikes-psgr'!P4</f>
        <v>10242.803520000001</v>
      </c>
      <c r="Q4">
        <f>'BNVP-motorbikes-psgr'!Q4</f>
        <v>10242.803520000001</v>
      </c>
      <c r="R4">
        <f>'BNVP-motorbikes-psgr'!R4</f>
        <v>10242.803520000001</v>
      </c>
      <c r="S4">
        <f>'BNVP-motorbikes-psgr'!S4</f>
        <v>10242.803520000001</v>
      </c>
      <c r="T4">
        <f>'BNVP-motorbikes-psgr'!T4</f>
        <v>10242.803520000001</v>
      </c>
      <c r="U4">
        <f>'BNVP-motorbikes-psgr'!U4</f>
        <v>10242.803520000001</v>
      </c>
      <c r="V4">
        <f>'BNVP-motorbikes-psgr'!V4</f>
        <v>10242.803520000001</v>
      </c>
      <c r="W4">
        <f>'BNVP-motorbikes-psgr'!W4</f>
        <v>10242.803520000001</v>
      </c>
      <c r="X4">
        <f>'BNVP-motorbikes-psgr'!X4</f>
        <v>10242.803520000001</v>
      </c>
      <c r="Y4">
        <f>'BNVP-motorbikes-psgr'!Y4</f>
        <v>10242.803520000001</v>
      </c>
      <c r="Z4">
        <f>'BNVP-motorbikes-psgr'!Z4</f>
        <v>10242.803520000001</v>
      </c>
      <c r="AA4">
        <f>'BNVP-motorbikes-psgr'!AA4</f>
        <v>10242.803520000001</v>
      </c>
      <c r="AB4">
        <f>'BNVP-motorbikes-psgr'!AB4</f>
        <v>10242.803520000001</v>
      </c>
      <c r="AC4">
        <f>'BNVP-motorbikes-psgr'!AC4</f>
        <v>10242.803520000001</v>
      </c>
      <c r="AD4">
        <f>'BNVP-motorbikes-psgr'!AD4</f>
        <v>10242.803520000001</v>
      </c>
      <c r="AE4">
        <f>'BNVP-motorbikes-psgr'!AE4</f>
        <v>10242.803520000001</v>
      </c>
      <c r="AF4">
        <f>'BNVP-motorbikes-psgr'!AF4</f>
        <v>10242.803520000001</v>
      </c>
      <c r="AG4">
        <f>'BNVP-motorbikes-psgr'!AG4</f>
        <v>10242.803520000001</v>
      </c>
      <c r="AH4">
        <f>'BNVP-motorbikes-psgr'!AH4</f>
        <v>10242.803520000001</v>
      </c>
      <c r="AI4">
        <f>'BNVP-motorbikes-psgr'!AI4</f>
        <v>10242.803520000001</v>
      </c>
    </row>
    <row r="5" spans="1: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pageSetup orientation="portrait" horizont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opLeftCell="A7" workbookViewId="0">
      <selection activeCell="C14" sqref="A13:C14"/>
    </sheetView>
  </sheetViews>
  <sheetFormatPr defaultRowHeight="14.25"/>
  <cols>
    <col min="1" max="1" width="29.86328125" customWidth="1"/>
    <col min="2" max="2" width="11.59765625" bestFit="1" customWidth="1"/>
    <col min="6" max="6" width="19.265625" customWidth="1"/>
  </cols>
  <sheetData>
    <row r="1" spans="1:15">
      <c r="A1" s="1" t="s">
        <v>588</v>
      </c>
      <c r="B1" s="35"/>
      <c r="C1" s="35"/>
      <c r="D1" s="35"/>
      <c r="E1" s="35"/>
      <c r="F1" s="35"/>
      <c r="G1" s="35"/>
      <c r="H1" s="35"/>
      <c r="I1" s="35"/>
      <c r="J1" s="35"/>
      <c r="K1" s="35"/>
      <c r="L1" s="35"/>
      <c r="M1" s="35"/>
      <c r="N1" s="35"/>
      <c r="O1" s="35"/>
    </row>
    <row r="2" spans="1:15" ht="28.5">
      <c r="A2" s="35"/>
      <c r="B2" s="35" t="s">
        <v>246</v>
      </c>
      <c r="C2" s="44" t="s">
        <v>244</v>
      </c>
      <c r="D2" s="35" t="s">
        <v>222</v>
      </c>
      <c r="E2" s="35" t="s">
        <v>260</v>
      </c>
      <c r="F2" s="35"/>
      <c r="G2" s="35"/>
      <c r="H2" s="35"/>
      <c r="I2" s="35"/>
      <c r="J2" s="35"/>
      <c r="K2" s="35"/>
      <c r="L2" s="35"/>
      <c r="M2" s="35"/>
      <c r="N2" s="35"/>
      <c r="O2" s="35"/>
    </row>
    <row r="3" spans="1:15">
      <c r="A3" s="35" t="s">
        <v>245</v>
      </c>
      <c r="B3" s="35">
        <v>6800</v>
      </c>
      <c r="C3" s="35">
        <f>B3*1.18</f>
        <v>8024</v>
      </c>
      <c r="D3" s="35">
        <f>B3*1.74</f>
        <v>11832</v>
      </c>
      <c r="E3" s="4">
        <f>D3*'Data &amp; intermediate calcs'!B207</f>
        <v>17206.535593220338</v>
      </c>
      <c r="F3" s="35"/>
      <c r="G3" s="35"/>
      <c r="H3" s="35"/>
      <c r="I3" s="35"/>
      <c r="J3" s="35"/>
      <c r="K3" s="35"/>
      <c r="L3" s="35"/>
      <c r="M3" s="35"/>
      <c r="N3" s="35"/>
      <c r="O3" s="35"/>
    </row>
    <row r="4" spans="1:15">
      <c r="A4" s="35" t="s">
        <v>249</v>
      </c>
      <c r="B4" s="35">
        <f>12700</f>
        <v>12700</v>
      </c>
      <c r="C4" s="35">
        <f>B4*1.155</f>
        <v>14668.5</v>
      </c>
      <c r="D4" s="35">
        <f>B4*1.21</f>
        <v>15367</v>
      </c>
      <c r="E4" s="4">
        <f>D4*'Data &amp; intermediate calcs'!B209</f>
        <v>17950.096439837766</v>
      </c>
      <c r="F4" s="35"/>
      <c r="G4" s="35"/>
      <c r="H4" s="35"/>
      <c r="I4" s="35"/>
      <c r="J4" s="35"/>
      <c r="K4" s="35"/>
      <c r="L4" s="35"/>
      <c r="M4" s="35"/>
      <c r="N4" s="35"/>
      <c r="O4" s="35"/>
    </row>
    <row r="5" spans="1:15">
      <c r="A5" s="35" t="str">
        <f>'Data &amp; intermediate calcs'!A99</f>
        <v>Indirect cost</v>
      </c>
      <c r="B5" s="15">
        <f>C5</f>
        <v>0</v>
      </c>
      <c r="C5" s="15">
        <v>0</v>
      </c>
      <c r="D5" s="15">
        <f>C5</f>
        <v>0</v>
      </c>
      <c r="E5" s="15">
        <f>D5</f>
        <v>0</v>
      </c>
      <c r="F5" s="35"/>
      <c r="G5" s="35" t="s">
        <v>459</v>
      </c>
      <c r="H5" s="35"/>
      <c r="I5" s="35"/>
      <c r="J5" s="35"/>
      <c r="K5" s="35"/>
      <c r="L5" s="35"/>
      <c r="M5" s="35"/>
      <c r="N5" s="35"/>
      <c r="O5" s="35"/>
    </row>
    <row r="6" spans="1:15">
      <c r="A6" s="35" t="s">
        <v>426</v>
      </c>
      <c r="B6" s="34">
        <f>SUM(B3:B5)</f>
        <v>19500</v>
      </c>
      <c r="C6" s="34">
        <f>SUM(C3:C5)</f>
        <v>22692.5</v>
      </c>
      <c r="D6" s="34">
        <f>SUM(D3:D5)</f>
        <v>27199</v>
      </c>
      <c r="E6" s="34">
        <f>SUM(E3:E5)</f>
        <v>35156.632033058107</v>
      </c>
      <c r="F6" s="35"/>
      <c r="G6" s="35"/>
      <c r="H6" s="35"/>
      <c r="I6" s="35"/>
      <c r="J6" s="35"/>
      <c r="K6" s="35"/>
      <c r="L6" s="35"/>
      <c r="M6" s="35"/>
      <c r="N6" s="35"/>
      <c r="O6" s="35"/>
    </row>
    <row r="7" spans="1:15">
      <c r="A7" s="35" t="s">
        <v>436</v>
      </c>
      <c r="B7" s="35">
        <f>'Data &amp; intermediate calcs'!B84</f>
        <v>0.05</v>
      </c>
      <c r="C7" s="35">
        <f>'Data &amp; intermediate calcs'!B85</f>
        <v>0.1</v>
      </c>
      <c r="D7" s="35">
        <f>'Data &amp; intermediate calcs'!B86</f>
        <v>0.15</v>
      </c>
      <c r="E7" s="35">
        <f>'Data &amp; intermediate calcs'!B87</f>
        <v>0.25</v>
      </c>
      <c r="F7" s="35"/>
      <c r="G7" s="35"/>
      <c r="H7" s="35"/>
      <c r="I7" s="35"/>
      <c r="J7" s="35"/>
      <c r="K7" s="35"/>
      <c r="L7" s="35"/>
      <c r="M7" s="35"/>
      <c r="N7" s="35"/>
      <c r="O7" s="35"/>
    </row>
    <row r="8" spans="1:15">
      <c r="A8" s="35"/>
      <c r="B8" s="35"/>
      <c r="C8" s="35"/>
      <c r="D8" s="35"/>
      <c r="E8" s="35"/>
      <c r="F8" s="35"/>
      <c r="G8" s="35"/>
      <c r="H8" s="35"/>
      <c r="I8" s="35"/>
      <c r="J8" s="35"/>
      <c r="K8" s="35"/>
      <c r="L8" s="35"/>
      <c r="M8" s="35"/>
      <c r="N8" s="35"/>
      <c r="O8" s="35"/>
    </row>
    <row r="9" spans="1:15">
      <c r="A9" s="35"/>
      <c r="B9" s="35"/>
      <c r="C9" s="35"/>
      <c r="D9" s="107">
        <f>'Data &amp; intermediate calcs'!B40</f>
        <v>0.70444444444444443</v>
      </c>
      <c r="E9" s="107">
        <f>'Data &amp; intermediate calcs'!B39</f>
        <v>0.29555555555555557</v>
      </c>
      <c r="F9" s="111" t="s">
        <v>453</v>
      </c>
      <c r="G9" s="30"/>
      <c r="H9" s="35"/>
      <c r="I9" s="35">
        <f>D9*D3+E9*E3</f>
        <v>13420.473853107344</v>
      </c>
      <c r="J9" s="35"/>
      <c r="K9" s="35"/>
      <c r="L9" s="35"/>
      <c r="M9" s="35"/>
      <c r="N9" s="35"/>
      <c r="O9" s="35"/>
    </row>
    <row r="10" spans="1:15">
      <c r="A10" s="35"/>
      <c r="B10" s="35"/>
      <c r="C10" s="35"/>
      <c r="D10" s="35"/>
      <c r="E10" s="35"/>
      <c r="F10" s="35"/>
      <c r="G10" s="35"/>
      <c r="H10" s="35"/>
      <c r="I10" s="35"/>
      <c r="J10" s="35"/>
      <c r="K10" s="35"/>
      <c r="L10" s="35"/>
      <c r="M10" s="35"/>
      <c r="N10" s="35"/>
      <c r="O10" s="35"/>
    </row>
    <row r="11" spans="1:15">
      <c r="A11" s="35"/>
      <c r="B11" s="35"/>
      <c r="C11" s="35"/>
      <c r="D11" s="35"/>
      <c r="E11" s="35"/>
      <c r="F11" s="35" t="s">
        <v>448</v>
      </c>
      <c r="G11" s="35"/>
      <c r="H11" s="35"/>
      <c r="I11" s="35"/>
      <c r="J11" s="35"/>
      <c r="K11" s="35"/>
      <c r="L11" s="35"/>
      <c r="M11" s="35"/>
      <c r="N11" s="35"/>
      <c r="O11" s="35"/>
    </row>
    <row r="12" spans="1:15">
      <c r="A12" s="35"/>
      <c r="B12" s="35"/>
      <c r="C12" s="101"/>
      <c r="D12" s="35"/>
      <c r="E12" s="35"/>
      <c r="F12" s="42">
        <f>D9*D6+E9*E6</f>
        <v>29550.922356437171</v>
      </c>
      <c r="G12" s="35" t="s">
        <v>449</v>
      </c>
      <c r="H12" s="35"/>
      <c r="I12" s="35"/>
      <c r="J12" s="35"/>
      <c r="K12" s="35"/>
      <c r="L12" s="35"/>
      <c r="M12" s="35"/>
      <c r="N12" s="35"/>
      <c r="O12" s="35"/>
    </row>
    <row r="13" spans="1:15">
      <c r="D13" s="35"/>
      <c r="E13" s="35"/>
      <c r="F13" s="110">
        <f>D9*D7+E7*E9</f>
        <v>0.17955555555555555</v>
      </c>
      <c r="G13" s="43" t="s">
        <v>436</v>
      </c>
      <c r="H13" s="35"/>
      <c r="I13" s="35"/>
      <c r="J13" s="35"/>
      <c r="K13" s="35"/>
      <c r="L13" s="35"/>
      <c r="M13" s="35"/>
      <c r="N13" s="35"/>
      <c r="O13" s="35"/>
    </row>
    <row r="14" spans="1:15" s="35" customFormat="1">
      <c r="F14" s="110"/>
      <c r="G14" s="43"/>
    </row>
    <row r="15" spans="1:15">
      <c r="A15" s="35"/>
      <c r="B15" s="35"/>
      <c r="C15" s="35"/>
      <c r="D15" s="35"/>
      <c r="E15" s="35"/>
      <c r="F15" s="35"/>
      <c r="G15" s="35"/>
      <c r="H15" s="35"/>
      <c r="I15" s="35"/>
      <c r="J15" s="35"/>
      <c r="K15" s="35"/>
      <c r="L15" s="35"/>
      <c r="M15" s="35"/>
      <c r="N15" s="35"/>
      <c r="O15" s="35"/>
    </row>
    <row r="16" spans="1:15">
      <c r="A16" s="35"/>
      <c r="B16" s="5"/>
      <c r="C16" s="5"/>
      <c r="D16" s="35"/>
      <c r="E16" s="35"/>
      <c r="F16" s="35"/>
      <c r="G16" s="35"/>
      <c r="H16" s="35"/>
      <c r="I16" s="35"/>
      <c r="J16" s="35"/>
      <c r="K16" s="35"/>
      <c r="L16" s="35"/>
      <c r="M16" s="35"/>
      <c r="N16" s="35"/>
      <c r="O16" s="35"/>
    </row>
    <row r="17" spans="1:15">
      <c r="A17" s="106"/>
      <c r="B17" s="5"/>
      <c r="C17" s="5"/>
      <c r="D17" s="106"/>
      <c r="E17" s="106"/>
      <c r="F17" s="5"/>
      <c r="G17" s="5"/>
      <c r="H17" s="5"/>
      <c r="I17" s="5"/>
      <c r="J17" s="5"/>
      <c r="K17" s="5"/>
      <c r="L17" s="5"/>
      <c r="M17" s="5"/>
      <c r="N17" s="5"/>
      <c r="O17" s="5"/>
    </row>
    <row r="18" spans="1:15">
      <c r="A18" s="35"/>
      <c r="B18" s="35"/>
      <c r="C18" s="35" t="str">
        <f>F11</f>
        <v>Light duty truck</v>
      </c>
      <c r="D18" s="35"/>
      <c r="E18" s="35"/>
      <c r="F18" s="5"/>
      <c r="G18" s="5"/>
      <c r="H18" s="5"/>
      <c r="I18" s="5"/>
      <c r="J18" s="5"/>
      <c r="K18" s="5"/>
      <c r="L18" s="5"/>
      <c r="M18" s="5"/>
      <c r="N18" s="5"/>
      <c r="O18" s="5"/>
    </row>
    <row r="19" spans="1:15">
      <c r="A19" s="5" t="s">
        <v>450</v>
      </c>
      <c r="B19" s="112">
        <f>C6</f>
        <v>22692.5</v>
      </c>
      <c r="C19" s="5">
        <f>F12</f>
        <v>29550.922356437171</v>
      </c>
      <c r="D19" s="5"/>
      <c r="E19" s="5"/>
      <c r="F19" s="5"/>
      <c r="G19" s="5"/>
      <c r="H19" s="5"/>
      <c r="I19" s="5"/>
      <c r="J19" s="5"/>
      <c r="K19" s="5"/>
      <c r="L19" s="5"/>
      <c r="M19" s="5"/>
      <c r="N19" s="5"/>
      <c r="O19" s="5"/>
    </row>
    <row r="20" spans="1:15">
      <c r="A20" s="35" t="s">
        <v>436</v>
      </c>
      <c r="B20" s="5">
        <f>C7</f>
        <v>0.1</v>
      </c>
      <c r="C20" s="109">
        <f>F13</f>
        <v>0.17955555555555555</v>
      </c>
      <c r="D20" s="106"/>
      <c r="E20" s="106"/>
      <c r="F20" s="5"/>
      <c r="G20" s="5"/>
      <c r="H20" s="5"/>
      <c r="I20" s="5"/>
      <c r="J20" s="5"/>
      <c r="K20" s="5"/>
      <c r="L20" s="5"/>
      <c r="M20" s="5"/>
      <c r="N20" s="5"/>
      <c r="O20" s="5"/>
    </row>
    <row r="21" spans="1:15">
      <c r="A21" s="35" t="s">
        <v>434</v>
      </c>
      <c r="B21" s="35">
        <f>'Data &amp; intermediate calcs'!$B$81</f>
        <v>0.15</v>
      </c>
      <c r="C21" s="35">
        <f>'Data &amp; intermediate calcs'!$B$81</f>
        <v>0.15</v>
      </c>
      <c r="D21" s="35"/>
      <c r="E21" s="35"/>
      <c r="F21" s="35"/>
      <c r="G21" s="35"/>
      <c r="H21" s="35"/>
      <c r="I21" s="35"/>
      <c r="J21" s="35"/>
      <c r="K21" s="35"/>
      <c r="L21" s="35"/>
      <c r="M21" s="35"/>
      <c r="N21" s="35"/>
      <c r="O21" s="35"/>
    </row>
    <row r="22" spans="1:15">
      <c r="A22" s="35"/>
      <c r="B22" s="35"/>
      <c r="C22" s="35"/>
      <c r="D22" s="35"/>
      <c r="E22" s="35"/>
      <c r="F22" s="35"/>
      <c r="G22" s="35"/>
      <c r="H22" s="35"/>
      <c r="I22" s="35"/>
      <c r="J22" s="35"/>
      <c r="K22" s="35"/>
      <c r="L22" s="35"/>
      <c r="M22" s="35"/>
      <c r="N22" s="35"/>
      <c r="O22" s="35"/>
    </row>
    <row r="23" spans="1:15">
      <c r="A23" s="35" t="s">
        <v>451</v>
      </c>
      <c r="B23" s="35">
        <f>B19*(1+B20)</f>
        <v>24961.750000000004</v>
      </c>
      <c r="C23" s="35">
        <f>C19*(1+C20)</f>
        <v>34856.954637326329</v>
      </c>
      <c r="D23" s="35"/>
      <c r="E23" s="35"/>
      <c r="F23" s="35"/>
      <c r="G23" s="35"/>
      <c r="H23" s="35"/>
      <c r="I23" s="35"/>
      <c r="J23" s="35"/>
      <c r="K23" s="35"/>
      <c r="L23" s="35"/>
      <c r="M23" s="35"/>
      <c r="N23" s="35"/>
      <c r="O23" s="35"/>
    </row>
    <row r="24" spans="1:15">
      <c r="A24" s="35"/>
      <c r="B24" s="35"/>
      <c r="C24" s="35"/>
      <c r="D24" s="35"/>
      <c r="E24" s="35"/>
      <c r="F24" s="35"/>
      <c r="G24" s="35"/>
      <c r="H24" s="35"/>
      <c r="I24" s="35"/>
      <c r="J24" s="35"/>
      <c r="K24" s="35"/>
      <c r="L24" s="35"/>
      <c r="M24" s="35"/>
      <c r="N24" s="35"/>
      <c r="O24" s="35"/>
    </row>
    <row r="25" spans="1:15">
      <c r="A25" s="35" t="s">
        <v>452</v>
      </c>
      <c r="B25" s="35">
        <f>B23*(1+B21)</f>
        <v>28706.012500000001</v>
      </c>
      <c r="C25" s="35">
        <f>C23*(1+C21)</f>
        <v>40085.497832925277</v>
      </c>
      <c r="D25" s="35"/>
      <c r="E25" s="35"/>
      <c r="F25" s="35"/>
      <c r="G25" s="35"/>
      <c r="H25" s="35"/>
      <c r="I25" s="35"/>
      <c r="J25" s="35"/>
      <c r="K25" s="35"/>
      <c r="L25" s="35"/>
      <c r="M25" s="35"/>
      <c r="N25" s="35"/>
      <c r="O25" s="35"/>
    </row>
    <row r="26" spans="1:15">
      <c r="A26" s="35"/>
      <c r="B26" s="35"/>
      <c r="C26" s="35"/>
      <c r="D26" s="35"/>
      <c r="E26" s="35"/>
      <c r="F26" s="35"/>
      <c r="G26" s="35"/>
      <c r="H26" s="35"/>
      <c r="I26" s="35"/>
      <c r="J26" s="35"/>
      <c r="K26" s="35"/>
      <c r="L26" s="35"/>
      <c r="M26" s="35"/>
      <c r="N26" s="35"/>
      <c r="O26" s="35"/>
    </row>
    <row r="27" spans="1:15">
      <c r="A27" s="35"/>
      <c r="B27" s="35"/>
      <c r="C27" s="35"/>
      <c r="D27" s="35"/>
      <c r="E27" s="35"/>
      <c r="F27" s="35"/>
      <c r="G27" s="35"/>
      <c r="H27" s="35"/>
      <c r="I27" s="35"/>
      <c r="J27" s="35"/>
      <c r="K27" s="35"/>
      <c r="L27" s="35"/>
      <c r="M27" s="35"/>
      <c r="N27" s="35"/>
      <c r="O27" s="35"/>
    </row>
    <row r="28" spans="1:15">
      <c r="A28" s="35"/>
      <c r="B28" s="35" t="s">
        <v>429</v>
      </c>
      <c r="C28" s="35" t="s">
        <v>428</v>
      </c>
      <c r="D28" s="35"/>
      <c r="E28" s="35"/>
      <c r="F28" s="35"/>
      <c r="G28" s="35"/>
      <c r="H28" s="35"/>
      <c r="I28" s="35"/>
      <c r="J28" s="35"/>
      <c r="K28" s="35"/>
      <c r="L28" s="35"/>
      <c r="M28" s="35"/>
      <c r="N28" s="35"/>
      <c r="O28" s="35"/>
    </row>
    <row r="29" spans="1:15">
      <c r="A29" s="35"/>
      <c r="B29" s="35">
        <v>2017</v>
      </c>
      <c r="C29" s="27" t="s">
        <v>427</v>
      </c>
      <c r="D29" s="35">
        <v>2019</v>
      </c>
      <c r="E29" s="35">
        <f>D29+1</f>
        <v>2020</v>
      </c>
      <c r="F29" s="35">
        <f t="shared" ref="F29:O29" si="0">E29+1</f>
        <v>2021</v>
      </c>
      <c r="G29" s="35">
        <f t="shared" si="0"/>
        <v>2022</v>
      </c>
      <c r="H29" s="35">
        <f t="shared" si="0"/>
        <v>2023</v>
      </c>
      <c r="I29" s="35">
        <f t="shared" si="0"/>
        <v>2024</v>
      </c>
      <c r="J29" s="35">
        <f t="shared" si="0"/>
        <v>2025</v>
      </c>
      <c r="K29" s="35">
        <f t="shared" si="0"/>
        <v>2026</v>
      </c>
      <c r="L29" s="35">
        <f t="shared" si="0"/>
        <v>2027</v>
      </c>
      <c r="M29" s="35">
        <f t="shared" si="0"/>
        <v>2028</v>
      </c>
      <c r="N29" s="35">
        <f t="shared" si="0"/>
        <v>2029</v>
      </c>
      <c r="O29" s="35">
        <f t="shared" si="0"/>
        <v>2030</v>
      </c>
    </row>
    <row r="30" spans="1:15">
      <c r="A30" s="35" t="s">
        <v>275</v>
      </c>
      <c r="B30" s="105">
        <f>(1-'Data &amp; intermediate calcs'!B68)*C30</f>
        <v>28706.012500000001</v>
      </c>
      <c r="C30" s="34">
        <f>$B$25</f>
        <v>28706.012500000001</v>
      </c>
      <c r="D30" s="34">
        <f>C30+C30*'Data &amp; intermediate calcs'!$B$68</f>
        <v>28706.012500000001</v>
      </c>
      <c r="E30" s="34">
        <f>D30+D30*'Data &amp; intermediate calcs'!$B$68</f>
        <v>28706.012500000001</v>
      </c>
      <c r="F30" s="34">
        <f>E30+E30*'Data &amp; intermediate calcs'!$B$68</f>
        <v>28706.012500000001</v>
      </c>
      <c r="G30" s="34">
        <f>F30+F30*'Data &amp; intermediate calcs'!$B$68</f>
        <v>28706.012500000001</v>
      </c>
      <c r="H30" s="34">
        <f>G30+G30*'Data &amp; intermediate calcs'!$B$68</f>
        <v>28706.012500000001</v>
      </c>
      <c r="I30" s="34">
        <f>H30+H30*'Data &amp; intermediate calcs'!$B$68</f>
        <v>28706.012500000001</v>
      </c>
      <c r="J30" s="34">
        <f>I30+I30*'Data &amp; intermediate calcs'!$B$68</f>
        <v>28706.012500000001</v>
      </c>
      <c r="K30" s="34">
        <f>J30+J30*'Data &amp; intermediate calcs'!$B$68</f>
        <v>28706.012500000001</v>
      </c>
      <c r="L30" s="34">
        <f>K30+K30*'Data &amp; intermediate calcs'!$B$68</f>
        <v>28706.012500000001</v>
      </c>
      <c r="M30" s="34">
        <f>L30+L30*'Data &amp; intermediate calcs'!$B$68</f>
        <v>28706.012500000001</v>
      </c>
      <c r="N30" s="34">
        <f>M30+M30*'Data &amp; intermediate calcs'!$B$68</f>
        <v>28706.012500000001</v>
      </c>
      <c r="O30" s="34">
        <f>N30+N30*'Data &amp; intermediate calcs'!$B$68</f>
        <v>28706.012500000001</v>
      </c>
    </row>
    <row r="31" spans="1:15">
      <c r="A31" s="35" t="s">
        <v>289</v>
      </c>
      <c r="B31" s="105">
        <f>(1-'Data &amp; intermediate calcs'!B68)*C31</f>
        <v>40085.497832925277</v>
      </c>
      <c r="C31" s="34">
        <f>$C$25</f>
        <v>40085.497832925277</v>
      </c>
      <c r="D31" s="34">
        <f>C31+C31*'Data &amp; intermediate calcs'!$B$68</f>
        <v>40085.497832925277</v>
      </c>
      <c r="E31" s="34">
        <f>D31+D31*'Data &amp; intermediate calcs'!$B$68</f>
        <v>40085.497832925277</v>
      </c>
      <c r="F31" s="34">
        <f>E31+E31*'Data &amp; intermediate calcs'!$B$68</f>
        <v>40085.497832925277</v>
      </c>
      <c r="G31" s="34">
        <f>F31+F31*'Data &amp; intermediate calcs'!$B$68</f>
        <v>40085.497832925277</v>
      </c>
      <c r="H31" s="34">
        <f>G31+G31*'Data &amp; intermediate calcs'!$B$68</f>
        <v>40085.497832925277</v>
      </c>
      <c r="I31" s="34">
        <f>H31+H31*'Data &amp; intermediate calcs'!$B$68</f>
        <v>40085.497832925277</v>
      </c>
      <c r="J31" s="34">
        <f>I31+I31*'Data &amp; intermediate calcs'!$B$68</f>
        <v>40085.497832925277</v>
      </c>
      <c r="K31" s="34">
        <f>J31+J31*'Data &amp; intermediate calcs'!$B$68</f>
        <v>40085.497832925277</v>
      </c>
      <c r="L31" s="34">
        <f>K31+K31*'Data &amp; intermediate calcs'!$B$68</f>
        <v>40085.497832925277</v>
      </c>
      <c r="M31" s="34">
        <f>L31+L31*'Data &amp; intermediate calcs'!$B$68</f>
        <v>40085.497832925277</v>
      </c>
      <c r="N31" s="34">
        <f>M31+M31*'Data &amp; intermediate calcs'!$B$68</f>
        <v>40085.497832925277</v>
      </c>
      <c r="O31" s="34">
        <f>N31+N31*'Data &amp; intermediate calcs'!$B$68</f>
        <v>40085.497832925277</v>
      </c>
    </row>
    <row r="32" spans="1:15">
      <c r="A32" s="35" t="s">
        <v>522</v>
      </c>
      <c r="B32" s="42">
        <f t="shared" ref="B32:O32" si="1">B30*B36+B31*B37</f>
        <v>34548.456208017844</v>
      </c>
      <c r="C32" s="42">
        <f t="shared" si="1"/>
        <v>34989.726564281998</v>
      </c>
      <c r="D32" s="42">
        <f t="shared" si="1"/>
        <v>35107.259041342084</v>
      </c>
      <c r="E32" s="42">
        <f t="shared" si="1"/>
        <v>35121.544934586767</v>
      </c>
      <c r="F32" s="42">
        <f t="shared" si="1"/>
        <v>35147.011300890306</v>
      </c>
      <c r="G32" s="42">
        <f t="shared" si="1"/>
        <v>35145.736080134018</v>
      </c>
      <c r="H32" s="42">
        <f t="shared" si="1"/>
        <v>35091.236806945577</v>
      </c>
      <c r="I32" s="42">
        <f t="shared" si="1"/>
        <v>35019.097995971293</v>
      </c>
      <c r="J32" s="42">
        <f t="shared" si="1"/>
        <v>34961.305930494113</v>
      </c>
      <c r="K32" s="42">
        <f t="shared" si="1"/>
        <v>34937.045636795483</v>
      </c>
      <c r="L32" s="42">
        <f t="shared" si="1"/>
        <v>34827.433643169818</v>
      </c>
      <c r="M32" s="42">
        <f t="shared" si="1"/>
        <v>34735.043093202548</v>
      </c>
      <c r="N32" s="42">
        <f t="shared" si="1"/>
        <v>34484.236713812323</v>
      </c>
      <c r="O32" s="42">
        <f t="shared" si="1"/>
        <v>34421.859677735418</v>
      </c>
    </row>
    <row r="34" spans="1:15">
      <c r="A34" s="1" t="str">
        <f>'future car-pickup shares'!A7</f>
        <v xml:space="preserve">Shares by year (future values based on EIA - AEO 2019 - Pacific Region trends in car and light truck sales) </v>
      </c>
    </row>
    <row r="35" spans="1:15">
      <c r="B35">
        <f>'future car-pickup shares'!B9</f>
        <v>2017</v>
      </c>
      <c r="C35">
        <f>'future car-pickup shares'!C9</f>
        <v>2018</v>
      </c>
      <c r="D35">
        <f>'future car-pickup shares'!D9</f>
        <v>2019</v>
      </c>
      <c r="E35">
        <f>'future car-pickup shares'!E9</f>
        <v>2020</v>
      </c>
      <c r="F35">
        <f>'future car-pickup shares'!F9</f>
        <v>2021</v>
      </c>
      <c r="G35">
        <f>'future car-pickup shares'!G9</f>
        <v>2022</v>
      </c>
      <c r="H35">
        <f>'future car-pickup shares'!H9</f>
        <v>2023</v>
      </c>
      <c r="I35">
        <f>'future car-pickup shares'!I9</f>
        <v>2024</v>
      </c>
      <c r="J35">
        <f>'future car-pickup shares'!J9</f>
        <v>2025</v>
      </c>
      <c r="K35">
        <f>'future car-pickup shares'!K9</f>
        <v>2026</v>
      </c>
      <c r="L35">
        <f>'future car-pickup shares'!L9</f>
        <v>2027</v>
      </c>
      <c r="M35">
        <f>'future car-pickup shares'!M9</f>
        <v>2028</v>
      </c>
      <c r="N35">
        <f>'future car-pickup shares'!N9</f>
        <v>2029</v>
      </c>
      <c r="O35">
        <f>'future car-pickup shares'!O9</f>
        <v>2030</v>
      </c>
    </row>
    <row r="36" spans="1:15" s="35" customFormat="1">
      <c r="A36" t="str">
        <f>'future car-pickup shares'!A10</f>
        <v>car</v>
      </c>
      <c r="B36">
        <f>'future car-pickup shares'!B10</f>
        <v>0.48658102391385133</v>
      </c>
      <c r="C36">
        <f>'future car-pickup shares'!C10</f>
        <v>0.4478033161920984</v>
      </c>
      <c r="D36">
        <f>'future car-pickup shares'!D10</f>
        <v>0.43747486339994773</v>
      </c>
      <c r="E36">
        <f>'future car-pickup shares'!E10</f>
        <v>0.43621945572317417</v>
      </c>
      <c r="F36">
        <f>'future car-pickup shares'!F10</f>
        <v>0.43398153673488299</v>
      </c>
      <c r="G36">
        <f>'future car-pickup shares'!G10</f>
        <v>0.43409359986594581</v>
      </c>
      <c r="H36">
        <f>'future car-pickup shares'!H10</f>
        <v>0.43888285628607115</v>
      </c>
      <c r="I36">
        <f>'future car-pickup shares'!I10</f>
        <v>0.44522223006825484</v>
      </c>
      <c r="J36">
        <f>'future car-pickup shares'!J10</f>
        <v>0.45030084863371506</v>
      </c>
      <c r="K36">
        <f>'future car-pickup shares'!K10</f>
        <v>0.45243278105322771</v>
      </c>
      <c r="L36">
        <f>'future car-pickup shares'!L10</f>
        <v>0.46206520206514451</v>
      </c>
      <c r="M36">
        <f>'future car-pickup shares'!M10</f>
        <v>0.47018424675514814</v>
      </c>
      <c r="N36">
        <f>'future car-pickup shares'!N10</f>
        <v>0.49222446843938822</v>
      </c>
      <c r="O36">
        <f>'future car-pickup shares'!O10</f>
        <v>0.49770600246768176</v>
      </c>
    </row>
    <row r="37" spans="1:15" s="35" customFormat="1">
      <c r="A37" t="str">
        <f>'future car-pickup shares'!A11</f>
        <v>truck</v>
      </c>
      <c r="B37">
        <f>'future car-pickup shares'!B11</f>
        <v>0.51341897608614862</v>
      </c>
      <c r="C37">
        <f>'future car-pickup shares'!C11</f>
        <v>0.55219668380790166</v>
      </c>
      <c r="D37">
        <f>'future car-pickup shares'!D11</f>
        <v>0.56252513660005221</v>
      </c>
      <c r="E37">
        <f>'future car-pickup shares'!E11</f>
        <v>0.56378054427682578</v>
      </c>
      <c r="F37">
        <f>'future car-pickup shares'!F11</f>
        <v>0.56601846326511707</v>
      </c>
      <c r="G37">
        <f>'future car-pickup shares'!G11</f>
        <v>0.56590640013405424</v>
      </c>
      <c r="H37">
        <f>'future car-pickup shares'!H11</f>
        <v>0.56111714371392885</v>
      </c>
      <c r="I37">
        <f>'future car-pickup shares'!I11</f>
        <v>0.55477776993174521</v>
      </c>
      <c r="J37">
        <f>'future car-pickup shares'!J11</f>
        <v>0.549699151366285</v>
      </c>
      <c r="K37">
        <f>'future car-pickup shares'!K11</f>
        <v>0.54756721894677229</v>
      </c>
      <c r="L37">
        <f>'future car-pickup shares'!L11</f>
        <v>0.53793479793485555</v>
      </c>
      <c r="M37">
        <f>'future car-pickup shares'!M11</f>
        <v>0.52981575324485186</v>
      </c>
      <c r="N37">
        <f>'future car-pickup shares'!N11</f>
        <v>0.50777553156061184</v>
      </c>
      <c r="O37">
        <f>'future car-pickup shares'!O11</f>
        <v>0.50229399753231818</v>
      </c>
    </row>
    <row r="38" spans="1:15" s="35" customFormat="1"/>
    <row r="39" spans="1:15" s="35" customFormat="1"/>
    <row r="40" spans="1:15" s="35" customFormat="1"/>
    <row r="41" spans="1:15" s="35" customFormat="1"/>
    <row r="42" spans="1:15" s="35" customFormat="1"/>
    <row r="43" spans="1:15">
      <c r="A43" s="39" t="s">
        <v>589</v>
      </c>
      <c r="B43" s="30"/>
      <c r="C43" s="30"/>
      <c r="D43" s="30"/>
      <c r="E43" s="30"/>
      <c r="F43" s="30"/>
      <c r="G43" s="30"/>
      <c r="H43" s="30"/>
      <c r="I43" s="30"/>
    </row>
    <row r="45" spans="1:15">
      <c r="A45" s="1" t="s">
        <v>322</v>
      </c>
      <c r="F45" s="35"/>
      <c r="G45" s="35"/>
    </row>
    <row r="46" spans="1:15" ht="28.5">
      <c r="B46" t="s">
        <v>246</v>
      </c>
      <c r="C46" s="44" t="s">
        <v>244</v>
      </c>
      <c r="D46" t="s">
        <v>222</v>
      </c>
      <c r="E46" t="s">
        <v>260</v>
      </c>
      <c r="G46" s="35"/>
    </row>
    <row r="47" spans="1:15">
      <c r="A47" s="35" t="s">
        <v>245</v>
      </c>
      <c r="B47">
        <v>6800</v>
      </c>
      <c r="C47">
        <f>B47*1.18</f>
        <v>8024</v>
      </c>
      <c r="D47">
        <f>B47*1.74</f>
        <v>11832</v>
      </c>
      <c r="E47" s="4">
        <f>D47*'Pickup-SUV data inputs'!F56</f>
        <v>13820.885083370888</v>
      </c>
      <c r="F47" s="35"/>
      <c r="G47" s="35"/>
    </row>
    <row r="48" spans="1:15">
      <c r="A48" t="s">
        <v>249</v>
      </c>
      <c r="B48">
        <f>12700</f>
        <v>12700</v>
      </c>
      <c r="C48">
        <f>B48*1.155</f>
        <v>14668.5</v>
      </c>
      <c r="D48">
        <f>B48*1.21</f>
        <v>15367</v>
      </c>
      <c r="E48" s="4" t="e">
        <f>D48*#REF!</f>
        <v>#REF!</v>
      </c>
      <c r="F48" s="35"/>
      <c r="G48" s="35"/>
      <c r="M48" s="35"/>
    </row>
    <row r="49" spans="1:15">
      <c r="A49" t="str">
        <f>'Data &amp; intermediate calcs'!A99</f>
        <v>Indirect cost</v>
      </c>
      <c r="B49">
        <f>C49</f>
        <v>4000</v>
      </c>
      <c r="C49">
        <f>'Data &amp; intermediate calcs'!C99</f>
        <v>4000</v>
      </c>
      <c r="D49">
        <f>C49</f>
        <v>4000</v>
      </c>
      <c r="E49">
        <f>D49</f>
        <v>4000</v>
      </c>
    </row>
    <row r="50" spans="1:15">
      <c r="A50" s="35" t="s">
        <v>426</v>
      </c>
      <c r="B50" s="34">
        <f>SUM(B47:B49)</f>
        <v>23500</v>
      </c>
      <c r="C50" s="34">
        <f>SUM(C47:C49)</f>
        <v>26692.5</v>
      </c>
      <c r="D50" s="34">
        <f>SUM(D47:D49)</f>
        <v>31199</v>
      </c>
      <c r="E50" s="34" t="e">
        <f>SUM(E47:E49)</f>
        <v>#REF!</v>
      </c>
      <c r="F50" s="35"/>
      <c r="G50" s="35"/>
      <c r="H50" s="35"/>
      <c r="I50" s="35"/>
      <c r="J50" s="35"/>
      <c r="K50" s="35"/>
      <c r="L50" s="35"/>
      <c r="M50" s="35"/>
      <c r="N50" s="35"/>
      <c r="O50" s="35"/>
    </row>
    <row r="51" spans="1:15">
      <c r="A51" s="35" t="s">
        <v>436</v>
      </c>
      <c r="B51" s="35">
        <f>'Data &amp; intermediate calcs'!B84</f>
        <v>0.05</v>
      </c>
      <c r="C51" s="35">
        <f>'Data &amp; intermediate calcs'!B85</f>
        <v>0.1</v>
      </c>
      <c r="D51" s="35">
        <f>'Data &amp; intermediate calcs'!B86</f>
        <v>0.15</v>
      </c>
      <c r="E51" s="35">
        <f>'Data &amp; intermediate calcs'!B87</f>
        <v>0.25</v>
      </c>
      <c r="F51" s="35"/>
      <c r="G51" s="35"/>
      <c r="H51" s="35"/>
      <c r="I51" s="35"/>
      <c r="J51" s="35"/>
      <c r="K51" s="35"/>
      <c r="L51" s="35"/>
      <c r="M51" s="35"/>
      <c r="N51" s="35"/>
      <c r="O51" s="35"/>
    </row>
    <row r="52" spans="1:15">
      <c r="A52" s="35"/>
      <c r="B52" s="35"/>
      <c r="C52" s="35"/>
      <c r="D52" s="35"/>
      <c r="E52" s="35"/>
      <c r="F52" s="35"/>
      <c r="G52" s="35"/>
      <c r="H52" s="35"/>
      <c r="I52" s="35"/>
      <c r="J52" s="35"/>
      <c r="K52" s="35"/>
      <c r="L52" s="35"/>
      <c r="M52" s="35"/>
      <c r="N52" s="35"/>
      <c r="O52" s="35"/>
    </row>
    <row r="53" spans="1:15">
      <c r="A53" s="35"/>
      <c r="B53" s="35"/>
      <c r="C53" s="35"/>
      <c r="D53" s="107">
        <f>'Data &amp; intermediate calcs'!B40</f>
        <v>0.70444444444444443</v>
      </c>
      <c r="E53" s="107">
        <f>'Data &amp; intermediate calcs'!B39</f>
        <v>0.29555555555555557</v>
      </c>
      <c r="F53" s="111" t="s">
        <v>453</v>
      </c>
      <c r="G53" s="30"/>
      <c r="H53" s="35"/>
      <c r="I53" s="35"/>
      <c r="J53" s="35"/>
      <c r="K53" s="35"/>
      <c r="L53" s="35"/>
      <c r="M53" s="35"/>
      <c r="N53" s="35"/>
      <c r="O53" s="35"/>
    </row>
    <row r="54" spans="1:15">
      <c r="A54" s="35"/>
      <c r="B54" s="35"/>
      <c r="C54" s="35"/>
      <c r="D54" s="35"/>
      <c r="E54" s="35"/>
      <c r="F54" s="35"/>
      <c r="G54" s="35"/>
      <c r="H54" s="35"/>
      <c r="I54" s="35"/>
      <c r="J54" s="35"/>
      <c r="K54" s="35"/>
      <c r="L54" s="35"/>
      <c r="M54" s="35"/>
      <c r="N54" s="35"/>
      <c r="O54" s="35"/>
    </row>
    <row r="55" spans="1:15">
      <c r="A55" s="35"/>
      <c r="B55" s="35"/>
      <c r="C55" s="35"/>
      <c r="D55" s="35"/>
      <c r="E55" s="35"/>
      <c r="F55" s="35" t="s">
        <v>448</v>
      </c>
      <c r="G55" s="35"/>
      <c r="H55" s="35"/>
      <c r="I55" s="35"/>
      <c r="J55" s="35"/>
      <c r="K55" s="35"/>
      <c r="L55" s="35"/>
      <c r="M55" s="35"/>
      <c r="N55" s="35"/>
      <c r="O55" s="35"/>
    </row>
    <row r="56" spans="1:15">
      <c r="A56" s="35"/>
      <c r="B56" s="35"/>
      <c r="C56" s="101"/>
      <c r="D56" s="35"/>
      <c r="E56" s="35"/>
      <c r="F56" s="42" t="e">
        <f>D53*D50+E53*E50</f>
        <v>#REF!</v>
      </c>
      <c r="G56" s="35" t="s">
        <v>449</v>
      </c>
      <c r="H56" s="35"/>
      <c r="I56" s="35"/>
      <c r="J56" s="35"/>
      <c r="K56" s="35"/>
      <c r="L56" s="35"/>
      <c r="M56" s="35"/>
      <c r="N56" s="35"/>
      <c r="O56" s="35"/>
    </row>
    <row r="57" spans="1:15">
      <c r="A57" s="35"/>
      <c r="B57" s="35"/>
      <c r="C57" s="35"/>
      <c r="D57" s="35"/>
      <c r="E57" s="35"/>
      <c r="F57" s="110">
        <f>D53*D51+E51*E53</f>
        <v>0.17955555555555555</v>
      </c>
      <c r="G57" s="43" t="s">
        <v>436</v>
      </c>
      <c r="H57" s="35"/>
      <c r="I57" s="35"/>
      <c r="J57" s="35"/>
      <c r="K57" s="35"/>
      <c r="L57" s="35"/>
      <c r="M57" s="35"/>
      <c r="N57" s="35"/>
      <c r="O57" s="35"/>
    </row>
    <row r="58" spans="1:15">
      <c r="A58" s="35"/>
      <c r="B58" s="35"/>
      <c r="C58" s="35"/>
      <c r="D58" s="35"/>
      <c r="E58" s="35"/>
      <c r="F58" s="35"/>
      <c r="G58" s="35"/>
      <c r="H58" s="35"/>
      <c r="I58" s="35"/>
      <c r="J58" s="35"/>
      <c r="K58" s="35"/>
      <c r="L58" s="35"/>
      <c r="M58" s="35"/>
      <c r="N58" s="35"/>
      <c r="O58" s="35"/>
    </row>
    <row r="59" spans="1:15">
      <c r="B59" s="5"/>
      <c r="C59" s="5"/>
    </row>
    <row r="60" spans="1:15">
      <c r="A60" s="106"/>
      <c r="B60" s="5"/>
      <c r="C60" s="5"/>
      <c r="D60" s="106"/>
      <c r="E60" s="106"/>
      <c r="F60" s="5"/>
      <c r="G60" s="5"/>
      <c r="H60" s="5"/>
      <c r="I60" s="5"/>
      <c r="J60" s="5"/>
      <c r="K60" s="5"/>
      <c r="L60" s="5"/>
      <c r="M60" s="5"/>
      <c r="N60" s="5"/>
      <c r="O60" s="5"/>
    </row>
    <row r="61" spans="1:15">
      <c r="A61" s="35"/>
      <c r="B61" s="35">
        <f>C55</f>
        <v>0</v>
      </c>
      <c r="C61" s="35" t="str">
        <f>F55</f>
        <v>Light duty truck</v>
      </c>
      <c r="D61" s="35"/>
      <c r="E61" s="35"/>
      <c r="F61" s="5"/>
      <c r="G61" s="5"/>
      <c r="H61" s="5"/>
      <c r="I61" s="5"/>
      <c r="J61" s="5"/>
      <c r="K61" s="5"/>
      <c r="L61" s="5"/>
      <c r="M61" s="5"/>
      <c r="N61" s="5"/>
      <c r="O61" s="5"/>
    </row>
    <row r="62" spans="1:15">
      <c r="A62" s="5" t="s">
        <v>450</v>
      </c>
      <c r="B62" s="112">
        <f>C50</f>
        <v>26692.5</v>
      </c>
      <c r="C62" s="5" t="e">
        <f>F56</f>
        <v>#REF!</v>
      </c>
      <c r="D62" s="5"/>
      <c r="E62" s="5"/>
      <c r="F62" s="5"/>
      <c r="G62" s="5"/>
      <c r="H62" s="5"/>
      <c r="I62" s="5"/>
      <c r="J62" s="5"/>
      <c r="K62" s="5"/>
      <c r="L62" s="5"/>
      <c r="M62" s="5"/>
      <c r="N62" s="5"/>
      <c r="O62" s="5"/>
    </row>
    <row r="63" spans="1:15">
      <c r="A63" s="35" t="s">
        <v>436</v>
      </c>
      <c r="B63" s="5">
        <f>C51</f>
        <v>0.1</v>
      </c>
      <c r="C63" s="109">
        <f>F57</f>
        <v>0.17955555555555555</v>
      </c>
      <c r="D63" s="106"/>
      <c r="E63" s="106"/>
      <c r="F63" s="5"/>
      <c r="G63" s="5"/>
      <c r="H63" s="5"/>
      <c r="I63" s="5"/>
      <c r="J63" s="5"/>
      <c r="K63" s="5"/>
      <c r="L63" s="5"/>
      <c r="M63" s="5"/>
      <c r="N63" s="5"/>
      <c r="O63" s="5"/>
    </row>
    <row r="64" spans="1:15">
      <c r="A64" s="35" t="s">
        <v>434</v>
      </c>
      <c r="B64" s="35">
        <f>'Data &amp; intermediate calcs'!$B$81</f>
        <v>0.15</v>
      </c>
      <c r="C64" s="35">
        <f>'Data &amp; intermediate calcs'!$B$81</f>
        <v>0.15</v>
      </c>
      <c r="D64" s="35"/>
      <c r="E64" s="35"/>
    </row>
    <row r="66" spans="1:15">
      <c r="A66" s="35" t="s">
        <v>451</v>
      </c>
      <c r="B66" s="35">
        <f>B62*(1+B63)</f>
        <v>29361.750000000004</v>
      </c>
      <c r="C66" s="35" t="e">
        <f>C62*(1+C63)</f>
        <v>#REF!</v>
      </c>
      <c r="D66" s="35"/>
      <c r="E66" s="35"/>
      <c r="F66" s="35"/>
      <c r="G66" s="35"/>
      <c r="H66" s="35"/>
      <c r="I66" s="35"/>
      <c r="J66" s="35"/>
      <c r="K66" s="35"/>
      <c r="L66" s="35"/>
      <c r="M66" s="35"/>
      <c r="N66" s="35"/>
      <c r="O66" s="35"/>
    </row>
    <row r="68" spans="1:15">
      <c r="A68" s="35" t="s">
        <v>452</v>
      </c>
      <c r="B68">
        <f>B66*(1+B64)</f>
        <v>33766.012500000004</v>
      </c>
      <c r="C68" s="35" t="e">
        <f>C66*(1+C64)</f>
        <v>#REF!</v>
      </c>
    </row>
    <row r="69" spans="1:15">
      <c r="A69" s="35"/>
      <c r="B69" s="35"/>
      <c r="C69" s="35"/>
      <c r="D69" s="35"/>
      <c r="E69" s="35"/>
      <c r="F69" s="35"/>
      <c r="G69" s="35"/>
      <c r="H69" s="35"/>
      <c r="I69" s="35"/>
      <c r="J69" s="35"/>
      <c r="K69" s="35"/>
      <c r="L69" s="35"/>
      <c r="M69" s="35"/>
      <c r="N69" s="35"/>
      <c r="O69" s="35"/>
    </row>
    <row r="71" spans="1:15">
      <c r="B71" t="s">
        <v>429</v>
      </c>
      <c r="C71" t="s">
        <v>428</v>
      </c>
    </row>
    <row r="72" spans="1:15">
      <c r="B72">
        <v>2017</v>
      </c>
      <c r="C72" s="27" t="s">
        <v>427</v>
      </c>
      <c r="D72">
        <v>2019</v>
      </c>
      <c r="E72">
        <f t="shared" ref="E72:O72" si="2">D72+1</f>
        <v>2020</v>
      </c>
      <c r="F72" s="35">
        <f t="shared" si="2"/>
        <v>2021</v>
      </c>
      <c r="G72" s="35">
        <f t="shared" si="2"/>
        <v>2022</v>
      </c>
      <c r="H72" s="35">
        <f t="shared" si="2"/>
        <v>2023</v>
      </c>
      <c r="I72" s="35">
        <f t="shared" si="2"/>
        <v>2024</v>
      </c>
      <c r="J72" s="35">
        <f t="shared" si="2"/>
        <v>2025</v>
      </c>
      <c r="K72" s="35">
        <f t="shared" si="2"/>
        <v>2026</v>
      </c>
      <c r="L72" s="35">
        <f t="shared" si="2"/>
        <v>2027</v>
      </c>
      <c r="M72" s="35">
        <f t="shared" si="2"/>
        <v>2028</v>
      </c>
      <c r="N72" s="35">
        <f t="shared" si="2"/>
        <v>2029</v>
      </c>
      <c r="O72" s="35">
        <f t="shared" si="2"/>
        <v>2030</v>
      </c>
    </row>
    <row r="73" spans="1:15">
      <c r="A73" t="s">
        <v>275</v>
      </c>
      <c r="B73" s="34">
        <f>(1-'Data &amp; intermediate calcs'!K67)*'Gas vehicle cost'!C73</f>
        <v>33766.012500000004</v>
      </c>
      <c r="C73" s="34">
        <f>$B$68</f>
        <v>33766.012500000004</v>
      </c>
      <c r="D73" s="34">
        <f>C73+C73*'Data &amp; intermediate calcs'!$B$68</f>
        <v>33766.012500000004</v>
      </c>
      <c r="E73" s="34">
        <f>D73+D73*'Data &amp; intermediate calcs'!$B$68</f>
        <v>33766.012500000004</v>
      </c>
      <c r="F73" s="34">
        <f>E73+E73*'Data &amp; intermediate calcs'!$B$68</f>
        <v>33766.012500000004</v>
      </c>
      <c r="G73" s="34">
        <f>F73+F73*'Data &amp; intermediate calcs'!$B$68</f>
        <v>33766.012500000004</v>
      </c>
      <c r="H73" s="34">
        <f>G73+G73*'Data &amp; intermediate calcs'!$B$68</f>
        <v>33766.012500000004</v>
      </c>
      <c r="I73" s="34">
        <f>H73+H73*'Data &amp; intermediate calcs'!$B$68</f>
        <v>33766.012500000004</v>
      </c>
      <c r="J73" s="34">
        <f>I73+I73*'Data &amp; intermediate calcs'!$B$68</f>
        <v>33766.012500000004</v>
      </c>
      <c r="K73" s="34">
        <f>J73+J73*'Data &amp; intermediate calcs'!$B$68</f>
        <v>33766.012500000004</v>
      </c>
      <c r="L73" s="34">
        <f>K73+K73*'Data &amp; intermediate calcs'!$B$68</f>
        <v>33766.012500000004</v>
      </c>
      <c r="M73" s="34">
        <f>L73+L73*'Data &amp; intermediate calcs'!$B$68</f>
        <v>33766.012500000004</v>
      </c>
      <c r="N73" s="34">
        <f>M73+M73*'Data &amp; intermediate calcs'!$B$68</f>
        <v>33766.012500000004</v>
      </c>
      <c r="O73" s="34">
        <f>N73+N73*'Data &amp; intermediate calcs'!$B$68</f>
        <v>33766.012500000004</v>
      </c>
    </row>
    <row r="74" spans="1:15">
      <c r="A74" t="s">
        <v>289</v>
      </c>
      <c r="B74" s="34" t="e">
        <f>(1-'Data &amp; intermediate calcs'!B68)*'Gas vehicle cost'!C74</f>
        <v>#REF!</v>
      </c>
      <c r="C74" s="34" t="e">
        <f>$C$68</f>
        <v>#REF!</v>
      </c>
      <c r="D74" s="34" t="e">
        <f>C74+C74*'Data &amp; intermediate calcs'!$B$68</f>
        <v>#REF!</v>
      </c>
      <c r="E74" s="34" t="e">
        <f>D74+D74*'Data &amp; intermediate calcs'!$B$68</f>
        <v>#REF!</v>
      </c>
      <c r="F74" s="34" t="e">
        <f>E74+E74*'Data &amp; intermediate calcs'!$B$68</f>
        <v>#REF!</v>
      </c>
      <c r="G74" s="34" t="e">
        <f>F74+F74*'Data &amp; intermediate calcs'!$B$68</f>
        <v>#REF!</v>
      </c>
      <c r="H74" s="34" t="e">
        <f>G74+G74*'Data &amp; intermediate calcs'!$B$68</f>
        <v>#REF!</v>
      </c>
      <c r="I74" s="34" t="e">
        <f>H74+H74*'Data &amp; intermediate calcs'!$B$68</f>
        <v>#REF!</v>
      </c>
      <c r="J74" s="34" t="e">
        <f>I74+I74*'Data &amp; intermediate calcs'!$B$68</f>
        <v>#REF!</v>
      </c>
      <c r="K74" s="34" t="e">
        <f>J74+J74*'Data &amp; intermediate calcs'!$B$68</f>
        <v>#REF!</v>
      </c>
      <c r="L74" s="34" t="e">
        <f>K74+K74*'Data &amp; intermediate calcs'!$B$68</f>
        <v>#REF!</v>
      </c>
      <c r="M74" s="34" t="e">
        <f>L74+L74*'Data &amp; intermediate calcs'!$B$68</f>
        <v>#REF!</v>
      </c>
      <c r="N74" s="34" t="e">
        <f>M74+M74*'Data &amp; intermediate calcs'!$B$68</f>
        <v>#REF!</v>
      </c>
      <c r="O74" s="34" t="e">
        <f>N74+N74*'Data &amp; intermediate calcs'!$B$68</f>
        <v>#REF!</v>
      </c>
    </row>
  </sheetData>
  <pageMargins left="0.7" right="0.7" top="0.75" bottom="0.75" header="0.3" footer="0.3"/>
  <pageSetup orientation="portrait" horizont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28" workbookViewId="0">
      <selection activeCell="A44" sqref="A44:XFD44"/>
    </sheetView>
  </sheetViews>
  <sheetFormatPr defaultRowHeight="14.25"/>
  <cols>
    <col min="1" max="1" width="44.73046875" customWidth="1"/>
    <col min="2" max="3" width="12" bestFit="1" customWidth="1"/>
    <col min="4" max="4" width="17.265625" customWidth="1"/>
    <col min="5" max="5" width="13.265625" customWidth="1"/>
    <col min="6" max="6" width="13.73046875" customWidth="1"/>
    <col min="7" max="7" width="11.73046875" customWidth="1"/>
    <col min="8" max="9" width="12" bestFit="1" customWidth="1"/>
  </cols>
  <sheetData>
    <row r="1" spans="1:15">
      <c r="B1">
        <f>PHEV!B8</f>
        <v>2017</v>
      </c>
      <c r="C1">
        <f>PHEV!C8</f>
        <v>2018</v>
      </c>
      <c r="D1">
        <f>PHEV!D8</f>
        <v>2019</v>
      </c>
      <c r="E1">
        <f>PHEV!E8</f>
        <v>2020</v>
      </c>
      <c r="F1">
        <f>PHEV!F8</f>
        <v>2021</v>
      </c>
      <c r="G1">
        <f>PHEV!G8</f>
        <v>2022</v>
      </c>
      <c r="H1">
        <f>PHEV!H8</f>
        <v>2023</v>
      </c>
      <c r="I1">
        <f>PHEV!I8</f>
        <v>2024</v>
      </c>
      <c r="J1">
        <f>PHEV!J8</f>
        <v>2025</v>
      </c>
      <c r="K1">
        <f>PHEV!K8</f>
        <v>2026</v>
      </c>
      <c r="L1">
        <f>PHEV!L8</f>
        <v>2027</v>
      </c>
      <c r="M1">
        <f>PHEV!M8</f>
        <v>2028</v>
      </c>
      <c r="N1">
        <f>PHEV!N8</f>
        <v>2029</v>
      </c>
      <c r="O1">
        <f>PHEV!O8</f>
        <v>2030</v>
      </c>
    </row>
    <row r="2" spans="1:15">
      <c r="A2" t="s">
        <v>659</v>
      </c>
      <c r="B2">
        <f t="shared" ref="B2:O2" si="0">SUM(B9:B12)</f>
        <v>47992.242589855137</v>
      </c>
      <c r="C2" s="35">
        <f t="shared" si="0"/>
        <v>46900.144210503495</v>
      </c>
      <c r="D2" s="35">
        <f t="shared" si="0"/>
        <v>45764.569860738287</v>
      </c>
      <c r="E2" s="35">
        <f t="shared" si="0"/>
        <v>44796.284355045616</v>
      </c>
      <c r="F2" s="35">
        <f t="shared" si="0"/>
        <v>43979.149229384901</v>
      </c>
      <c r="G2" s="35">
        <f t="shared" si="0"/>
        <v>43208.010071192264</v>
      </c>
      <c r="H2" s="35">
        <f t="shared" si="0"/>
        <v>42414.787836149859</v>
      </c>
      <c r="I2" s="35">
        <f t="shared" si="0"/>
        <v>41647.29890620998</v>
      </c>
      <c r="J2" s="35">
        <f t="shared" si="0"/>
        <v>40945.219180402419</v>
      </c>
      <c r="K2" s="35">
        <f t="shared" si="0"/>
        <v>40585.068310229253</v>
      </c>
      <c r="L2" s="35">
        <f t="shared" si="0"/>
        <v>40153.129617351457</v>
      </c>
      <c r="M2" s="35">
        <f t="shared" si="0"/>
        <v>39769.694183836778</v>
      </c>
      <c r="N2" s="35">
        <f t="shared" si="0"/>
        <v>39225.033271211338</v>
      </c>
      <c r="O2" s="35">
        <f t="shared" si="0"/>
        <v>38919.804533386734</v>
      </c>
    </row>
    <row r="5" spans="1:15" ht="8.25" customHeight="1"/>
    <row r="7" spans="1:15" s="35" customFormat="1">
      <c r="A7" s="1" t="str">
        <f>PHEV!A2</f>
        <v>PHEV cost</v>
      </c>
    </row>
    <row r="8" spans="1:15">
      <c r="B8">
        <f>'EV vehicle cost'!B91</f>
        <v>2017</v>
      </c>
      <c r="C8">
        <f>'EV vehicle cost'!C91</f>
        <v>2018</v>
      </c>
      <c r="D8">
        <f>'EV vehicle cost'!D91</f>
        <v>2019</v>
      </c>
      <c r="E8">
        <f>'EV vehicle cost'!E91</f>
        <v>2020</v>
      </c>
      <c r="F8">
        <f>'EV vehicle cost'!F91</f>
        <v>2021</v>
      </c>
      <c r="G8">
        <f>'EV vehicle cost'!G91</f>
        <v>2022</v>
      </c>
      <c r="H8">
        <f>'EV vehicle cost'!H91</f>
        <v>2023</v>
      </c>
      <c r="I8">
        <f>'EV vehicle cost'!I91</f>
        <v>2024</v>
      </c>
      <c r="J8">
        <f>'EV vehicle cost'!J91</f>
        <v>2025</v>
      </c>
      <c r="K8">
        <f>'EV vehicle cost'!K91</f>
        <v>2026</v>
      </c>
      <c r="L8">
        <f>'EV vehicle cost'!L91</f>
        <v>2027</v>
      </c>
      <c r="M8">
        <f>'EV vehicle cost'!M91</f>
        <v>2028</v>
      </c>
      <c r="N8">
        <f>'EV vehicle cost'!N91</f>
        <v>2029</v>
      </c>
      <c r="O8">
        <f>'EV vehicle cost'!O91</f>
        <v>2030</v>
      </c>
    </row>
    <row r="9" spans="1:15">
      <c r="A9" t="str">
        <f>'EV vehicle cost'!A94</f>
        <v>LDV fleet avg</v>
      </c>
      <c r="B9">
        <f>'EV vehicle cost'!B94</f>
        <v>25776.277761236233</v>
      </c>
      <c r="C9">
        <f>'EV vehicle cost'!C94</f>
        <v>25843.095310794859</v>
      </c>
      <c r="D9">
        <f>'EV vehicle cost'!D94</f>
        <v>25664.684230210725</v>
      </c>
      <c r="E9">
        <f>'EV vehicle cost'!E94</f>
        <v>25409.380863298073</v>
      </c>
      <c r="F9">
        <f>'EV vehicle cost'!F94</f>
        <v>25161.830588674115</v>
      </c>
      <c r="G9">
        <f>'EV vehicle cost'!G94</f>
        <v>24894.922577289821</v>
      </c>
      <c r="H9">
        <f>'EV vehicle cost'!H94</f>
        <v>24590.868772981659</v>
      </c>
      <c r="I9">
        <f>'EV vehicle cost'!I94</f>
        <v>24275.610445727412</v>
      </c>
      <c r="J9">
        <f>'EV vehicle cost'!J94</f>
        <v>23971.387520125412</v>
      </c>
      <c r="K9">
        <f>'EV vehicle cost'!K94</f>
        <v>23954.872445352135</v>
      </c>
      <c r="L9">
        <f>'EV vehicle cost'!L94</f>
        <v>23880.25462360344</v>
      </c>
      <c r="M9">
        <f>'EV vehicle cost'!M94</f>
        <v>23817.360214326796</v>
      </c>
      <c r="N9">
        <f>'EV vehicle cost'!N94</f>
        <v>23646.62501380952</v>
      </c>
      <c r="O9">
        <f>'EV vehicle cost'!O94</f>
        <v>23604.162155455771</v>
      </c>
    </row>
    <row r="10" spans="1:15">
      <c r="A10" t="s">
        <v>658</v>
      </c>
      <c r="B10" s="114">
        <f>'Battery costs'!B26</f>
        <v>10121.312748480859</v>
      </c>
      <c r="C10" s="114">
        <f>'Battery costs'!C26</f>
        <v>8753.1339337667123</v>
      </c>
      <c r="D10" s="114">
        <f>'Battery costs'!D26</f>
        <v>7740.2334391497443</v>
      </c>
      <c r="E10" s="114">
        <f>'Battery costs'!E26</f>
        <v>7020.4765256670253</v>
      </c>
      <c r="F10" s="114">
        <f>'Battery costs'!F26</f>
        <v>6438.814803324577</v>
      </c>
      <c r="G10" s="114">
        <f>'Battery costs'!G26</f>
        <v>5935.1884022729173</v>
      </c>
      <c r="H10" s="114">
        <f>'Battery costs'!H26</f>
        <v>5471.8650685857101</v>
      </c>
      <c r="I10" s="114">
        <f>'Battery costs'!I26</f>
        <v>5053.844730760703</v>
      </c>
      <c r="J10" s="114">
        <f>'Battery costs'!J26</f>
        <v>4683.3945628535548</v>
      </c>
      <c r="K10" s="114">
        <f>'Battery costs'!K26</f>
        <v>4351.2636850121553</v>
      </c>
      <c r="L10" s="114">
        <f>'Battery costs'!L26</f>
        <v>4045.9239220159843</v>
      </c>
      <c r="M10" s="114">
        <f>'Battery costs'!M26</f>
        <v>3769.1971101597692</v>
      </c>
      <c r="N10" s="114">
        <f>'Battery costs'!N26</f>
        <v>3514.2108780872904</v>
      </c>
      <c r="O10" s="114">
        <f>'Battery costs'!O26</f>
        <v>3281.0259536750405</v>
      </c>
    </row>
    <row r="11" spans="1:15">
      <c r="A11" s="35" t="s">
        <v>655</v>
      </c>
      <c r="B11" s="35">
        <f t="shared" ref="B11:O11" si="1">$B$15*B19+$B$16*B20</f>
        <v>10794.652080138045</v>
      </c>
      <c r="C11" s="35">
        <f t="shared" si="1"/>
        <v>11003.914965941924</v>
      </c>
      <c r="D11" s="35">
        <f t="shared" si="1"/>
        <v>11059.652191377818</v>
      </c>
      <c r="E11" s="35">
        <f t="shared" si="1"/>
        <v>11066.426966080517</v>
      </c>
      <c r="F11" s="35">
        <f t="shared" si="1"/>
        <v>11078.503837386204</v>
      </c>
      <c r="G11" s="35">
        <f t="shared" si="1"/>
        <v>11077.899091629526</v>
      </c>
      <c r="H11" s="35">
        <f t="shared" si="1"/>
        <v>11052.053994582493</v>
      </c>
      <c r="I11" s="35">
        <f t="shared" si="1"/>
        <v>11017.843729721866</v>
      </c>
      <c r="J11" s="35">
        <f t="shared" si="1"/>
        <v>10990.437097423453</v>
      </c>
      <c r="K11" s="35">
        <f t="shared" si="1"/>
        <v>10978.932179864962</v>
      </c>
      <c r="L11" s="35">
        <f t="shared" si="1"/>
        <v>10926.95107173203</v>
      </c>
      <c r="M11" s="35">
        <f t="shared" si="1"/>
        <v>10883.136859350216</v>
      </c>
      <c r="N11" s="35">
        <f t="shared" si="1"/>
        <v>10764.197379314526</v>
      </c>
      <c r="O11" s="35">
        <f t="shared" si="1"/>
        <v>10734.616424255919</v>
      </c>
    </row>
    <row r="12" spans="1:15">
      <c r="A12" s="13" t="str">
        <f>PHEV!A45</f>
        <v>Charger</v>
      </c>
      <c r="B12" s="35">
        <f>PHEV!B46</f>
        <v>1300</v>
      </c>
      <c r="C12" s="35">
        <f>PHEV!C46</f>
        <v>1300</v>
      </c>
      <c r="D12" s="35">
        <f>PHEV!D46</f>
        <v>1300</v>
      </c>
      <c r="E12" s="35">
        <f>PHEV!E46</f>
        <v>1300</v>
      </c>
      <c r="F12" s="35">
        <f>PHEV!F46</f>
        <v>1300</v>
      </c>
      <c r="G12" s="35">
        <f>PHEV!G46</f>
        <v>1300</v>
      </c>
      <c r="H12" s="35">
        <f>PHEV!H46</f>
        <v>1300</v>
      </c>
      <c r="I12" s="35">
        <f>PHEV!I46</f>
        <v>1300</v>
      </c>
      <c r="J12" s="35">
        <f>PHEV!J46</f>
        <v>1300</v>
      </c>
      <c r="K12" s="35">
        <f>PHEV!K46</f>
        <v>1300</v>
      </c>
      <c r="L12" s="35">
        <f>PHEV!L46</f>
        <v>1300</v>
      </c>
      <c r="M12" s="35">
        <f>PHEV!M46</f>
        <v>1300</v>
      </c>
      <c r="N12" s="35">
        <f>PHEV!N46</f>
        <v>1300</v>
      </c>
      <c r="O12" s="35">
        <f>PHEV!O46</f>
        <v>1300</v>
      </c>
    </row>
    <row r="14" spans="1:15">
      <c r="A14" s="1" t="s">
        <v>657</v>
      </c>
    </row>
    <row r="15" spans="1:15">
      <c r="A15" s="44" t="s">
        <v>244</v>
      </c>
      <c r="B15" s="35">
        <f>'Gas vehicle cost'!C3</f>
        <v>8024</v>
      </c>
    </row>
    <row r="16" spans="1:15" s="35" customFormat="1">
      <c r="A16" s="35" t="s">
        <v>656</v>
      </c>
      <c r="B16" s="35">
        <f>'Gas vehicle cost'!I9</f>
        <v>13420.473853107344</v>
      </c>
    </row>
    <row r="17" spans="1:21" s="35" customFormat="1"/>
    <row r="18" spans="1:21">
      <c r="A18" s="35" t="s">
        <v>394</v>
      </c>
      <c r="B18" s="35">
        <f>'future car-pickup shares'!B9</f>
        <v>2017</v>
      </c>
      <c r="C18" s="35">
        <f>'future car-pickup shares'!C9</f>
        <v>2018</v>
      </c>
      <c r="D18" s="35">
        <f>'future car-pickup shares'!D9</f>
        <v>2019</v>
      </c>
      <c r="E18" s="35">
        <f>'future car-pickup shares'!E9</f>
        <v>2020</v>
      </c>
      <c r="F18" s="35">
        <f>'future car-pickup shares'!F9</f>
        <v>2021</v>
      </c>
      <c r="G18" s="35">
        <f>'future car-pickup shares'!G9</f>
        <v>2022</v>
      </c>
      <c r="H18" s="35">
        <f>'future car-pickup shares'!H9</f>
        <v>2023</v>
      </c>
      <c r="I18" s="35">
        <f>'future car-pickup shares'!I9</f>
        <v>2024</v>
      </c>
      <c r="J18" s="35">
        <f>'future car-pickup shares'!J9</f>
        <v>2025</v>
      </c>
      <c r="K18" s="35">
        <f>'future car-pickup shares'!K9</f>
        <v>2026</v>
      </c>
      <c r="L18" s="35">
        <f>'future car-pickup shares'!L9</f>
        <v>2027</v>
      </c>
      <c r="M18" s="35">
        <f>'future car-pickup shares'!M9</f>
        <v>2028</v>
      </c>
      <c r="N18" s="35">
        <f>'future car-pickup shares'!N9</f>
        <v>2029</v>
      </c>
      <c r="O18" s="35">
        <f>'future car-pickup shares'!O9</f>
        <v>2030</v>
      </c>
    </row>
    <row r="19" spans="1:21">
      <c r="A19" s="35" t="str">
        <f>'future car-pickup shares'!A10</f>
        <v>car</v>
      </c>
      <c r="B19" s="35">
        <f>'future car-pickup shares'!B10</f>
        <v>0.48658102391385133</v>
      </c>
      <c r="C19" s="35">
        <f>'future car-pickup shares'!C10</f>
        <v>0.4478033161920984</v>
      </c>
      <c r="D19" s="35">
        <f>'future car-pickup shares'!D10</f>
        <v>0.43747486339994773</v>
      </c>
      <c r="E19" s="35">
        <f>'future car-pickup shares'!E10</f>
        <v>0.43621945572317417</v>
      </c>
      <c r="F19" s="35">
        <f>'future car-pickup shares'!F10</f>
        <v>0.43398153673488299</v>
      </c>
      <c r="G19" s="35">
        <f>'future car-pickup shares'!G10</f>
        <v>0.43409359986594581</v>
      </c>
      <c r="H19" s="35">
        <f>'future car-pickup shares'!H10</f>
        <v>0.43888285628607115</v>
      </c>
      <c r="I19" s="35">
        <f>'future car-pickup shares'!I10</f>
        <v>0.44522223006825484</v>
      </c>
      <c r="J19" s="35">
        <f>'future car-pickup shares'!J10</f>
        <v>0.45030084863371506</v>
      </c>
      <c r="K19" s="35">
        <f>'future car-pickup shares'!K10</f>
        <v>0.45243278105322771</v>
      </c>
      <c r="L19" s="35">
        <f>'future car-pickup shares'!L10</f>
        <v>0.46206520206514451</v>
      </c>
      <c r="M19" s="35">
        <f>'future car-pickup shares'!M10</f>
        <v>0.47018424675514814</v>
      </c>
      <c r="N19" s="35">
        <f>'future car-pickup shares'!N10</f>
        <v>0.49222446843938822</v>
      </c>
      <c r="O19" s="35">
        <f>'future car-pickup shares'!O10</f>
        <v>0.49770600246768176</v>
      </c>
    </row>
    <row r="20" spans="1:21">
      <c r="A20" s="35" t="str">
        <f>'future car-pickup shares'!A11</f>
        <v>truck</v>
      </c>
      <c r="B20" s="35">
        <f>'future car-pickup shares'!B11</f>
        <v>0.51341897608614862</v>
      </c>
      <c r="C20" s="35">
        <f>'future car-pickup shares'!C11</f>
        <v>0.55219668380790166</v>
      </c>
      <c r="D20" s="35">
        <f>'future car-pickup shares'!D11</f>
        <v>0.56252513660005221</v>
      </c>
      <c r="E20" s="35">
        <f>'future car-pickup shares'!E11</f>
        <v>0.56378054427682578</v>
      </c>
      <c r="F20" s="35">
        <f>'future car-pickup shares'!F11</f>
        <v>0.56601846326511707</v>
      </c>
      <c r="G20" s="35">
        <f>'future car-pickup shares'!G11</f>
        <v>0.56590640013405424</v>
      </c>
      <c r="H20" s="35">
        <f>'future car-pickup shares'!H11</f>
        <v>0.56111714371392885</v>
      </c>
      <c r="I20" s="35">
        <f>'future car-pickup shares'!I11</f>
        <v>0.55477776993174521</v>
      </c>
      <c r="J20" s="35">
        <f>'future car-pickup shares'!J11</f>
        <v>0.549699151366285</v>
      </c>
      <c r="K20" s="35">
        <f>'future car-pickup shares'!K11</f>
        <v>0.54756721894677229</v>
      </c>
      <c r="L20" s="35">
        <f>'future car-pickup shares'!L11</f>
        <v>0.53793479793485555</v>
      </c>
      <c r="M20" s="35">
        <f>'future car-pickup shares'!M11</f>
        <v>0.52981575324485186</v>
      </c>
      <c r="N20" s="35">
        <f>'future car-pickup shares'!N11</f>
        <v>0.50777553156061184</v>
      </c>
      <c r="O20" s="35">
        <f>'future car-pickup shares'!O11</f>
        <v>0.50229399753231818</v>
      </c>
    </row>
    <row r="23" spans="1:21">
      <c r="A23" t="str">
        <f>'Gas vehicle cost'!B2</f>
        <v>UBS compact</v>
      </c>
      <c r="B23" t="str">
        <f>'Gas vehicle cost'!C2</f>
        <v>Cars and crossovers</v>
      </c>
      <c r="C23" t="str">
        <f>'Gas vehicle cost'!D2</f>
        <v>SUV</v>
      </c>
      <c r="D23" t="str">
        <f>'Gas vehicle cost'!E2</f>
        <v>Pickup</v>
      </c>
      <c r="E23" t="s">
        <v>599</v>
      </c>
    </row>
    <row r="24" spans="1:21">
      <c r="A24">
        <f>'Gas vehicle cost'!B3</f>
        <v>6800</v>
      </c>
      <c r="B24">
        <f>'Gas vehicle cost'!C3</f>
        <v>8024</v>
      </c>
      <c r="C24">
        <f>'Gas vehicle cost'!D3</f>
        <v>11832</v>
      </c>
      <c r="D24">
        <f>'Gas vehicle cost'!E3</f>
        <v>17206.535593220338</v>
      </c>
      <c r="E24">
        <f>'EV vehicle cost'!E79*C24+'EV vehicle cost'!E80*D24</f>
        <v>15618.061740112993</v>
      </c>
    </row>
    <row r="27" spans="1:21">
      <c r="A27" s="35"/>
      <c r="B27" s="35"/>
      <c r="C27" s="35"/>
      <c r="D27" s="35"/>
      <c r="E27" s="35"/>
      <c r="F27" s="35"/>
      <c r="G27" s="35"/>
      <c r="H27" s="35"/>
      <c r="I27" s="35"/>
      <c r="J27" s="35"/>
      <c r="K27" s="35"/>
      <c r="L27" s="35"/>
      <c r="M27" s="35"/>
      <c r="N27" s="35"/>
      <c r="O27" s="35"/>
      <c r="P27" s="35"/>
      <c r="Q27" s="35"/>
      <c r="R27" s="35"/>
      <c r="S27" s="35"/>
      <c r="T27" s="35"/>
      <c r="U27" s="35"/>
    </row>
    <row r="29" spans="1:21">
      <c r="A29" s="1" t="s">
        <v>499</v>
      </c>
      <c r="B29" s="35"/>
    </row>
    <row r="30" spans="1:21">
      <c r="A30" s="35" t="str">
        <f>'Data &amp; intermediate calcs'!A190</f>
        <v>Average distance traveled</v>
      </c>
      <c r="B30" s="35">
        <f>'Data &amp; intermediate calcs'!B190</f>
        <v>12754</v>
      </c>
    </row>
    <row r="31" spans="1:21">
      <c r="A31" s="35" t="str">
        <f>'Data &amp; intermediate calcs'!A191</f>
        <v>Time horizon</v>
      </c>
      <c r="B31" s="35">
        <f>'Data &amp; intermediate calcs'!B191</f>
        <v>6</v>
      </c>
    </row>
    <row r="32" spans="1:21">
      <c r="A32" s="35" t="str">
        <f>'Data &amp; intermediate calcs'!A192</f>
        <v>Discount rate</v>
      </c>
      <c r="B32" s="35">
        <f>'Data &amp; intermediate calcs'!B192</f>
        <v>7.0000000000000007E-2</v>
      </c>
    </row>
    <row r="34" spans="1:19">
      <c r="A34" s="35" t="s">
        <v>475</v>
      </c>
      <c r="B34" s="35">
        <f>'Data &amp; intermediate calcs'!$B$191</f>
        <v>6</v>
      </c>
      <c r="C34" s="35"/>
      <c r="D34" s="35"/>
      <c r="E34" s="35"/>
      <c r="F34" s="35"/>
      <c r="G34" s="35"/>
      <c r="H34" s="35"/>
      <c r="I34" s="35"/>
      <c r="J34" s="35"/>
      <c r="K34" s="35"/>
      <c r="L34" s="35"/>
      <c r="M34" s="35"/>
      <c r="N34" s="35"/>
      <c r="O34" s="35"/>
      <c r="P34" s="35"/>
      <c r="Q34" s="35"/>
      <c r="R34" s="35"/>
      <c r="S34" s="35"/>
    </row>
    <row r="35" spans="1:19">
      <c r="A35" s="35" t="s">
        <v>477</v>
      </c>
      <c r="B35" s="35">
        <f>'Data &amp; intermediate calcs'!B192</f>
        <v>7.0000000000000007E-2</v>
      </c>
      <c r="C35" s="35"/>
      <c r="D35" s="35"/>
      <c r="E35" s="35"/>
      <c r="F35" s="35"/>
      <c r="G35" s="35"/>
      <c r="H35" s="35"/>
      <c r="I35" s="35"/>
      <c r="J35" s="35"/>
      <c r="K35" s="35"/>
      <c r="L35" s="35"/>
      <c r="M35" s="35"/>
      <c r="N35" s="35"/>
      <c r="O35" s="35"/>
      <c r="P35" s="35"/>
      <c r="Q35" s="35"/>
      <c r="R35" s="35"/>
      <c r="S35" s="35"/>
    </row>
    <row r="36" spans="1:19">
      <c r="A36" s="35" t="s">
        <v>520</v>
      </c>
      <c r="B36" s="35"/>
      <c r="C36" s="35">
        <v>1</v>
      </c>
      <c r="D36" s="35">
        <f t="shared" ref="D36:S36" si="2">C36+1</f>
        <v>2</v>
      </c>
      <c r="E36" s="35">
        <f t="shared" si="2"/>
        <v>3</v>
      </c>
      <c r="F36" s="35">
        <f t="shared" si="2"/>
        <v>4</v>
      </c>
      <c r="G36" s="35">
        <f t="shared" si="2"/>
        <v>5</v>
      </c>
      <c r="H36" s="35">
        <f t="shared" si="2"/>
        <v>6</v>
      </c>
      <c r="I36" s="35">
        <f t="shared" si="2"/>
        <v>7</v>
      </c>
      <c r="J36" s="35">
        <f t="shared" si="2"/>
        <v>8</v>
      </c>
      <c r="K36" s="35">
        <f t="shared" si="2"/>
        <v>9</v>
      </c>
      <c r="L36" s="35">
        <f t="shared" si="2"/>
        <v>10</v>
      </c>
      <c r="M36" s="35">
        <f t="shared" si="2"/>
        <v>11</v>
      </c>
      <c r="N36" s="35">
        <f t="shared" si="2"/>
        <v>12</v>
      </c>
      <c r="O36" s="35">
        <f t="shared" si="2"/>
        <v>13</v>
      </c>
      <c r="P36" s="35">
        <f t="shared" si="2"/>
        <v>14</v>
      </c>
      <c r="Q36" s="35">
        <f t="shared" si="2"/>
        <v>15</v>
      </c>
      <c r="R36" s="35">
        <f t="shared" si="2"/>
        <v>16</v>
      </c>
      <c r="S36" s="35">
        <f t="shared" si="2"/>
        <v>17</v>
      </c>
    </row>
    <row r="37" spans="1:19">
      <c r="A37" s="35" t="s">
        <v>521</v>
      </c>
      <c r="B37" s="35"/>
      <c r="C37" s="35">
        <f t="shared" ref="C37:S37" si="3">1/(1+$B$35)^C36</f>
        <v>0.93457943925233644</v>
      </c>
      <c r="D37" s="35">
        <f t="shared" si="3"/>
        <v>0.87343872827321156</v>
      </c>
      <c r="E37" s="35">
        <f t="shared" si="3"/>
        <v>0.81629787689085187</v>
      </c>
      <c r="F37" s="35">
        <f t="shared" si="3"/>
        <v>0.7628952120475252</v>
      </c>
      <c r="G37" s="35">
        <f t="shared" si="3"/>
        <v>0.71298617948366838</v>
      </c>
      <c r="H37" s="35">
        <f t="shared" si="3"/>
        <v>0.66634222381651254</v>
      </c>
      <c r="I37" s="35">
        <f t="shared" si="3"/>
        <v>0.62274974188459109</v>
      </c>
      <c r="J37" s="35">
        <f t="shared" si="3"/>
        <v>0.5820091045650384</v>
      </c>
      <c r="K37" s="35">
        <f t="shared" si="3"/>
        <v>0.54393374258414806</v>
      </c>
      <c r="L37" s="35">
        <f t="shared" si="3"/>
        <v>0.5083492921347178</v>
      </c>
      <c r="M37" s="35">
        <f t="shared" si="3"/>
        <v>0.47509279638758667</v>
      </c>
      <c r="N37" s="35">
        <f t="shared" si="3"/>
        <v>0.44401195924073528</v>
      </c>
      <c r="O37" s="35">
        <f t="shared" si="3"/>
        <v>0.41496444788853759</v>
      </c>
      <c r="P37" s="35">
        <f t="shared" si="3"/>
        <v>0.3878172410173249</v>
      </c>
      <c r="Q37" s="35">
        <f t="shared" si="3"/>
        <v>0.36244601964235967</v>
      </c>
      <c r="R37" s="35">
        <f t="shared" si="3"/>
        <v>0.33873459779659787</v>
      </c>
      <c r="S37" s="35">
        <f t="shared" si="3"/>
        <v>0.31657439046411018</v>
      </c>
    </row>
    <row r="39" spans="1:19">
      <c r="B39" t="str">
        <f>'future car-pickup shares'!C1</f>
        <v>% over 2017-2030</v>
      </c>
    </row>
    <row r="40" spans="1:19">
      <c r="A40" t="str">
        <f>'future car-pickup shares'!A2</f>
        <v>car</v>
      </c>
      <c r="B40">
        <f>'future car-pickup shares'!C2</f>
        <v>0.45584214231898063</v>
      </c>
    </row>
    <row r="41" spans="1:19">
      <c r="A41" t="str">
        <f>'future car-pickup shares'!A3</f>
        <v>truck</v>
      </c>
      <c r="B41">
        <f>'future car-pickup shares'!C3</f>
        <v>0.54415785768101943</v>
      </c>
    </row>
    <row r="45" spans="1:19">
      <c r="A45" s="39" t="s">
        <v>565</v>
      </c>
      <c r="B45" s="30"/>
      <c r="C45" s="30"/>
      <c r="D45" s="30"/>
      <c r="E45" s="30"/>
      <c r="F45" s="30"/>
      <c r="G45" s="30"/>
      <c r="H45" s="30"/>
      <c r="I45" s="30"/>
      <c r="J45" s="30"/>
      <c r="K45" s="30"/>
      <c r="L45" s="30"/>
      <c r="M45" s="30"/>
      <c r="N45" s="30"/>
      <c r="O45" s="30"/>
    </row>
    <row r="46" spans="1:19">
      <c r="B46">
        <f>'Data &amp; intermediate calcs'!$B$195</f>
        <v>1300</v>
      </c>
      <c r="C46" s="35">
        <f>'Data &amp; intermediate calcs'!$B$195</f>
        <v>1300</v>
      </c>
      <c r="D46" s="35">
        <f>'Data &amp; intermediate calcs'!$B$195</f>
        <v>1300</v>
      </c>
      <c r="E46" s="35">
        <f>'Data &amp; intermediate calcs'!$B$195</f>
        <v>1300</v>
      </c>
      <c r="F46" s="35">
        <f>'Data &amp; intermediate calcs'!$B$195</f>
        <v>1300</v>
      </c>
      <c r="G46" s="35">
        <f>'Data &amp; intermediate calcs'!$B$195</f>
        <v>1300</v>
      </c>
      <c r="H46" s="35">
        <f>'Data &amp; intermediate calcs'!$B$195</f>
        <v>1300</v>
      </c>
      <c r="I46" s="35">
        <f>'Data &amp; intermediate calcs'!$B$195</f>
        <v>1300</v>
      </c>
      <c r="J46" s="35">
        <f>'Data &amp; intermediate calcs'!$B$195</f>
        <v>1300</v>
      </c>
      <c r="K46" s="35">
        <f>'Data &amp; intermediate calcs'!$B$195</f>
        <v>1300</v>
      </c>
      <c r="L46" s="35">
        <f>'Data &amp; intermediate calcs'!$B$195</f>
        <v>1300</v>
      </c>
      <c r="M46" s="35">
        <f>'Data &amp; intermediate calcs'!$B$195</f>
        <v>1300</v>
      </c>
      <c r="N46" s="35">
        <f>'Data &amp; intermediate calcs'!$B$195</f>
        <v>1300</v>
      </c>
      <c r="O46" s="35">
        <f>'Data &amp; intermediate calcs'!$B$195</f>
        <v>1300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7"/>
  <sheetViews>
    <sheetView zoomScaleNormal="100" workbookViewId="0">
      <selection activeCell="N39" sqref="N39"/>
    </sheetView>
  </sheetViews>
  <sheetFormatPr defaultRowHeight="14.25"/>
  <cols>
    <col min="1" max="1" width="18.1328125" customWidth="1"/>
  </cols>
  <sheetData>
    <row r="1" spans="1:15">
      <c r="A1" t="s">
        <v>534</v>
      </c>
    </row>
    <row r="2" spans="1:15" s="35" customFormat="1"/>
    <row r="3" spans="1:15" s="35" customFormat="1">
      <c r="A3" s="35" t="s">
        <v>572</v>
      </c>
    </row>
    <row r="4" spans="1:15" s="35" customFormat="1"/>
    <row r="5" spans="1:15" s="35" customFormat="1">
      <c r="B5" s="35">
        <v>2017</v>
      </c>
      <c r="C5" s="35">
        <f>B5+1</f>
        <v>2018</v>
      </c>
      <c r="D5" s="35">
        <f t="shared" ref="D5:O5" si="0">C5+1</f>
        <v>2019</v>
      </c>
      <c r="E5" s="35">
        <f t="shared" si="0"/>
        <v>2020</v>
      </c>
      <c r="F5" s="35">
        <f t="shared" si="0"/>
        <v>2021</v>
      </c>
      <c r="G5" s="35">
        <f t="shared" si="0"/>
        <v>2022</v>
      </c>
      <c r="H5" s="35">
        <f t="shared" si="0"/>
        <v>2023</v>
      </c>
      <c r="I5" s="35">
        <f t="shared" si="0"/>
        <v>2024</v>
      </c>
      <c r="J5" s="35">
        <f t="shared" si="0"/>
        <v>2025</v>
      </c>
      <c r="K5" s="35">
        <f t="shared" si="0"/>
        <v>2026</v>
      </c>
      <c r="L5" s="35">
        <f t="shared" si="0"/>
        <v>2027</v>
      </c>
      <c r="M5" s="35">
        <f t="shared" si="0"/>
        <v>2028</v>
      </c>
      <c r="N5" s="35">
        <f t="shared" si="0"/>
        <v>2029</v>
      </c>
      <c r="O5" s="35">
        <f t="shared" si="0"/>
        <v>2030</v>
      </c>
    </row>
    <row r="6" spans="1:15" s="35" customFormat="1">
      <c r="A6" s="149" t="str">
        <f>A45</f>
        <v>250 mile range</v>
      </c>
      <c r="B6" s="5"/>
    </row>
    <row r="7" spans="1:15" s="35" customFormat="1">
      <c r="A7" s="35" t="s">
        <v>215</v>
      </c>
      <c r="B7" s="5">
        <f t="shared" ref="B7:O7" si="1">B46*$B$93+$B$94*B47</f>
        <v>80.820895522388071</v>
      </c>
      <c r="C7" s="5">
        <f t="shared" si="1"/>
        <v>80.820895522388071</v>
      </c>
      <c r="D7" s="5">
        <f t="shared" si="1"/>
        <v>80.288557213930346</v>
      </c>
      <c r="E7" s="5">
        <f t="shared" si="1"/>
        <v>79.75621890547265</v>
      </c>
      <c r="F7" s="5">
        <f t="shared" si="1"/>
        <v>79.223880597014926</v>
      </c>
      <c r="G7" s="5">
        <f t="shared" si="1"/>
        <v>78.69154228855723</v>
      </c>
      <c r="H7" s="5">
        <f t="shared" si="1"/>
        <v>78.159203980099505</v>
      </c>
      <c r="I7" s="5">
        <f t="shared" si="1"/>
        <v>77.626865671641809</v>
      </c>
      <c r="J7" s="5">
        <f t="shared" si="1"/>
        <v>77.094527363184085</v>
      </c>
      <c r="K7" s="5">
        <f t="shared" si="1"/>
        <v>76.562189054726389</v>
      </c>
      <c r="L7" s="5">
        <f t="shared" si="1"/>
        <v>76.029850746268664</v>
      </c>
      <c r="M7" s="5">
        <f t="shared" si="1"/>
        <v>75.497512437810968</v>
      </c>
      <c r="N7" s="5">
        <f t="shared" si="1"/>
        <v>74.965174129353258</v>
      </c>
      <c r="O7" s="5">
        <f t="shared" si="1"/>
        <v>74.432835820895519</v>
      </c>
    </row>
    <row r="8" spans="1:15" s="35" customFormat="1">
      <c r="A8" s="35" t="s">
        <v>570</v>
      </c>
      <c r="B8" s="5">
        <f t="shared" ref="B8:O8" si="2">$B$96*B49+B48*$B$97</f>
        <v>145.18430131826742</v>
      </c>
      <c r="C8" s="5">
        <f t="shared" si="2"/>
        <v>145.18430131826742</v>
      </c>
      <c r="D8" s="5">
        <f t="shared" si="2"/>
        <v>144.3336120527307</v>
      </c>
      <c r="E8" s="5">
        <f t="shared" si="2"/>
        <v>143.48292278719398</v>
      </c>
      <c r="F8" s="5">
        <f t="shared" si="2"/>
        <v>142.63223352165727</v>
      </c>
      <c r="G8" s="5">
        <f t="shared" si="2"/>
        <v>141.78154425612055</v>
      </c>
      <c r="H8" s="5">
        <f t="shared" si="2"/>
        <v>140.93085499058384</v>
      </c>
      <c r="I8" s="5">
        <f t="shared" si="2"/>
        <v>140.0801657250471</v>
      </c>
      <c r="J8" s="5">
        <f t="shared" si="2"/>
        <v>139.22947645951038</v>
      </c>
      <c r="K8" s="5">
        <f t="shared" si="2"/>
        <v>138.37878719397366</v>
      </c>
      <c r="L8" s="5">
        <f t="shared" si="2"/>
        <v>137.52809792843695</v>
      </c>
      <c r="M8" s="5">
        <f t="shared" si="2"/>
        <v>136.67740866290023</v>
      </c>
      <c r="N8" s="5">
        <f t="shared" si="2"/>
        <v>135.82671939736352</v>
      </c>
      <c r="O8" s="5">
        <f t="shared" si="2"/>
        <v>134.97603013182675</v>
      </c>
    </row>
    <row r="9" spans="1:15" s="35" customFormat="1">
      <c r="A9" s="35" t="s">
        <v>519</v>
      </c>
      <c r="B9" s="5">
        <f>B7*B37+B8*B38</f>
        <v>113.86628942352573</v>
      </c>
      <c r="C9" s="5">
        <f t="shared" ref="C9:O9" si="3">C7*C37+C8*C38</f>
        <v>116.36215476145492</v>
      </c>
      <c r="D9" s="5">
        <f t="shared" si="3"/>
        <v>116.31551043568433</v>
      </c>
      <c r="E9" s="5">
        <f t="shared" si="3"/>
        <v>115.68409470487761</v>
      </c>
      <c r="F9" s="5">
        <f t="shared" si="3"/>
        <v>115.11417907759318</v>
      </c>
      <c r="G9" s="5">
        <f t="shared" si="3"/>
        <v>114.39457818647139</v>
      </c>
      <c r="H9" s="5">
        <f t="shared" si="3"/>
        <v>113.38145350131003</v>
      </c>
      <c r="I9" s="5">
        <f t="shared" si="3"/>
        <v>112.27456820014814</v>
      </c>
      <c r="J9" s="5">
        <f t="shared" si="3"/>
        <v>111.25005615162198</v>
      </c>
      <c r="K9" s="5">
        <f t="shared" si="3"/>
        <v>110.41093178258424</v>
      </c>
      <c r="L9" s="5">
        <f t="shared" si="3"/>
        <v>109.11189791755616</v>
      </c>
      <c r="M9" s="5">
        <f t="shared" si="3"/>
        <v>107.9115852397485</v>
      </c>
      <c r="N9" s="5">
        <f t="shared" si="3"/>
        <v>105.86917762941741</v>
      </c>
      <c r="O9" s="5">
        <f t="shared" si="3"/>
        <v>104.84331891470906</v>
      </c>
    </row>
    <row r="10" spans="1:15" s="35" customFormat="1">
      <c r="A10" s="149" t="str">
        <f>A51</f>
        <v>150 mile range</v>
      </c>
      <c r="B10" s="5"/>
      <c r="O10" s="4"/>
    </row>
    <row r="11" spans="1:15" s="35" customFormat="1">
      <c r="A11" s="35" t="s">
        <v>215</v>
      </c>
      <c r="B11" s="5">
        <f t="shared" ref="B11:O11" si="4">B52*$B$93+$B$94*B53</f>
        <v>45.104477611940297</v>
      </c>
      <c r="C11" s="5">
        <f t="shared" si="4"/>
        <v>45.104477611940297</v>
      </c>
      <c r="D11" s="5">
        <f t="shared" si="4"/>
        <v>44.822139303482587</v>
      </c>
      <c r="E11" s="5">
        <f t="shared" si="4"/>
        <v>44.539800995024876</v>
      </c>
      <c r="F11" s="5">
        <f t="shared" si="4"/>
        <v>44.257462686567159</v>
      </c>
      <c r="G11" s="5">
        <f t="shared" si="4"/>
        <v>43.975124378109449</v>
      </c>
      <c r="H11" s="5">
        <f t="shared" si="4"/>
        <v>43.692786069651731</v>
      </c>
      <c r="I11" s="5">
        <f t="shared" si="4"/>
        <v>43.410447761194021</v>
      </c>
      <c r="J11" s="5">
        <f t="shared" si="4"/>
        <v>43.128109452736311</v>
      </c>
      <c r="K11" s="5">
        <f t="shared" si="4"/>
        <v>42.845771144278601</v>
      </c>
      <c r="L11" s="5">
        <f t="shared" si="4"/>
        <v>42.56343283582089</v>
      </c>
      <c r="M11" s="5">
        <f t="shared" si="4"/>
        <v>42.28109452736318</v>
      </c>
      <c r="N11" s="5">
        <f t="shared" si="4"/>
        <v>41.998756218905463</v>
      </c>
      <c r="O11" s="5">
        <f t="shared" si="4"/>
        <v>41.71641791044776</v>
      </c>
    </row>
    <row r="12" spans="1:15" s="35" customFormat="1">
      <c r="A12" s="35" t="s">
        <v>570</v>
      </c>
      <c r="B12" s="5">
        <f t="shared" ref="B12:O12" si="5">$B$96*B55+B54*$B$97</f>
        <v>81.666169491525423</v>
      </c>
      <c r="C12" s="5">
        <f t="shared" si="5"/>
        <v>81.666169491525423</v>
      </c>
      <c r="D12" s="5">
        <f t="shared" si="5"/>
        <v>81.099043314500932</v>
      </c>
      <c r="E12" s="5">
        <f t="shared" si="5"/>
        <v>80.531917137476455</v>
      </c>
      <c r="F12" s="5">
        <f t="shared" si="5"/>
        <v>79.964790960451978</v>
      </c>
      <c r="G12" s="5">
        <f t="shared" si="5"/>
        <v>79.397664783427487</v>
      </c>
      <c r="H12" s="5">
        <f t="shared" si="5"/>
        <v>78.830538606402996</v>
      </c>
      <c r="I12" s="5">
        <f t="shared" si="5"/>
        <v>78.263412429378519</v>
      </c>
      <c r="J12" s="5">
        <f t="shared" si="5"/>
        <v>77.696286252354042</v>
      </c>
      <c r="K12" s="5">
        <f t="shared" si="5"/>
        <v>77.129160075329551</v>
      </c>
      <c r="L12" s="5">
        <f t="shared" si="5"/>
        <v>76.562033898305074</v>
      </c>
      <c r="M12" s="5">
        <f t="shared" si="5"/>
        <v>75.994907721280583</v>
      </c>
      <c r="N12" s="5">
        <f t="shared" si="5"/>
        <v>75.427781544256106</v>
      </c>
      <c r="O12" s="5">
        <f t="shared" si="5"/>
        <v>74.860655367231644</v>
      </c>
    </row>
    <row r="13" spans="1:15" s="35" customFormat="1">
      <c r="A13" s="35" t="s">
        <v>519</v>
      </c>
      <c r="B13" s="5">
        <f>B11*B37+B12*B38</f>
        <v>63.875944020734146</v>
      </c>
      <c r="C13" s="5">
        <f t="shared" ref="C13:O13" si="6">C11*C37+C12*C38</f>
        <v>65.293722622253483</v>
      </c>
      <c r="D13" s="5">
        <f t="shared" si="6"/>
        <v>65.228809687707667</v>
      </c>
      <c r="E13" s="5">
        <f t="shared" si="6"/>
        <v>64.831455823490955</v>
      </c>
      <c r="F13" s="5">
        <f t="shared" si="6"/>
        <v>64.468469763454522</v>
      </c>
      <c r="G13" s="5">
        <f t="shared" si="6"/>
        <v>64.020966702486064</v>
      </c>
      <c r="H13" s="5">
        <f t="shared" si="6"/>
        <v>63.409181409600464</v>
      </c>
      <c r="I13" s="5">
        <f t="shared" si="6"/>
        <v>62.746097775319328</v>
      </c>
      <c r="J13" s="5">
        <f t="shared" si="6"/>
        <v>62.130206903765881</v>
      </c>
      <c r="K13" s="5">
        <f t="shared" si="6"/>
        <v>61.618231077324722</v>
      </c>
      <c r="L13" s="5">
        <f t="shared" si="6"/>
        <v>60.852463428436081</v>
      </c>
      <c r="M13" s="5">
        <f t="shared" si="6"/>
        <v>60.143203859454758</v>
      </c>
      <c r="N13" s="5">
        <f t="shared" si="6"/>
        <v>58.973197323038541</v>
      </c>
      <c r="O13" s="5">
        <f t="shared" si="6"/>
        <v>58.364569437776126</v>
      </c>
    </row>
    <row r="14" spans="1:15" s="35" customFormat="1">
      <c r="A14" s="149" t="str">
        <f>A57</f>
        <v>PHEV range - 50 mi</v>
      </c>
      <c r="O14" s="4"/>
    </row>
    <row r="15" spans="1:15" s="35" customFormat="1">
      <c r="A15" s="35" t="s">
        <v>215</v>
      </c>
      <c r="B15" s="5">
        <f t="shared" ref="B15:O15" si="7">B59*$B$93+$B$94*B60</f>
        <v>21.836417910447761</v>
      </c>
      <c r="C15" s="5">
        <f t="shared" si="7"/>
        <v>18.197014925373132</v>
      </c>
      <c r="D15" s="5">
        <f t="shared" si="7"/>
        <v>18.197014925373132</v>
      </c>
      <c r="E15" s="5">
        <f t="shared" si="7"/>
        <v>18.197014925373132</v>
      </c>
      <c r="F15" s="5">
        <f t="shared" si="7"/>
        <v>18.197014925373132</v>
      </c>
      <c r="G15" s="5">
        <f t="shared" si="7"/>
        <v>18.197014925373132</v>
      </c>
      <c r="H15" s="5">
        <f t="shared" si="7"/>
        <v>18.197014925373132</v>
      </c>
      <c r="I15" s="5">
        <f t="shared" si="7"/>
        <v>18.197014925373132</v>
      </c>
      <c r="J15" s="5">
        <f t="shared" si="7"/>
        <v>18.197014925373132</v>
      </c>
      <c r="K15" s="5">
        <f t="shared" si="7"/>
        <v>18.197014925373132</v>
      </c>
      <c r="L15" s="5">
        <f t="shared" si="7"/>
        <v>18.197014925373132</v>
      </c>
      <c r="M15" s="5">
        <f t="shared" si="7"/>
        <v>18.197014925373132</v>
      </c>
      <c r="N15" s="5">
        <f t="shared" si="7"/>
        <v>18.197014925373132</v>
      </c>
      <c r="O15" s="5">
        <f t="shared" si="7"/>
        <v>18.197014925373132</v>
      </c>
    </row>
    <row r="16" spans="1:15" s="35" customFormat="1">
      <c r="A16" s="35" t="s">
        <v>570</v>
      </c>
      <c r="B16" s="5">
        <f t="shared" ref="B16:O16" si="8">$B$96*B62+B61*$B$97</f>
        <v>40.833084745762712</v>
      </c>
      <c r="C16" s="5">
        <f t="shared" si="8"/>
        <v>34.027570621468925</v>
      </c>
      <c r="D16" s="5">
        <f t="shared" si="8"/>
        <v>34.027570621468925</v>
      </c>
      <c r="E16" s="5">
        <f t="shared" si="8"/>
        <v>34.027570621468925</v>
      </c>
      <c r="F16" s="5">
        <f t="shared" si="8"/>
        <v>34.027570621468925</v>
      </c>
      <c r="G16" s="5">
        <f t="shared" si="8"/>
        <v>34.027570621468925</v>
      </c>
      <c r="H16" s="5">
        <f t="shared" si="8"/>
        <v>34.027570621468925</v>
      </c>
      <c r="I16" s="5">
        <f t="shared" si="8"/>
        <v>34.027570621468925</v>
      </c>
      <c r="J16" s="5">
        <f t="shared" si="8"/>
        <v>34.027570621468925</v>
      </c>
      <c r="K16" s="5">
        <f t="shared" si="8"/>
        <v>34.027570621468925</v>
      </c>
      <c r="L16" s="5">
        <f t="shared" si="8"/>
        <v>34.027570621468925</v>
      </c>
      <c r="M16" s="5">
        <f t="shared" si="8"/>
        <v>34.027570621468925</v>
      </c>
      <c r="N16" s="5">
        <f t="shared" si="8"/>
        <v>34.027570621468925</v>
      </c>
      <c r="O16" s="5">
        <f t="shared" si="8"/>
        <v>34.027570621468925</v>
      </c>
    </row>
    <row r="17" spans="1:15" s="35" customFormat="1">
      <c r="A17" s="35" t="s">
        <v>519</v>
      </c>
      <c r="B17" s="35">
        <f>B15*B37+B16*B38</f>
        <v>31.589667146084857</v>
      </c>
      <c r="C17" s="35">
        <f t="shared" ref="C17:O17" si="9">C15*C37+C16*C38</f>
        <v>26.938595283593514</v>
      </c>
      <c r="D17" s="35">
        <f t="shared" si="9"/>
        <v>27.102100430774151</v>
      </c>
      <c r="E17" s="35">
        <f t="shared" si="9"/>
        <v>27.121974231922621</v>
      </c>
      <c r="F17" s="35">
        <f t="shared" si="9"/>
        <v>27.15740173311012</v>
      </c>
      <c r="G17" s="35">
        <f t="shared" si="9"/>
        <v>27.155627711472349</v>
      </c>
      <c r="H17" s="35">
        <f t="shared" si="9"/>
        <v>27.079811120970668</v>
      </c>
      <c r="I17" s="35">
        <f t="shared" si="9"/>
        <v>26.979455311233444</v>
      </c>
      <c r="J17" s="35">
        <f t="shared" si="9"/>
        <v>26.899057957173699</v>
      </c>
      <c r="K17" s="35">
        <f t="shared" si="9"/>
        <v>26.865308282266291</v>
      </c>
      <c r="L17" s="35">
        <f t="shared" si="9"/>
        <v>26.712821704948901</v>
      </c>
      <c r="M17" s="35">
        <f t="shared" si="9"/>
        <v>26.584292715784706</v>
      </c>
      <c r="N17" s="35">
        <f t="shared" si="9"/>
        <v>26.235383758858042</v>
      </c>
      <c r="O17" s="35">
        <f t="shared" si="9"/>
        <v>26.148608029123096</v>
      </c>
    </row>
    <row r="18" spans="1:15" s="35" customFormat="1"/>
    <row r="19" spans="1:15" s="35" customFormat="1">
      <c r="A19" s="35" t="s">
        <v>573</v>
      </c>
    </row>
    <row r="20" spans="1:15" s="35" customFormat="1">
      <c r="A20" s="35" t="s">
        <v>583</v>
      </c>
    </row>
    <row r="21" spans="1:15" s="35" customFormat="1">
      <c r="B21" s="35">
        <v>2017</v>
      </c>
      <c r="C21" s="35">
        <f>B21+1</f>
        <v>2018</v>
      </c>
      <c r="D21" s="35">
        <f t="shared" ref="D21:O21" si="10">C21+1</f>
        <v>2019</v>
      </c>
      <c r="E21" s="35">
        <f t="shared" si="10"/>
        <v>2020</v>
      </c>
      <c r="F21" s="35">
        <f t="shared" si="10"/>
        <v>2021</v>
      </c>
      <c r="G21" s="35">
        <f t="shared" si="10"/>
        <v>2022</v>
      </c>
      <c r="H21" s="35">
        <f t="shared" si="10"/>
        <v>2023</v>
      </c>
      <c r="I21" s="35">
        <f t="shared" si="10"/>
        <v>2024</v>
      </c>
      <c r="J21" s="35">
        <f t="shared" si="10"/>
        <v>2025</v>
      </c>
      <c r="K21" s="35">
        <f t="shared" si="10"/>
        <v>2026</v>
      </c>
      <c r="L21" s="35">
        <f t="shared" si="10"/>
        <v>2027</v>
      </c>
      <c r="M21" s="35">
        <f t="shared" si="10"/>
        <v>2028</v>
      </c>
      <c r="N21" s="35">
        <f t="shared" si="10"/>
        <v>2029</v>
      </c>
      <c r="O21" s="35">
        <f t="shared" si="10"/>
        <v>2030</v>
      </c>
    </row>
    <row r="22" spans="1:15" s="35" customFormat="1">
      <c r="A22" s="149" t="s">
        <v>531</v>
      </c>
      <c r="B22" s="5"/>
    </row>
    <row r="23" spans="1:15" s="35" customFormat="1">
      <c r="A23" s="35" t="s">
        <v>215</v>
      </c>
      <c r="B23" s="5">
        <v>0</v>
      </c>
      <c r="C23" s="5">
        <v>0</v>
      </c>
      <c r="D23" s="108">
        <f>D7-C7</f>
        <v>-0.53233830845772445</v>
      </c>
      <c r="E23" s="108">
        <f t="shared" ref="E23:O23" si="11">E7-$C$7</f>
        <v>-1.0646766169154205</v>
      </c>
      <c r="F23" s="108">
        <f t="shared" si="11"/>
        <v>-1.5970149253731449</v>
      </c>
      <c r="G23" s="108">
        <f t="shared" si="11"/>
        <v>-2.129353233830841</v>
      </c>
      <c r="H23" s="108">
        <f t="shared" si="11"/>
        <v>-2.6616915422885654</v>
      </c>
      <c r="I23" s="108">
        <f t="shared" si="11"/>
        <v>-3.1940298507462614</v>
      </c>
      <c r="J23" s="108">
        <f t="shared" si="11"/>
        <v>-3.7263681592039859</v>
      </c>
      <c r="K23" s="108">
        <f t="shared" si="11"/>
        <v>-4.2587064676616819</v>
      </c>
      <c r="L23" s="108">
        <f t="shared" si="11"/>
        <v>-4.7910447761194064</v>
      </c>
      <c r="M23" s="108">
        <f t="shared" si="11"/>
        <v>-5.3233830845771024</v>
      </c>
      <c r="N23" s="108">
        <f t="shared" si="11"/>
        <v>-5.8557213930348126</v>
      </c>
      <c r="O23" s="108">
        <f t="shared" si="11"/>
        <v>-6.3880597014925513</v>
      </c>
    </row>
    <row r="24" spans="1:15" s="35" customFormat="1">
      <c r="A24" s="35" t="s">
        <v>570</v>
      </c>
      <c r="B24" s="5">
        <v>0</v>
      </c>
      <c r="C24" s="5">
        <v>0</v>
      </c>
      <c r="D24" s="108">
        <f>D8-C8</f>
        <v>-0.85068926553671531</v>
      </c>
      <c r="E24" s="108">
        <f t="shared" ref="E24:O24" si="12">E8-$C$8</f>
        <v>-1.7013785310734306</v>
      </c>
      <c r="F24" s="108">
        <f t="shared" si="12"/>
        <v>-2.5520677966101459</v>
      </c>
      <c r="G24" s="108">
        <f t="shared" si="12"/>
        <v>-3.4027570621468612</v>
      </c>
      <c r="H24" s="108">
        <f t="shared" si="12"/>
        <v>-4.2534463276835766</v>
      </c>
      <c r="I24" s="108">
        <f t="shared" si="12"/>
        <v>-5.1041355932203203</v>
      </c>
      <c r="J24" s="108">
        <f t="shared" si="12"/>
        <v>-5.9548248587570356</v>
      </c>
      <c r="K24" s="108">
        <f t="shared" si="12"/>
        <v>-6.8055141242937509</v>
      </c>
      <c r="L24" s="108">
        <f t="shared" si="12"/>
        <v>-7.6562033898304662</v>
      </c>
      <c r="M24" s="108">
        <f t="shared" si="12"/>
        <v>-8.5068926553671815</v>
      </c>
      <c r="N24" s="108">
        <f t="shared" si="12"/>
        <v>-9.3575819209038968</v>
      </c>
      <c r="O24" s="108">
        <f t="shared" si="12"/>
        <v>-10.208271186440669</v>
      </c>
    </row>
    <row r="25" spans="1:15" s="35" customFormat="1">
      <c r="B25" s="5"/>
      <c r="O25" s="4"/>
    </row>
    <row r="26" spans="1:15" s="35" customFormat="1">
      <c r="A26" s="149" t="s">
        <v>530</v>
      </c>
      <c r="B26" s="5"/>
      <c r="O26" s="4"/>
    </row>
    <row r="27" spans="1:15" s="35" customFormat="1">
      <c r="A27" s="35" t="s">
        <v>215</v>
      </c>
      <c r="B27" s="5">
        <v>0</v>
      </c>
      <c r="C27" s="5">
        <v>0</v>
      </c>
      <c r="D27" s="108">
        <f>D11-C11</f>
        <v>-0.28233830845771024</v>
      </c>
      <c r="E27" s="108">
        <f t="shared" ref="E27:O27" si="13">E11-$C$11</f>
        <v>-0.56467661691542048</v>
      </c>
      <c r="F27" s="108">
        <f t="shared" si="13"/>
        <v>-0.84701492537313783</v>
      </c>
      <c r="G27" s="108">
        <f t="shared" si="13"/>
        <v>-1.1293532338308481</v>
      </c>
      <c r="H27" s="108">
        <f t="shared" si="13"/>
        <v>-1.4116915422885654</v>
      </c>
      <c r="I27" s="108">
        <f t="shared" si="13"/>
        <v>-1.6940298507462757</v>
      </c>
      <c r="J27" s="108">
        <f t="shared" si="13"/>
        <v>-1.9763681592039859</v>
      </c>
      <c r="K27" s="108">
        <f t="shared" si="13"/>
        <v>-2.2587064676616961</v>
      </c>
      <c r="L27" s="108">
        <f t="shared" si="13"/>
        <v>-2.5410447761194064</v>
      </c>
      <c r="M27" s="108">
        <f t="shared" si="13"/>
        <v>-2.8233830845771166</v>
      </c>
      <c r="N27" s="108">
        <f t="shared" si="13"/>
        <v>-3.105721393034834</v>
      </c>
      <c r="O27" s="108">
        <f t="shared" si="13"/>
        <v>-3.3880597014925371</v>
      </c>
    </row>
    <row r="28" spans="1:15" s="35" customFormat="1">
      <c r="A28" s="35" t="s">
        <v>570</v>
      </c>
      <c r="B28" s="5">
        <v>0</v>
      </c>
      <c r="C28" s="5">
        <v>0</v>
      </c>
      <c r="D28" s="108">
        <f>D12-C12</f>
        <v>-0.56712617702449108</v>
      </c>
      <c r="E28" s="108">
        <f t="shared" ref="E28:O28" si="14">E12-$C$12</f>
        <v>-1.134252354048968</v>
      </c>
      <c r="F28" s="108">
        <f t="shared" si="14"/>
        <v>-1.7013785310734448</v>
      </c>
      <c r="G28" s="108">
        <f t="shared" si="14"/>
        <v>-2.2685047080979359</v>
      </c>
      <c r="H28" s="108">
        <f t="shared" si="14"/>
        <v>-2.835630885122427</v>
      </c>
      <c r="I28" s="108">
        <f t="shared" si="14"/>
        <v>-3.4027570621469039</v>
      </c>
      <c r="J28" s="108">
        <f t="shared" si="14"/>
        <v>-3.9698832391713808</v>
      </c>
      <c r="K28" s="108">
        <f t="shared" si="14"/>
        <v>-4.5370094161958718</v>
      </c>
      <c r="L28" s="108">
        <f t="shared" si="14"/>
        <v>-5.1041355932203487</v>
      </c>
      <c r="M28" s="108">
        <f t="shared" si="14"/>
        <v>-5.6712617702448398</v>
      </c>
      <c r="N28" s="108">
        <f t="shared" si="14"/>
        <v>-6.2383879472693167</v>
      </c>
      <c r="O28" s="108">
        <f t="shared" si="14"/>
        <v>-6.8055141242937793</v>
      </c>
    </row>
    <row r="29" spans="1:15" s="35" customFormat="1">
      <c r="B29" s="5"/>
      <c r="O29" s="4"/>
    </row>
    <row r="30" spans="1:15" s="35" customFormat="1">
      <c r="A30" s="149" t="s">
        <v>532</v>
      </c>
      <c r="O30" s="4"/>
    </row>
    <row r="31" spans="1:15" s="35" customFormat="1">
      <c r="A31" s="35" t="s">
        <v>215</v>
      </c>
      <c r="B31" s="5">
        <v>0</v>
      </c>
      <c r="C31" s="5">
        <v>0</v>
      </c>
      <c r="D31" s="108">
        <f>D15-C15</f>
        <v>0</v>
      </c>
      <c r="E31" s="108">
        <f t="shared" ref="E31:O31" si="15">E15-$C$15</f>
        <v>0</v>
      </c>
      <c r="F31" s="108">
        <f t="shared" si="15"/>
        <v>0</v>
      </c>
      <c r="G31" s="108">
        <f t="shared" si="15"/>
        <v>0</v>
      </c>
      <c r="H31" s="108">
        <f t="shared" si="15"/>
        <v>0</v>
      </c>
      <c r="I31" s="108">
        <f t="shared" si="15"/>
        <v>0</v>
      </c>
      <c r="J31" s="108">
        <f t="shared" si="15"/>
        <v>0</v>
      </c>
      <c r="K31" s="108">
        <f t="shared" si="15"/>
        <v>0</v>
      </c>
      <c r="L31" s="108">
        <f t="shared" si="15"/>
        <v>0</v>
      </c>
      <c r="M31" s="108">
        <f t="shared" si="15"/>
        <v>0</v>
      </c>
      <c r="N31" s="108">
        <f t="shared" si="15"/>
        <v>0</v>
      </c>
      <c r="O31" s="108">
        <f t="shared" si="15"/>
        <v>0</v>
      </c>
    </row>
    <row r="32" spans="1:15" s="35" customFormat="1">
      <c r="A32" s="35" t="s">
        <v>570</v>
      </c>
      <c r="B32" s="5">
        <v>0</v>
      </c>
      <c r="C32" s="5">
        <v>0</v>
      </c>
      <c r="D32" s="108">
        <f>D16-C16</f>
        <v>0</v>
      </c>
      <c r="E32" s="108">
        <f t="shared" ref="E32:O32" si="16">E16-$C$16</f>
        <v>0</v>
      </c>
      <c r="F32" s="108">
        <f t="shared" si="16"/>
        <v>0</v>
      </c>
      <c r="G32" s="108">
        <f t="shared" si="16"/>
        <v>0</v>
      </c>
      <c r="H32" s="108">
        <f t="shared" si="16"/>
        <v>0</v>
      </c>
      <c r="I32" s="108">
        <f t="shared" si="16"/>
        <v>0</v>
      </c>
      <c r="J32" s="108">
        <f t="shared" si="16"/>
        <v>0</v>
      </c>
      <c r="K32" s="108">
        <f t="shared" si="16"/>
        <v>0</v>
      </c>
      <c r="L32" s="108">
        <f t="shared" si="16"/>
        <v>0</v>
      </c>
      <c r="M32" s="108">
        <f t="shared" si="16"/>
        <v>0</v>
      </c>
      <c r="N32" s="108">
        <f t="shared" si="16"/>
        <v>0</v>
      </c>
      <c r="O32" s="108">
        <f t="shared" si="16"/>
        <v>0</v>
      </c>
    </row>
    <row r="33" spans="1:15" s="35" customFormat="1"/>
    <row r="34" spans="1:15" s="35" customFormat="1"/>
    <row r="35" spans="1:15" s="35" customFormat="1">
      <c r="A35" s="35" t="s">
        <v>584</v>
      </c>
    </row>
    <row r="36" spans="1:15" s="35" customFormat="1">
      <c r="B36" s="35">
        <f>'future car-pickup shares'!B9</f>
        <v>2017</v>
      </c>
      <c r="C36" s="35">
        <f>'future car-pickup shares'!C9</f>
        <v>2018</v>
      </c>
      <c r="D36" s="35">
        <f>'future car-pickup shares'!D9</f>
        <v>2019</v>
      </c>
      <c r="E36" s="35">
        <f>'future car-pickup shares'!E9</f>
        <v>2020</v>
      </c>
      <c r="F36" s="35">
        <f>'future car-pickup shares'!F9</f>
        <v>2021</v>
      </c>
      <c r="G36" s="35">
        <f>'future car-pickup shares'!G9</f>
        <v>2022</v>
      </c>
      <c r="H36" s="35">
        <f>'future car-pickup shares'!H9</f>
        <v>2023</v>
      </c>
      <c r="I36" s="35">
        <f>'future car-pickup shares'!I9</f>
        <v>2024</v>
      </c>
      <c r="J36" s="35">
        <f>'future car-pickup shares'!J9</f>
        <v>2025</v>
      </c>
      <c r="K36" s="35">
        <f>'future car-pickup shares'!K9</f>
        <v>2026</v>
      </c>
      <c r="L36" s="35">
        <f>'future car-pickup shares'!L9</f>
        <v>2027</v>
      </c>
      <c r="M36" s="35">
        <f>'future car-pickup shares'!M9</f>
        <v>2028</v>
      </c>
      <c r="N36" s="35">
        <f>'future car-pickup shares'!N9</f>
        <v>2029</v>
      </c>
      <c r="O36" s="35">
        <f>'future car-pickup shares'!O9</f>
        <v>2030</v>
      </c>
    </row>
    <row r="37" spans="1:15" s="35" customFormat="1">
      <c r="A37" s="35" t="str">
        <f>'future car-pickup shares'!A10</f>
        <v>car</v>
      </c>
      <c r="B37" s="35">
        <f>'future car-pickup shares'!B10</f>
        <v>0.48658102391385133</v>
      </c>
      <c r="C37" s="35">
        <f>'future car-pickup shares'!C10</f>
        <v>0.4478033161920984</v>
      </c>
      <c r="D37" s="35">
        <f>'future car-pickup shares'!D10</f>
        <v>0.43747486339994773</v>
      </c>
      <c r="E37" s="35">
        <f>'future car-pickup shares'!E10</f>
        <v>0.43621945572317417</v>
      </c>
      <c r="F37" s="35">
        <f>'future car-pickup shares'!F10</f>
        <v>0.43398153673488299</v>
      </c>
      <c r="G37" s="35">
        <f>'future car-pickup shares'!G10</f>
        <v>0.43409359986594581</v>
      </c>
      <c r="H37" s="35">
        <f>'future car-pickup shares'!H10</f>
        <v>0.43888285628607115</v>
      </c>
      <c r="I37" s="35">
        <f>'future car-pickup shares'!I10</f>
        <v>0.44522223006825484</v>
      </c>
      <c r="J37" s="35">
        <f>'future car-pickup shares'!J10</f>
        <v>0.45030084863371506</v>
      </c>
      <c r="K37" s="35">
        <f>'future car-pickup shares'!K10</f>
        <v>0.45243278105322771</v>
      </c>
      <c r="L37" s="35">
        <f>'future car-pickup shares'!L10</f>
        <v>0.46206520206514451</v>
      </c>
      <c r="M37" s="35">
        <f>'future car-pickup shares'!M10</f>
        <v>0.47018424675514814</v>
      </c>
      <c r="N37" s="35">
        <f>'future car-pickup shares'!N10</f>
        <v>0.49222446843938822</v>
      </c>
      <c r="O37" s="35">
        <f>'future car-pickup shares'!O10</f>
        <v>0.49770600246768176</v>
      </c>
    </row>
    <row r="38" spans="1:15" s="35" customFormat="1">
      <c r="A38" s="35" t="str">
        <f>'future car-pickup shares'!A11</f>
        <v>truck</v>
      </c>
      <c r="B38" s="35">
        <f>'future car-pickup shares'!B11</f>
        <v>0.51341897608614862</v>
      </c>
      <c r="C38" s="35">
        <f>'future car-pickup shares'!C11</f>
        <v>0.55219668380790166</v>
      </c>
      <c r="D38" s="35">
        <f>'future car-pickup shares'!D11</f>
        <v>0.56252513660005221</v>
      </c>
      <c r="E38" s="35">
        <f>'future car-pickup shares'!E11</f>
        <v>0.56378054427682578</v>
      </c>
      <c r="F38" s="35">
        <f>'future car-pickup shares'!F11</f>
        <v>0.56601846326511707</v>
      </c>
      <c r="G38" s="35">
        <f>'future car-pickup shares'!G11</f>
        <v>0.56590640013405424</v>
      </c>
      <c r="H38" s="35">
        <f>'future car-pickup shares'!H11</f>
        <v>0.56111714371392885</v>
      </c>
      <c r="I38" s="35">
        <f>'future car-pickup shares'!I11</f>
        <v>0.55477776993174521</v>
      </c>
      <c r="J38" s="35">
        <f>'future car-pickup shares'!J11</f>
        <v>0.549699151366285</v>
      </c>
      <c r="K38" s="35">
        <f>'future car-pickup shares'!K11</f>
        <v>0.54756721894677229</v>
      </c>
      <c r="L38" s="35">
        <f>'future car-pickup shares'!L11</f>
        <v>0.53793479793485555</v>
      </c>
      <c r="M38" s="35">
        <f>'future car-pickup shares'!M11</f>
        <v>0.52981575324485186</v>
      </c>
      <c r="N38" s="35">
        <f>'future car-pickup shares'!N11</f>
        <v>0.50777553156061184</v>
      </c>
      <c r="O38" s="35">
        <f>'future car-pickup shares'!O11</f>
        <v>0.50229399753231818</v>
      </c>
    </row>
    <row r="39" spans="1:15" s="35" customFormat="1"/>
    <row r="40" spans="1:15" s="35" customFormat="1"/>
    <row r="41" spans="1:15" s="35" customFormat="1">
      <c r="B41" s="35">
        <f>(B49+B55)/2</f>
        <v>145.42372881355931</v>
      </c>
    </row>
    <row r="42" spans="1:15" s="35" customFormat="1">
      <c r="B42" s="5"/>
      <c r="O42" s="4"/>
    </row>
    <row r="43" spans="1:15" s="35" customFormat="1">
      <c r="A43" s="35" t="s">
        <v>535</v>
      </c>
      <c r="B43" s="5"/>
      <c r="O43" s="4"/>
    </row>
    <row r="44" spans="1:15" s="35" customFormat="1">
      <c r="B44" s="5"/>
      <c r="O44" s="4"/>
    </row>
    <row r="45" spans="1:15" s="35" customFormat="1">
      <c r="A45" s="149" t="s">
        <v>531</v>
      </c>
      <c r="B45" s="5"/>
      <c r="O45" s="4"/>
    </row>
    <row r="46" spans="1:15" s="35" customFormat="1">
      <c r="A46" s="35" t="s">
        <v>215</v>
      </c>
      <c r="B46" s="5">
        <f>C46</f>
        <v>75</v>
      </c>
      <c r="C46" s="35">
        <f>D69</f>
        <v>75</v>
      </c>
      <c r="D46" s="35">
        <f t="shared" ref="D46:N46" si="17">C46-($C$46-$O$46)/12</f>
        <v>74.5</v>
      </c>
      <c r="E46" s="35">
        <f t="shared" si="17"/>
        <v>74</v>
      </c>
      <c r="F46" s="35">
        <f t="shared" si="17"/>
        <v>73.5</v>
      </c>
      <c r="G46" s="35">
        <f t="shared" si="17"/>
        <v>73</v>
      </c>
      <c r="H46" s="35">
        <f t="shared" si="17"/>
        <v>72.5</v>
      </c>
      <c r="I46" s="35">
        <f t="shared" si="17"/>
        <v>72</v>
      </c>
      <c r="J46" s="35">
        <f t="shared" si="17"/>
        <v>71.5</v>
      </c>
      <c r="K46" s="35">
        <f t="shared" si="17"/>
        <v>71</v>
      </c>
      <c r="L46" s="35">
        <f t="shared" si="17"/>
        <v>70.5</v>
      </c>
      <c r="M46" s="35">
        <f t="shared" si="17"/>
        <v>70</v>
      </c>
      <c r="N46" s="35">
        <f t="shared" si="17"/>
        <v>69.5</v>
      </c>
      <c r="O46" s="4">
        <f>E69</f>
        <v>69</v>
      </c>
    </row>
    <row r="47" spans="1:15" s="35" customFormat="1">
      <c r="A47" s="35" t="s">
        <v>221</v>
      </c>
      <c r="B47" s="5">
        <f>C47</f>
        <v>90</v>
      </c>
      <c r="C47" s="35">
        <f>D70</f>
        <v>90</v>
      </c>
      <c r="D47" s="35">
        <f t="shared" ref="D47:N47" si="18">C47-($C$47-$O$47)/12</f>
        <v>89.416666666666671</v>
      </c>
      <c r="E47" s="35">
        <f t="shared" si="18"/>
        <v>88.833333333333343</v>
      </c>
      <c r="F47" s="35">
        <f t="shared" si="18"/>
        <v>88.250000000000014</v>
      </c>
      <c r="G47" s="35">
        <f t="shared" si="18"/>
        <v>87.666666666666686</v>
      </c>
      <c r="H47" s="35">
        <f t="shared" si="18"/>
        <v>87.083333333333357</v>
      </c>
      <c r="I47" s="35">
        <f t="shared" si="18"/>
        <v>86.500000000000028</v>
      </c>
      <c r="J47" s="35">
        <f t="shared" si="18"/>
        <v>85.9166666666667</v>
      </c>
      <c r="K47" s="35">
        <f t="shared" si="18"/>
        <v>85.333333333333371</v>
      </c>
      <c r="L47" s="35">
        <f t="shared" si="18"/>
        <v>84.750000000000043</v>
      </c>
      <c r="M47" s="35">
        <f t="shared" si="18"/>
        <v>84.166666666666714</v>
      </c>
      <c r="N47" s="35">
        <f t="shared" si="18"/>
        <v>83.583333333333385</v>
      </c>
      <c r="O47" s="4">
        <f>E70</f>
        <v>83</v>
      </c>
    </row>
    <row r="48" spans="1:15" s="35" customFormat="1">
      <c r="A48" s="35" t="s">
        <v>222</v>
      </c>
      <c r="B48" s="5">
        <f>C48</f>
        <v>128</v>
      </c>
      <c r="C48" s="35">
        <f>D71</f>
        <v>128</v>
      </c>
      <c r="D48" s="35">
        <f t="shared" ref="D48:N48" si="19">C48-($C$48-$O$48)/12</f>
        <v>127.25</v>
      </c>
      <c r="E48" s="35">
        <f t="shared" si="19"/>
        <v>126.5</v>
      </c>
      <c r="F48" s="35">
        <f t="shared" si="19"/>
        <v>125.75</v>
      </c>
      <c r="G48" s="35">
        <f t="shared" si="19"/>
        <v>125</v>
      </c>
      <c r="H48" s="35">
        <f t="shared" si="19"/>
        <v>124.25</v>
      </c>
      <c r="I48" s="35">
        <f t="shared" si="19"/>
        <v>123.5</v>
      </c>
      <c r="J48" s="35">
        <f t="shared" si="19"/>
        <v>122.75</v>
      </c>
      <c r="K48" s="35">
        <f t="shared" si="19"/>
        <v>122</v>
      </c>
      <c r="L48" s="35">
        <f t="shared" si="19"/>
        <v>121.25</v>
      </c>
      <c r="M48" s="35">
        <f t="shared" si="19"/>
        <v>120.5</v>
      </c>
      <c r="N48" s="35">
        <f t="shared" si="19"/>
        <v>119.75</v>
      </c>
      <c r="O48" s="4">
        <f>E71</f>
        <v>119</v>
      </c>
    </row>
    <row r="49" spans="1:15" s="35" customFormat="1">
      <c r="A49" s="5" t="s">
        <v>220</v>
      </c>
      <c r="B49" s="5">
        <f>C49</f>
        <v>186.14237288135593</v>
      </c>
      <c r="C49" s="4">
        <f>D72</f>
        <v>186.14237288135593</v>
      </c>
      <c r="D49" s="35">
        <f t="shared" ref="D49:N49" si="20">C49-($C$49-$O$49)/12</f>
        <v>185.05169491525425</v>
      </c>
      <c r="E49" s="35">
        <f t="shared" si="20"/>
        <v>183.96101694915257</v>
      </c>
      <c r="F49" s="35">
        <f t="shared" si="20"/>
        <v>182.87033898305089</v>
      </c>
      <c r="G49" s="35">
        <f t="shared" si="20"/>
        <v>181.77966101694921</v>
      </c>
      <c r="H49" s="35">
        <f t="shared" si="20"/>
        <v>180.68898305084753</v>
      </c>
      <c r="I49" s="35">
        <f t="shared" si="20"/>
        <v>179.59830508474585</v>
      </c>
      <c r="J49" s="35">
        <f t="shared" si="20"/>
        <v>178.50762711864417</v>
      </c>
      <c r="K49" s="35">
        <f t="shared" si="20"/>
        <v>177.41694915254249</v>
      </c>
      <c r="L49" s="35">
        <f t="shared" si="20"/>
        <v>176.32627118644081</v>
      </c>
      <c r="M49" s="35">
        <f t="shared" si="20"/>
        <v>175.23559322033913</v>
      </c>
      <c r="N49" s="35">
        <f t="shared" si="20"/>
        <v>174.14491525423745</v>
      </c>
      <c r="O49" s="4">
        <f>E72</f>
        <v>173.0542372881356</v>
      </c>
    </row>
    <row r="50" spans="1:15" s="35" customFormat="1">
      <c r="A50" s="5"/>
      <c r="B50" s="5"/>
      <c r="C50" s="4"/>
      <c r="O50" s="4"/>
    </row>
    <row r="51" spans="1:15" s="35" customFormat="1">
      <c r="A51" s="149" t="s">
        <v>530</v>
      </c>
      <c r="B51" s="5"/>
    </row>
    <row r="52" spans="1:15" s="35" customFormat="1">
      <c r="A52" s="35" t="s">
        <v>215</v>
      </c>
      <c r="B52" s="5">
        <f>C52</f>
        <v>42</v>
      </c>
      <c r="C52" s="35">
        <f>B69</f>
        <v>42</v>
      </c>
      <c r="D52" s="35">
        <f t="shared" ref="D52:N52" si="21">C52-($C$52-$O$52)/12</f>
        <v>41.75</v>
      </c>
      <c r="E52" s="35">
        <f t="shared" si="21"/>
        <v>41.5</v>
      </c>
      <c r="F52" s="35">
        <f t="shared" si="21"/>
        <v>41.25</v>
      </c>
      <c r="G52" s="35">
        <f t="shared" si="21"/>
        <v>41</v>
      </c>
      <c r="H52" s="35">
        <f t="shared" si="21"/>
        <v>40.75</v>
      </c>
      <c r="I52" s="35">
        <f t="shared" si="21"/>
        <v>40.5</v>
      </c>
      <c r="J52" s="35">
        <f t="shared" si="21"/>
        <v>40.25</v>
      </c>
      <c r="K52" s="35">
        <f t="shared" si="21"/>
        <v>40</v>
      </c>
      <c r="L52" s="35">
        <f t="shared" si="21"/>
        <v>39.75</v>
      </c>
      <c r="M52" s="35">
        <f t="shared" si="21"/>
        <v>39.5</v>
      </c>
      <c r="N52" s="35">
        <f t="shared" si="21"/>
        <v>39.25</v>
      </c>
      <c r="O52" s="4">
        <f>C69</f>
        <v>39</v>
      </c>
    </row>
    <row r="53" spans="1:15" s="35" customFormat="1">
      <c r="A53" s="35" t="s">
        <v>221</v>
      </c>
      <c r="B53" s="5">
        <f t="shared" ref="B53:B55" si="22">C53</f>
        <v>50</v>
      </c>
      <c r="C53" s="35">
        <f>B70</f>
        <v>50</v>
      </c>
      <c r="D53" s="35">
        <f t="shared" ref="D53:N53" si="23">C53-($C$53-$O$53)/12</f>
        <v>49.666666666666664</v>
      </c>
      <c r="E53" s="35">
        <f t="shared" si="23"/>
        <v>49.333333333333329</v>
      </c>
      <c r="F53" s="35">
        <f t="shared" si="23"/>
        <v>48.999999999999993</v>
      </c>
      <c r="G53" s="35">
        <f t="shared" si="23"/>
        <v>48.666666666666657</v>
      </c>
      <c r="H53" s="35">
        <f t="shared" si="23"/>
        <v>48.333333333333321</v>
      </c>
      <c r="I53" s="35">
        <f t="shared" si="23"/>
        <v>47.999999999999986</v>
      </c>
      <c r="J53" s="35">
        <f t="shared" si="23"/>
        <v>47.66666666666665</v>
      </c>
      <c r="K53" s="35">
        <f t="shared" si="23"/>
        <v>47.333333333333314</v>
      </c>
      <c r="L53" s="35">
        <f t="shared" si="23"/>
        <v>46.999999999999979</v>
      </c>
      <c r="M53" s="35">
        <f t="shared" si="23"/>
        <v>46.666666666666643</v>
      </c>
      <c r="N53" s="35">
        <f t="shared" si="23"/>
        <v>46.333333333333307</v>
      </c>
      <c r="O53" s="4">
        <f>C70</f>
        <v>46</v>
      </c>
    </row>
    <row r="54" spans="1:15" s="35" customFormat="1">
      <c r="A54" s="35" t="s">
        <v>222</v>
      </c>
      <c r="B54" s="5">
        <f t="shared" si="22"/>
        <v>72</v>
      </c>
      <c r="C54" s="35">
        <f>B71</f>
        <v>72</v>
      </c>
      <c r="D54" s="35">
        <f t="shared" ref="D54:N54" si="24">C54-($C$54-$O$54)/12</f>
        <v>71.5</v>
      </c>
      <c r="E54" s="35">
        <f t="shared" si="24"/>
        <v>71</v>
      </c>
      <c r="F54" s="35">
        <f t="shared" si="24"/>
        <v>70.5</v>
      </c>
      <c r="G54" s="35">
        <f t="shared" si="24"/>
        <v>70</v>
      </c>
      <c r="H54" s="35">
        <f t="shared" si="24"/>
        <v>69.5</v>
      </c>
      <c r="I54" s="35">
        <f t="shared" si="24"/>
        <v>69</v>
      </c>
      <c r="J54" s="35">
        <f t="shared" si="24"/>
        <v>68.5</v>
      </c>
      <c r="K54" s="35">
        <f t="shared" si="24"/>
        <v>68</v>
      </c>
      <c r="L54" s="35">
        <f t="shared" si="24"/>
        <v>67.5</v>
      </c>
      <c r="M54" s="35">
        <f t="shared" si="24"/>
        <v>67</v>
      </c>
      <c r="N54" s="35">
        <f t="shared" si="24"/>
        <v>66.5</v>
      </c>
      <c r="O54" s="4">
        <f>C71</f>
        <v>66</v>
      </c>
    </row>
    <row r="55" spans="1:15" s="35" customFormat="1">
      <c r="A55" s="5" t="s">
        <v>220</v>
      </c>
      <c r="B55" s="5">
        <f t="shared" si="22"/>
        <v>104.7050847457627</v>
      </c>
      <c r="C55" s="4">
        <f>B72</f>
        <v>104.7050847457627</v>
      </c>
      <c r="D55" s="35">
        <f t="shared" ref="D55:N55" si="25">C55-($C$55-$O$55)/12</f>
        <v>103.9779661016949</v>
      </c>
      <c r="E55" s="35">
        <f t="shared" si="25"/>
        <v>103.2508474576271</v>
      </c>
      <c r="F55" s="35">
        <f t="shared" si="25"/>
        <v>102.5237288135593</v>
      </c>
      <c r="G55" s="35">
        <f t="shared" si="25"/>
        <v>101.7966101694915</v>
      </c>
      <c r="H55" s="35">
        <f t="shared" si="25"/>
        <v>101.0694915254237</v>
      </c>
      <c r="I55" s="35">
        <f t="shared" si="25"/>
        <v>100.3423728813559</v>
      </c>
      <c r="J55" s="35">
        <f t="shared" si="25"/>
        <v>99.615254237288099</v>
      </c>
      <c r="K55" s="35">
        <f t="shared" si="25"/>
        <v>98.888135593220298</v>
      </c>
      <c r="L55" s="35">
        <f t="shared" si="25"/>
        <v>98.161016949152497</v>
      </c>
      <c r="M55" s="35">
        <f t="shared" si="25"/>
        <v>97.433898305084696</v>
      </c>
      <c r="N55" s="35">
        <f t="shared" si="25"/>
        <v>96.706779661016895</v>
      </c>
      <c r="O55" s="4">
        <f>C72</f>
        <v>95.979661016949152</v>
      </c>
    </row>
    <row r="56" spans="1:15" s="35" customFormat="1">
      <c r="B56" s="5"/>
      <c r="O56" s="4"/>
    </row>
    <row r="57" spans="1:15" s="35" customFormat="1">
      <c r="A57" s="149" t="s">
        <v>532</v>
      </c>
      <c r="B57" s="28" t="s">
        <v>600</v>
      </c>
      <c r="C57" s="28"/>
      <c r="O57" s="4"/>
    </row>
    <row r="58" spans="1:15" s="35" customFormat="1">
      <c r="B58" s="5"/>
      <c r="O58" s="4"/>
    </row>
    <row r="59" spans="1:15" s="35" customFormat="1">
      <c r="A59" s="35" t="s">
        <v>215</v>
      </c>
      <c r="B59" s="5">
        <f>C59*1.2</f>
        <v>20.16</v>
      </c>
      <c r="C59" s="35">
        <f>C82</f>
        <v>16.8</v>
      </c>
      <c r="D59" s="35">
        <f t="shared" ref="D59:N59" si="26">C59-($C$59-$O$59)/12</f>
        <v>16.8</v>
      </c>
      <c r="E59" s="35">
        <f t="shared" si="26"/>
        <v>16.8</v>
      </c>
      <c r="F59" s="35">
        <f t="shared" si="26"/>
        <v>16.8</v>
      </c>
      <c r="G59" s="35">
        <f t="shared" si="26"/>
        <v>16.8</v>
      </c>
      <c r="H59" s="35">
        <f t="shared" si="26"/>
        <v>16.8</v>
      </c>
      <c r="I59" s="35">
        <f t="shared" si="26"/>
        <v>16.8</v>
      </c>
      <c r="J59" s="35">
        <f t="shared" si="26"/>
        <v>16.8</v>
      </c>
      <c r="K59" s="35">
        <f t="shared" si="26"/>
        <v>16.8</v>
      </c>
      <c r="L59" s="35">
        <f t="shared" si="26"/>
        <v>16.8</v>
      </c>
      <c r="M59" s="35">
        <f t="shared" si="26"/>
        <v>16.8</v>
      </c>
      <c r="N59" s="35">
        <f t="shared" si="26"/>
        <v>16.8</v>
      </c>
      <c r="O59" s="4">
        <f>C82</f>
        <v>16.8</v>
      </c>
    </row>
    <row r="60" spans="1:15" s="35" customFormat="1">
      <c r="A60" s="35" t="s">
        <v>221</v>
      </c>
      <c r="B60" s="5">
        <f t="shared" ref="B60:B62" si="27">C60*1.2</f>
        <v>24.479999999999997</v>
      </c>
      <c r="C60" s="35">
        <f t="shared" ref="C60:C62" si="28">C83</f>
        <v>20.399999999999999</v>
      </c>
      <c r="D60" s="35">
        <f t="shared" ref="D60:N60" si="29">C60-($C$60-$O$60)/12</f>
        <v>20.399999999999999</v>
      </c>
      <c r="E60" s="35">
        <f t="shared" si="29"/>
        <v>20.399999999999999</v>
      </c>
      <c r="F60" s="35">
        <f t="shared" si="29"/>
        <v>20.399999999999999</v>
      </c>
      <c r="G60" s="35">
        <f t="shared" si="29"/>
        <v>20.399999999999999</v>
      </c>
      <c r="H60" s="35">
        <f t="shared" si="29"/>
        <v>20.399999999999999</v>
      </c>
      <c r="I60" s="35">
        <f t="shared" si="29"/>
        <v>20.399999999999999</v>
      </c>
      <c r="J60" s="35">
        <f t="shared" si="29"/>
        <v>20.399999999999999</v>
      </c>
      <c r="K60" s="35">
        <f t="shared" si="29"/>
        <v>20.399999999999999</v>
      </c>
      <c r="L60" s="35">
        <f t="shared" si="29"/>
        <v>20.399999999999999</v>
      </c>
      <c r="M60" s="35">
        <f t="shared" si="29"/>
        <v>20.399999999999999</v>
      </c>
      <c r="N60" s="35">
        <f t="shared" si="29"/>
        <v>20.399999999999999</v>
      </c>
      <c r="O60" s="4">
        <f t="shared" ref="O60:O62" si="30">C83</f>
        <v>20.399999999999999</v>
      </c>
    </row>
    <row r="61" spans="1:15" s="35" customFormat="1">
      <c r="A61" s="35" t="s">
        <v>222</v>
      </c>
      <c r="B61" s="5">
        <f t="shared" si="27"/>
        <v>36</v>
      </c>
      <c r="C61" s="35">
        <f t="shared" si="28"/>
        <v>30</v>
      </c>
      <c r="D61" s="35">
        <f t="shared" ref="D61:N61" si="31">C61-($C$61-$O$61)/12</f>
        <v>30</v>
      </c>
      <c r="E61" s="35">
        <f t="shared" si="31"/>
        <v>30</v>
      </c>
      <c r="F61" s="35">
        <f t="shared" si="31"/>
        <v>30</v>
      </c>
      <c r="G61" s="35">
        <f t="shared" si="31"/>
        <v>30</v>
      </c>
      <c r="H61" s="35">
        <f t="shared" si="31"/>
        <v>30</v>
      </c>
      <c r="I61" s="35">
        <f t="shared" si="31"/>
        <v>30</v>
      </c>
      <c r="J61" s="35">
        <f t="shared" si="31"/>
        <v>30</v>
      </c>
      <c r="K61" s="35">
        <f t="shared" si="31"/>
        <v>30</v>
      </c>
      <c r="L61" s="35">
        <f t="shared" si="31"/>
        <v>30</v>
      </c>
      <c r="M61" s="35">
        <f t="shared" si="31"/>
        <v>30</v>
      </c>
      <c r="N61" s="35">
        <f t="shared" si="31"/>
        <v>30</v>
      </c>
      <c r="O61" s="4">
        <f t="shared" si="30"/>
        <v>30</v>
      </c>
    </row>
    <row r="62" spans="1:15" s="35" customFormat="1">
      <c r="A62" s="5" t="s">
        <v>220</v>
      </c>
      <c r="B62" s="5">
        <f t="shared" si="27"/>
        <v>52.352542372881352</v>
      </c>
      <c r="C62" s="35">
        <f t="shared" si="28"/>
        <v>43.627118644067792</v>
      </c>
      <c r="D62" s="35">
        <f t="shared" ref="D62:N62" si="32">C62-($C$62-$O$62)/12</f>
        <v>43.627118644067792</v>
      </c>
      <c r="E62" s="35">
        <f t="shared" si="32"/>
        <v>43.627118644067792</v>
      </c>
      <c r="F62" s="35">
        <f t="shared" si="32"/>
        <v>43.627118644067792</v>
      </c>
      <c r="G62" s="35">
        <f t="shared" si="32"/>
        <v>43.627118644067792</v>
      </c>
      <c r="H62" s="35">
        <f t="shared" si="32"/>
        <v>43.627118644067792</v>
      </c>
      <c r="I62" s="35">
        <f t="shared" si="32"/>
        <v>43.627118644067792</v>
      </c>
      <c r="J62" s="35">
        <f t="shared" si="32"/>
        <v>43.627118644067792</v>
      </c>
      <c r="K62" s="35">
        <f t="shared" si="32"/>
        <v>43.627118644067792</v>
      </c>
      <c r="L62" s="35">
        <f t="shared" si="32"/>
        <v>43.627118644067792</v>
      </c>
      <c r="M62" s="35">
        <f t="shared" si="32"/>
        <v>43.627118644067792</v>
      </c>
      <c r="N62" s="35">
        <f t="shared" si="32"/>
        <v>43.627118644067792</v>
      </c>
      <c r="O62" s="4">
        <f t="shared" si="30"/>
        <v>43.627118644067792</v>
      </c>
    </row>
    <row r="63" spans="1:15" s="35" customFormat="1"/>
    <row r="64" spans="1:15" s="35" customFormat="1">
      <c r="A64" s="1" t="s">
        <v>533</v>
      </c>
    </row>
    <row r="65" spans="1:11" s="35" customFormat="1">
      <c r="A65"/>
    </row>
    <row r="66" spans="1:11" s="35" customFormat="1">
      <c r="B66" s="35" t="s">
        <v>528</v>
      </c>
      <c r="D66" s="35" t="s">
        <v>529</v>
      </c>
      <c r="G66" s="35" t="s">
        <v>208</v>
      </c>
    </row>
    <row r="67" spans="1:11">
      <c r="B67" t="s">
        <v>526</v>
      </c>
      <c r="D67" t="s">
        <v>527</v>
      </c>
    </row>
    <row r="68" spans="1:11" s="35" customFormat="1">
      <c r="B68">
        <v>2018</v>
      </c>
      <c r="C68">
        <v>2030</v>
      </c>
      <c r="D68" s="35">
        <v>2018</v>
      </c>
      <c r="E68" s="35">
        <v>2030</v>
      </c>
      <c r="H68" s="35">
        <v>2018</v>
      </c>
      <c r="I68" s="35">
        <v>2030</v>
      </c>
    </row>
    <row r="69" spans="1:11" s="35" customFormat="1">
      <c r="A69" s="35" t="s">
        <v>215</v>
      </c>
      <c r="B69" s="35">
        <v>42</v>
      </c>
      <c r="C69" s="35">
        <v>39</v>
      </c>
      <c r="D69" s="35">
        <v>75</v>
      </c>
      <c r="E69" s="35">
        <v>69</v>
      </c>
      <c r="G69" s="35" t="s">
        <v>215</v>
      </c>
      <c r="H69" s="35">
        <v>15</v>
      </c>
      <c r="I69" s="35">
        <v>14</v>
      </c>
    </row>
    <row r="70" spans="1:11" s="35" customFormat="1">
      <c r="A70" s="35" t="s">
        <v>221</v>
      </c>
      <c r="B70" s="35">
        <v>50</v>
      </c>
      <c r="C70" s="35">
        <v>46</v>
      </c>
      <c r="D70" s="35">
        <v>90</v>
      </c>
      <c r="E70" s="35">
        <v>83</v>
      </c>
      <c r="G70" s="35" t="s">
        <v>221</v>
      </c>
      <c r="H70" s="35">
        <v>19</v>
      </c>
      <c r="I70" s="35">
        <v>17</v>
      </c>
    </row>
    <row r="71" spans="1:11" s="35" customFormat="1">
      <c r="A71" s="35" t="s">
        <v>222</v>
      </c>
      <c r="B71" s="4">
        <v>72</v>
      </c>
      <c r="C71" s="4">
        <v>66</v>
      </c>
      <c r="D71" s="4">
        <v>128</v>
      </c>
      <c r="E71" s="4">
        <v>119</v>
      </c>
      <c r="G71" s="35" t="s">
        <v>222</v>
      </c>
      <c r="H71" s="4">
        <v>27</v>
      </c>
      <c r="I71" s="4">
        <v>25</v>
      </c>
    </row>
    <row r="72" spans="1:11">
      <c r="A72" s="30" t="s">
        <v>220</v>
      </c>
      <c r="B72" s="148">
        <f>B71*$C$89</f>
        <v>104.7050847457627</v>
      </c>
      <c r="C72" s="148">
        <f>C71*$C$89</f>
        <v>95.979661016949152</v>
      </c>
      <c r="D72" s="148">
        <f>D71*$C$89</f>
        <v>186.14237288135593</v>
      </c>
      <c r="E72" s="148">
        <f>E71*$C$89</f>
        <v>173.0542372881356</v>
      </c>
      <c r="F72" s="30"/>
      <c r="G72" s="30" t="s">
        <v>220</v>
      </c>
      <c r="H72" s="148">
        <f>H71*C89</f>
        <v>39.264406779661016</v>
      </c>
      <c r="I72" s="148">
        <f>I71*C89</f>
        <v>36.355932203389827</v>
      </c>
      <c r="J72" s="30"/>
      <c r="K72" s="30" t="s">
        <v>397</v>
      </c>
    </row>
    <row r="73" spans="1:11" s="35" customFormat="1">
      <c r="B73" s="4"/>
      <c r="C73" s="4"/>
      <c r="D73" s="4"/>
      <c r="E73" s="4"/>
    </row>
    <row r="74" spans="1:11" s="35" customFormat="1">
      <c r="A74" s="1" t="s">
        <v>567</v>
      </c>
    </row>
    <row r="75" spans="1:11" s="35" customFormat="1">
      <c r="A75" s="28" t="s">
        <v>476</v>
      </c>
      <c r="B75" s="4"/>
      <c r="C75" s="4"/>
      <c r="D75" s="4"/>
      <c r="E75" s="4"/>
    </row>
    <row r="76" spans="1:11" s="35" customFormat="1">
      <c r="A76" t="s">
        <v>601</v>
      </c>
      <c r="H76"/>
    </row>
    <row r="77" spans="1:11" s="35" customFormat="1">
      <c r="A77" s="35" t="s">
        <v>602</v>
      </c>
      <c r="H77"/>
    </row>
    <row r="78" spans="1:11">
      <c r="A78" s="35" t="s">
        <v>603</v>
      </c>
      <c r="B78" s="35"/>
      <c r="C78" s="35"/>
      <c r="D78" s="35"/>
      <c r="E78" s="35"/>
    </row>
    <row r="79" spans="1:11" s="35" customFormat="1"/>
    <row r="80" spans="1:11" s="35" customFormat="1">
      <c r="A80" s="35" t="s">
        <v>208</v>
      </c>
    </row>
    <row r="81" spans="1:5" s="35" customFormat="1">
      <c r="B81" s="35">
        <v>2018</v>
      </c>
      <c r="C81" s="35">
        <v>2030</v>
      </c>
    </row>
    <row r="82" spans="1:5" s="35" customFormat="1">
      <c r="A82" s="35" t="s">
        <v>215</v>
      </c>
      <c r="B82" s="35">
        <f>H69*1.2</f>
        <v>18</v>
      </c>
      <c r="C82" s="35">
        <f>I69*1.2</f>
        <v>16.8</v>
      </c>
    </row>
    <row r="83" spans="1:5" s="35" customFormat="1">
      <c r="A83" s="35" t="s">
        <v>221</v>
      </c>
      <c r="B83" s="35">
        <f t="shared" ref="B83:C83" si="33">H70*1.2</f>
        <v>22.8</v>
      </c>
      <c r="C83" s="35">
        <f t="shared" si="33"/>
        <v>20.399999999999999</v>
      </c>
    </row>
    <row r="84" spans="1:5" s="35" customFormat="1">
      <c r="A84" s="35" t="s">
        <v>222</v>
      </c>
      <c r="B84" s="35">
        <f t="shared" ref="B84:C84" si="34">H71*1.2</f>
        <v>32.4</v>
      </c>
      <c r="C84" s="35">
        <f t="shared" si="34"/>
        <v>30</v>
      </c>
    </row>
    <row r="85" spans="1:5" s="35" customFormat="1">
      <c r="A85" s="30" t="s">
        <v>220</v>
      </c>
      <c r="B85" s="35">
        <f t="shared" ref="B85:C85" si="35">H72*1.2</f>
        <v>47.11728813559322</v>
      </c>
      <c r="C85" s="35">
        <f t="shared" si="35"/>
        <v>43.627118644067792</v>
      </c>
      <c r="D85" s="30"/>
      <c r="E85" s="30" t="s">
        <v>397</v>
      </c>
    </row>
    <row r="86" spans="1:5" s="35" customFormat="1"/>
    <row r="88" spans="1:5">
      <c r="B88" s="35"/>
      <c r="C88" s="35"/>
    </row>
    <row r="89" spans="1:5" ht="42.75">
      <c r="A89" s="10" t="s">
        <v>592</v>
      </c>
      <c r="B89" s="35"/>
      <c r="C89" s="32">
        <f>'Data &amp; intermediate calcs'!$B$207</f>
        <v>1.4542372881355932</v>
      </c>
    </row>
    <row r="92" spans="1:5">
      <c r="A92" t="str">
        <f>'Data &amp; intermediate calcs'!A24</f>
        <v>Car category</v>
      </c>
    </row>
    <row r="93" spans="1:5">
      <c r="A93" t="str">
        <f>'Data &amp; intermediate calcs'!A32</f>
        <v>Share of cars</v>
      </c>
      <c r="B93">
        <f>'Data &amp; intermediate calcs'!B32</f>
        <v>0.61194029850746268</v>
      </c>
    </row>
    <row r="94" spans="1:5">
      <c r="A94" t="str">
        <f>'Data &amp; intermediate calcs'!A33</f>
        <v>Share of crossovers</v>
      </c>
      <c r="B94">
        <f>'Data &amp; intermediate calcs'!B33</f>
        <v>0.38805970149253732</v>
      </c>
    </row>
    <row r="95" spans="1:5">
      <c r="A95" t="str">
        <f>'Data &amp; intermediate calcs'!A35</f>
        <v xml:space="preserve">Light truck category </v>
      </c>
    </row>
    <row r="96" spans="1:5">
      <c r="A96" t="str">
        <f>'Data &amp; intermediate calcs'!A39</f>
        <v>Share of pickups</v>
      </c>
      <c r="B96">
        <f>'Data &amp; intermediate calcs'!B39</f>
        <v>0.29555555555555557</v>
      </c>
      <c r="C96" s="35"/>
    </row>
    <row r="97" spans="1:2">
      <c r="A97" t="str">
        <f>'Data &amp; intermediate calcs'!A40</f>
        <v>Share of truck SUVs</v>
      </c>
      <c r="B97">
        <f>'Data &amp; intermediate calcs'!B40</f>
        <v>0.70444444444444443</v>
      </c>
    </row>
  </sheetData>
  <pageMargins left="0.7" right="0.7" top="0.75" bottom="0.75" header="0.3" footer="0.3"/>
  <pageSetup orientation="portrait" horizontalDpi="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6"/>
  <sheetViews>
    <sheetView topLeftCell="A13" workbookViewId="0">
      <selection activeCell="B32" sqref="B32"/>
    </sheetView>
  </sheetViews>
  <sheetFormatPr defaultRowHeight="14.25"/>
  <cols>
    <col min="1" max="1" width="40.1328125" customWidth="1"/>
    <col min="2" max="2" width="14.59765625" customWidth="1"/>
    <col min="3" max="9" width="9.86328125" bestFit="1" customWidth="1"/>
    <col min="10" max="15" width="8.86328125" bestFit="1" customWidth="1"/>
  </cols>
  <sheetData>
    <row r="1" spans="1:15" s="35" customFormat="1">
      <c r="B1" s="35">
        <f>'Battery size'!B5</f>
        <v>2017</v>
      </c>
      <c r="C1" s="35">
        <f>'Battery size'!C5</f>
        <v>2018</v>
      </c>
      <c r="D1" s="35">
        <f>'Battery size'!D5</f>
        <v>2019</v>
      </c>
      <c r="E1" s="35">
        <f>'Battery size'!E5</f>
        <v>2020</v>
      </c>
      <c r="F1" s="35">
        <f>'Battery size'!F5</f>
        <v>2021</v>
      </c>
      <c r="G1" s="35">
        <f>'Battery size'!G5</f>
        <v>2022</v>
      </c>
      <c r="H1" s="35">
        <f>'Battery size'!H5</f>
        <v>2023</v>
      </c>
      <c r="I1" s="35">
        <f>'Battery size'!I5</f>
        <v>2024</v>
      </c>
      <c r="J1" s="35">
        <f>'Battery size'!J5</f>
        <v>2025</v>
      </c>
      <c r="K1" s="35">
        <f>'Battery size'!K5</f>
        <v>2026</v>
      </c>
      <c r="L1" s="35">
        <f>'Battery size'!L5</f>
        <v>2027</v>
      </c>
      <c r="M1" s="35">
        <f>'Battery size'!M5</f>
        <v>2028</v>
      </c>
      <c r="N1" s="35">
        <f>'Battery size'!N5</f>
        <v>2029</v>
      </c>
      <c r="O1" s="35">
        <f>'Battery size'!O5</f>
        <v>2030</v>
      </c>
    </row>
    <row r="2" spans="1:15" s="35" customFormat="1">
      <c r="A2" s="35" t="s">
        <v>215</v>
      </c>
      <c r="B2" s="115">
        <f t="shared" ref="B2:O2" si="0">B16*$B$8+B20*$B$7</f>
        <v>15265.306699457102</v>
      </c>
      <c r="C2" s="115">
        <f t="shared" si="0"/>
        <v>13201.773070437888</v>
      </c>
      <c r="D2" s="115">
        <f t="shared" si="0"/>
        <v>11674.082237183022</v>
      </c>
      <c r="E2" s="115">
        <f t="shared" si="0"/>
        <v>10588.520481864529</v>
      </c>
      <c r="F2" s="115">
        <f t="shared" si="0"/>
        <v>9711.2385711534262</v>
      </c>
      <c r="G2" s="115">
        <f t="shared" si="0"/>
        <v>8951.6521750951397</v>
      </c>
      <c r="H2" s="115">
        <f t="shared" si="0"/>
        <v>8252.8522303140944</v>
      </c>
      <c r="I2" s="115">
        <f t="shared" si="0"/>
        <v>7622.3797983198165</v>
      </c>
      <c r="J2" s="115">
        <f t="shared" si="0"/>
        <v>7063.6543078129871</v>
      </c>
      <c r="K2" s="115">
        <f t="shared" si="0"/>
        <v>6562.7232684703022</v>
      </c>
      <c r="L2" s="115">
        <f t="shared" si="0"/>
        <v>6102.1994959610802</v>
      </c>
      <c r="M2" s="115">
        <f t="shared" si="0"/>
        <v>5684.8307454912238</v>
      </c>
      <c r="N2" s="115">
        <f t="shared" si="0"/>
        <v>5300.2518738117997</v>
      </c>
      <c r="O2" s="115">
        <f t="shared" si="0"/>
        <v>4948.5544727630095</v>
      </c>
    </row>
    <row r="3" spans="1:15" s="35" customFormat="1">
      <c r="A3" s="35" t="s">
        <v>570</v>
      </c>
      <c r="B3" s="115">
        <f t="shared" ref="B3:O3" si="1">$B$7*B17+$B$8*B21</f>
        <v>33033.368789415581</v>
      </c>
      <c r="C3" s="115">
        <f t="shared" si="1"/>
        <v>28567.984063199958</v>
      </c>
      <c r="D3" s="115">
        <f t="shared" si="1"/>
        <v>25262.136648230407</v>
      </c>
      <c r="E3" s="115">
        <f t="shared" si="1"/>
        <v>22913.0346935087</v>
      </c>
      <c r="F3" s="115">
        <f t="shared" si="1"/>
        <v>21014.640022549767</v>
      </c>
      <c r="G3" s="115">
        <f t="shared" si="1"/>
        <v>19370.93262495724</v>
      </c>
      <c r="H3" s="115">
        <f t="shared" si="1"/>
        <v>17858.764101884164</v>
      </c>
      <c r="I3" s="115">
        <f t="shared" si="1"/>
        <v>16494.452937512513</v>
      </c>
      <c r="J3" s="115">
        <f t="shared" si="1"/>
        <v>15285.398606451114</v>
      </c>
      <c r="K3" s="115">
        <f t="shared" si="1"/>
        <v>14201.408609626444</v>
      </c>
      <c r="L3" s="115">
        <f t="shared" si="1"/>
        <v>13204.857939987352</v>
      </c>
      <c r="M3" s="115">
        <f t="shared" si="1"/>
        <v>12301.692603915941</v>
      </c>
      <c r="N3" s="115">
        <f t="shared" si="1"/>
        <v>11469.482944004194</v>
      </c>
      <c r="O3" s="115">
        <f t="shared" si="1"/>
        <v>10708.427160464849</v>
      </c>
    </row>
    <row r="4" spans="1:15" s="35" customFormat="1">
      <c r="A4" s="35" t="s">
        <v>650</v>
      </c>
      <c r="B4" s="114">
        <f t="shared" ref="B4:O4" si="2">B2*B11+B3*B12</f>
        <v>24387.766944718696</v>
      </c>
      <c r="C4" s="114">
        <f t="shared" si="2"/>
        <v>21686.943823333626</v>
      </c>
      <c r="D4" s="114">
        <f t="shared" si="2"/>
        <v>19317.704400886392</v>
      </c>
      <c r="E4" s="114">
        <f t="shared" si="2"/>
        <v>17536.841812052753</v>
      </c>
      <c r="F4" s="114">
        <f t="shared" si="2"/>
        <v>16109.17249034148</v>
      </c>
      <c r="G4" s="114">
        <f t="shared" si="2"/>
        <v>14847.989666463731</v>
      </c>
      <c r="H4" s="114">
        <f t="shared" si="2"/>
        <v>13642.894062457213</v>
      </c>
      <c r="I4" s="114">
        <f t="shared" si="2"/>
        <v>12544.408749152479</v>
      </c>
      <c r="J4" s="114">
        <f t="shared" si="2"/>
        <v>11583.140171524958</v>
      </c>
      <c r="K4" s="114">
        <f t="shared" si="2"/>
        <v>10745.416957136647</v>
      </c>
      <c r="L4" s="114">
        <f t="shared" si="2"/>
        <v>9922.9666308486485</v>
      </c>
      <c r="M4" s="114">
        <f t="shared" si="2"/>
        <v>9190.5483951296446</v>
      </c>
      <c r="N4" s="114">
        <f t="shared" si="2"/>
        <v>8432.8364597989857</v>
      </c>
      <c r="O4" s="114">
        <f t="shared" si="2"/>
        <v>7841.7039503459837</v>
      </c>
    </row>
    <row r="5" spans="1:15" s="35" customFormat="1">
      <c r="B5" s="115"/>
      <c r="C5" s="115"/>
      <c r="D5" s="115"/>
    </row>
    <row r="6" spans="1:15" s="35" customFormat="1">
      <c r="A6" s="30" t="str">
        <f>'Data &amp; intermediate calcs'!A51</f>
        <v>Range</v>
      </c>
      <c r="B6" s="157" t="str">
        <f>'Data &amp; intermediate calcs'!B51</f>
        <v>Shares on average</v>
      </c>
      <c r="C6" s="115"/>
      <c r="D6" s="115"/>
    </row>
    <row r="7" spans="1:15" s="35" customFormat="1">
      <c r="A7" s="30" t="str">
        <f>'Data &amp; intermediate calcs'!A52</f>
        <v>150 - short</v>
      </c>
      <c r="B7" s="158">
        <f>'Data &amp; intermediate calcs'!B52</f>
        <v>0.66208678740083282</v>
      </c>
      <c r="C7" s="115"/>
      <c r="D7" s="115"/>
    </row>
    <row r="8" spans="1:15" s="35" customFormat="1">
      <c r="A8" s="30" t="str">
        <f>'Data &amp; intermediate calcs'!A53</f>
        <v>250 - long</v>
      </c>
      <c r="B8" s="158">
        <f>'Data &amp; intermediate calcs'!B53</f>
        <v>0.33791321259916729</v>
      </c>
    </row>
    <row r="9" spans="1:15" s="35" customFormat="1">
      <c r="B9" s="81"/>
    </row>
    <row r="10" spans="1:15" s="35" customFormat="1">
      <c r="A10" s="159"/>
      <c r="B10" s="159">
        <f>'future car-pickup shares'!B9</f>
        <v>2017</v>
      </c>
      <c r="C10" s="159">
        <f>'future car-pickup shares'!C9</f>
        <v>2018</v>
      </c>
      <c r="D10" s="159">
        <f>'future car-pickup shares'!D9</f>
        <v>2019</v>
      </c>
      <c r="E10" s="159">
        <f>'future car-pickup shares'!E9</f>
        <v>2020</v>
      </c>
      <c r="F10" s="159">
        <f>'future car-pickup shares'!F9</f>
        <v>2021</v>
      </c>
      <c r="G10" s="159">
        <f>'future car-pickup shares'!G9</f>
        <v>2022</v>
      </c>
      <c r="H10" s="159">
        <f>'future car-pickup shares'!H9</f>
        <v>2023</v>
      </c>
      <c r="I10" s="159">
        <f>'future car-pickup shares'!I9</f>
        <v>2024</v>
      </c>
      <c r="J10" s="159">
        <f>'future car-pickup shares'!J9</f>
        <v>2025</v>
      </c>
      <c r="K10" s="159">
        <f>'future car-pickup shares'!K9</f>
        <v>2026</v>
      </c>
      <c r="L10" s="159">
        <f>'future car-pickup shares'!L9</f>
        <v>2027</v>
      </c>
      <c r="M10" s="159">
        <f>'future car-pickup shares'!M9</f>
        <v>2028</v>
      </c>
      <c r="N10" s="159">
        <f>'future car-pickup shares'!N9</f>
        <v>2029</v>
      </c>
      <c r="O10" s="159">
        <f>'future car-pickup shares'!O9</f>
        <v>2030</v>
      </c>
    </row>
    <row r="11" spans="1:15" s="35" customFormat="1">
      <c r="A11" s="81" t="str">
        <f>'future car-pickup shares'!A10</f>
        <v>car</v>
      </c>
      <c r="B11" s="81">
        <f>'future car-pickup shares'!B10</f>
        <v>0.48658102391385133</v>
      </c>
      <c r="C11" s="81">
        <f>'future car-pickup shares'!C10</f>
        <v>0.4478033161920984</v>
      </c>
      <c r="D11" s="81">
        <f>'future car-pickup shares'!D10</f>
        <v>0.43747486339994773</v>
      </c>
      <c r="E11" s="81">
        <f>'future car-pickup shares'!E10</f>
        <v>0.43621945572317417</v>
      </c>
      <c r="F11" s="81">
        <f>'future car-pickup shares'!F10</f>
        <v>0.43398153673488299</v>
      </c>
      <c r="G11" s="81">
        <f>'future car-pickup shares'!G10</f>
        <v>0.43409359986594581</v>
      </c>
      <c r="H11" s="81">
        <f>'future car-pickup shares'!H10</f>
        <v>0.43888285628607115</v>
      </c>
      <c r="I11" s="81">
        <f>'future car-pickup shares'!I10</f>
        <v>0.44522223006825484</v>
      </c>
      <c r="J11" s="81">
        <f>'future car-pickup shares'!J10</f>
        <v>0.45030084863371506</v>
      </c>
      <c r="K11" s="81">
        <f>'future car-pickup shares'!K10</f>
        <v>0.45243278105322771</v>
      </c>
      <c r="L11" s="81">
        <f>'future car-pickup shares'!L10</f>
        <v>0.46206520206514451</v>
      </c>
      <c r="M11" s="81">
        <f>'future car-pickup shares'!M10</f>
        <v>0.47018424675514814</v>
      </c>
      <c r="N11" s="81">
        <f>'future car-pickup shares'!N10</f>
        <v>0.49222446843938822</v>
      </c>
      <c r="O11" s="81">
        <f>'future car-pickup shares'!O10</f>
        <v>0.49770600246768176</v>
      </c>
    </row>
    <row r="12" spans="1:15" s="35" customFormat="1">
      <c r="A12" s="81" t="str">
        <f>'future car-pickup shares'!A11</f>
        <v>truck</v>
      </c>
      <c r="B12" s="81">
        <f>'future car-pickup shares'!B11</f>
        <v>0.51341897608614862</v>
      </c>
      <c r="C12" s="81">
        <f>'future car-pickup shares'!C11</f>
        <v>0.55219668380790166</v>
      </c>
      <c r="D12" s="81">
        <f>'future car-pickup shares'!D11</f>
        <v>0.56252513660005221</v>
      </c>
      <c r="E12" s="81">
        <f>'future car-pickup shares'!E11</f>
        <v>0.56378054427682578</v>
      </c>
      <c r="F12" s="81">
        <f>'future car-pickup shares'!F11</f>
        <v>0.56601846326511707</v>
      </c>
      <c r="G12" s="81">
        <f>'future car-pickup shares'!G11</f>
        <v>0.56590640013405424</v>
      </c>
      <c r="H12" s="81">
        <f>'future car-pickup shares'!H11</f>
        <v>0.56111714371392885</v>
      </c>
      <c r="I12" s="81">
        <f>'future car-pickup shares'!I11</f>
        <v>0.55477776993174521</v>
      </c>
      <c r="J12" s="81">
        <f>'future car-pickup shares'!J11</f>
        <v>0.549699151366285</v>
      </c>
      <c r="K12" s="81">
        <f>'future car-pickup shares'!K11</f>
        <v>0.54756721894677229</v>
      </c>
      <c r="L12" s="81">
        <f>'future car-pickup shares'!L11</f>
        <v>0.53793479793485555</v>
      </c>
      <c r="M12" s="81">
        <f>'future car-pickup shares'!M11</f>
        <v>0.52981575324485186</v>
      </c>
      <c r="N12" s="81">
        <f>'future car-pickup shares'!N11</f>
        <v>0.50777553156061184</v>
      </c>
      <c r="O12" s="81">
        <f>'future car-pickup shares'!O11</f>
        <v>0.50229399753231818</v>
      </c>
    </row>
    <row r="13" spans="1:15" s="35" customFormat="1">
      <c r="B13" s="81"/>
    </row>
    <row r="14" spans="1:15" s="35" customFormat="1">
      <c r="B14" s="81"/>
    </row>
    <row r="15" spans="1:15" s="35" customFormat="1">
      <c r="A15" s="149" t="s">
        <v>531</v>
      </c>
    </row>
    <row r="16" spans="1:15" s="35" customFormat="1">
      <c r="A16" s="35" t="s">
        <v>215</v>
      </c>
      <c r="B16" s="35">
        <f>'Battery size'!$B$7*B32</f>
        <v>21579.143701523313</v>
      </c>
      <c r="C16" s="35">
        <f>'Battery size'!$B$7*C32</f>
        <v>18662.118214238795</v>
      </c>
      <c r="D16" s="35">
        <f>'Battery size'!$B$7*D32</f>
        <v>16502.563829165148</v>
      </c>
      <c r="E16" s="35">
        <f>'Battery size'!$B$7*E32</f>
        <v>14968.006183118723</v>
      </c>
      <c r="F16" s="35">
        <f>'Battery size'!$B$7*F32</f>
        <v>13727.874373735876</v>
      </c>
      <c r="G16" s="35">
        <f>'Battery size'!$B$7*G32</f>
        <v>12654.117762291777</v>
      </c>
      <c r="H16" s="35">
        <f>'Battery size'!$B$7*H32</f>
        <v>11666.289301067147</v>
      </c>
      <c r="I16" s="35">
        <f>'Battery size'!$B$7*I32</f>
        <v>10775.049087050533</v>
      </c>
      <c r="J16" s="35">
        <f>'Battery size'!$B$7*J32</f>
        <v>9985.2308484310779</v>
      </c>
      <c r="K16" s="35">
        <f>'Battery size'!$B$7*K32</f>
        <v>9277.1112478655905</v>
      </c>
      <c r="L16" s="35">
        <f>'Battery size'!$B$7*L32</f>
        <v>8626.1116406780347</v>
      </c>
      <c r="M16" s="35">
        <f>'Battery size'!$B$7*M32</f>
        <v>8036.1162727346855</v>
      </c>
      <c r="N16" s="35">
        <f>'Battery size'!$B$7*N32</f>
        <v>7492.4729054622076</v>
      </c>
      <c r="O16" s="35">
        <f>'Battery size'!$B$7*O32</f>
        <v>6995.3110137228141</v>
      </c>
    </row>
    <row r="17" spans="1:35" s="35" customFormat="1">
      <c r="A17" s="35" t="s">
        <v>570</v>
      </c>
      <c r="B17" s="35">
        <f>'Battery size'!$B$8*B32</f>
        <v>38764.144855142062</v>
      </c>
      <c r="C17" s="35">
        <f>'Battery size'!$B$8*C32</f>
        <v>33524.085281913663</v>
      </c>
      <c r="D17" s="35">
        <f>'Battery size'!$B$8*D32</f>
        <v>29644.72472139047</v>
      </c>
      <c r="E17" s="35">
        <f>'Battery size'!$B$8*E32</f>
        <v>26888.090088306755</v>
      </c>
      <c r="F17" s="35">
        <f>'Battery size'!$B$8*F32</f>
        <v>24660.353447626589</v>
      </c>
      <c r="G17" s="35">
        <f>'Battery size'!$B$8*G32</f>
        <v>22731.488363779576</v>
      </c>
      <c r="H17" s="35">
        <f>'Battery size'!$B$8*H32</f>
        <v>20956.982104745741</v>
      </c>
      <c r="I17" s="35">
        <f>'Battery size'!$B$8*I32</f>
        <v>19355.98415808352</v>
      </c>
      <c r="J17" s="35">
        <f>'Battery size'!$B$8*J32</f>
        <v>17937.177692240464</v>
      </c>
      <c r="K17" s="35">
        <f>'Battery size'!$B$8*K32</f>
        <v>16665.132278818979</v>
      </c>
      <c r="L17" s="35">
        <f>'Battery size'!$B$8*L32</f>
        <v>15495.695556829054</v>
      </c>
      <c r="M17" s="35">
        <f>'Battery size'!$B$8*M32</f>
        <v>14435.845072344613</v>
      </c>
      <c r="N17" s="35">
        <f>'Battery size'!$B$8*N32</f>
        <v>13459.259971009018</v>
      </c>
      <c r="O17" s="35">
        <f>'Battery size'!$B$8*O32</f>
        <v>12566.172837691403</v>
      </c>
    </row>
    <row r="18" spans="1:35" s="35" customFormat="1">
      <c r="A18" s="35" t="s">
        <v>519</v>
      </c>
      <c r="B18" s="35">
        <f>'Battery size'!$B$9*B32</f>
        <v>30402.249397853535</v>
      </c>
      <c r="C18" s="35">
        <f>'Battery size'!$B$9*C32</f>
        <v>26292.534128750485</v>
      </c>
      <c r="D18" s="35">
        <f>'Battery size'!$B$9*D32</f>
        <v>23249.998618010901</v>
      </c>
      <c r="E18" s="35">
        <f>'Battery size'!$B$9*E32</f>
        <v>21088.003456581344</v>
      </c>
      <c r="F18" s="35">
        <f>'Battery size'!$B$9*F32</f>
        <v>19340.816585936092</v>
      </c>
      <c r="G18" s="35">
        <f>'Battery size'!$B$9*G32</f>
        <v>17828.031058148299</v>
      </c>
      <c r="H18" s="35">
        <f>'Battery size'!$B$9*H32</f>
        <v>16436.307287462761</v>
      </c>
      <c r="I18" s="35">
        <f>'Battery size'!$B$9*I32</f>
        <v>15180.663985082012</v>
      </c>
      <c r="J18" s="35">
        <f>'Battery size'!$B$9*J32</f>
        <v>14067.911254871175</v>
      </c>
      <c r="K18" s="35">
        <f>'Battery size'!$B$9*K32</f>
        <v>13070.261440880611</v>
      </c>
      <c r="L18" s="35">
        <f>'Battery size'!$B$9*L32</f>
        <v>12153.086381046165</v>
      </c>
      <c r="M18" s="35">
        <f>'Battery size'!$B$9*M32</f>
        <v>11321.858480259452</v>
      </c>
      <c r="N18" s="35">
        <f>'Battery size'!$B$9*N32</f>
        <v>10555.934611179326</v>
      </c>
      <c r="O18" s="35">
        <f>'Battery size'!$B$9*O32</f>
        <v>9855.4971873021805</v>
      </c>
    </row>
    <row r="19" spans="1:35" s="35" customFormat="1">
      <c r="A19" s="149" t="s">
        <v>530</v>
      </c>
    </row>
    <row r="20" spans="1:35" s="35" customFormat="1">
      <c r="A20" s="35" t="s">
        <v>215</v>
      </c>
      <c r="B20" s="35">
        <f>'Battery size'!$B$11*B32</f>
        <v>12042.875764728245</v>
      </c>
      <c r="C20" s="35">
        <f>'Battery size'!$B$11*C32</f>
        <v>10414.94390460381</v>
      </c>
      <c r="D20" s="35">
        <f>'Battery size'!$B$11*D32</f>
        <v>9209.7410695728668</v>
      </c>
      <c r="E20" s="35">
        <f>'Battery size'!$B$11*E32</f>
        <v>8353.3360453157475</v>
      </c>
      <c r="F20" s="35">
        <f>'Battery size'!$B$11*F32</f>
        <v>7661.2440179925779</v>
      </c>
      <c r="G20" s="35">
        <f>'Battery size'!$B$11*G32</f>
        <v>7062.0025628154654</v>
      </c>
      <c r="H20" s="35">
        <f>'Battery size'!$B$11*H32</f>
        <v>6510.7158389335018</v>
      </c>
      <c r="I20" s="35">
        <f>'Battery size'!$B$11*I32</f>
        <v>6013.3330269744611</v>
      </c>
      <c r="J20" s="35">
        <f>'Battery size'!$B$11*J32</f>
        <v>5572.5517311096419</v>
      </c>
      <c r="K20" s="35">
        <f>'Battery size'!$B$11*K32</f>
        <v>5177.3647628900844</v>
      </c>
      <c r="L20" s="35">
        <f>'Battery size'!$B$11*L32</f>
        <v>4814.0552868197628</v>
      </c>
      <c r="M20" s="35">
        <f>'Battery size'!$B$11*M32</f>
        <v>4484.7910205363278</v>
      </c>
      <c r="N20" s="35">
        <f>'Battery size'!$B$11*N32</f>
        <v>4181.3948513955283</v>
      </c>
      <c r="O20" s="35">
        <f>'Battery size'!$B$11*O32</f>
        <v>3903.9390366519556</v>
      </c>
    </row>
    <row r="21" spans="1:35" s="35" customFormat="1">
      <c r="A21" s="35" t="s">
        <v>570</v>
      </c>
      <c r="B21" s="35">
        <f>'Battery size'!$B$12*B32</f>
        <v>21804.831481017409</v>
      </c>
      <c r="C21" s="35">
        <f>'Battery size'!$B$12*C32</f>
        <v>18857.297971076438</v>
      </c>
      <c r="D21" s="35">
        <f>'Battery size'!$B$12*D32</f>
        <v>16675.157655782139</v>
      </c>
      <c r="E21" s="35">
        <f>'Battery size'!$B$12*E32</f>
        <v>15124.55067467255</v>
      </c>
      <c r="F21" s="35">
        <f>'Battery size'!$B$12*F32</f>
        <v>13871.448814289957</v>
      </c>
      <c r="G21" s="35">
        <f>'Battery size'!$B$12*G32</f>
        <v>12786.462204626012</v>
      </c>
      <c r="H21" s="35">
        <f>'Battery size'!$B$12*H32</f>
        <v>11788.30243391948</v>
      </c>
      <c r="I21" s="35">
        <f>'Battery size'!$B$12*I32</f>
        <v>10887.741088921981</v>
      </c>
      <c r="J21" s="35">
        <f>'Battery size'!$B$12*J32</f>
        <v>10089.662451885262</v>
      </c>
      <c r="K21" s="35">
        <f>'Battery size'!$B$12*K32</f>
        <v>9374.1369068356762</v>
      </c>
      <c r="L21" s="35">
        <f>'Battery size'!$B$12*L32</f>
        <v>8716.3287507163423</v>
      </c>
      <c r="M21" s="35">
        <f>'Battery size'!$B$12*M32</f>
        <v>8120.162853193845</v>
      </c>
      <c r="N21" s="35">
        <f>'Battery size'!$B$12*N32</f>
        <v>7570.8337336925724</v>
      </c>
      <c r="O21" s="35">
        <f>'Battery size'!$B$12*O32</f>
        <v>7068.472221201414</v>
      </c>
    </row>
    <row r="22" spans="1:35" s="35" customFormat="1">
      <c r="A22" s="35" t="s">
        <v>519</v>
      </c>
      <c r="B22" s="35">
        <f>'Battery size'!$B$13*B32</f>
        <v>17054.849073183752</v>
      </c>
      <c r="C22" s="35">
        <f>'Battery size'!$B$13*C32</f>
        <v>14749.408685168919</v>
      </c>
      <c r="D22" s="35">
        <f>'Battery size'!$B$13*D32</f>
        <v>13042.627609320984</v>
      </c>
      <c r="E22" s="35">
        <f>'Battery size'!$B$13*E32</f>
        <v>11829.806127179667</v>
      </c>
      <c r="F22" s="35">
        <f>'Battery size'!$B$13*F32</f>
        <v>10849.681005792867</v>
      </c>
      <c r="G22" s="35">
        <f>'Battery size'!$B$13*G32</f>
        <v>10001.048770760317</v>
      </c>
      <c r="H22" s="35">
        <f>'Battery size'!$B$13*H32</f>
        <v>9220.3289447371862</v>
      </c>
      <c r="I22" s="35">
        <f>'Battery size'!$B$13*I32</f>
        <v>8515.9466231656243</v>
      </c>
      <c r="J22" s="35">
        <f>'Battery size'!$B$13*J32</f>
        <v>7891.7220922380257</v>
      </c>
      <c r="K22" s="35">
        <f>'Battery size'!$B$13*K32</f>
        <v>7332.0672199015007</v>
      </c>
      <c r="L22" s="35">
        <f>'Battery size'!$B$13*L32</f>
        <v>6817.5565330616937</v>
      </c>
      <c r="M22" s="35">
        <f>'Battery size'!$B$13*M32</f>
        <v>6351.2599045517754</v>
      </c>
      <c r="N22" s="35">
        <f>'Battery size'!$B$13*N32</f>
        <v>5921.5970918510566</v>
      </c>
      <c r="O22" s="35">
        <f>'Battery size'!$B$13*O32</f>
        <v>5528.6704240539775</v>
      </c>
    </row>
    <row r="23" spans="1:35" s="35" customFormat="1">
      <c r="A23" s="149" t="s">
        <v>532</v>
      </c>
    </row>
    <row r="24" spans="1:35" s="35" customFormat="1">
      <c r="A24" s="35" t="s">
        <v>215</v>
      </c>
      <c r="B24" s="114">
        <f>'Battery size'!$B$15*B32*$F$72</f>
        <v>6996.3768201831945</v>
      </c>
      <c r="C24" s="114">
        <f>'Battery size'!$B$15*C32*$F$72</f>
        <v>6050.6205943844698</v>
      </c>
      <c r="D24" s="114">
        <f>'Battery size'!$B$15*D32*$F$72</f>
        <v>5350.4511877278173</v>
      </c>
      <c r="E24" s="114">
        <f>'Battery size'!$B$15*E32*$F$72</f>
        <v>4852.9178429141302</v>
      </c>
      <c r="F24" s="114">
        <f>'Battery size'!$B$15*F32*$F$72</f>
        <v>4450.8430634350207</v>
      </c>
      <c r="G24" s="114">
        <f>'Battery size'!$B$15*G32*$F$72</f>
        <v>4102.7103492395254</v>
      </c>
      <c r="H24" s="114">
        <f>'Battery size'!$B$15*H32*$F$72</f>
        <v>3782.4372075420001</v>
      </c>
      <c r="I24" s="114">
        <f>'Battery size'!$B$15*I32*$F$72</f>
        <v>3493.4798484916146</v>
      </c>
      <c r="J24" s="114">
        <f>'Battery size'!$B$15*J32*$F$72</f>
        <v>3237.4054604960888</v>
      </c>
      <c r="K24" s="114">
        <f>'Battery size'!$B$15*K32*$F$72</f>
        <v>3007.8193551417776</v>
      </c>
      <c r="L24" s="114">
        <f>'Battery size'!$B$15*L32*$F$72</f>
        <v>2796.7526592304912</v>
      </c>
      <c r="M24" s="114">
        <f>'Battery size'!$B$15*M32*$F$72</f>
        <v>2605.4647205898618</v>
      </c>
      <c r="N24" s="114">
        <f>'Battery size'!$B$15*N32*$F$72</f>
        <v>2429.2049993589867</v>
      </c>
      <c r="O24" s="114">
        <f>'Battery size'!$B$15*O32*$F$72</f>
        <v>2268.0154737987864</v>
      </c>
    </row>
    <row r="25" spans="1:35" s="35" customFormat="1">
      <c r="A25" s="35" t="s">
        <v>570</v>
      </c>
      <c r="B25" s="114">
        <f>'Battery size'!$B$16*B32*$F$72</f>
        <v>13082.898888610445</v>
      </c>
      <c r="C25" s="114">
        <f>'Battery size'!$B$16*C32*$F$72</f>
        <v>11314.378782645863</v>
      </c>
      <c r="D25" s="114">
        <f>'Battery size'!$B$16*D32*$F$72</f>
        <v>10005.094593469283</v>
      </c>
      <c r="E25" s="114">
        <f>'Battery size'!$B$16*E32*$F$72</f>
        <v>9074.7304048035294</v>
      </c>
      <c r="F25" s="114">
        <f>'Battery size'!$B$16*F32*$F$72</f>
        <v>8322.8692885739747</v>
      </c>
      <c r="G25" s="114">
        <f>'Battery size'!$B$16*G32*$F$72</f>
        <v>7671.8773227756064</v>
      </c>
      <c r="H25" s="114">
        <f>'Battery size'!$B$16*H32*$F$72</f>
        <v>7072.9814603516879</v>
      </c>
      <c r="I25" s="114">
        <f>'Battery size'!$B$16*I32*$F$72</f>
        <v>6532.644653353188</v>
      </c>
      <c r="J25" s="114">
        <f>'Battery size'!$B$16*J32*$F$72</f>
        <v>6053.7974711311572</v>
      </c>
      <c r="K25" s="114">
        <f>'Battery size'!$B$16*K32*$F$72</f>
        <v>5624.4821441014055</v>
      </c>
      <c r="L25" s="114">
        <f>'Battery size'!$B$16*L32*$F$72</f>
        <v>5229.797250429805</v>
      </c>
      <c r="M25" s="114">
        <f>'Battery size'!$B$16*M32*$F$72</f>
        <v>4872.0977119163072</v>
      </c>
      <c r="N25" s="114">
        <f>'Battery size'!$B$16*N32*$F$72</f>
        <v>4542.5002402155433</v>
      </c>
      <c r="O25" s="114">
        <f>'Battery size'!$B$16*O32*$F$72</f>
        <v>4241.0833327208484</v>
      </c>
    </row>
    <row r="26" spans="1:35" s="35" customFormat="1">
      <c r="A26" s="35" t="s">
        <v>519</v>
      </c>
      <c r="B26" s="114">
        <f>'Battery size'!$B$17*B32*$F$72</f>
        <v>10121.312748480859</v>
      </c>
      <c r="C26" s="114">
        <f>'Battery size'!$B$17*C32*$F$72</f>
        <v>8753.1339337667123</v>
      </c>
      <c r="D26" s="114">
        <f>'Battery size'!$B$17*D32*$F$72</f>
        <v>7740.2334391497443</v>
      </c>
      <c r="E26" s="114">
        <f>'Battery size'!$B$17*E32*$F$72</f>
        <v>7020.4765256670253</v>
      </c>
      <c r="F26" s="114">
        <f>'Battery size'!$B$17*F32*$F$72</f>
        <v>6438.814803324577</v>
      </c>
      <c r="G26" s="114">
        <f>'Battery size'!$B$17*G32*$F$72</f>
        <v>5935.1884022729173</v>
      </c>
      <c r="H26" s="114">
        <f>'Battery size'!$B$17*H32*$F$72</f>
        <v>5471.8650685857101</v>
      </c>
      <c r="I26" s="114">
        <f>'Battery size'!$B$17*I32*$F$72</f>
        <v>5053.844730760703</v>
      </c>
      <c r="J26" s="114">
        <f>'Battery size'!$B$17*J32*$F$72</f>
        <v>4683.3945628535548</v>
      </c>
      <c r="K26" s="114">
        <f>'Battery size'!$B$17*K32*$F$72</f>
        <v>4351.2636850121553</v>
      </c>
      <c r="L26" s="114">
        <f>'Battery size'!$B$17*L32*$F$72</f>
        <v>4045.9239220159843</v>
      </c>
      <c r="M26" s="114">
        <f>'Battery size'!$B$17*M32*$F$72</f>
        <v>3769.1971101597692</v>
      </c>
      <c r="N26" s="114">
        <f>'Battery size'!$B$17*N32*$F$72</f>
        <v>3514.2108780872904</v>
      </c>
      <c r="O26" s="114">
        <f>'Battery size'!$B$17*O32*$F$72</f>
        <v>3281.0259536750405</v>
      </c>
    </row>
    <row r="27" spans="1:35" s="35" customFormat="1"/>
    <row r="28" spans="1:35" s="35" customFormat="1"/>
    <row r="29" spans="1:35" s="35" customFormat="1"/>
    <row r="30" spans="1:35" s="35" customFormat="1">
      <c r="A30" s="1" t="s">
        <v>582</v>
      </c>
    </row>
    <row r="31" spans="1:35" s="35" customFormat="1">
      <c r="A31" s="35" t="s">
        <v>211</v>
      </c>
      <c r="B31" s="35">
        <v>2017</v>
      </c>
      <c r="C31" s="35">
        <v>2018</v>
      </c>
      <c r="D31" s="35">
        <v>2019</v>
      </c>
      <c r="E31" s="35">
        <v>2020</v>
      </c>
      <c r="F31" s="35">
        <v>2021</v>
      </c>
      <c r="G31" s="35">
        <v>2022</v>
      </c>
      <c r="H31" s="35">
        <v>2023</v>
      </c>
      <c r="I31" s="35">
        <v>2024</v>
      </c>
      <c r="J31" s="35">
        <v>2025</v>
      </c>
      <c r="K31" s="35">
        <v>2026</v>
      </c>
      <c r="L31" s="35">
        <v>2027</v>
      </c>
      <c r="M31" s="35">
        <v>2028</v>
      </c>
      <c r="N31" s="35">
        <v>2029</v>
      </c>
      <c r="O31" s="35">
        <v>2030</v>
      </c>
      <c r="P31" s="35">
        <v>2031</v>
      </c>
      <c r="Q31" s="35">
        <v>2032</v>
      </c>
      <c r="R31" s="35">
        <v>2033</v>
      </c>
      <c r="S31" s="35">
        <v>2034</v>
      </c>
      <c r="T31" s="35">
        <v>2035</v>
      </c>
      <c r="U31" s="35">
        <v>2036</v>
      </c>
      <c r="V31" s="35">
        <v>2037</v>
      </c>
      <c r="W31" s="35">
        <v>2038</v>
      </c>
      <c r="X31" s="35">
        <v>2039</v>
      </c>
      <c r="Y31" s="35">
        <v>2040</v>
      </c>
      <c r="Z31" s="35">
        <v>2041</v>
      </c>
      <c r="AA31" s="35">
        <v>2042</v>
      </c>
      <c r="AB31" s="35">
        <v>2043</v>
      </c>
      <c r="AC31" s="35">
        <v>2044</v>
      </c>
      <c r="AD31" s="35">
        <v>2045</v>
      </c>
      <c r="AE31" s="35">
        <v>2046</v>
      </c>
      <c r="AF31" s="35">
        <v>2047</v>
      </c>
      <c r="AG31" s="35">
        <v>2048</v>
      </c>
      <c r="AH31" s="35">
        <v>2049</v>
      </c>
      <c r="AI31" s="35">
        <v>2050</v>
      </c>
    </row>
    <row r="32" spans="1:35" s="35" customFormat="1">
      <c r="B32" s="115">
        <f>B43</f>
        <v>266.99956195790617</v>
      </c>
      <c r="C32" s="115">
        <f>C42</f>
        <v>230.90709517156031</v>
      </c>
      <c r="D32" s="35">
        <f t="shared" ref="D32:AI32" si="3">$B$32*D33</f>
        <v>204.18684700906093</v>
      </c>
      <c r="E32" s="35">
        <f t="shared" si="3"/>
        <v>185.19970715954835</v>
      </c>
      <c r="F32" s="35">
        <f t="shared" si="3"/>
        <v>169.85550933338939</v>
      </c>
      <c r="G32" s="35">
        <f t="shared" si="3"/>
        <v>156.56987812992594</v>
      </c>
      <c r="H32" s="35">
        <f t="shared" si="3"/>
        <v>144.3474391821789</v>
      </c>
      <c r="I32" s="35">
        <f t="shared" si="3"/>
        <v>133.32009027375543</v>
      </c>
      <c r="J32" s="35">
        <f t="shared" si="3"/>
        <v>123.54763930653409</v>
      </c>
      <c r="K32" s="35">
        <f t="shared" si="3"/>
        <v>114.7860486808854</v>
      </c>
      <c r="L32" s="35">
        <f t="shared" si="3"/>
        <v>106.73120589573929</v>
      </c>
      <c r="M32" s="35">
        <f t="shared" si="3"/>
        <v>99.431170872248174</v>
      </c>
      <c r="N32" s="35">
        <f t="shared" si="3"/>
        <v>92.704650907842634</v>
      </c>
      <c r="O32" s="35">
        <f t="shared" si="3"/>
        <v>86.553247999894452</v>
      </c>
      <c r="P32" s="35">
        <f t="shared" si="3"/>
        <v>81.139030882512017</v>
      </c>
      <c r="Q32" s="35">
        <f t="shared" si="3"/>
        <v>76.397652661263521</v>
      </c>
      <c r="R32" s="35">
        <f t="shared" si="3"/>
        <v>72.18600157093951</v>
      </c>
      <c r="S32" s="35">
        <f t="shared" si="3"/>
        <v>68.47550865841049</v>
      </c>
      <c r="T32" s="35">
        <f t="shared" si="3"/>
        <v>65.228793985002355</v>
      </c>
      <c r="U32" s="35">
        <f t="shared" si="3"/>
        <v>62.395394633505056</v>
      </c>
      <c r="V32" s="35">
        <f t="shared" si="3"/>
        <v>59.885331751538772</v>
      </c>
      <c r="W32" s="35">
        <f t="shared" si="3"/>
        <v>57.646540424521731</v>
      </c>
      <c r="X32" s="35">
        <f t="shared" si="3"/>
        <v>55.652053696696171</v>
      </c>
      <c r="Y32" s="35">
        <f t="shared" si="3"/>
        <v>53.88184660091526</v>
      </c>
      <c r="Z32" s="35">
        <f t="shared" si="3"/>
        <v>52.306549185363608</v>
      </c>
      <c r="AA32" s="35">
        <f t="shared" si="3"/>
        <v>50.891985506110622</v>
      </c>
      <c r="AB32" s="35">
        <f t="shared" si="3"/>
        <v>49.615727599951825</v>
      </c>
      <c r="AC32" s="35">
        <f t="shared" si="3"/>
        <v>48.45855149842626</v>
      </c>
      <c r="AD32" s="35">
        <f t="shared" si="3"/>
        <v>47.404170228254493</v>
      </c>
      <c r="AE32" s="35">
        <f t="shared" si="3"/>
        <v>46.439233811338617</v>
      </c>
      <c r="AF32" s="35">
        <f t="shared" si="3"/>
        <v>45.552261266514456</v>
      </c>
      <c r="AG32" s="35">
        <f t="shared" si="3"/>
        <v>44.733373609989556</v>
      </c>
      <c r="AH32" s="35">
        <f t="shared" si="3"/>
        <v>43.974560854905192</v>
      </c>
      <c r="AI32" s="35">
        <f t="shared" si="3"/>
        <v>43.268614013088488</v>
      </c>
    </row>
    <row r="33" spans="1:35" s="35" customFormat="1">
      <c r="A33" s="35" t="str">
        <f t="shared" ref="A33:AI33" si="4">A84</f>
        <v>This Year Battery Cost as Fraction of First Year Battery Cost : BAU</v>
      </c>
      <c r="B33" s="35">
        <f t="shared" si="4"/>
        <v>1</v>
      </c>
      <c r="C33" s="35">
        <f t="shared" si="4"/>
        <v>0.86482199999999998</v>
      </c>
      <c r="D33" s="35">
        <f t="shared" si="4"/>
        <v>0.76474600000000004</v>
      </c>
      <c r="E33" s="35">
        <f t="shared" si="4"/>
        <v>0.69363300000000006</v>
      </c>
      <c r="F33" s="35">
        <f t="shared" si="4"/>
        <v>0.63616399999999995</v>
      </c>
      <c r="G33" s="35">
        <f t="shared" si="4"/>
        <v>0.58640499999999995</v>
      </c>
      <c r="H33" s="35">
        <f t="shared" si="4"/>
        <v>0.540628</v>
      </c>
      <c r="I33" s="35">
        <f t="shared" si="4"/>
        <v>0.49932700000000002</v>
      </c>
      <c r="J33" s="35">
        <f t="shared" si="4"/>
        <v>0.46272600000000003</v>
      </c>
      <c r="K33" s="35">
        <f t="shared" si="4"/>
        <v>0.42991099999999999</v>
      </c>
      <c r="L33" s="35">
        <f t="shared" si="4"/>
        <v>0.39974300000000001</v>
      </c>
      <c r="M33" s="35">
        <f t="shared" si="4"/>
        <v>0.37240200000000001</v>
      </c>
      <c r="N33" s="35">
        <f t="shared" si="4"/>
        <v>0.34720899999999999</v>
      </c>
      <c r="O33" s="35">
        <f t="shared" si="4"/>
        <v>0.32417000000000001</v>
      </c>
      <c r="P33" s="35">
        <f t="shared" si="4"/>
        <v>0.303892</v>
      </c>
      <c r="Q33" s="35">
        <f t="shared" si="4"/>
        <v>0.286134</v>
      </c>
      <c r="R33" s="35">
        <f t="shared" si="4"/>
        <v>0.27035999999999999</v>
      </c>
      <c r="S33" s="35">
        <f t="shared" si="4"/>
        <v>0.256463</v>
      </c>
      <c r="T33" s="35">
        <f t="shared" si="4"/>
        <v>0.24430299999999999</v>
      </c>
      <c r="U33" s="35">
        <f t="shared" si="4"/>
        <v>0.23369100000000001</v>
      </c>
      <c r="V33" s="35">
        <f t="shared" si="4"/>
        <v>0.22428999999999999</v>
      </c>
      <c r="W33" s="35">
        <f t="shared" si="4"/>
        <v>0.21590500000000001</v>
      </c>
      <c r="X33" s="35">
        <f t="shared" si="4"/>
        <v>0.20843500000000001</v>
      </c>
      <c r="Y33" s="35">
        <f t="shared" si="4"/>
        <v>0.20180500000000001</v>
      </c>
      <c r="Z33" s="35">
        <f t="shared" si="4"/>
        <v>0.195905</v>
      </c>
      <c r="AA33" s="35">
        <f t="shared" si="4"/>
        <v>0.190607</v>
      </c>
      <c r="AB33" s="35">
        <f t="shared" si="4"/>
        <v>0.18582699999999999</v>
      </c>
      <c r="AC33" s="35">
        <f t="shared" si="4"/>
        <v>0.18149299999999999</v>
      </c>
      <c r="AD33" s="35">
        <f t="shared" si="4"/>
        <v>0.17754400000000001</v>
      </c>
      <c r="AE33" s="35">
        <f t="shared" si="4"/>
        <v>0.17393</v>
      </c>
      <c r="AF33" s="35">
        <f t="shared" si="4"/>
        <v>0.17060800000000001</v>
      </c>
      <c r="AG33" s="35">
        <f t="shared" si="4"/>
        <v>0.167541</v>
      </c>
      <c r="AH33" s="35">
        <f t="shared" si="4"/>
        <v>0.16469900000000001</v>
      </c>
      <c r="AI33" s="35">
        <f t="shared" si="4"/>
        <v>0.162055</v>
      </c>
    </row>
    <row r="34" spans="1:35" s="35" customFormat="1"/>
    <row r="35" spans="1:35" s="35" customFormat="1"/>
    <row r="36" spans="1:35" s="35" customFormat="1"/>
    <row r="37" spans="1:35" s="35" customFormat="1">
      <c r="A37" s="1" t="s">
        <v>635</v>
      </c>
    </row>
    <row r="38" spans="1:35">
      <c r="C38">
        <v>2018</v>
      </c>
    </row>
    <row r="39" spans="1:35" ht="28.5">
      <c r="A39" s="10" t="s">
        <v>577</v>
      </c>
      <c r="B39" s="35">
        <f>1.07*C40</f>
        <v>188.32000000000002</v>
      </c>
    </row>
    <row r="40" spans="1:35" s="35" customFormat="1">
      <c r="A40" s="10" t="s">
        <v>578</v>
      </c>
      <c r="C40" s="35">
        <v>176</v>
      </c>
    </row>
    <row r="41" spans="1:35">
      <c r="A41" s="151" t="s">
        <v>563</v>
      </c>
      <c r="B41" s="5"/>
      <c r="C41" s="5">
        <f>C40*(1+B51)</f>
        <v>200.78877841005246</v>
      </c>
      <c r="D41" t="s">
        <v>579</v>
      </c>
    </row>
    <row r="42" spans="1:35">
      <c r="A42" s="5" t="s">
        <v>580</v>
      </c>
      <c r="B42" s="150"/>
      <c r="C42" s="150">
        <f>C41*(1+B53)</f>
        <v>230.90709517156031</v>
      </c>
    </row>
    <row r="43" spans="1:35" s="35" customFormat="1" ht="28.5">
      <c r="A43" s="151" t="s">
        <v>633</v>
      </c>
      <c r="B43" s="150">
        <f>C42/C84</f>
        <v>266.99956195790617</v>
      </c>
      <c r="C43" s="150"/>
    </row>
    <row r="44" spans="1:35" s="35" customFormat="1"/>
    <row r="45" spans="1:35">
      <c r="A45" t="s">
        <v>634</v>
      </c>
      <c r="B45">
        <v>261.60000000000002</v>
      </c>
      <c r="C45" s="115">
        <v>226.2</v>
      </c>
    </row>
    <row r="46" spans="1:35" s="35" customFormat="1"/>
    <row r="47" spans="1:35" s="35" customFormat="1">
      <c r="A47" s="1" t="s">
        <v>581</v>
      </c>
    </row>
    <row r="48" spans="1:35" s="35" customFormat="1"/>
    <row r="49" spans="1:2" s="35" customFormat="1">
      <c r="A49" t="s">
        <v>557</v>
      </c>
      <c r="B49">
        <f>'Data &amp; intermediate calcs'!B91</f>
        <v>0.1</v>
      </c>
    </row>
    <row r="50" spans="1:2" s="35" customFormat="1">
      <c r="A50" t="s">
        <v>560</v>
      </c>
      <c r="B50">
        <f>'Data &amp; intermediate calcs'!B90</f>
        <v>0.17955555555555555</v>
      </c>
    </row>
    <row r="51" spans="1:2" s="35" customFormat="1">
      <c r="A51" t="s">
        <v>632</v>
      </c>
      <c r="B51" s="35">
        <f>B49*B78+B50*B79</f>
        <v>0.14084533187529805</v>
      </c>
    </row>
    <row r="53" spans="1:2">
      <c r="A53" t="s">
        <v>562</v>
      </c>
      <c r="B53">
        <f>0.15</f>
        <v>0.15</v>
      </c>
    </row>
    <row r="56" spans="1:2">
      <c r="A56" t="s">
        <v>480</v>
      </c>
      <c r="B56" t="s">
        <v>639</v>
      </c>
    </row>
    <row r="57" spans="1:2">
      <c r="B57" t="s">
        <v>553</v>
      </c>
    </row>
    <row r="58" spans="1:2">
      <c r="B58" t="s">
        <v>554</v>
      </c>
    </row>
    <row r="59" spans="1:2">
      <c r="B59" t="s">
        <v>555</v>
      </c>
    </row>
    <row r="60" spans="1:2">
      <c r="B60" t="s">
        <v>556</v>
      </c>
    </row>
    <row r="61" spans="1:2">
      <c r="B61" t="s">
        <v>547</v>
      </c>
    </row>
    <row r="62" spans="1:2">
      <c r="B62" t="s">
        <v>548</v>
      </c>
    </row>
    <row r="63" spans="1:2">
      <c r="B63" t="s">
        <v>549</v>
      </c>
    </row>
    <row r="64" spans="1:2">
      <c r="B64" t="s">
        <v>550</v>
      </c>
    </row>
    <row r="65" spans="1:15">
      <c r="B65" t="s">
        <v>551</v>
      </c>
    </row>
    <row r="66" spans="1:15">
      <c r="B66" t="s">
        <v>552</v>
      </c>
    </row>
    <row r="67" spans="1:15" s="35" customFormat="1"/>
    <row r="68" spans="1:15" s="35" customFormat="1">
      <c r="A68" s="35" t="s">
        <v>641</v>
      </c>
      <c r="B68" t="s">
        <v>640</v>
      </c>
    </row>
    <row r="69" spans="1:15" s="35" customFormat="1">
      <c r="B69" t="s">
        <v>636</v>
      </c>
    </row>
    <row r="70" spans="1:15" s="35" customFormat="1">
      <c r="B70" t="s">
        <v>637</v>
      </c>
    </row>
    <row r="71" spans="1:15">
      <c r="B71" t="s">
        <v>638</v>
      </c>
    </row>
    <row r="72" spans="1:15" s="35" customFormat="1">
      <c r="B72" s="35" t="s">
        <v>642</v>
      </c>
      <c r="F72" s="35">
        <v>1.2</v>
      </c>
    </row>
    <row r="73" spans="1:15" s="35" customFormat="1"/>
    <row r="75" spans="1:15">
      <c r="A75" t="str">
        <f>'future car-pickup shares'!A7</f>
        <v xml:space="preserve">Shares by year (future values based on EIA - AEO 2019 - Pacific Region trends in car and light truck sales) </v>
      </c>
    </row>
    <row r="76" spans="1:15">
      <c r="B76" t="str">
        <f>'future car-pickup shares'!B8</f>
        <v>Actual</v>
      </c>
      <c r="C76" t="str">
        <f>'future car-pickup shares'!C8</f>
        <v xml:space="preserve">Actual </v>
      </c>
      <c r="D76" t="str">
        <f>'future car-pickup shares'!D8</f>
        <v>Estimated for 2019 and later</v>
      </c>
    </row>
    <row r="77" spans="1:15">
      <c r="B77">
        <f>'future car-pickup shares'!B9</f>
        <v>2017</v>
      </c>
      <c r="C77">
        <f>'future car-pickup shares'!C9</f>
        <v>2018</v>
      </c>
      <c r="D77">
        <f>'future car-pickup shares'!D9</f>
        <v>2019</v>
      </c>
      <c r="E77">
        <f>'future car-pickup shares'!E9</f>
        <v>2020</v>
      </c>
      <c r="F77">
        <f>'future car-pickup shares'!F9</f>
        <v>2021</v>
      </c>
      <c r="G77">
        <f>'future car-pickup shares'!G9</f>
        <v>2022</v>
      </c>
      <c r="H77">
        <f>'future car-pickup shares'!H9</f>
        <v>2023</v>
      </c>
      <c r="I77">
        <f>'future car-pickup shares'!I9</f>
        <v>2024</v>
      </c>
      <c r="J77">
        <f>'future car-pickup shares'!J9</f>
        <v>2025</v>
      </c>
      <c r="K77">
        <f>'future car-pickup shares'!K9</f>
        <v>2026</v>
      </c>
      <c r="L77">
        <f>'future car-pickup shares'!L9</f>
        <v>2027</v>
      </c>
      <c r="M77">
        <f>'future car-pickup shares'!M9</f>
        <v>2028</v>
      </c>
      <c r="N77">
        <f>'future car-pickup shares'!N9</f>
        <v>2029</v>
      </c>
      <c r="O77">
        <f>'future car-pickup shares'!O9</f>
        <v>2030</v>
      </c>
    </row>
    <row r="78" spans="1:15">
      <c r="A78" t="str">
        <f>'future car-pickup shares'!A10</f>
        <v>car</v>
      </c>
      <c r="B78">
        <f>'future car-pickup shares'!B10</f>
        <v>0.48658102391385133</v>
      </c>
      <c r="C78">
        <f>'future car-pickup shares'!C10</f>
        <v>0.4478033161920984</v>
      </c>
      <c r="D78">
        <f>'future car-pickup shares'!D10</f>
        <v>0.43747486339994773</v>
      </c>
      <c r="E78">
        <f>'future car-pickup shares'!E10</f>
        <v>0.43621945572317417</v>
      </c>
      <c r="F78">
        <f>'future car-pickup shares'!F10</f>
        <v>0.43398153673488299</v>
      </c>
      <c r="G78">
        <f>'future car-pickup shares'!G10</f>
        <v>0.43409359986594581</v>
      </c>
      <c r="H78">
        <f>'future car-pickup shares'!H10</f>
        <v>0.43888285628607115</v>
      </c>
      <c r="I78">
        <f>'future car-pickup shares'!I10</f>
        <v>0.44522223006825484</v>
      </c>
      <c r="J78">
        <f>'future car-pickup shares'!J10</f>
        <v>0.45030084863371506</v>
      </c>
      <c r="K78">
        <f>'future car-pickup shares'!K10</f>
        <v>0.45243278105322771</v>
      </c>
      <c r="L78">
        <f>'future car-pickup shares'!L10</f>
        <v>0.46206520206514451</v>
      </c>
      <c r="M78">
        <f>'future car-pickup shares'!M10</f>
        <v>0.47018424675514814</v>
      </c>
      <c r="N78">
        <f>'future car-pickup shares'!N10</f>
        <v>0.49222446843938822</v>
      </c>
      <c r="O78">
        <f>'future car-pickup shares'!O10</f>
        <v>0.49770600246768176</v>
      </c>
    </row>
    <row r="79" spans="1:15">
      <c r="A79" t="str">
        <f>'future car-pickup shares'!A11</f>
        <v>truck</v>
      </c>
      <c r="B79">
        <f>'future car-pickup shares'!B11</f>
        <v>0.51341897608614862</v>
      </c>
      <c r="C79">
        <f>'future car-pickup shares'!C11</f>
        <v>0.55219668380790166</v>
      </c>
      <c r="D79">
        <f>'future car-pickup shares'!D11</f>
        <v>0.56252513660005221</v>
      </c>
      <c r="E79">
        <f>'future car-pickup shares'!E11</f>
        <v>0.56378054427682578</v>
      </c>
      <c r="F79">
        <f>'future car-pickup shares'!F11</f>
        <v>0.56601846326511707</v>
      </c>
      <c r="G79">
        <f>'future car-pickup shares'!G11</f>
        <v>0.56590640013405424</v>
      </c>
      <c r="H79">
        <f>'future car-pickup shares'!H11</f>
        <v>0.56111714371392885</v>
      </c>
      <c r="I79">
        <f>'future car-pickup shares'!I11</f>
        <v>0.55477776993174521</v>
      </c>
      <c r="J79">
        <f>'future car-pickup shares'!J11</f>
        <v>0.549699151366285</v>
      </c>
      <c r="K79">
        <f>'future car-pickup shares'!K11</f>
        <v>0.54756721894677229</v>
      </c>
      <c r="L79">
        <f>'future car-pickup shares'!L11</f>
        <v>0.53793479793485555</v>
      </c>
      <c r="M79">
        <f>'future car-pickup shares'!M11</f>
        <v>0.52981575324485186</v>
      </c>
      <c r="N79">
        <f>'future car-pickup shares'!N11</f>
        <v>0.50777553156061184</v>
      </c>
      <c r="O79">
        <f>'future car-pickup shares'!O11</f>
        <v>0.50229399753231818</v>
      </c>
    </row>
    <row r="81" spans="1:35">
      <c r="A81" t="s">
        <v>575</v>
      </c>
    </row>
    <row r="83" spans="1:35">
      <c r="A83" t="s">
        <v>211</v>
      </c>
      <c r="B83">
        <v>2017</v>
      </c>
      <c r="C83">
        <v>2018</v>
      </c>
      <c r="D83">
        <v>2019</v>
      </c>
      <c r="E83">
        <v>2020</v>
      </c>
      <c r="F83">
        <v>2021</v>
      </c>
      <c r="G83">
        <v>2022</v>
      </c>
      <c r="H83">
        <v>2023</v>
      </c>
      <c r="I83">
        <v>2024</v>
      </c>
      <c r="J83">
        <v>2025</v>
      </c>
      <c r="K83">
        <v>2026</v>
      </c>
      <c r="L83">
        <v>2027</v>
      </c>
      <c r="M83">
        <v>2028</v>
      </c>
      <c r="N83">
        <v>2029</v>
      </c>
      <c r="O83">
        <v>2030</v>
      </c>
      <c r="P83">
        <v>2031</v>
      </c>
      <c r="Q83">
        <v>2032</v>
      </c>
      <c r="R83">
        <v>2033</v>
      </c>
      <c r="S83">
        <v>2034</v>
      </c>
      <c r="T83">
        <v>2035</v>
      </c>
      <c r="U83">
        <v>2036</v>
      </c>
      <c r="V83">
        <v>2037</v>
      </c>
      <c r="W83">
        <v>2038</v>
      </c>
      <c r="X83">
        <v>2039</v>
      </c>
      <c r="Y83">
        <v>2040</v>
      </c>
      <c r="Z83">
        <v>2041</v>
      </c>
      <c r="AA83">
        <v>2042</v>
      </c>
      <c r="AB83">
        <v>2043</v>
      </c>
      <c r="AC83">
        <v>2044</v>
      </c>
      <c r="AD83">
        <v>2045</v>
      </c>
      <c r="AE83">
        <v>2046</v>
      </c>
      <c r="AF83">
        <v>2047</v>
      </c>
      <c r="AG83">
        <v>2048</v>
      </c>
      <c r="AH83">
        <v>2049</v>
      </c>
      <c r="AI83">
        <v>2050</v>
      </c>
    </row>
    <row r="84" spans="1:35">
      <c r="A84" t="s">
        <v>574</v>
      </c>
      <c r="B84">
        <v>1</v>
      </c>
      <c r="C84">
        <v>0.86482199999999998</v>
      </c>
      <c r="D84">
        <v>0.76474600000000004</v>
      </c>
      <c r="E84">
        <v>0.69363300000000006</v>
      </c>
      <c r="F84">
        <v>0.63616399999999995</v>
      </c>
      <c r="G84">
        <v>0.58640499999999995</v>
      </c>
      <c r="H84">
        <v>0.540628</v>
      </c>
      <c r="I84">
        <v>0.49932700000000002</v>
      </c>
      <c r="J84">
        <v>0.46272600000000003</v>
      </c>
      <c r="K84">
        <v>0.42991099999999999</v>
      </c>
      <c r="L84">
        <v>0.39974300000000001</v>
      </c>
      <c r="M84">
        <v>0.37240200000000001</v>
      </c>
      <c r="N84">
        <v>0.34720899999999999</v>
      </c>
      <c r="O84">
        <v>0.32417000000000001</v>
      </c>
      <c r="P84">
        <v>0.303892</v>
      </c>
      <c r="Q84">
        <v>0.286134</v>
      </c>
      <c r="R84">
        <v>0.27035999999999999</v>
      </c>
      <c r="S84">
        <v>0.256463</v>
      </c>
      <c r="T84">
        <v>0.24430299999999999</v>
      </c>
      <c r="U84">
        <v>0.23369100000000001</v>
      </c>
      <c r="V84">
        <v>0.22428999999999999</v>
      </c>
      <c r="W84">
        <v>0.21590500000000001</v>
      </c>
      <c r="X84">
        <v>0.20843500000000001</v>
      </c>
      <c r="Y84">
        <v>0.20180500000000001</v>
      </c>
      <c r="Z84">
        <v>0.195905</v>
      </c>
      <c r="AA84">
        <v>0.190607</v>
      </c>
      <c r="AB84">
        <v>0.18582699999999999</v>
      </c>
      <c r="AC84">
        <v>0.18149299999999999</v>
      </c>
      <c r="AD84">
        <v>0.17754400000000001</v>
      </c>
      <c r="AE84">
        <v>0.17393</v>
      </c>
      <c r="AF84">
        <v>0.17060800000000001</v>
      </c>
      <c r="AG84">
        <v>0.167541</v>
      </c>
      <c r="AH84">
        <v>0.16469900000000001</v>
      </c>
      <c r="AI84">
        <v>0.162055</v>
      </c>
    </row>
    <row r="86" spans="1:35">
      <c r="A86" t="s">
        <v>576</v>
      </c>
      <c r="B86" s="115">
        <v>286.36376539757475</v>
      </c>
      <c r="C86" s="114">
        <f>$B$86*C84</f>
        <v>247.65368431866139</v>
      </c>
      <c r="D86" s="114">
        <f t="shared" ref="D86:O86" si="5">$B$86*D84</f>
        <v>218.9955441327337</v>
      </c>
      <c r="E86" s="114">
        <f t="shared" si="5"/>
        <v>198.631357684016</v>
      </c>
      <c r="F86" s="114">
        <f t="shared" si="5"/>
        <v>182.17431845038274</v>
      </c>
      <c r="G86" s="114">
        <f t="shared" si="5"/>
        <v>167.92514384796482</v>
      </c>
      <c r="H86" s="114">
        <f t="shared" si="5"/>
        <v>154.81626975936004</v>
      </c>
      <c r="I86" s="114">
        <f t="shared" si="5"/>
        <v>142.98915988467482</v>
      </c>
      <c r="J86" s="114">
        <f t="shared" si="5"/>
        <v>132.5079597073582</v>
      </c>
      <c r="K86" s="114">
        <f t="shared" si="5"/>
        <v>123.11093274583675</v>
      </c>
      <c r="L86" s="114">
        <f t="shared" si="5"/>
        <v>114.47191067132273</v>
      </c>
      <c r="M86" s="114">
        <f t="shared" si="5"/>
        <v>106.64243896158763</v>
      </c>
      <c r="N86" s="114">
        <f t="shared" si="5"/>
        <v>99.428076619926529</v>
      </c>
      <c r="O86" s="114">
        <f t="shared" si="5"/>
        <v>92.830541828931814</v>
      </c>
    </row>
  </sheetData>
  <pageMargins left="0.7" right="0.7" top="0.75" bottom="0.75" header="0.3" footer="0.3"/>
  <pageSetup orientation="portrait" horizont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4:O11"/>
  <sheetViews>
    <sheetView workbookViewId="0">
      <selection activeCell="O11" sqref="N10:O11"/>
    </sheetView>
  </sheetViews>
  <sheetFormatPr defaultRowHeight="14.25"/>
  <cols>
    <col min="14" max="14" width="17" customWidth="1"/>
  </cols>
  <sheetData>
    <row r="4" spans="14:15">
      <c r="N4" t="s">
        <v>315</v>
      </c>
    </row>
    <row r="5" spans="14:15">
      <c r="N5" t="s">
        <v>317</v>
      </c>
      <c r="O5" t="s">
        <v>318</v>
      </c>
    </row>
    <row r="6" spans="14:15">
      <c r="N6">
        <v>0.13300000000000001</v>
      </c>
      <c r="O6">
        <v>0.317</v>
      </c>
    </row>
    <row r="8" spans="14:15">
      <c r="N8" t="s">
        <v>420</v>
      </c>
    </row>
    <row r="10" spans="14:15">
      <c r="N10" t="s">
        <v>317</v>
      </c>
      <c r="O10" t="s">
        <v>318</v>
      </c>
    </row>
    <row r="11" spans="14:15">
      <c r="N11">
        <f>N6/(N6+O6)</f>
        <v>0.29555555555555557</v>
      </c>
      <c r="O11">
        <f>1-N11</f>
        <v>0.70444444444444443</v>
      </c>
    </row>
  </sheetData>
  <pageMargins left="0.7" right="0.7" top="0.75" bottom="0.75" header="0.3" footer="0.3"/>
  <pageSetup orientation="portrait" horizont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3</vt:i4>
      </vt:variant>
    </vt:vector>
  </HeadingPairs>
  <TitlesOfParts>
    <vt:vector size="50" baseType="lpstr">
      <vt:lpstr>About</vt:lpstr>
      <vt:lpstr>Conversions</vt:lpstr>
      <vt:lpstr>EV vehicle+battery</vt:lpstr>
      <vt:lpstr>EV vehicle cost</vt:lpstr>
      <vt:lpstr>Gas vehicle cost</vt:lpstr>
      <vt:lpstr>PHEV</vt:lpstr>
      <vt:lpstr>Battery size</vt:lpstr>
      <vt:lpstr>Battery costs</vt:lpstr>
      <vt:lpstr>Pickup-Truck SUV sales data</vt:lpstr>
      <vt:lpstr>Pickup-SUV data inputs</vt:lpstr>
      <vt:lpstr>Data &amp; intermediate calcs</vt:lpstr>
      <vt:lpstr>future car-pickup shares</vt:lpstr>
      <vt:lpstr>Short-long range distribution</vt:lpstr>
      <vt:lpstr>AEO 39.9 sales - Pacific</vt:lpstr>
      <vt:lpstr>2017 Scoping plan comparison</vt:lpstr>
      <vt:lpstr>LDV market segments</vt:lpstr>
      <vt:lpstr>Freight trucks</vt:lpstr>
      <vt:lpstr>EV truck costs (&amp; battery %)</vt:lpstr>
      <vt:lpstr>Sales</vt:lpstr>
      <vt:lpstr>Calc 2017 EV Vehicle &amp; Battery</vt:lpstr>
      <vt:lpstr>ISOR EV costs</vt:lpstr>
      <vt:lpstr>Battery costs (imputed $kWh)</vt:lpstr>
      <vt:lpstr>Comparison to 2017 scoping plan</vt:lpstr>
      <vt:lpstr>ACT MDV diesel - gasoline</vt:lpstr>
      <vt:lpstr>ACT HDV - diesel</vt:lpstr>
      <vt:lpstr>Baseline Diesesl Sales</vt:lpstr>
      <vt:lpstr>Natural gas</vt:lpstr>
      <vt:lpstr>E3 HDV freight</vt:lpstr>
      <vt:lpstr>E3 LDV freight</vt:lpstr>
      <vt:lpstr>CPI Adjustment</vt:lpstr>
      <vt:lpstr>Other vehicles</vt:lpstr>
      <vt:lpstr>Aircraft</vt:lpstr>
      <vt:lpstr>Ships</vt:lpstr>
      <vt:lpstr>E3 Bus Price Data</vt:lpstr>
      <vt:lpstr>Motorcycles</vt:lpstr>
      <vt:lpstr>BNVP-LDVs-psgr</vt:lpstr>
      <vt:lpstr>BNVP-LDVs-frgt</vt:lpstr>
      <vt:lpstr>BNVP-HDVs-frgt</vt:lpstr>
      <vt:lpstr>BNVP-HDVs-psgr</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cpi_2014to2012</vt:lpstr>
      <vt:lpstr>cpi_2016to2012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2017-07-01T03:43:09Z</dcterms:created>
  <dcterms:modified xsi:type="dcterms:W3CDTF">2020-04-08T15:03:29Z</dcterms:modified>
</cp:coreProperties>
</file>