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Documents\Energy Policy Simulator\Models\US States\eps-california\InputData\trans\BNVP\"/>
    </mc:Choice>
  </mc:AlternateContent>
  <xr:revisionPtr revIDLastSave="0" documentId="13_ncr:1_{8834095C-04F9-4FA4-8317-C2FD29F69A49}" xr6:coauthVersionLast="45" xr6:coauthVersionMax="45" xr10:uidLastSave="{00000000-0000-0000-0000-000000000000}"/>
  <bookViews>
    <workbookView xWindow="38280" yWindow="3270" windowWidth="29040" windowHeight="17640" firstSheet="15" activeTab="19" xr2:uid="{00000000-000D-0000-FFFF-FFFF00000000}"/>
  </bookViews>
  <sheets>
    <sheet name="About" sheetId="1" r:id="rId1"/>
    <sheet name="AEO 39" sheetId="26" r:id="rId2"/>
    <sheet name="AEO 42" sheetId="27" r:id="rId3"/>
    <sheet name="AEO 53" sheetId="19" r:id="rId4"/>
    <sheet name="BEV and PHEV Price Calcs" sheetId="30" r:id="rId5"/>
    <sheet name="LDV Shares" sheetId="28" r:id="rId6"/>
    <sheet name="Hydrogen Vehicle Calcs" sheetId="31" r:id="rId7"/>
    <sheet name="Conventional Daycab Trucks" sheetId="20" r:id="rId8"/>
    <sheet name="Conventional Sleeper Trucks" sheetId="21" r:id="rId9"/>
    <sheet name="Passenger Aircraft" sheetId="22" r:id="rId10"/>
    <sheet name="Ships" sheetId="25" r:id="rId11"/>
    <sheet name="Motorbikes" sheetId="23" r:id="rId12"/>
    <sheet name="E3_MDV &amp; HDV Decarbonization" sheetId="32" r:id="rId13"/>
    <sheet name="CARB ACT ISOR" sheetId="34" r:id="rId14"/>
    <sheet name="US EPS Values" sheetId="35" r:id="rId15"/>
    <sheet name="CA Freight Calculations" sheetId="33" r:id="rId16"/>
    <sheet name="BNVP-LDVs-psgr" sheetId="2" r:id="rId17"/>
    <sheet name="BNVP-LDVs-frgt" sheetId="8" r:id="rId18"/>
    <sheet name="BNVP-HDVs-psgr" sheetId="9" r:id="rId19"/>
    <sheet name="BNVP-HDVs-frgt" sheetId="10" r:id="rId20"/>
    <sheet name="BNVP-aircraft-psgr" sheetId="11" r:id="rId21"/>
    <sheet name="BNVP-aircraft-frgt" sheetId="12" r:id="rId22"/>
    <sheet name="BNVP-rail-psgr" sheetId="13" r:id="rId23"/>
    <sheet name="BNVP-rail-frgt" sheetId="14" r:id="rId24"/>
    <sheet name="BNVP-ships-psgr" sheetId="15" r:id="rId25"/>
    <sheet name="BNVP-ships-frgt" sheetId="16" r:id="rId26"/>
    <sheet name="BNVP-motorbikes-psgr" sheetId="17" r:id="rId27"/>
    <sheet name="BNVP-motorbikes-frgt" sheetId="18" r:id="rId28"/>
  </sheets>
  <externalReferences>
    <externalReference r:id="rId29"/>
    <externalReference r:id="rId30"/>
  </externalReferences>
  <definedNames>
    <definedName name="asdf">[1]About!$A$113</definedName>
    <definedName name="cpi_2010to2012">About!#REF!</definedName>
    <definedName name="cpi_2013to2012">About!$A$138</definedName>
    <definedName name="cpi_2014to2012">About!$A$139</definedName>
    <definedName name="cpi_2016to2012">About!$A$140</definedName>
    <definedName name="cpi_2017to2012">About!$A$141</definedName>
    <definedName name="cpi_2018to2012">About!$A$142</definedName>
    <definedName name="H2_kg_to_MMBtu">[2]Constants!$D$7</definedName>
    <definedName name="kWh_to_Btu">[2]Constants!$D$4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33" l="1"/>
  <c r="L19" i="33"/>
  <c r="K19" i="33"/>
  <c r="J19" i="33"/>
  <c r="I19" i="33"/>
  <c r="H19" i="33"/>
  <c r="C19" i="33"/>
  <c r="D19" i="33"/>
  <c r="E19" i="33"/>
  <c r="F19" i="33"/>
  <c r="G19" i="33"/>
  <c r="B19" i="33"/>
  <c r="M18" i="33"/>
  <c r="L18" i="33"/>
  <c r="K18" i="33"/>
  <c r="J18" i="33"/>
  <c r="I18" i="33"/>
  <c r="H18" i="33"/>
  <c r="C18" i="33"/>
  <c r="D18" i="33"/>
  <c r="E18" i="33"/>
  <c r="F18" i="33"/>
  <c r="G18" i="33"/>
  <c r="B18" i="33"/>
  <c r="E17" i="33"/>
  <c r="F17" i="33"/>
  <c r="H17" i="33" s="1"/>
  <c r="C17" i="33"/>
  <c r="D17" i="33" s="1"/>
  <c r="B17" i="33"/>
  <c r="C16" i="33"/>
  <c r="E16" i="33" s="1"/>
  <c r="B16" i="33"/>
  <c r="M10" i="33"/>
  <c r="L10" i="33"/>
  <c r="K10" i="33"/>
  <c r="J10" i="33"/>
  <c r="I10" i="33"/>
  <c r="H10" i="33"/>
  <c r="C10" i="33"/>
  <c r="D10" i="33"/>
  <c r="E10" i="33"/>
  <c r="F10" i="33"/>
  <c r="G10" i="33"/>
  <c r="B10" i="33"/>
  <c r="C9" i="33"/>
  <c r="E9" i="33" s="1"/>
  <c r="B9" i="33"/>
  <c r="E8" i="33"/>
  <c r="D8" i="33"/>
  <c r="C8" i="33"/>
  <c r="B8" i="33"/>
  <c r="F8" i="33" s="1"/>
  <c r="I8" i="33" l="1"/>
  <c r="K8" i="33" s="1"/>
  <c r="G8" i="33"/>
  <c r="M8" i="33"/>
  <c r="N8" i="33" s="1"/>
  <c r="J8" i="33"/>
  <c r="G17" i="33"/>
  <c r="H8" i="33"/>
  <c r="D9" i="33"/>
  <c r="D16" i="33"/>
  <c r="I17" i="33"/>
  <c r="F9" i="33"/>
  <c r="F16" i="33"/>
  <c r="B8" i="8"/>
  <c r="F5" i="10"/>
  <c r="B5" i="10"/>
  <c r="E4" i="10"/>
  <c r="B4" i="10"/>
  <c r="K29" i="34"/>
  <c r="K30" i="34"/>
  <c r="K31" i="34"/>
  <c r="K32" i="34"/>
  <c r="K33" i="34"/>
  <c r="K34" i="34"/>
  <c r="K28" i="34"/>
  <c r="G29" i="34"/>
  <c r="H29" i="34"/>
  <c r="I29" i="34"/>
  <c r="J29" i="34"/>
  <c r="G30" i="34"/>
  <c r="H30" i="34"/>
  <c r="I30" i="34"/>
  <c r="J30" i="34"/>
  <c r="G31" i="34"/>
  <c r="H31" i="34"/>
  <c r="I31" i="34"/>
  <c r="J31" i="34"/>
  <c r="G32" i="34"/>
  <c r="K2" i="8" s="1"/>
  <c r="H32" i="34"/>
  <c r="I32" i="34"/>
  <c r="J32" i="34"/>
  <c r="G33" i="34"/>
  <c r="H33" i="34"/>
  <c r="I33" i="34"/>
  <c r="J33" i="34"/>
  <c r="G34" i="34"/>
  <c r="H34" i="34"/>
  <c r="I34" i="34"/>
  <c r="J34" i="34"/>
  <c r="H28" i="34"/>
  <c r="I28" i="34"/>
  <c r="J28" i="34"/>
  <c r="G28" i="34"/>
  <c r="E2" i="10"/>
  <c r="F2" i="10"/>
  <c r="L8" i="33" l="1"/>
  <c r="H16" i="33"/>
  <c r="I16" i="33"/>
  <c r="G16" i="33"/>
  <c r="I9" i="33"/>
  <c r="G9" i="33"/>
  <c r="H9" i="33"/>
  <c r="K17" i="33"/>
  <c r="L17" i="33"/>
  <c r="M17" i="33"/>
  <c r="J17" i="33"/>
  <c r="H2" i="8"/>
  <c r="L2" i="8"/>
  <c r="D39" i="34"/>
  <c r="C21" i="34"/>
  <c r="G2" i="8"/>
  <c r="C4" i="10"/>
  <c r="C5" i="10"/>
  <c r="N10" i="33"/>
  <c r="M2" i="8"/>
  <c r="B5" i="8"/>
  <c r="D21" i="34"/>
  <c r="C2" i="8"/>
  <c r="I2" i="8"/>
  <c r="B21" i="34"/>
  <c r="D38" i="34"/>
  <c r="C4" i="8" s="1"/>
  <c r="J2" i="8"/>
  <c r="F2" i="8"/>
  <c r="E2" i="8"/>
  <c r="D2" i="8"/>
  <c r="B2" i="8"/>
  <c r="I5" i="10"/>
  <c r="G5" i="10"/>
  <c r="H5" i="10"/>
  <c r="D5" i="10"/>
  <c r="E5" i="10"/>
  <c r="D4" i="10"/>
  <c r="F4" i="10"/>
  <c r="K9" i="33" l="1"/>
  <c r="L9" i="33"/>
  <c r="M9" i="33"/>
  <c r="J9" i="33"/>
  <c r="J16" i="33"/>
  <c r="K16" i="33"/>
  <c r="L16" i="33"/>
  <c r="M16" i="33"/>
  <c r="D5" i="8"/>
  <c r="E5" i="8"/>
  <c r="C5" i="8"/>
  <c r="O10" i="33"/>
  <c r="N2" i="8"/>
  <c r="K5" i="10"/>
  <c r="J5" i="10"/>
  <c r="L5" i="10"/>
  <c r="M5" i="10"/>
  <c r="H4" i="10"/>
  <c r="I4" i="10"/>
  <c r="G4" i="10"/>
  <c r="P10" i="33" l="1"/>
  <c r="O2" i="8"/>
  <c r="F5" i="8"/>
  <c r="H5" i="8"/>
  <c r="G5" i="8"/>
  <c r="K4" i="10"/>
  <c r="J4" i="10"/>
  <c r="L4" i="10"/>
  <c r="M4" i="10"/>
  <c r="I5" i="8" l="1"/>
  <c r="J5" i="8"/>
  <c r="L5" i="8"/>
  <c r="K5" i="8"/>
  <c r="Q10" i="33"/>
  <c r="P2" i="8"/>
  <c r="B4" i="8"/>
  <c r="AG22" i="35"/>
  <c r="AF22" i="35"/>
  <c r="AE22" i="35"/>
  <c r="AD22" i="35"/>
  <c r="AC22" i="35"/>
  <c r="AB22" i="35"/>
  <c r="AA22" i="35"/>
  <c r="Z22" i="35"/>
  <c r="Y22" i="35"/>
  <c r="X22" i="35"/>
  <c r="W22" i="35"/>
  <c r="V22" i="35"/>
  <c r="U22" i="35"/>
  <c r="T22" i="35"/>
  <c r="S22" i="35"/>
  <c r="R22" i="35"/>
  <c r="Q22" i="35"/>
  <c r="P22" i="35"/>
  <c r="O22" i="35"/>
  <c r="N22" i="35"/>
  <c r="M22" i="35"/>
  <c r="L22" i="35"/>
  <c r="K22" i="35"/>
  <c r="J22" i="35"/>
  <c r="I22" i="35"/>
  <c r="H22" i="35"/>
  <c r="G22" i="35"/>
  <c r="F22" i="35"/>
  <c r="E22" i="35"/>
  <c r="D22" i="35"/>
  <c r="AG21" i="35"/>
  <c r="AF21" i="35"/>
  <c r="AE21" i="35"/>
  <c r="AD21" i="35"/>
  <c r="AC21" i="35"/>
  <c r="AB21" i="35"/>
  <c r="AA21" i="35"/>
  <c r="Z21" i="35"/>
  <c r="Y21" i="35"/>
  <c r="X21" i="35"/>
  <c r="W21" i="35"/>
  <c r="V21" i="35"/>
  <c r="U21" i="35"/>
  <c r="T21" i="35"/>
  <c r="S21" i="35"/>
  <c r="R21" i="35"/>
  <c r="Q21" i="35"/>
  <c r="P21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AG20" i="35"/>
  <c r="AF20" i="35"/>
  <c r="AE20" i="35"/>
  <c r="AD20" i="35"/>
  <c r="AC20" i="35"/>
  <c r="AB20" i="35"/>
  <c r="AA20" i="35"/>
  <c r="Z20" i="35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AG19" i="35"/>
  <c r="AF19" i="35"/>
  <c r="AE19" i="35"/>
  <c r="AD19" i="35"/>
  <c r="AC19" i="35"/>
  <c r="AB19" i="35"/>
  <c r="AA19" i="35"/>
  <c r="Z19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AG18" i="35"/>
  <c r="AF18" i="35"/>
  <c r="AE18" i="35"/>
  <c r="AD18" i="35"/>
  <c r="AC18" i="35"/>
  <c r="AB18" i="35"/>
  <c r="AA18" i="35"/>
  <c r="Z18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AG17" i="35"/>
  <c r="AF17" i="35"/>
  <c r="AE17" i="35"/>
  <c r="AD17" i="35"/>
  <c r="AC17" i="35"/>
  <c r="AB17" i="35"/>
  <c r="AA17" i="35"/>
  <c r="Z17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AG16" i="35"/>
  <c r="AF16" i="35"/>
  <c r="AE16" i="35"/>
  <c r="AD16" i="35"/>
  <c r="AC16" i="35"/>
  <c r="AB16" i="35"/>
  <c r="AA16" i="35"/>
  <c r="Z16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22" i="35"/>
  <c r="C16" i="35"/>
  <c r="C21" i="35"/>
  <c r="C20" i="35"/>
  <c r="C19" i="35"/>
  <c r="C18" i="35"/>
  <c r="C17" i="35"/>
  <c r="B16" i="35"/>
  <c r="B36" i="35"/>
  <c r="AG38" i="35"/>
  <c r="AG42" i="35"/>
  <c r="AF42" i="35"/>
  <c r="AE42" i="35"/>
  <c r="AD42" i="35"/>
  <c r="AC42" i="35"/>
  <c r="AB42" i="35"/>
  <c r="AA42" i="35"/>
  <c r="Z42" i="35"/>
  <c r="Y42" i="35"/>
  <c r="X42" i="35"/>
  <c r="W42" i="35"/>
  <c r="V42" i="35"/>
  <c r="U42" i="35"/>
  <c r="T42" i="35"/>
  <c r="S42" i="35"/>
  <c r="R42" i="35"/>
  <c r="Q42" i="35"/>
  <c r="P42" i="35"/>
  <c r="O42" i="35"/>
  <c r="N42" i="35"/>
  <c r="M42" i="35"/>
  <c r="L42" i="35"/>
  <c r="K42" i="35"/>
  <c r="J42" i="35"/>
  <c r="I42" i="35"/>
  <c r="H42" i="35"/>
  <c r="G42" i="35"/>
  <c r="F42" i="35"/>
  <c r="E42" i="35"/>
  <c r="D42" i="35"/>
  <c r="AG41" i="35"/>
  <c r="AF41" i="35"/>
  <c r="AE41" i="35"/>
  <c r="AD41" i="35"/>
  <c r="AC41" i="35"/>
  <c r="AB41" i="35"/>
  <c r="AA41" i="35"/>
  <c r="Z41" i="35"/>
  <c r="Y41" i="35"/>
  <c r="X41" i="35"/>
  <c r="W41" i="35"/>
  <c r="V41" i="35"/>
  <c r="U41" i="35"/>
  <c r="T41" i="35"/>
  <c r="S41" i="35"/>
  <c r="R41" i="35"/>
  <c r="Q41" i="35"/>
  <c r="P41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AG40" i="35"/>
  <c r="AF40" i="35"/>
  <c r="AE40" i="35"/>
  <c r="AD40" i="35"/>
  <c r="AC40" i="35"/>
  <c r="AB40" i="35"/>
  <c r="AA40" i="35"/>
  <c r="Z40" i="35"/>
  <c r="Y40" i="35"/>
  <c r="X40" i="35"/>
  <c r="W40" i="35"/>
  <c r="V40" i="35"/>
  <c r="U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AG39" i="35"/>
  <c r="AF39" i="35"/>
  <c r="AE39" i="35"/>
  <c r="AD39" i="35"/>
  <c r="AC39" i="35"/>
  <c r="AB39" i="35"/>
  <c r="AA39" i="35"/>
  <c r="Z39" i="35"/>
  <c r="Y39" i="35"/>
  <c r="X39" i="35"/>
  <c r="W39" i="35"/>
  <c r="V39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AF38" i="35"/>
  <c r="AE38" i="35"/>
  <c r="AD38" i="35"/>
  <c r="AC38" i="35"/>
  <c r="AB38" i="35"/>
  <c r="AA38" i="35"/>
  <c r="Z38" i="35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AG37" i="35"/>
  <c r="AF37" i="35"/>
  <c r="AE37" i="35"/>
  <c r="AD37" i="35"/>
  <c r="AC37" i="35"/>
  <c r="AB37" i="35"/>
  <c r="AA37" i="35"/>
  <c r="Z37" i="35"/>
  <c r="Y37" i="35"/>
  <c r="X37" i="35"/>
  <c r="W37" i="35"/>
  <c r="V37" i="35"/>
  <c r="U37" i="35"/>
  <c r="T37" i="35"/>
  <c r="S37" i="35"/>
  <c r="R37" i="35"/>
  <c r="Q37" i="35"/>
  <c r="P37" i="35"/>
  <c r="O37" i="35"/>
  <c r="N37" i="35"/>
  <c r="M37" i="35"/>
  <c r="L37" i="35"/>
  <c r="K37" i="35"/>
  <c r="J37" i="35"/>
  <c r="I37" i="35"/>
  <c r="H37" i="35"/>
  <c r="G37" i="35"/>
  <c r="F37" i="35"/>
  <c r="E37" i="35"/>
  <c r="D37" i="35"/>
  <c r="AG36" i="35"/>
  <c r="AF36" i="35"/>
  <c r="AE36" i="35"/>
  <c r="AD36" i="35"/>
  <c r="AC36" i="35"/>
  <c r="AB36" i="35"/>
  <c r="AA36" i="35"/>
  <c r="Z36" i="35"/>
  <c r="Y36" i="35"/>
  <c r="X36" i="35"/>
  <c r="W36" i="35"/>
  <c r="V36" i="35"/>
  <c r="U36" i="35"/>
  <c r="T36" i="35"/>
  <c r="S36" i="35"/>
  <c r="R36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C42" i="35"/>
  <c r="C41" i="35"/>
  <c r="C40" i="35"/>
  <c r="C39" i="35"/>
  <c r="C38" i="35"/>
  <c r="C37" i="35"/>
  <c r="C36" i="35"/>
  <c r="I2" i="10"/>
  <c r="J2" i="10"/>
  <c r="K2" i="10"/>
  <c r="L2" i="10"/>
  <c r="I8" i="10"/>
  <c r="J8" i="10"/>
  <c r="K8" i="10"/>
  <c r="L8" i="10"/>
  <c r="H8" i="10"/>
  <c r="H2" i="10"/>
  <c r="D2" i="10"/>
  <c r="G2" i="10"/>
  <c r="D8" i="10"/>
  <c r="E8" i="10"/>
  <c r="F8" i="10"/>
  <c r="G8" i="10"/>
  <c r="C8" i="10"/>
  <c r="C2" i="10"/>
  <c r="B8" i="10"/>
  <c r="B2" i="10"/>
  <c r="B42" i="35"/>
  <c r="B41" i="35"/>
  <c r="B40" i="35"/>
  <c r="B39" i="35"/>
  <c r="B38" i="35"/>
  <c r="B37" i="35"/>
  <c r="B22" i="35"/>
  <c r="B21" i="35"/>
  <c r="B20" i="35"/>
  <c r="B19" i="35"/>
  <c r="B18" i="35"/>
  <c r="B17" i="35"/>
  <c r="N18" i="33" l="1"/>
  <c r="M2" i="10"/>
  <c r="N19" i="33"/>
  <c r="M8" i="10"/>
  <c r="R10" i="33"/>
  <c r="Q2" i="8"/>
  <c r="N9" i="33"/>
  <c r="M5" i="8"/>
  <c r="D4" i="8"/>
  <c r="E4" i="8"/>
  <c r="F4" i="8"/>
  <c r="S10" i="33" l="1"/>
  <c r="R2" i="8"/>
  <c r="O9" i="33"/>
  <c r="N5" i="8"/>
  <c r="O19" i="33"/>
  <c r="N8" i="10"/>
  <c r="O18" i="33"/>
  <c r="N2" i="10"/>
  <c r="G4" i="8"/>
  <c r="H4" i="8"/>
  <c r="I4" i="8"/>
  <c r="P18" i="33" l="1"/>
  <c r="O2" i="10"/>
  <c r="P19" i="33"/>
  <c r="O8" i="10"/>
  <c r="T10" i="33"/>
  <c r="S2" i="8"/>
  <c r="P9" i="33"/>
  <c r="O5" i="8"/>
  <c r="K4" i="8"/>
  <c r="L4" i="8"/>
  <c r="J4" i="8"/>
  <c r="N17" i="33"/>
  <c r="N16" i="33"/>
  <c r="Q9" i="33" l="1"/>
  <c r="P5" i="8"/>
  <c r="Q19" i="33"/>
  <c r="P8" i="10"/>
  <c r="O16" i="33"/>
  <c r="N4" i="10"/>
  <c r="U10" i="33"/>
  <c r="T2" i="8"/>
  <c r="O17" i="33"/>
  <c r="N5" i="10"/>
  <c r="M4" i="8"/>
  <c r="Q18" i="33"/>
  <c r="P2" i="10"/>
  <c r="H80" i="32"/>
  <c r="G75" i="32"/>
  <c r="F75" i="32"/>
  <c r="E75" i="32"/>
  <c r="D75" i="32"/>
  <c r="C75" i="32"/>
  <c r="Z63" i="32"/>
  <c r="Y63" i="32"/>
  <c r="X63" i="32"/>
  <c r="T63" i="32"/>
  <c r="S63" i="32"/>
  <c r="O63" i="32"/>
  <c r="N63" i="32"/>
  <c r="J63" i="32"/>
  <c r="I63" i="32"/>
  <c r="E63" i="32"/>
  <c r="D63" i="32"/>
  <c r="Z61" i="32"/>
  <c r="Y61" i="32"/>
  <c r="X61" i="32"/>
  <c r="T61" i="32"/>
  <c r="S61" i="32"/>
  <c r="O61" i="32"/>
  <c r="N61" i="32"/>
  <c r="J61" i="32"/>
  <c r="I61" i="32"/>
  <c r="E61" i="32"/>
  <c r="D61" i="32"/>
  <c r="Z52" i="32"/>
  <c r="X52" i="32"/>
  <c r="T52" i="32"/>
  <c r="S52" i="32"/>
  <c r="O52" i="32"/>
  <c r="N52" i="32"/>
  <c r="J52" i="32"/>
  <c r="I52" i="32"/>
  <c r="E52" i="32"/>
  <c r="D52" i="32"/>
  <c r="Z50" i="32"/>
  <c r="X50" i="32"/>
  <c r="T50" i="32"/>
  <c r="S50" i="32"/>
  <c r="O50" i="32"/>
  <c r="N50" i="32"/>
  <c r="J50" i="32"/>
  <c r="I50" i="32"/>
  <c r="E50" i="32"/>
  <c r="D50" i="32"/>
  <c r="Z41" i="32"/>
  <c r="Y41" i="32"/>
  <c r="X41" i="32"/>
  <c r="T41" i="32"/>
  <c r="S41" i="32"/>
  <c r="O41" i="32"/>
  <c r="N41" i="32"/>
  <c r="J41" i="32"/>
  <c r="I41" i="32"/>
  <c r="E41" i="32"/>
  <c r="D41" i="32"/>
  <c r="Z39" i="32"/>
  <c r="Y39" i="32"/>
  <c r="X39" i="32"/>
  <c r="T39" i="32"/>
  <c r="S39" i="32"/>
  <c r="O39" i="32"/>
  <c r="N39" i="32"/>
  <c r="J39" i="32"/>
  <c r="I39" i="32"/>
  <c r="E39" i="32"/>
  <c r="D39" i="32"/>
  <c r="Y26" i="32"/>
  <c r="X26" i="32"/>
  <c r="S25" i="32"/>
  <c r="N25" i="32"/>
  <c r="I25" i="32"/>
  <c r="D25" i="32"/>
  <c r="I19" i="32"/>
  <c r="Y62" i="32" s="1"/>
  <c r="D19" i="32"/>
  <c r="Z54" i="32" s="1"/>
  <c r="I18" i="32"/>
  <c r="D17" i="32" s="1"/>
  <c r="D18" i="32"/>
  <c r="S65" i="32" s="1"/>
  <c r="D16" i="32"/>
  <c r="T62" i="32" s="1"/>
  <c r="I13" i="32"/>
  <c r="D15" i="32" s="1"/>
  <c r="R9" i="33" l="1"/>
  <c r="Q5" i="8"/>
  <c r="V10" i="33"/>
  <c r="U2" i="8"/>
  <c r="R18" i="33"/>
  <c r="Q2" i="10"/>
  <c r="P16" i="33"/>
  <c r="O4" i="10"/>
  <c r="P17" i="33"/>
  <c r="O5" i="10"/>
  <c r="O8" i="33"/>
  <c r="N4" i="8"/>
  <c r="R19" i="33"/>
  <c r="Q8" i="10"/>
  <c r="I51" i="32"/>
  <c r="I53" i="32" s="1"/>
  <c r="I12" i="32"/>
  <c r="I40" i="32" s="1"/>
  <c r="I42" i="32" s="1"/>
  <c r="N54" i="32"/>
  <c r="N43" i="32"/>
  <c r="O40" i="32"/>
  <c r="O42" i="32" s="1"/>
  <c r="Z62" i="32"/>
  <c r="Z64" i="32" s="1"/>
  <c r="Y64" i="32"/>
  <c r="T64" i="32"/>
  <c r="J40" i="32"/>
  <c r="J42" i="32" s="1"/>
  <c r="I43" i="32"/>
  <c r="D51" i="32"/>
  <c r="D53" i="32" s="1"/>
  <c r="X51" i="32"/>
  <c r="X53" i="32" s="1"/>
  <c r="I54" i="32"/>
  <c r="T65" i="32"/>
  <c r="J43" i="32"/>
  <c r="E51" i="32"/>
  <c r="E53" i="32" s="1"/>
  <c r="Z51" i="32"/>
  <c r="Z53" i="32" s="1"/>
  <c r="J54" i="32"/>
  <c r="E62" i="32"/>
  <c r="E64" i="32" s="1"/>
  <c r="D65" i="32"/>
  <c r="X65" i="32"/>
  <c r="O43" i="32"/>
  <c r="J51" i="32"/>
  <c r="J53" i="32" s="1"/>
  <c r="O54" i="32"/>
  <c r="J62" i="32"/>
  <c r="J64" i="32" s="1"/>
  <c r="I65" i="32"/>
  <c r="I14" i="32"/>
  <c r="I62" i="32" s="1"/>
  <c r="I64" i="32" s="1"/>
  <c r="T40" i="32"/>
  <c r="T42" i="32" s="1"/>
  <c r="S43" i="32"/>
  <c r="N51" i="32"/>
  <c r="N53" i="32" s="1"/>
  <c r="S54" i="32"/>
  <c r="J65" i="32"/>
  <c r="T43" i="32"/>
  <c r="O51" i="32"/>
  <c r="O53" i="32" s="1"/>
  <c r="T54" i="32"/>
  <c r="O62" i="32"/>
  <c r="O64" i="32" s="1"/>
  <c r="N65" i="32"/>
  <c r="E65" i="32"/>
  <c r="E40" i="32"/>
  <c r="E42" i="32" s="1"/>
  <c r="Y40" i="32"/>
  <c r="Y42" i="32" s="1"/>
  <c r="D43" i="32"/>
  <c r="X43" i="32"/>
  <c r="S51" i="32"/>
  <c r="S53" i="32" s="1"/>
  <c r="D54" i="32"/>
  <c r="X54" i="32"/>
  <c r="O65" i="32"/>
  <c r="Z65" i="32"/>
  <c r="Z40" i="32"/>
  <c r="Z42" i="32" s="1"/>
  <c r="E43" i="32"/>
  <c r="Z43" i="32"/>
  <c r="T51" i="32"/>
  <c r="T53" i="32" s="1"/>
  <c r="E54" i="32"/>
  <c r="S40" i="32" l="1"/>
  <c r="S42" i="32" s="1"/>
  <c r="S44" i="32" s="1"/>
  <c r="F76" i="32" s="1"/>
  <c r="N40" i="32"/>
  <c r="N42" i="32" s="1"/>
  <c r="N44" i="32" s="1"/>
  <c r="E76" i="32" s="1"/>
  <c r="Q16" i="33"/>
  <c r="P4" i="10"/>
  <c r="W10" i="33"/>
  <c r="V2" i="8"/>
  <c r="S18" i="33"/>
  <c r="R2" i="10"/>
  <c r="S19" i="33"/>
  <c r="R8" i="10"/>
  <c r="P8" i="33"/>
  <c r="O4" i="8"/>
  <c r="Q17" i="33"/>
  <c r="P5" i="10"/>
  <c r="S9" i="33"/>
  <c r="R5" i="8"/>
  <c r="D40" i="32"/>
  <c r="D42" i="32" s="1"/>
  <c r="D44" i="32" s="1"/>
  <c r="C76" i="32" s="1"/>
  <c r="X40" i="32"/>
  <c r="X42" i="32" s="1"/>
  <c r="X44" i="32" s="1"/>
  <c r="G76" i="32" s="1"/>
  <c r="I55" i="32"/>
  <c r="D77" i="32" s="1"/>
  <c r="I66" i="32"/>
  <c r="D78" i="32" s="1"/>
  <c r="N55" i="32"/>
  <c r="E77" i="32" s="1"/>
  <c r="X55" i="32"/>
  <c r="G77" i="32" s="1"/>
  <c r="D55" i="32"/>
  <c r="C77" i="32" s="1"/>
  <c r="Y44" i="32"/>
  <c r="H76" i="32" s="1"/>
  <c r="H79" i="32" s="1"/>
  <c r="S55" i="32"/>
  <c r="F77" i="32" s="1"/>
  <c r="X62" i="32"/>
  <c r="X64" i="32" s="1"/>
  <c r="X66" i="32" s="1"/>
  <c r="G78" i="32" s="1"/>
  <c r="S62" i="32"/>
  <c r="S64" i="32" s="1"/>
  <c r="S66" i="32" s="1"/>
  <c r="F78" i="32" s="1"/>
  <c r="Y66" i="32"/>
  <c r="H78" i="32" s="1"/>
  <c r="H81" i="32" s="1"/>
  <c r="N62" i="32"/>
  <c r="N64" i="32" s="1"/>
  <c r="N66" i="32" s="1"/>
  <c r="E78" i="32" s="1"/>
  <c r="I44" i="32"/>
  <c r="D76" i="32" s="1"/>
  <c r="D62" i="32"/>
  <c r="D64" i="32" s="1"/>
  <c r="D66" i="32" s="1"/>
  <c r="C78" i="32" s="1"/>
  <c r="R16" i="33" l="1"/>
  <c r="Q4" i="10"/>
  <c r="T19" i="33"/>
  <c r="S8" i="10"/>
  <c r="T18" i="33"/>
  <c r="S2" i="10"/>
  <c r="T9" i="33"/>
  <c r="S5" i="8"/>
  <c r="R17" i="33"/>
  <c r="Q5" i="10"/>
  <c r="X10" i="33"/>
  <c r="W2" i="8"/>
  <c r="Q8" i="33"/>
  <c r="P4" i="8"/>
  <c r="C81" i="32"/>
  <c r="C79" i="32"/>
  <c r="F79" i="32"/>
  <c r="C80" i="32"/>
  <c r="F81" i="32"/>
  <c r="F80" i="32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B7" i="8"/>
  <c r="U9" i="33" l="1"/>
  <c r="T5" i="8"/>
  <c r="U19" i="33"/>
  <c r="T8" i="10"/>
  <c r="U18" i="33"/>
  <c r="T2" i="10"/>
  <c r="Y10" i="33"/>
  <c r="X2" i="8"/>
  <c r="R8" i="33"/>
  <c r="Q4" i="8"/>
  <c r="S17" i="33"/>
  <c r="R5" i="10"/>
  <c r="S16" i="33"/>
  <c r="R4" i="10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AG10" i="31"/>
  <c r="AH10" i="31"/>
  <c r="AI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AG17" i="31"/>
  <c r="AH17" i="31"/>
  <c r="AI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AI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B7" i="2"/>
  <c r="Z10" i="33" l="1"/>
  <c r="Y2" i="8"/>
  <c r="T16" i="33"/>
  <c r="S4" i="10"/>
  <c r="V18" i="33"/>
  <c r="U2" i="10"/>
  <c r="V9" i="33"/>
  <c r="U5" i="8"/>
  <c r="T17" i="33"/>
  <c r="S5" i="10"/>
  <c r="V19" i="33"/>
  <c r="U8" i="10"/>
  <c r="S8" i="33"/>
  <c r="R4" i="8"/>
  <c r="H18" i="31"/>
  <c r="C17" i="31"/>
  <c r="B18" i="31"/>
  <c r="D5" i="31"/>
  <c r="I18" i="31"/>
  <c r="B17" i="31"/>
  <c r="G18" i="31"/>
  <c r="D17" i="31"/>
  <c r="F18" i="31"/>
  <c r="E18" i="31"/>
  <c r="B5" i="31"/>
  <c r="D18" i="31"/>
  <c r="C5" i="31"/>
  <c r="C18" i="31"/>
  <c r="U17" i="33" l="1"/>
  <c r="T5" i="10"/>
  <c r="W9" i="33"/>
  <c r="V5" i="8"/>
  <c r="U16" i="33"/>
  <c r="T4" i="10"/>
  <c r="W18" i="33"/>
  <c r="V2" i="10"/>
  <c r="T8" i="33"/>
  <c r="S4" i="8"/>
  <c r="W19" i="33"/>
  <c r="V8" i="10"/>
  <c r="AA10" i="33"/>
  <c r="Z2" i="8"/>
  <c r="C112" i="30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AH112" i="30"/>
  <c r="AI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AH113" i="30"/>
  <c r="AH206" i="30" s="1"/>
  <c r="AI113" i="30"/>
  <c r="AI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AH114" i="30"/>
  <c r="AH207" i="30" s="1"/>
  <c r="AI114" i="30"/>
  <c r="AI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AH115" i="30"/>
  <c r="AH208" i="30" s="1"/>
  <c r="AI115" i="30"/>
  <c r="AI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AH116" i="30"/>
  <c r="AH209" i="30" s="1"/>
  <c r="AI116" i="30"/>
  <c r="AI209" i="30" s="1"/>
  <c r="C117" i="30"/>
  <c r="C210" i="30" s="1"/>
  <c r="D117" i="30"/>
  <c r="D210" i="30" s="1"/>
  <c r="E117" i="30"/>
  <c r="E210" i="30" s="1"/>
  <c r="F117" i="30"/>
  <c r="F210" i="30" s="1"/>
  <c r="G117" i="30"/>
  <c r="G210" i="30" s="1"/>
  <c r="H117" i="30"/>
  <c r="H210" i="30" s="1"/>
  <c r="I117" i="30"/>
  <c r="I210" i="30" s="1"/>
  <c r="J117" i="30"/>
  <c r="J210" i="30" s="1"/>
  <c r="K117" i="30"/>
  <c r="K210" i="30" s="1"/>
  <c r="L117" i="30"/>
  <c r="L210" i="30" s="1"/>
  <c r="M117" i="30"/>
  <c r="M210" i="30" s="1"/>
  <c r="N117" i="30"/>
  <c r="N210" i="30" s="1"/>
  <c r="O117" i="30"/>
  <c r="O210" i="30" s="1"/>
  <c r="P117" i="30"/>
  <c r="P210" i="30" s="1"/>
  <c r="Q117" i="30"/>
  <c r="Q210" i="30" s="1"/>
  <c r="R117" i="30"/>
  <c r="R210" i="30" s="1"/>
  <c r="S117" i="30"/>
  <c r="S210" i="30" s="1"/>
  <c r="T117" i="30"/>
  <c r="T210" i="30" s="1"/>
  <c r="U117" i="30"/>
  <c r="U210" i="30" s="1"/>
  <c r="V117" i="30"/>
  <c r="V210" i="30" s="1"/>
  <c r="W117" i="30"/>
  <c r="W210" i="30" s="1"/>
  <c r="X117" i="30"/>
  <c r="X210" i="30" s="1"/>
  <c r="Y117" i="30"/>
  <c r="Y210" i="30" s="1"/>
  <c r="Z117" i="30"/>
  <c r="Z210" i="30" s="1"/>
  <c r="AA117" i="30"/>
  <c r="AA210" i="30" s="1"/>
  <c r="AB117" i="30"/>
  <c r="AB210" i="30" s="1"/>
  <c r="AC117" i="30"/>
  <c r="AC210" i="30" s="1"/>
  <c r="AD117" i="30"/>
  <c r="AD210" i="30" s="1"/>
  <c r="AE117" i="30"/>
  <c r="AE210" i="30" s="1"/>
  <c r="AF117" i="30"/>
  <c r="AF210" i="30" s="1"/>
  <c r="AG117" i="30"/>
  <c r="AG210" i="30" s="1"/>
  <c r="AH117" i="30"/>
  <c r="AH210" i="30" s="1"/>
  <c r="AI117" i="30"/>
  <c r="AI210" i="30" s="1"/>
  <c r="C118" i="30"/>
  <c r="C211" i="30" s="1"/>
  <c r="D118" i="30"/>
  <c r="D211" i="30" s="1"/>
  <c r="E118" i="30"/>
  <c r="E211" i="30" s="1"/>
  <c r="F118" i="30"/>
  <c r="F211" i="30" s="1"/>
  <c r="G118" i="30"/>
  <c r="G211" i="30" s="1"/>
  <c r="H118" i="30"/>
  <c r="H211" i="30" s="1"/>
  <c r="I118" i="30"/>
  <c r="I211" i="30" s="1"/>
  <c r="J118" i="30"/>
  <c r="J211" i="30" s="1"/>
  <c r="K118" i="30"/>
  <c r="K211" i="30" s="1"/>
  <c r="L118" i="30"/>
  <c r="L211" i="30" s="1"/>
  <c r="M118" i="30"/>
  <c r="M211" i="30" s="1"/>
  <c r="N118" i="30"/>
  <c r="N211" i="30" s="1"/>
  <c r="O118" i="30"/>
  <c r="O211" i="30" s="1"/>
  <c r="P118" i="30"/>
  <c r="P211" i="30" s="1"/>
  <c r="Q118" i="30"/>
  <c r="Q211" i="30" s="1"/>
  <c r="R118" i="30"/>
  <c r="R211" i="30" s="1"/>
  <c r="S118" i="30"/>
  <c r="S211" i="30" s="1"/>
  <c r="T118" i="30"/>
  <c r="T211" i="30" s="1"/>
  <c r="U118" i="30"/>
  <c r="U211" i="30" s="1"/>
  <c r="V118" i="30"/>
  <c r="V211" i="30" s="1"/>
  <c r="W118" i="30"/>
  <c r="W211" i="30" s="1"/>
  <c r="X118" i="30"/>
  <c r="X211" i="30" s="1"/>
  <c r="Y118" i="30"/>
  <c r="Y211" i="30" s="1"/>
  <c r="Z118" i="30"/>
  <c r="Z211" i="30" s="1"/>
  <c r="AA118" i="30"/>
  <c r="AA211" i="30" s="1"/>
  <c r="AB118" i="30"/>
  <c r="AB211" i="30" s="1"/>
  <c r="AC118" i="30"/>
  <c r="AC211" i="30" s="1"/>
  <c r="AD118" i="30"/>
  <c r="AD211" i="30" s="1"/>
  <c r="AE118" i="30"/>
  <c r="AE211" i="30" s="1"/>
  <c r="AF118" i="30"/>
  <c r="AF211" i="30" s="1"/>
  <c r="AG118" i="30"/>
  <c r="AG211" i="30" s="1"/>
  <c r="AH118" i="30"/>
  <c r="AH211" i="30" s="1"/>
  <c r="AI118" i="30"/>
  <c r="AI211" i="30" s="1"/>
  <c r="C119" i="30"/>
  <c r="C212" i="30" s="1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AH119" i="30"/>
  <c r="AI119" i="30"/>
  <c r="C120" i="30"/>
  <c r="C213" i="30" s="1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AH120" i="30"/>
  <c r="AI120" i="30"/>
  <c r="B113" i="30"/>
  <c r="B206" i="30" s="1"/>
  <c r="B114" i="30"/>
  <c r="B207" i="30" s="1"/>
  <c r="B115" i="30"/>
  <c r="B208" i="30" s="1"/>
  <c r="B116" i="30"/>
  <c r="B209" i="30" s="1"/>
  <c r="B117" i="30"/>
  <c r="B210" i="30" s="1"/>
  <c r="B118" i="30"/>
  <c r="B211" i="30" s="1"/>
  <c r="B119" i="30"/>
  <c r="B212" i="30" s="1"/>
  <c r="B120" i="30"/>
  <c r="B213" i="30" s="1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AH94" i="30"/>
  <c r="AI94" i="30"/>
  <c r="C95" i="30"/>
  <c r="C188" i="30" s="1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AH95" i="30"/>
  <c r="AI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AH96" i="30"/>
  <c r="AH189" i="30" s="1"/>
  <c r="AI96" i="30"/>
  <c r="AI189" i="30" s="1"/>
  <c r="C97" i="30"/>
  <c r="C190" i="30" s="1"/>
  <c r="D97" i="30"/>
  <c r="D190" i="30" s="1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AH97" i="30"/>
  <c r="AI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AH98" i="30"/>
  <c r="AH191" i="30" s="1"/>
  <c r="AI98" i="30"/>
  <c r="AI191" i="30" s="1"/>
  <c r="C99" i="30"/>
  <c r="C192" i="30" s="1"/>
  <c r="D99" i="30"/>
  <c r="D192" i="30" s="1"/>
  <c r="E99" i="30"/>
  <c r="E192" i="30" s="1"/>
  <c r="F99" i="30"/>
  <c r="F192" i="30" s="1"/>
  <c r="G99" i="30"/>
  <c r="G192" i="30" s="1"/>
  <c r="H99" i="30"/>
  <c r="H192" i="30" s="1"/>
  <c r="I99" i="30"/>
  <c r="I192" i="30" s="1"/>
  <c r="J99" i="30"/>
  <c r="J192" i="30" s="1"/>
  <c r="K99" i="30"/>
  <c r="K192" i="30" s="1"/>
  <c r="L99" i="30"/>
  <c r="L192" i="30" s="1"/>
  <c r="M99" i="30"/>
  <c r="M192" i="30" s="1"/>
  <c r="N99" i="30"/>
  <c r="N192" i="30" s="1"/>
  <c r="O99" i="30"/>
  <c r="O192" i="30" s="1"/>
  <c r="P99" i="30"/>
  <c r="P192" i="30" s="1"/>
  <c r="Q99" i="30"/>
  <c r="Q192" i="30" s="1"/>
  <c r="R99" i="30"/>
  <c r="R192" i="30" s="1"/>
  <c r="S99" i="30"/>
  <c r="S192" i="30" s="1"/>
  <c r="T99" i="30"/>
  <c r="T192" i="30" s="1"/>
  <c r="U99" i="30"/>
  <c r="U192" i="30" s="1"/>
  <c r="V99" i="30"/>
  <c r="V192" i="30" s="1"/>
  <c r="W99" i="30"/>
  <c r="W192" i="30" s="1"/>
  <c r="X99" i="30"/>
  <c r="X192" i="30" s="1"/>
  <c r="Y99" i="30"/>
  <c r="Y192" i="30" s="1"/>
  <c r="Z99" i="30"/>
  <c r="Z192" i="30" s="1"/>
  <c r="AA99" i="30"/>
  <c r="AA192" i="30" s="1"/>
  <c r="AB99" i="30"/>
  <c r="AB192" i="30" s="1"/>
  <c r="AC99" i="30"/>
  <c r="AC192" i="30" s="1"/>
  <c r="AD99" i="30"/>
  <c r="AD192" i="30" s="1"/>
  <c r="AE99" i="30"/>
  <c r="AE192" i="30" s="1"/>
  <c r="AF99" i="30"/>
  <c r="AF192" i="30" s="1"/>
  <c r="AG99" i="30"/>
  <c r="AG192" i="30" s="1"/>
  <c r="AH99" i="30"/>
  <c r="AH192" i="30" s="1"/>
  <c r="AI99" i="30"/>
  <c r="AI192" i="30" s="1"/>
  <c r="C100" i="30"/>
  <c r="C193" i="30" s="1"/>
  <c r="D100" i="30"/>
  <c r="D193" i="30" s="1"/>
  <c r="E100" i="30"/>
  <c r="E193" i="30" s="1"/>
  <c r="F100" i="30"/>
  <c r="F193" i="30" s="1"/>
  <c r="G100" i="30"/>
  <c r="G193" i="30" s="1"/>
  <c r="H100" i="30"/>
  <c r="H193" i="30" s="1"/>
  <c r="I100" i="30"/>
  <c r="I193" i="30" s="1"/>
  <c r="J100" i="30"/>
  <c r="J193" i="30" s="1"/>
  <c r="K100" i="30"/>
  <c r="K193" i="30" s="1"/>
  <c r="L100" i="30"/>
  <c r="L193" i="30" s="1"/>
  <c r="M100" i="30"/>
  <c r="M193" i="30" s="1"/>
  <c r="N100" i="30"/>
  <c r="N193" i="30" s="1"/>
  <c r="O100" i="30"/>
  <c r="O193" i="30" s="1"/>
  <c r="P100" i="30"/>
  <c r="P193" i="30" s="1"/>
  <c r="Q100" i="30"/>
  <c r="Q193" i="30" s="1"/>
  <c r="R100" i="30"/>
  <c r="R193" i="30" s="1"/>
  <c r="S100" i="30"/>
  <c r="S193" i="30" s="1"/>
  <c r="T100" i="30"/>
  <c r="T193" i="30" s="1"/>
  <c r="U100" i="30"/>
  <c r="U193" i="30" s="1"/>
  <c r="V100" i="30"/>
  <c r="V193" i="30" s="1"/>
  <c r="W100" i="30"/>
  <c r="W193" i="30" s="1"/>
  <c r="X100" i="30"/>
  <c r="X193" i="30" s="1"/>
  <c r="Y100" i="30"/>
  <c r="Y193" i="30" s="1"/>
  <c r="Z100" i="30"/>
  <c r="Z193" i="30" s="1"/>
  <c r="AA100" i="30"/>
  <c r="AA193" i="30" s="1"/>
  <c r="AB100" i="30"/>
  <c r="AB193" i="30" s="1"/>
  <c r="AC100" i="30"/>
  <c r="AC193" i="30" s="1"/>
  <c r="AD100" i="30"/>
  <c r="AD193" i="30" s="1"/>
  <c r="AE100" i="30"/>
  <c r="AE193" i="30" s="1"/>
  <c r="AF100" i="30"/>
  <c r="AF193" i="30" s="1"/>
  <c r="AG100" i="30"/>
  <c r="AG193" i="30" s="1"/>
  <c r="AH100" i="30"/>
  <c r="AH193" i="30" s="1"/>
  <c r="AI100" i="30"/>
  <c r="AI193" i="30" s="1"/>
  <c r="C101" i="30"/>
  <c r="C194" i="30" s="1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AH101" i="30"/>
  <c r="AI101" i="30"/>
  <c r="C102" i="30"/>
  <c r="C195" i="30" s="1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AH102" i="30"/>
  <c r="AI102" i="30"/>
  <c r="B95" i="30"/>
  <c r="B188" i="30" s="1"/>
  <c r="B96" i="30"/>
  <c r="B189" i="30" s="1"/>
  <c r="B97" i="30"/>
  <c r="B190" i="30" s="1"/>
  <c r="B98" i="30"/>
  <c r="B191" i="30" s="1"/>
  <c r="B99" i="30"/>
  <c r="B192" i="30" s="1"/>
  <c r="B100" i="30"/>
  <c r="B193" i="30" s="1"/>
  <c r="B101" i="30"/>
  <c r="B194" i="30" s="1"/>
  <c r="B102" i="30"/>
  <c r="B195" i="30" s="1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AH76" i="30"/>
  <c r="AI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AH77" i="30"/>
  <c r="AH170" i="30" s="1"/>
  <c r="AI77" i="30"/>
  <c r="AI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AH78" i="30"/>
  <c r="AH171" i="30" s="1"/>
  <c r="AI78" i="30"/>
  <c r="AI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AH79" i="30"/>
  <c r="AI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AH80" i="30"/>
  <c r="AH173" i="30" s="1"/>
  <c r="AI80" i="30"/>
  <c r="AI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AH81" i="30"/>
  <c r="AH174" i="30" s="1"/>
  <c r="AI81" i="30"/>
  <c r="AI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AH82" i="30"/>
  <c r="AH175" i="30" s="1"/>
  <c r="AI82" i="30"/>
  <c r="AI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AH83" i="30"/>
  <c r="AI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AH84" i="30"/>
  <c r="AI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106" i="30"/>
  <c r="A107" i="30"/>
  <c r="A108" i="30"/>
  <c r="A109" i="30"/>
  <c r="A110" i="30"/>
  <c r="A111" i="30"/>
  <c r="A112" i="30"/>
  <c r="A113" i="30"/>
  <c r="A206" i="30" s="1"/>
  <c r="A114" i="30"/>
  <c r="A207" i="30" s="1"/>
  <c r="A115" i="30"/>
  <c r="A208" i="30" s="1"/>
  <c r="A116" i="30"/>
  <c r="A209" i="30" s="1"/>
  <c r="A117" i="30"/>
  <c r="A210" i="30" s="1"/>
  <c r="A118" i="30"/>
  <c r="A211" i="30" s="1"/>
  <c r="A119" i="30"/>
  <c r="A212" i="30" s="1"/>
  <c r="A120" i="30"/>
  <c r="A213" i="30" s="1"/>
  <c r="A105" i="30"/>
  <c r="A88" i="30"/>
  <c r="A89" i="30"/>
  <c r="A90" i="30"/>
  <c r="A91" i="30"/>
  <c r="A92" i="30"/>
  <c r="A93" i="30"/>
  <c r="A94" i="30"/>
  <c r="A95" i="30"/>
  <c r="A188" i="30" s="1"/>
  <c r="A96" i="30"/>
  <c r="A189" i="30" s="1"/>
  <c r="A97" i="30"/>
  <c r="A190" i="30" s="1"/>
  <c r="A98" i="30"/>
  <c r="A191" i="30" s="1"/>
  <c r="A99" i="30"/>
  <c r="A192" i="30" s="1"/>
  <c r="A100" i="30"/>
  <c r="A193" i="30" s="1"/>
  <c r="A101" i="30"/>
  <c r="A194" i="30" s="1"/>
  <c r="A102" i="30"/>
  <c r="A195" i="30" s="1"/>
  <c r="A87" i="30"/>
  <c r="A70" i="30"/>
  <c r="A71" i="30"/>
  <c r="A72" i="30"/>
  <c r="A73" i="30"/>
  <c r="A74" i="30"/>
  <c r="A75" i="30"/>
  <c r="A76" i="30"/>
  <c r="A77" i="30"/>
  <c r="A170" i="30" s="1"/>
  <c r="A78" i="30"/>
  <c r="A171" i="30" s="1"/>
  <c r="A79" i="30"/>
  <c r="A172" i="30" s="1"/>
  <c r="A80" i="30"/>
  <c r="A173" i="30" s="1"/>
  <c r="A81" i="30"/>
  <c r="A174" i="30" s="1"/>
  <c r="A82" i="30"/>
  <c r="A175" i="30" s="1"/>
  <c r="A83" i="30"/>
  <c r="A176" i="30" s="1"/>
  <c r="A84" i="30"/>
  <c r="A177" i="30" s="1"/>
  <c r="A69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12" i="30"/>
  <c r="A13" i="30"/>
  <c r="A14" i="30"/>
  <c r="A15" i="30"/>
  <c r="A11" i="30"/>
  <c r="X18" i="33" l="1"/>
  <c r="W2" i="10"/>
  <c r="AB10" i="33"/>
  <c r="AA2" i="8"/>
  <c r="V16" i="33"/>
  <c r="U4" i="10"/>
  <c r="X19" i="33"/>
  <c r="W8" i="10"/>
  <c r="X9" i="33"/>
  <c r="W5" i="8"/>
  <c r="U8" i="33"/>
  <c r="T4" i="8"/>
  <c r="V17" i="33"/>
  <c r="U5" i="10"/>
  <c r="A38" i="30"/>
  <c r="A57" i="30" s="1"/>
  <c r="A39" i="30"/>
  <c r="A58" i="30" s="1"/>
  <c r="A40" i="30"/>
  <c r="A59" i="30" s="1"/>
  <c r="A41" i="30"/>
  <c r="A60" i="30" s="1"/>
  <c r="A42" i="30"/>
  <c r="A61" i="30" s="1"/>
  <c r="A43" i="30"/>
  <c r="A62" i="30" s="1"/>
  <c r="A44" i="30"/>
  <c r="A63" i="30" s="1"/>
  <c r="A37" i="30"/>
  <c r="A56" i="30" s="1"/>
  <c r="Y19" i="33" l="1"/>
  <c r="X8" i="10"/>
  <c r="Y9" i="33"/>
  <c r="X5" i="8"/>
  <c r="W16" i="33"/>
  <c r="V4" i="10"/>
  <c r="Y18" i="33"/>
  <c r="X2" i="10"/>
  <c r="W17" i="33"/>
  <c r="V5" i="10"/>
  <c r="V8" i="33"/>
  <c r="U4" i="8"/>
  <c r="AC10" i="33"/>
  <c r="AB2" i="8"/>
  <c r="A161" i="30"/>
  <c r="A179" i="30"/>
  <c r="A197" i="30"/>
  <c r="AI156" i="30"/>
  <c r="AH156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I155" i="30"/>
  <c r="AH155" i="30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I154" i="30"/>
  <c r="AH154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I153" i="30"/>
  <c r="AH153" i="30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D246" i="30" s="1"/>
  <c r="C153" i="30"/>
  <c r="C246" i="30" s="1"/>
  <c r="AI152" i="30"/>
  <c r="AH152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I151" i="30"/>
  <c r="AH151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I150" i="30"/>
  <c r="AI243" i="30" s="1"/>
  <c r="AH150" i="30"/>
  <c r="AH243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I149" i="30"/>
  <c r="AH149" i="30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C242" i="30" s="1"/>
  <c r="AI148" i="30"/>
  <c r="AH148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D241" i="30" s="1"/>
  <c r="C148" i="30"/>
  <c r="C241" i="30" s="1"/>
  <c r="AI147" i="30"/>
  <c r="AH147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I146" i="30"/>
  <c r="AH146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D239" i="30" s="1"/>
  <c r="C146" i="30"/>
  <c r="C239" i="30" s="1"/>
  <c r="AI145" i="30"/>
  <c r="AH145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I144" i="30"/>
  <c r="AH144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I143" i="30"/>
  <c r="AH143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I142" i="30"/>
  <c r="AH142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I141" i="30"/>
  <c r="AI234" i="30" s="1"/>
  <c r="AH141" i="30"/>
  <c r="AH234" i="30" s="1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I138" i="30"/>
  <c r="AH138" i="30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I137" i="30"/>
  <c r="AH137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I136" i="30"/>
  <c r="AI229" i="30" s="1"/>
  <c r="AH136" i="30"/>
  <c r="AH229" i="30" s="1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I135" i="30"/>
  <c r="AH135" i="30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D228" i="30" s="1"/>
  <c r="C135" i="30"/>
  <c r="C228" i="30" s="1"/>
  <c r="AI134" i="30"/>
  <c r="AI227" i="30" s="1"/>
  <c r="AH134" i="30"/>
  <c r="AH227" i="30" s="1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I133" i="30"/>
  <c r="AH133" i="30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I132" i="30"/>
  <c r="AI225" i="30" s="1"/>
  <c r="AH132" i="30"/>
  <c r="AH225" i="30" s="1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I131" i="30"/>
  <c r="AI224" i="30" s="1"/>
  <c r="AH131" i="30"/>
  <c r="AH224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I130" i="30"/>
  <c r="AH130" i="30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I129" i="30"/>
  <c r="AH129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I128" i="30"/>
  <c r="AH128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I127" i="30"/>
  <c r="AH127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I126" i="30"/>
  <c r="AH126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I125" i="30"/>
  <c r="AH125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I124" i="30"/>
  <c r="AH124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I217" i="30" s="1"/>
  <c r="H124" i="30"/>
  <c r="H217" i="30" s="1"/>
  <c r="G124" i="30"/>
  <c r="G217" i="30" s="1"/>
  <c r="F124" i="30"/>
  <c r="F217" i="30" s="1"/>
  <c r="E124" i="30"/>
  <c r="E217" i="30" s="1"/>
  <c r="D124" i="30"/>
  <c r="D217" i="30" s="1"/>
  <c r="C124" i="30"/>
  <c r="C217" i="30" s="1"/>
  <c r="AI123" i="30"/>
  <c r="AI216" i="30" s="1"/>
  <c r="AH123" i="30"/>
  <c r="AH216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I111" i="30"/>
  <c r="AH111" i="30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I110" i="30"/>
  <c r="AH110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D203" i="30" s="1"/>
  <c r="C110" i="30"/>
  <c r="C203" i="30" s="1"/>
  <c r="AI109" i="30"/>
  <c r="AH109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I108" i="30"/>
  <c r="AH108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I107" i="30"/>
  <c r="AH107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D200" i="30" s="1"/>
  <c r="C107" i="30"/>
  <c r="C200" i="30" s="1"/>
  <c r="AI106" i="30"/>
  <c r="AH106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D199" i="30" s="1"/>
  <c r="C106" i="30"/>
  <c r="C199" i="30" s="1"/>
  <c r="AI105" i="30"/>
  <c r="AI198" i="30" s="1"/>
  <c r="AH105" i="30"/>
  <c r="AH198" i="30" s="1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I93" i="30"/>
  <c r="AH93" i="30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I92" i="30"/>
  <c r="AH92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I91" i="30"/>
  <c r="AH91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I90" i="30"/>
  <c r="AH90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I89" i="30"/>
  <c r="AH89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I88" i="30"/>
  <c r="AH88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D181" i="30" s="1"/>
  <c r="C88" i="30"/>
  <c r="C181" i="30" s="1"/>
  <c r="AI87" i="30"/>
  <c r="AI180" i="30" s="1"/>
  <c r="AH87" i="30"/>
  <c r="AH180" i="30" s="1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I75" i="30"/>
  <c r="AH75" i="30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C168" i="30" s="1"/>
  <c r="AI74" i="30"/>
  <c r="AH74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I73" i="30"/>
  <c r="AI166" i="30" s="1"/>
  <c r="AH73" i="30"/>
  <c r="AH166" i="30" s="1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I72" i="30"/>
  <c r="AH72" i="30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235" i="30" s="1"/>
  <c r="B143" i="30"/>
  <c r="B144" i="30"/>
  <c r="B145" i="30"/>
  <c r="B146" i="30"/>
  <c r="B239" i="30" s="1"/>
  <c r="B147" i="30"/>
  <c r="B148" i="30"/>
  <c r="B241" i="30" s="1"/>
  <c r="B149" i="30"/>
  <c r="B242" i="30" s="1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226" i="30" s="1"/>
  <c r="B134" i="30"/>
  <c r="B227" i="30" s="1"/>
  <c r="B135" i="30"/>
  <c r="B228" i="30" s="1"/>
  <c r="B136" i="30"/>
  <c r="B229" i="30" s="1"/>
  <c r="B137" i="30"/>
  <c r="B138" i="30"/>
  <c r="A143" i="30"/>
  <c r="A236" i="30" s="1"/>
  <c r="A144" i="30"/>
  <c r="A237" i="30" s="1"/>
  <c r="A145" i="30"/>
  <c r="A238" i="30" s="1"/>
  <c r="A146" i="30"/>
  <c r="A239" i="30" s="1"/>
  <c r="A147" i="30"/>
  <c r="A240" i="30" s="1"/>
  <c r="A148" i="30"/>
  <c r="A241" i="30" s="1"/>
  <c r="A149" i="30"/>
  <c r="A242" i="30" s="1"/>
  <c r="A150" i="30"/>
  <c r="A243" i="30" s="1"/>
  <c r="A151" i="30"/>
  <c r="A244" i="30" s="1"/>
  <c r="A152" i="30"/>
  <c r="A245" i="30" s="1"/>
  <c r="A153" i="30"/>
  <c r="A246" i="30" s="1"/>
  <c r="A154" i="30"/>
  <c r="A247" i="30" s="1"/>
  <c r="A155" i="30"/>
  <c r="A248" i="30" s="1"/>
  <c r="A156" i="30"/>
  <c r="A249" i="30" s="1"/>
  <c r="A141" i="30"/>
  <c r="A234" i="30" s="1"/>
  <c r="A142" i="30"/>
  <c r="A235" i="30" s="1"/>
  <c r="A137" i="30"/>
  <c r="A230" i="30" s="1"/>
  <c r="A138" i="30"/>
  <c r="A231" i="30" s="1"/>
  <c r="A134" i="30"/>
  <c r="A227" i="30" s="1"/>
  <c r="A135" i="30"/>
  <c r="A228" i="30" s="1"/>
  <c r="A136" i="30"/>
  <c r="A229" i="30" s="1"/>
  <c r="A132" i="30"/>
  <c r="A225" i="30" s="1"/>
  <c r="A133" i="30"/>
  <c r="A226" i="30" s="1"/>
  <c r="A130" i="30"/>
  <c r="A223" i="30" s="1"/>
  <c r="A131" i="30"/>
  <c r="A224" i="30" s="1"/>
  <c r="A124" i="30"/>
  <c r="A217" i="30" s="1"/>
  <c r="A125" i="30"/>
  <c r="A218" i="30" s="1"/>
  <c r="A126" i="30"/>
  <c r="A219" i="30" s="1"/>
  <c r="A127" i="30"/>
  <c r="A220" i="30" s="1"/>
  <c r="A128" i="30"/>
  <c r="A221" i="30" s="1"/>
  <c r="A129" i="30"/>
  <c r="A222" i="30" s="1"/>
  <c r="A123" i="30"/>
  <c r="A216" i="30" s="1"/>
  <c r="B106" i="30"/>
  <c r="B199" i="30" s="1"/>
  <c r="B107" i="30"/>
  <c r="B200" i="30" s="1"/>
  <c r="B108" i="30"/>
  <c r="B109" i="30"/>
  <c r="B110" i="30"/>
  <c r="B203" i="30" s="1"/>
  <c r="B111" i="30"/>
  <c r="B204" i="30" s="1"/>
  <c r="B112" i="30"/>
  <c r="B105" i="30"/>
  <c r="B198" i="30" s="1"/>
  <c r="B88" i="30"/>
  <c r="B181" i="30" s="1"/>
  <c r="B89" i="30"/>
  <c r="B182" i="30" s="1"/>
  <c r="B90" i="30"/>
  <c r="B183" i="30" s="1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168" i="30" s="1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AH67" i="30"/>
  <c r="AH160" i="30" s="1"/>
  <c r="AI67" i="30"/>
  <c r="AI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AH28" i="30"/>
  <c r="AH47" i="30" s="1"/>
  <c r="AI28" i="30"/>
  <c r="AI47" i="30" s="1"/>
  <c r="B28" i="30"/>
  <c r="B47" i="30" s="1"/>
  <c r="A30" i="30"/>
  <c r="A31" i="30"/>
  <c r="A32" i="30"/>
  <c r="A51" i="30" s="1"/>
  <c r="A33" i="30"/>
  <c r="A34" i="30"/>
  <c r="A53" i="30" s="1"/>
  <c r="A35" i="30"/>
  <c r="A54" i="30" s="1"/>
  <c r="A36" i="30"/>
  <c r="A55" i="30" s="1"/>
  <c r="A29" i="30"/>
  <c r="A48" i="30" s="1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D5" i="30"/>
  <c r="D21" i="30" s="1"/>
  <c r="E5" i="30"/>
  <c r="E21" i="30" s="1"/>
  <c r="F5" i="30"/>
  <c r="F21" i="30" s="1"/>
  <c r="G5" i="30"/>
  <c r="G21" i="30" s="1"/>
  <c r="H5" i="30"/>
  <c r="H21" i="30" s="1"/>
  <c r="I5" i="30"/>
  <c r="I21" i="30" s="1"/>
  <c r="J5" i="30"/>
  <c r="J21" i="30" s="1"/>
  <c r="K5" i="30"/>
  <c r="K21" i="30" s="1"/>
  <c r="L5" i="30"/>
  <c r="L21" i="30" s="1"/>
  <c r="M5" i="30"/>
  <c r="M21" i="30" s="1"/>
  <c r="N5" i="30"/>
  <c r="N21" i="30" s="1"/>
  <c r="O5" i="30"/>
  <c r="O21" i="30" s="1"/>
  <c r="P5" i="30"/>
  <c r="P21" i="30" s="1"/>
  <c r="Q5" i="30"/>
  <c r="Q21" i="30" s="1"/>
  <c r="R5" i="30"/>
  <c r="R21" i="30" s="1"/>
  <c r="S5" i="30"/>
  <c r="S21" i="30" s="1"/>
  <c r="T5" i="30"/>
  <c r="T21" i="30" s="1"/>
  <c r="U5" i="30"/>
  <c r="U21" i="30" s="1"/>
  <c r="V5" i="30"/>
  <c r="V21" i="30" s="1"/>
  <c r="W5" i="30"/>
  <c r="W21" i="30" s="1"/>
  <c r="X5" i="30"/>
  <c r="X21" i="30" s="1"/>
  <c r="Y5" i="30"/>
  <c r="Y21" i="30" s="1"/>
  <c r="Z5" i="30"/>
  <c r="Z21" i="30" s="1"/>
  <c r="AA5" i="30"/>
  <c r="AA21" i="30" s="1"/>
  <c r="AB5" i="30"/>
  <c r="AB21" i="30" s="1"/>
  <c r="AC5" i="30"/>
  <c r="AC21" i="30" s="1"/>
  <c r="AD5" i="30"/>
  <c r="AD21" i="30" s="1"/>
  <c r="AE5" i="30"/>
  <c r="AE21" i="30" s="1"/>
  <c r="AF5" i="30"/>
  <c r="AF21" i="30" s="1"/>
  <c r="AG5" i="30"/>
  <c r="AG21" i="30" s="1"/>
  <c r="AH5" i="30"/>
  <c r="AH21" i="30" s="1"/>
  <c r="AI5" i="30"/>
  <c r="AI21" i="30" s="1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D7" i="30"/>
  <c r="D25" i="30" s="1"/>
  <c r="E7" i="30"/>
  <c r="E25" i="30" s="1"/>
  <c r="F7" i="30"/>
  <c r="F25" i="30" s="1"/>
  <c r="G7" i="30"/>
  <c r="G25" i="30" s="1"/>
  <c r="H7" i="30"/>
  <c r="H25" i="30" s="1"/>
  <c r="I7" i="30"/>
  <c r="I25" i="30" s="1"/>
  <c r="J7" i="30"/>
  <c r="J25" i="30" s="1"/>
  <c r="K7" i="30"/>
  <c r="K25" i="30" s="1"/>
  <c r="L7" i="30"/>
  <c r="L25" i="30" s="1"/>
  <c r="M7" i="30"/>
  <c r="M25" i="30" s="1"/>
  <c r="N7" i="30"/>
  <c r="N25" i="30" s="1"/>
  <c r="O7" i="30"/>
  <c r="O25" i="30" s="1"/>
  <c r="P7" i="30"/>
  <c r="P25" i="30" s="1"/>
  <c r="Q7" i="30"/>
  <c r="Q25" i="30" s="1"/>
  <c r="R7" i="30"/>
  <c r="R25" i="30" s="1"/>
  <c r="S7" i="30"/>
  <c r="S25" i="30" s="1"/>
  <c r="T7" i="30"/>
  <c r="T25" i="30" s="1"/>
  <c r="U7" i="30"/>
  <c r="U25" i="30" s="1"/>
  <c r="V7" i="30"/>
  <c r="V25" i="30" s="1"/>
  <c r="W7" i="30"/>
  <c r="W25" i="30" s="1"/>
  <c r="X7" i="30"/>
  <c r="X25" i="30" s="1"/>
  <c r="Y7" i="30"/>
  <c r="Y25" i="30" s="1"/>
  <c r="Z7" i="30"/>
  <c r="Z25" i="30" s="1"/>
  <c r="AA7" i="30"/>
  <c r="AA25" i="30" s="1"/>
  <c r="AB7" i="30"/>
  <c r="AB25" i="30" s="1"/>
  <c r="AC7" i="30"/>
  <c r="AC25" i="30" s="1"/>
  <c r="AD7" i="30"/>
  <c r="AD25" i="30" s="1"/>
  <c r="AE7" i="30"/>
  <c r="AE25" i="30" s="1"/>
  <c r="AF7" i="30"/>
  <c r="AF25" i="30" s="1"/>
  <c r="AG7" i="30"/>
  <c r="AG25" i="30" s="1"/>
  <c r="AH7" i="30"/>
  <c r="AH25" i="30" s="1"/>
  <c r="AI7" i="30"/>
  <c r="AI25" i="30" s="1"/>
  <c r="B3" i="30"/>
  <c r="C3" i="30"/>
  <c r="B4" i="30"/>
  <c r="C4" i="30"/>
  <c r="B5" i="30"/>
  <c r="C5" i="30"/>
  <c r="B6" i="30"/>
  <c r="C6" i="30"/>
  <c r="B7" i="30"/>
  <c r="C7" i="30"/>
  <c r="C25" i="30" s="1"/>
  <c r="A7" i="30"/>
  <c r="A25" i="30" s="1"/>
  <c r="A4" i="30"/>
  <c r="A20" i="30" s="1"/>
  <c r="A5" i="30"/>
  <c r="A21" i="30" s="1"/>
  <c r="A6" i="30"/>
  <c r="A24" i="30" s="1"/>
  <c r="A3" i="30"/>
  <c r="A19" i="30" s="1"/>
  <c r="Z18" i="33" l="1"/>
  <c r="Y2" i="10"/>
  <c r="AD10" i="33"/>
  <c r="AC2" i="8"/>
  <c r="X16" i="33"/>
  <c r="W4" i="10"/>
  <c r="W8" i="33"/>
  <c r="V4" i="8"/>
  <c r="Z9" i="33"/>
  <c r="Y5" i="8"/>
  <c r="X17" i="33"/>
  <c r="W5" i="10"/>
  <c r="Z19" i="33"/>
  <c r="Y8" i="10"/>
  <c r="U20" i="30"/>
  <c r="E20" i="30"/>
  <c r="B25" i="30"/>
  <c r="L20" i="30"/>
  <c r="D20" i="30"/>
  <c r="AA20" i="30"/>
  <c r="M19" i="30"/>
  <c r="M29" i="30"/>
  <c r="M162" i="30" s="1"/>
  <c r="M31" i="30"/>
  <c r="M182" i="30" s="1"/>
  <c r="M32" i="30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44" i="30"/>
  <c r="M43" i="30"/>
  <c r="M37" i="30"/>
  <c r="M188" i="30" s="1"/>
  <c r="M38" i="30"/>
  <c r="T20" i="30"/>
  <c r="S20" i="30"/>
  <c r="K20" i="30"/>
  <c r="AI19" i="30"/>
  <c r="AI31" i="30"/>
  <c r="AI200" i="30" s="1"/>
  <c r="AI33" i="30"/>
  <c r="AI34" i="30"/>
  <c r="AI167" i="30" s="1"/>
  <c r="AI35" i="30"/>
  <c r="AI30" i="30"/>
  <c r="AI163" i="30" s="1"/>
  <c r="AI32" i="30"/>
  <c r="AI36" i="30"/>
  <c r="AI187" i="30" s="1"/>
  <c r="AI29" i="30"/>
  <c r="AI162" i="30" s="1"/>
  <c r="AI38" i="30"/>
  <c r="AI39" i="30"/>
  <c r="AI37" i="30"/>
  <c r="AI188" i="30" s="1"/>
  <c r="AI40" i="30"/>
  <c r="AI42" i="30"/>
  <c r="AI44" i="30"/>
  <c r="AI43" i="30"/>
  <c r="AI41" i="30"/>
  <c r="AA19" i="30"/>
  <c r="AA31" i="30"/>
  <c r="AA33" i="30"/>
  <c r="AA184" i="30" s="1"/>
  <c r="AA34" i="30"/>
  <c r="AA35" i="30"/>
  <c r="AA204" i="30" s="1"/>
  <c r="AA29" i="30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30" i="30"/>
  <c r="S199" i="30" s="1"/>
  <c r="S32" i="30"/>
  <c r="S183" i="30" s="1"/>
  <c r="S36" i="30"/>
  <c r="S187" i="30" s="1"/>
  <c r="S29" i="30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184" i="30" s="1"/>
  <c r="K34" i="30"/>
  <c r="K35" i="30"/>
  <c r="K204" i="30" s="1"/>
  <c r="K29" i="30"/>
  <c r="K162" i="30" s="1"/>
  <c r="K36" i="30"/>
  <c r="K187" i="30" s="1"/>
  <c r="K30" i="30"/>
  <c r="K32" i="30"/>
  <c r="K201" i="30" s="1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32" i="30"/>
  <c r="C183" i="30" s="1"/>
  <c r="C36" i="30"/>
  <c r="C29" i="30"/>
  <c r="C162" i="30" s="1"/>
  <c r="C30" i="30"/>
  <c r="C163" i="30" s="1"/>
  <c r="C39" i="30"/>
  <c r="C172" i="30" s="1"/>
  <c r="C38" i="30"/>
  <c r="C37" i="30"/>
  <c r="C44" i="30"/>
  <c r="C40" i="30"/>
  <c r="C42" i="30"/>
  <c r="C43" i="30"/>
  <c r="C41" i="30"/>
  <c r="AC24" i="30"/>
  <c r="AC50" i="30"/>
  <c r="AC218" i="30" s="1"/>
  <c r="AC51" i="30"/>
  <c r="AC219" i="30" s="1"/>
  <c r="AC52" i="30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63" i="30"/>
  <c r="T249" i="30" s="1"/>
  <c r="T56" i="30"/>
  <c r="T57" i="30"/>
  <c r="T58" i="30"/>
  <c r="T244" i="30" s="1"/>
  <c r="T60" i="30"/>
  <c r="T59" i="30"/>
  <c r="T245" i="30" s="1"/>
  <c r="T61" i="30"/>
  <c r="T247" i="30" s="1"/>
  <c r="AB19" i="30"/>
  <c r="AB30" i="30"/>
  <c r="AB163" i="30" s="1"/>
  <c r="AB32" i="30"/>
  <c r="AB33" i="30"/>
  <c r="AB184" i="30" s="1"/>
  <c r="AB34" i="30"/>
  <c r="AB167" i="30" s="1"/>
  <c r="AB31" i="30"/>
  <c r="AB35" i="30"/>
  <c r="AB168" i="30" s="1"/>
  <c r="AB36" i="30"/>
  <c r="AB29" i="30"/>
  <c r="AB39" i="30"/>
  <c r="AB41" i="30"/>
  <c r="AB42" i="30"/>
  <c r="AB43" i="30"/>
  <c r="AB40" i="30"/>
  <c r="AB44" i="30"/>
  <c r="AB37" i="30"/>
  <c r="AB188" i="30" s="1"/>
  <c r="AB38" i="30"/>
  <c r="L19" i="30"/>
  <c r="L30" i="30"/>
  <c r="L32" i="30"/>
  <c r="L183" i="30" s="1"/>
  <c r="L33" i="30"/>
  <c r="L184" i="30" s="1"/>
  <c r="L34" i="30"/>
  <c r="L36" i="30"/>
  <c r="L187" i="30" s="1"/>
  <c r="L31" i="30"/>
  <c r="L200" i="30" s="1"/>
  <c r="L29" i="30"/>
  <c r="L35" i="30"/>
  <c r="L204" i="30" s="1"/>
  <c r="L39" i="30"/>
  <c r="L41" i="30"/>
  <c r="L42" i="30"/>
  <c r="L43" i="30"/>
  <c r="L37" i="30"/>
  <c r="L188" i="30" s="1"/>
  <c r="L40" i="30"/>
  <c r="L44" i="30"/>
  <c r="L38" i="30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50" i="30"/>
  <c r="C236" i="30" s="1"/>
  <c r="C51" i="30"/>
  <c r="C237" i="30" s="1"/>
  <c r="C63" i="30"/>
  <c r="C231" i="30" s="1"/>
  <c r="C56" i="30"/>
  <c r="C57" i="30"/>
  <c r="C59" i="30"/>
  <c r="C58" i="30"/>
  <c r="C226" i="30" s="1"/>
  <c r="C60" i="30"/>
  <c r="C61" i="30"/>
  <c r="C62" i="30"/>
  <c r="C248" i="30" s="1"/>
  <c r="AH19" i="30"/>
  <c r="AH32" i="30"/>
  <c r="AH165" i="30" s="1"/>
  <c r="AH34" i="30"/>
  <c r="AH35" i="30"/>
  <c r="AH204" i="30" s="1"/>
  <c r="AH36" i="30"/>
  <c r="AH187" i="30" s="1"/>
  <c r="AH33" i="30"/>
  <c r="AH29" i="30"/>
  <c r="AH162" i="30" s="1"/>
  <c r="AH31" i="30"/>
  <c r="AH182" i="30" s="1"/>
  <c r="AH30" i="30"/>
  <c r="AH163" i="30" s="1"/>
  <c r="AH37" i="30"/>
  <c r="AH188" i="30" s="1"/>
  <c r="AH42" i="30"/>
  <c r="AH40" i="30"/>
  <c r="AH43" i="30"/>
  <c r="AH39" i="30"/>
  <c r="AH38" i="30"/>
  <c r="AH41" i="30"/>
  <c r="AH44" i="30"/>
  <c r="C222" i="30"/>
  <c r="A166" i="30"/>
  <c r="A52" i="30"/>
  <c r="T218" i="30"/>
  <c r="C245" i="30"/>
  <c r="L24" i="30"/>
  <c r="L51" i="30"/>
  <c r="L219" i="30" s="1"/>
  <c r="L52" i="30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57" i="30"/>
  <c r="L58" i="30"/>
  <c r="L226" i="30" s="1"/>
  <c r="L63" i="30"/>
  <c r="L249" i="30" s="1"/>
  <c r="L59" i="30"/>
  <c r="L60" i="30"/>
  <c r="L228" i="30" s="1"/>
  <c r="L61" i="30"/>
  <c r="L247" i="30" s="1"/>
  <c r="AI24" i="30"/>
  <c r="AI52" i="30"/>
  <c r="AI220" i="30" s="1"/>
  <c r="AI53" i="30"/>
  <c r="AI221" i="30" s="1"/>
  <c r="AI54" i="30"/>
  <c r="AI240" i="30" s="1"/>
  <c r="AI55" i="30"/>
  <c r="AI223" i="30" s="1"/>
  <c r="AI48" i="30"/>
  <c r="AI49" i="30"/>
  <c r="AI50" i="30"/>
  <c r="AI51" i="30"/>
  <c r="AI219" i="30" s="1"/>
  <c r="AI63" i="30"/>
  <c r="AI56" i="30"/>
  <c r="AI242" i="30" s="1"/>
  <c r="AI57" i="30"/>
  <c r="AI59" i="30"/>
  <c r="AI245" i="30" s="1"/>
  <c r="AI58" i="30"/>
  <c r="AI226" i="30" s="1"/>
  <c r="AI60" i="30"/>
  <c r="AI246" i="30" s="1"/>
  <c r="AI61" i="30"/>
  <c r="AI62" i="30"/>
  <c r="AI248" i="30" s="1"/>
  <c r="AH24" i="30"/>
  <c r="AH53" i="30"/>
  <c r="AH221" i="30" s="1"/>
  <c r="AH54" i="30"/>
  <c r="AH240" i="30" s="1"/>
  <c r="AH55" i="30"/>
  <c r="AH223" i="30" s="1"/>
  <c r="AH48" i="30"/>
  <c r="AH49" i="30"/>
  <c r="AH50" i="30"/>
  <c r="AH52" i="30"/>
  <c r="AH238" i="30" s="1"/>
  <c r="AH51" i="30"/>
  <c r="AH62" i="30"/>
  <c r="AH248" i="30" s="1"/>
  <c r="AH63" i="30"/>
  <c r="AH231" i="30" s="1"/>
  <c r="AH56" i="30"/>
  <c r="AH57" i="30"/>
  <c r="AH58" i="30"/>
  <c r="AH59" i="30"/>
  <c r="AH61" i="30"/>
  <c r="AH247" i="30" s="1"/>
  <c r="AH60" i="30"/>
  <c r="AH246" i="30" s="1"/>
  <c r="J24" i="30"/>
  <c r="J53" i="30"/>
  <c r="J221" i="30" s="1"/>
  <c r="J54" i="30"/>
  <c r="J222" i="30" s="1"/>
  <c r="J55" i="30"/>
  <c r="J223" i="30" s="1"/>
  <c r="J48" i="30"/>
  <c r="J49" i="30"/>
  <c r="J50" i="30"/>
  <c r="J236" i="30" s="1"/>
  <c r="J51" i="30"/>
  <c r="J52" i="30"/>
  <c r="J238" i="30" s="1"/>
  <c r="J63" i="30"/>
  <c r="J249" i="30" s="1"/>
  <c r="J56" i="30"/>
  <c r="J242" i="30" s="1"/>
  <c r="J57" i="30"/>
  <c r="J58" i="30"/>
  <c r="J59" i="30"/>
  <c r="J62" i="30"/>
  <c r="J248" i="30" s="1"/>
  <c r="J60" i="30"/>
  <c r="J228" i="30" s="1"/>
  <c r="J61" i="30"/>
  <c r="J247" i="30" s="1"/>
  <c r="AH20" i="30"/>
  <c r="A163" i="30"/>
  <c r="A49" i="30"/>
  <c r="T221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57" i="30"/>
  <c r="M62" i="30"/>
  <c r="M248" i="30" s="1"/>
  <c r="M63" i="30"/>
  <c r="M231" i="30" s="1"/>
  <c r="M61" i="30"/>
  <c r="M247" i="30" s="1"/>
  <c r="M58" i="30"/>
  <c r="M244" i="30" s="1"/>
  <c r="M59" i="30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L244" i="30"/>
  <c r="B19" i="30"/>
  <c r="B32" i="30"/>
  <c r="B165" i="30" s="1"/>
  <c r="B34" i="30"/>
  <c r="B185" i="30" s="1"/>
  <c r="B29" i="30"/>
  <c r="B162" i="30" s="1"/>
  <c r="B35" i="30"/>
  <c r="B30" i="30"/>
  <c r="B163" i="30" s="1"/>
  <c r="B33" i="30"/>
  <c r="B202" i="30" s="1"/>
  <c r="B36" i="30"/>
  <c r="B205" i="30" s="1"/>
  <c r="B31" i="30"/>
  <c r="B37" i="30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50" i="30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60" i="30"/>
  <c r="K61" i="30"/>
  <c r="K247" i="30" s="1"/>
  <c r="AI20" i="30"/>
  <c r="Z24" i="30"/>
  <c r="Z53" i="30"/>
  <c r="Z221" i="30" s="1"/>
  <c r="Z54" i="30"/>
  <c r="Z240" i="30" s="1"/>
  <c r="Z55" i="30"/>
  <c r="Z223" i="30" s="1"/>
  <c r="Z48" i="30"/>
  <c r="Z49" i="30"/>
  <c r="Z50" i="30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59" i="30"/>
  <c r="Z61" i="30"/>
  <c r="Z247" i="30" s="1"/>
  <c r="Z60" i="30"/>
  <c r="Z228" i="30" s="1"/>
  <c r="J20" i="30"/>
  <c r="R19" i="30"/>
  <c r="R32" i="30"/>
  <c r="R201" i="30" s="1"/>
  <c r="R34" i="30"/>
  <c r="R35" i="30"/>
  <c r="R36" i="30"/>
  <c r="R33" i="30"/>
  <c r="R184" i="30" s="1"/>
  <c r="R30" i="30"/>
  <c r="R199" i="30" s="1"/>
  <c r="R31" i="30"/>
  <c r="R182" i="30" s="1"/>
  <c r="R29" i="30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35" i="30"/>
  <c r="AC38" i="30"/>
  <c r="AC40" i="30"/>
  <c r="AC41" i="30"/>
  <c r="AC42" i="30"/>
  <c r="AC39" i="30"/>
  <c r="AC37" i="30"/>
  <c r="AC188" i="30" s="1"/>
  <c r="AC43" i="30"/>
  <c r="AC44" i="30"/>
  <c r="K219" i="30"/>
  <c r="K245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59" i="30"/>
  <c r="AB245" i="30" s="1"/>
  <c r="AB61" i="30"/>
  <c r="AB247" i="30" s="1"/>
  <c r="T219" i="30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56" i="30"/>
  <c r="B57" i="30"/>
  <c r="B58" i="30"/>
  <c r="B59" i="30"/>
  <c r="B61" i="30"/>
  <c r="B62" i="30"/>
  <c r="B248" i="30" s="1"/>
  <c r="B60" i="30"/>
  <c r="B63" i="30"/>
  <c r="B231" i="30" s="1"/>
  <c r="Z20" i="30"/>
  <c r="J19" i="30"/>
  <c r="J32" i="30"/>
  <c r="J34" i="30"/>
  <c r="J35" i="30"/>
  <c r="J186" i="30" s="1"/>
  <c r="J36" i="30"/>
  <c r="J29" i="30"/>
  <c r="J162" i="30" s="1"/>
  <c r="J33" i="30"/>
  <c r="J202" i="30" s="1"/>
  <c r="J30" i="30"/>
  <c r="J199" i="30" s="1"/>
  <c r="J31" i="30"/>
  <c r="J37" i="30"/>
  <c r="J188" i="30" s="1"/>
  <c r="J38" i="30"/>
  <c r="J39" i="30"/>
  <c r="J42" i="30"/>
  <c r="J40" i="30"/>
  <c r="J41" i="30"/>
  <c r="J43" i="30"/>
  <c r="J44" i="30"/>
  <c r="AC220" i="30"/>
  <c r="AB221" i="30"/>
  <c r="AC238" i="30"/>
  <c r="C21" i="30"/>
  <c r="C20" i="30"/>
  <c r="U24" i="30"/>
  <c r="U50" i="30"/>
  <c r="U236" i="30" s="1"/>
  <c r="U51" i="30"/>
  <c r="U237" i="30" s="1"/>
  <c r="U52" i="30"/>
  <c r="U238" i="30" s="1"/>
  <c r="U53" i="30"/>
  <c r="U55" i="30"/>
  <c r="U49" i="30"/>
  <c r="U235" i="30" s="1"/>
  <c r="U54" i="30"/>
  <c r="U48" i="30"/>
  <c r="U63" i="30"/>
  <c r="U231" i="30" s="1"/>
  <c r="U56" i="30"/>
  <c r="U242" i="30" s="1"/>
  <c r="U57" i="30"/>
  <c r="U58" i="30"/>
  <c r="U59" i="30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31" i="30"/>
  <c r="E32" i="30"/>
  <c r="E183" i="30" s="1"/>
  <c r="E33" i="30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AH228" i="30"/>
  <c r="M235" i="30"/>
  <c r="AB244" i="30"/>
  <c r="J246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62" i="30"/>
  <c r="D63" i="30"/>
  <c r="D231" i="30" s="1"/>
  <c r="D56" i="30"/>
  <c r="D242" i="30" s="1"/>
  <c r="D58" i="30"/>
  <c r="D226" i="30" s="1"/>
  <c r="D60" i="30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31" i="30"/>
  <c r="D182" i="30" s="1"/>
  <c r="D36" i="30"/>
  <c r="D187" i="30" s="1"/>
  <c r="D35" i="30"/>
  <c r="D29" i="30"/>
  <c r="D39" i="30"/>
  <c r="D172" i="30" s="1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39" i="30"/>
  <c r="Z40" i="30"/>
  <c r="Z41" i="30"/>
  <c r="Z43" i="30"/>
  <c r="Z44" i="30"/>
  <c r="B20" i="30"/>
  <c r="E226" i="30"/>
  <c r="U226" i="30"/>
  <c r="K228" i="30"/>
  <c r="AA228" i="30"/>
  <c r="AI228" i="30"/>
  <c r="AC236" i="30"/>
  <c r="D237" i="30"/>
  <c r="T237" i="30"/>
  <c r="AB237" i="30"/>
  <c r="AA238" i="30"/>
  <c r="AI238" i="30"/>
  <c r="E244" i="30"/>
  <c r="U244" i="30"/>
  <c r="L245" i="30"/>
  <c r="K246" i="30"/>
  <c r="AA246" i="30"/>
  <c r="L220" i="30"/>
  <c r="R222" i="30"/>
  <c r="Z222" i="30"/>
  <c r="T228" i="30"/>
  <c r="Z230" i="30"/>
  <c r="M237" i="30"/>
  <c r="L238" i="30"/>
  <c r="M245" i="30"/>
  <c r="U245" i="30"/>
  <c r="AC245" i="30"/>
  <c r="T246" i="30"/>
  <c r="AA247" i="30"/>
  <c r="AI247" i="30"/>
  <c r="AG24" i="30"/>
  <c r="AG54" i="30"/>
  <c r="AG240" i="30" s="1"/>
  <c r="AG55" i="30"/>
  <c r="AG223" i="30" s="1"/>
  <c r="AG48" i="30"/>
  <c r="AG49" i="30"/>
  <c r="AG235" i="30" s="1"/>
  <c r="AG50" i="30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31" i="30"/>
  <c r="AG182" i="30" s="1"/>
  <c r="AG30" i="30"/>
  <c r="AG163" i="30" s="1"/>
  <c r="AG32" i="30"/>
  <c r="AG201" i="30" s="1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30" i="30"/>
  <c r="Y163" i="30" s="1"/>
  <c r="Y31" i="30"/>
  <c r="Y182" i="30" s="1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29" i="30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184" i="30" s="1"/>
  <c r="I35" i="30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B245" i="30"/>
  <c r="Q217" i="30"/>
  <c r="Y217" i="30"/>
  <c r="E221" i="30"/>
  <c r="U221" i="30"/>
  <c r="AA223" i="30"/>
  <c r="D230" i="30"/>
  <c r="T230" i="30"/>
  <c r="AI231" i="30"/>
  <c r="Q235" i="30"/>
  <c r="E239" i="30"/>
  <c r="U239" i="30"/>
  <c r="AC239" i="30"/>
  <c r="K241" i="30"/>
  <c r="AH242" i="30"/>
  <c r="D248" i="30"/>
  <c r="T248" i="30"/>
  <c r="AB248" i="30"/>
  <c r="AI249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53" i="30"/>
  <c r="H221" i="30" s="1"/>
  <c r="H54" i="30"/>
  <c r="H240" i="30" s="1"/>
  <c r="H56" i="30"/>
  <c r="H242" i="30" s="1"/>
  <c r="H57" i="30"/>
  <c r="H58" i="30"/>
  <c r="H226" i="30" s="1"/>
  <c r="H59" i="30"/>
  <c r="H62" i="30"/>
  <c r="H248" i="30" s="1"/>
  <c r="H60" i="30"/>
  <c r="H61" i="30"/>
  <c r="H247" i="30" s="1"/>
  <c r="H63" i="30"/>
  <c r="H249" i="30" s="1"/>
  <c r="AF20" i="30"/>
  <c r="X20" i="30"/>
  <c r="P20" i="30"/>
  <c r="H20" i="30"/>
  <c r="AF19" i="30"/>
  <c r="AF34" i="30"/>
  <c r="AF36" i="30"/>
  <c r="AF187" i="30" s="1"/>
  <c r="AF29" i="30"/>
  <c r="AF162" i="30" s="1"/>
  <c r="AF30" i="30"/>
  <c r="AF163" i="30" s="1"/>
  <c r="AF32" i="30"/>
  <c r="AF183" i="30" s="1"/>
  <c r="AF35" i="30"/>
  <c r="AF31" i="30"/>
  <c r="AF182" i="30" s="1"/>
  <c r="AF33" i="30"/>
  <c r="AF184" i="30" s="1"/>
  <c r="AF39" i="30"/>
  <c r="AF44" i="30"/>
  <c r="AF40" i="30"/>
  <c r="AF42" i="30"/>
  <c r="AF37" i="30"/>
  <c r="AF188" i="30" s="1"/>
  <c r="AF38" i="30"/>
  <c r="AF41" i="30"/>
  <c r="AF43" i="30"/>
  <c r="X19" i="30"/>
  <c r="X34" i="30"/>
  <c r="X167" i="30" s="1"/>
  <c r="X36" i="30"/>
  <c r="X187" i="30" s="1"/>
  <c r="X29" i="30"/>
  <c r="X30" i="30"/>
  <c r="X181" i="30" s="1"/>
  <c r="X31" i="30"/>
  <c r="X164" i="30" s="1"/>
  <c r="X32" i="30"/>
  <c r="X165" i="30" s="1"/>
  <c r="X33" i="30"/>
  <c r="X202" i="30" s="1"/>
  <c r="X35" i="30"/>
  <c r="X39" i="30"/>
  <c r="X44" i="30"/>
  <c r="X40" i="30"/>
  <c r="X41" i="30"/>
  <c r="X43" i="30"/>
  <c r="X37" i="30"/>
  <c r="X188" i="30" s="1"/>
  <c r="X38" i="30"/>
  <c r="X42" i="30"/>
  <c r="P19" i="30"/>
  <c r="P34" i="30"/>
  <c r="P167" i="30" s="1"/>
  <c r="P36" i="30"/>
  <c r="P29" i="30"/>
  <c r="P162" i="30" s="1"/>
  <c r="P30" i="30"/>
  <c r="P181" i="30" s="1"/>
  <c r="P33" i="30"/>
  <c r="P202" i="30" s="1"/>
  <c r="P35" i="30"/>
  <c r="P186" i="30" s="1"/>
  <c r="P32" i="30"/>
  <c r="P31" i="30"/>
  <c r="P164" i="30" s="1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29" i="30"/>
  <c r="H162" i="30" s="1"/>
  <c r="H30" i="30"/>
  <c r="H181" i="30" s="1"/>
  <c r="H31" i="30"/>
  <c r="H164" i="30" s="1"/>
  <c r="H35" i="30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J217" i="30"/>
  <c r="Z217" i="30"/>
  <c r="AH217" i="30"/>
  <c r="Y218" i="30"/>
  <c r="AG218" i="30"/>
  <c r="M222" i="30"/>
  <c r="U222" i="30"/>
  <c r="D223" i="30"/>
  <c r="M230" i="30"/>
  <c r="AC230" i="30"/>
  <c r="T231" i="30"/>
  <c r="AB231" i="30"/>
  <c r="J235" i="30"/>
  <c r="Z235" i="30"/>
  <c r="AH235" i="30"/>
  <c r="Y236" i="30"/>
  <c r="AG236" i="30"/>
  <c r="X237" i="30"/>
  <c r="M240" i="30"/>
  <c r="U240" i="30"/>
  <c r="AG244" i="30"/>
  <c r="H245" i="30"/>
  <c r="AF245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33" i="30"/>
  <c r="W202" i="30" s="1"/>
  <c r="W36" i="30"/>
  <c r="W187" i="30" s="1"/>
  <c r="W34" i="30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39" i="30"/>
  <c r="G19" i="30"/>
  <c r="G35" i="30"/>
  <c r="G29" i="30"/>
  <c r="G162" i="30" s="1"/>
  <c r="G30" i="30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39" i="30"/>
  <c r="G40" i="30"/>
  <c r="G37" i="30"/>
  <c r="G188" i="30" s="1"/>
  <c r="K217" i="30"/>
  <c r="AI217" i="30"/>
  <c r="Z218" i="30"/>
  <c r="AH218" i="30"/>
  <c r="H220" i="30"/>
  <c r="G221" i="30"/>
  <c r="M223" i="30"/>
  <c r="U223" i="30"/>
  <c r="J226" i="30"/>
  <c r="R226" i="30"/>
  <c r="Z226" i="30"/>
  <c r="AH226" i="30"/>
  <c r="H228" i="30"/>
  <c r="P228" i="30"/>
  <c r="X228" i="30"/>
  <c r="AF228" i="30"/>
  <c r="AC231" i="30"/>
  <c r="C235" i="30"/>
  <c r="K235" i="30"/>
  <c r="AA235" i="30"/>
  <c r="AI235" i="30"/>
  <c r="Z236" i="30"/>
  <c r="AH236" i="30"/>
  <c r="H238" i="30"/>
  <c r="AF238" i="30"/>
  <c r="AE239" i="30"/>
  <c r="M241" i="30"/>
  <c r="U241" i="30"/>
  <c r="L242" i="30"/>
  <c r="T242" i="30"/>
  <c r="J244" i="30"/>
  <c r="Z244" i="30"/>
  <c r="AH244" i="30"/>
  <c r="H246" i="30"/>
  <c r="P246" i="30"/>
  <c r="X246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62" i="30"/>
  <c r="F230" i="30" s="1"/>
  <c r="F56" i="30"/>
  <c r="F242" i="30" s="1"/>
  <c r="AD20" i="30"/>
  <c r="V20" i="30"/>
  <c r="N20" i="30"/>
  <c r="F20" i="30"/>
  <c r="AD19" i="30"/>
  <c r="AD36" i="30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33" i="30"/>
  <c r="V202" i="30" s="1"/>
  <c r="V34" i="30"/>
  <c r="V203" i="30" s="1"/>
  <c r="V35" i="30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181" i="30" s="1"/>
  <c r="N31" i="30"/>
  <c r="N182" i="30" s="1"/>
  <c r="N32" i="30"/>
  <c r="N34" i="30"/>
  <c r="N167" i="30" s="1"/>
  <c r="N29" i="30"/>
  <c r="N162" i="30" s="1"/>
  <c r="N35" i="30"/>
  <c r="N33" i="30"/>
  <c r="N184" i="30" s="1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34" i="30"/>
  <c r="F185" i="30" s="1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AB217" i="30"/>
  <c r="K218" i="30"/>
  <c r="AA218" i="30"/>
  <c r="AI218" i="30"/>
  <c r="J219" i="30"/>
  <c r="AH219" i="30"/>
  <c r="P221" i="30"/>
  <c r="N223" i="30"/>
  <c r="K226" i="30"/>
  <c r="S226" i="30"/>
  <c r="I228" i="30"/>
  <c r="O230" i="30"/>
  <c r="W230" i="30"/>
  <c r="F231" i="30"/>
  <c r="AB235" i="30"/>
  <c r="K236" i="30"/>
  <c r="AA236" i="30"/>
  <c r="AI236" i="30"/>
  <c r="J237" i="30"/>
  <c r="R237" i="30"/>
  <c r="AH237" i="30"/>
  <c r="P239" i="30"/>
  <c r="N241" i="30"/>
  <c r="S244" i="30"/>
  <c r="J245" i="30"/>
  <c r="Z245" i="30"/>
  <c r="AH245" i="30"/>
  <c r="I246" i="30"/>
  <c r="P247" i="30"/>
  <c r="O248" i="30"/>
  <c r="F249" i="30"/>
  <c r="H187" i="30"/>
  <c r="AD187" i="30"/>
  <c r="U187" i="30"/>
  <c r="P187" i="30"/>
  <c r="C187" i="30"/>
  <c r="R187" i="30"/>
  <c r="J187" i="30"/>
  <c r="Q187" i="30"/>
  <c r="Q162" i="30"/>
  <c r="Y162" i="30"/>
  <c r="O164" i="30"/>
  <c r="A182" i="30"/>
  <c r="R162" i="30"/>
  <c r="V204" i="30"/>
  <c r="N204" i="30"/>
  <c r="AE203" i="30"/>
  <c r="W203" i="30"/>
  <c r="G203" i="30"/>
  <c r="I201" i="30"/>
  <c r="A140" i="30"/>
  <c r="A233" i="30" s="1"/>
  <c r="Q163" i="30"/>
  <c r="W165" i="30"/>
  <c r="AE165" i="30"/>
  <c r="M167" i="30"/>
  <c r="U167" i="30"/>
  <c r="D168" i="30"/>
  <c r="Q181" i="30"/>
  <c r="Y181" i="30"/>
  <c r="X182" i="30"/>
  <c r="W183" i="30"/>
  <c r="AE183" i="30"/>
  <c r="F184" i="30"/>
  <c r="V184" i="30"/>
  <c r="M185" i="30"/>
  <c r="U185" i="30"/>
  <c r="D186" i="30"/>
  <c r="Y199" i="30"/>
  <c r="F202" i="30"/>
  <c r="D204" i="30"/>
  <c r="O200" i="30"/>
  <c r="E162" i="30"/>
  <c r="B164" i="30"/>
  <c r="E182" i="30"/>
  <c r="X162" i="30"/>
  <c r="G163" i="30"/>
  <c r="W163" i="30"/>
  <c r="AE163" i="30"/>
  <c r="M165" i="30"/>
  <c r="U165" i="30"/>
  <c r="AC165" i="30"/>
  <c r="C167" i="30"/>
  <c r="K167" i="30"/>
  <c r="AA167" i="30"/>
  <c r="R168" i="30"/>
  <c r="Z168" i="30"/>
  <c r="AH168" i="30"/>
  <c r="G181" i="30"/>
  <c r="F182" i="30"/>
  <c r="V182" i="30"/>
  <c r="M183" i="30"/>
  <c r="AI185" i="30"/>
  <c r="AE199" i="30"/>
  <c r="N165" i="30"/>
  <c r="D167" i="30"/>
  <c r="L167" i="30"/>
  <c r="K168" i="30"/>
  <c r="S168" i="30"/>
  <c r="AI168" i="30"/>
  <c r="A162" i="30"/>
  <c r="A169" i="30"/>
  <c r="A168" i="30"/>
  <c r="A167" i="30"/>
  <c r="M204" i="30"/>
  <c r="A165" i="30"/>
  <c r="S162" i="30"/>
  <c r="AA162" i="30"/>
  <c r="Y164" i="30"/>
  <c r="P183" i="30"/>
  <c r="O184" i="30"/>
  <c r="AE184" i="30"/>
  <c r="N185" i="30"/>
  <c r="M186" i="30"/>
  <c r="AC186" i="30"/>
  <c r="B186" i="30"/>
  <c r="D162" i="30"/>
  <c r="L162" i="30"/>
  <c r="T162" i="30"/>
  <c r="AB162" i="30"/>
  <c r="K163" i="30"/>
  <c r="S163" i="30"/>
  <c r="J164" i="30"/>
  <c r="R164" i="30"/>
  <c r="I165" i="30"/>
  <c r="AG165" i="30"/>
  <c r="W167" i="30"/>
  <c r="N168" i="30"/>
  <c r="V168" i="30"/>
  <c r="K181" i="30"/>
  <c r="J182" i="30"/>
  <c r="P184" i="30"/>
  <c r="W185" i="30"/>
  <c r="Y200" i="30"/>
  <c r="P165" i="30"/>
  <c r="P201" i="30"/>
  <c r="B184" i="30"/>
  <c r="U204" i="30"/>
  <c r="AG200" i="30"/>
  <c r="A122" i="30"/>
  <c r="A215" i="30" s="1"/>
  <c r="N163" i="30"/>
  <c r="AD163" i="30"/>
  <c r="E164" i="30"/>
  <c r="T165" i="30"/>
  <c r="AB165" i="30"/>
  <c r="J167" i="30"/>
  <c r="R167" i="30"/>
  <c r="AH167" i="30"/>
  <c r="I168" i="30"/>
  <c r="T183" i="30"/>
  <c r="AB183" i="30"/>
  <c r="S184" i="30"/>
  <c r="AI184" i="30"/>
  <c r="J185" i="30"/>
  <c r="R185" i="30"/>
  <c r="AH185" i="30"/>
  <c r="I186" i="30"/>
  <c r="AD199" i="30"/>
  <c r="AC204" i="30"/>
  <c r="AC168" i="30"/>
  <c r="U162" i="30"/>
  <c r="L163" i="30"/>
  <c r="T163" i="30"/>
  <c r="K164" i="30"/>
  <c r="S164" i="30"/>
  <c r="AA164" i="30"/>
  <c r="J165" i="30"/>
  <c r="AF167" i="30"/>
  <c r="G168" i="30"/>
  <c r="O168" i="30"/>
  <c r="AE168" i="30"/>
  <c r="L181" i="30"/>
  <c r="K182" i="30"/>
  <c r="S182" i="30"/>
  <c r="AA182" i="30"/>
  <c r="J183" i="30"/>
  <c r="AH183" i="30"/>
  <c r="Q184" i="30"/>
  <c r="AF185" i="30"/>
  <c r="G186" i="30"/>
  <c r="O186" i="30"/>
  <c r="AA200" i="30"/>
  <c r="J201" i="30"/>
  <c r="Z201" i="30"/>
  <c r="AH201" i="30"/>
  <c r="P203" i="30"/>
  <c r="AF203" i="30"/>
  <c r="G204" i="30"/>
  <c r="AE204" i="30"/>
  <c r="B201" i="30"/>
  <c r="V162" i="30"/>
  <c r="M163" i="30"/>
  <c r="U163" i="30"/>
  <c r="AC163" i="30"/>
  <c r="AB164" i="30"/>
  <c r="K165" i="30"/>
  <c r="AI165" i="30"/>
  <c r="AG167" i="30"/>
  <c r="H168" i="30"/>
  <c r="X168" i="30"/>
  <c r="AF168" i="30"/>
  <c r="Y186" i="30"/>
  <c r="E200" i="30"/>
  <c r="T201" i="30"/>
  <c r="AB201" i="30"/>
  <c r="C202" i="30"/>
  <c r="S202" i="30"/>
  <c r="AA202" i="30"/>
  <c r="AI202" i="30"/>
  <c r="J203" i="30"/>
  <c r="R203" i="30"/>
  <c r="AH203" i="30"/>
  <c r="I204" i="30"/>
  <c r="K185" i="30"/>
  <c r="AA185" i="30"/>
  <c r="R186" i="30"/>
  <c r="G199" i="30"/>
  <c r="M201" i="30"/>
  <c r="AC201" i="30"/>
  <c r="K203" i="30"/>
  <c r="AA203" i="30"/>
  <c r="AI203" i="30"/>
  <c r="R204" i="30"/>
  <c r="O182" i="30"/>
  <c r="N183" i="30"/>
  <c r="E184" i="30"/>
  <c r="AC184" i="30"/>
  <c r="D185" i="30"/>
  <c r="L185" i="30"/>
  <c r="C186" i="30"/>
  <c r="S186" i="30"/>
  <c r="AI186" i="30"/>
  <c r="P199" i="30"/>
  <c r="AF199" i="30"/>
  <c r="N201" i="30"/>
  <c r="E202" i="30"/>
  <c r="L203" i="30"/>
  <c r="C204" i="30"/>
  <c r="S204" i="30"/>
  <c r="X200" i="30"/>
  <c r="G201" i="30"/>
  <c r="W201" i="30"/>
  <c r="M203" i="30"/>
  <c r="U203" i="30"/>
  <c r="M181" i="30"/>
  <c r="U181" i="30"/>
  <c r="AC181" i="30"/>
  <c r="AB182" i="30"/>
  <c r="AI183" i="30"/>
  <c r="AH184" i="30"/>
  <c r="Q185" i="30"/>
  <c r="AG185" i="30"/>
  <c r="H186" i="30"/>
  <c r="X186" i="30"/>
  <c r="AF186" i="30"/>
  <c r="U199" i="30"/>
  <c r="AC199" i="30"/>
  <c r="AB200" i="30"/>
  <c r="C201" i="30"/>
  <c r="AI201" i="30"/>
  <c r="AH202" i="30"/>
  <c r="AG203" i="30"/>
  <c r="H204" i="30"/>
  <c r="X204" i="30"/>
  <c r="AF204" i="30"/>
  <c r="AI204" i="30"/>
  <c r="N186" i="30"/>
  <c r="V186" i="30"/>
  <c r="K199" i="30"/>
  <c r="J200" i="30"/>
  <c r="AE186" i="30"/>
  <c r="L199" i="30"/>
  <c r="T199" i="30"/>
  <c r="AB199" i="30"/>
  <c r="K200" i="30"/>
  <c r="X8" i="33" l="1"/>
  <c r="W4" i="8"/>
  <c r="AA19" i="33"/>
  <c r="Z8" i="10"/>
  <c r="Y16" i="33"/>
  <c r="X4" i="10"/>
  <c r="Y17" i="33"/>
  <c r="X5" i="10"/>
  <c r="AE10" i="33"/>
  <c r="AD2" i="8"/>
  <c r="AA9" i="33"/>
  <c r="Z5" i="8"/>
  <c r="AA18" i="33"/>
  <c r="Z2" i="10"/>
  <c r="P200" i="30"/>
  <c r="L202" i="30"/>
  <c r="Q220" i="30"/>
  <c r="AH239" i="30"/>
  <c r="L239" i="30"/>
  <c r="Q200" i="30"/>
  <c r="I164" i="30"/>
  <c r="E165" i="30"/>
  <c r="T168" i="30"/>
  <c r="T226" i="30"/>
  <c r="AA186" i="30"/>
  <c r="E223" i="30"/>
  <c r="AI239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AH199" i="30"/>
  <c r="N164" i="30"/>
  <c r="D238" i="30"/>
  <c r="AF241" i="30"/>
  <c r="AI181" i="30"/>
  <c r="S167" i="30"/>
  <c r="R218" i="30"/>
  <c r="M236" i="30"/>
  <c r="AI237" i="30"/>
  <c r="AH181" i="30"/>
  <c r="AI199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AH22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AH230" i="30"/>
  <c r="P241" i="30"/>
  <c r="AC226" i="30"/>
  <c r="M238" i="30"/>
  <c r="N200" i="30"/>
  <c r="AI164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I182" i="30"/>
  <c r="AD168" i="30"/>
  <c r="AB220" i="30"/>
  <c r="AI222" i="30"/>
  <c r="E199" i="30"/>
  <c r="X185" i="30"/>
  <c r="L168" i="30"/>
  <c r="Q201" i="30"/>
  <c r="AB241" i="30"/>
  <c r="K183" i="30"/>
  <c r="P185" i="30"/>
  <c r="H184" i="30"/>
  <c r="AC185" i="30"/>
  <c r="H239" i="30"/>
  <c r="AG241" i="30"/>
  <c r="AH222" i="30"/>
  <c r="AB218" i="30"/>
  <c r="K222" i="30"/>
  <c r="F204" i="30"/>
  <c r="V201" i="30"/>
  <c r="AH186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AH200" i="30"/>
  <c r="O203" i="30"/>
  <c r="W240" i="30"/>
  <c r="L235" i="30"/>
  <c r="U249" i="30"/>
  <c r="N230" i="30"/>
  <c r="W220" i="30"/>
  <c r="F246" i="30"/>
  <c r="T240" i="30"/>
  <c r="AF236" i="30"/>
  <c r="AD235" i="30"/>
  <c r="AH241" i="30"/>
  <c r="C230" i="30"/>
  <c r="B220" i="30"/>
  <c r="P222" i="30"/>
  <c r="AH249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AH172" i="30"/>
  <c r="AH190" i="30"/>
  <c r="L176" i="30"/>
  <c r="L212" i="30"/>
  <c r="L194" i="30"/>
  <c r="AI213" i="30"/>
  <c r="AI177" i="30"/>
  <c r="AI195" i="30"/>
  <c r="Z246" i="30"/>
  <c r="G231" i="30"/>
  <c r="C219" i="30"/>
  <c r="Y169" i="30"/>
  <c r="Y205" i="30"/>
  <c r="AG248" i="30"/>
  <c r="T172" i="30"/>
  <c r="T190" i="30"/>
  <c r="M169" i="30"/>
  <c r="M205" i="30"/>
  <c r="AD240" i="30"/>
  <c r="AI176" i="30"/>
  <c r="AI212" i="30"/>
  <c r="AI194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AI230" i="30"/>
  <c r="E220" i="30"/>
  <c r="AH194" i="30"/>
  <c r="AH212" i="30"/>
  <c r="AH176" i="30"/>
  <c r="AH205" i="30"/>
  <c r="AH169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AH164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Z254" i="30" s="1"/>
  <c r="Z6" i="2" s="1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AI241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AI244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AI172" i="30"/>
  <c r="AI190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AI169" i="30"/>
  <c r="AI205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AH195" i="30"/>
  <c r="AH177" i="30"/>
  <c r="AH213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B2" i="9"/>
  <c r="Z17" i="33" l="1"/>
  <c r="Y5" i="10"/>
  <c r="AB9" i="33"/>
  <c r="AA5" i="8"/>
  <c r="AB19" i="33"/>
  <c r="AA8" i="10"/>
  <c r="AB18" i="33"/>
  <c r="AA2" i="10"/>
  <c r="Z16" i="33"/>
  <c r="Y4" i="10"/>
  <c r="AF10" i="33"/>
  <c r="AE2" i="8"/>
  <c r="Y8" i="33"/>
  <c r="X4" i="8"/>
  <c r="M254" i="30"/>
  <c r="M6" i="2" s="1"/>
  <c r="AI254" i="30"/>
  <c r="H254" i="30"/>
  <c r="H6" i="2" s="1"/>
  <c r="U253" i="30"/>
  <c r="AI253" i="30"/>
  <c r="AA254" i="30"/>
  <c r="AA6" i="2" s="1"/>
  <c r="L253" i="30"/>
  <c r="L2" i="2" s="1"/>
  <c r="AE253" i="30"/>
  <c r="AE2" i="2" s="1"/>
  <c r="AD253" i="30"/>
  <c r="AD2" i="2" s="1"/>
  <c r="O254" i="30"/>
  <c r="O6" i="2" s="1"/>
  <c r="D254" i="30"/>
  <c r="D6" i="2" s="1"/>
  <c r="Y254" i="30"/>
  <c r="Y6" i="2" s="1"/>
  <c r="F254" i="30"/>
  <c r="F6" i="2" s="1"/>
  <c r="K253" i="30"/>
  <c r="K2" i="2" s="1"/>
  <c r="S253" i="30"/>
  <c r="S2" i="2" s="1"/>
  <c r="R254" i="30"/>
  <c r="R6" i="2" s="1"/>
  <c r="AB253" i="30"/>
  <c r="AB2" i="2" s="1"/>
  <c r="W254" i="30"/>
  <c r="W6" i="2" s="1"/>
  <c r="C254" i="30"/>
  <c r="C6" i="2" s="1"/>
  <c r="X254" i="30"/>
  <c r="X6" i="2" s="1"/>
  <c r="AC253" i="30"/>
  <c r="AC2" i="2" s="1"/>
  <c r="E254" i="30"/>
  <c r="E6" i="2" s="1"/>
  <c r="I254" i="30"/>
  <c r="I6" i="2" s="1"/>
  <c r="B254" i="30"/>
  <c r="B6" i="2" s="1"/>
  <c r="K254" i="30"/>
  <c r="K6" i="2" s="1"/>
  <c r="M253" i="30"/>
  <c r="M2" i="2" s="1"/>
  <c r="AC254" i="30"/>
  <c r="AC6" i="2" s="1"/>
  <c r="AB254" i="30"/>
  <c r="AB6" i="2" s="1"/>
  <c r="P253" i="30"/>
  <c r="P2" i="2" s="1"/>
  <c r="AH253" i="30"/>
  <c r="T253" i="30"/>
  <c r="T2" i="2" s="1"/>
  <c r="AH254" i="30"/>
  <c r="J254" i="30"/>
  <c r="J6" i="2" s="1"/>
  <c r="T254" i="30"/>
  <c r="T6" i="2" s="1"/>
  <c r="U254" i="30"/>
  <c r="U6" i="2" s="1"/>
  <c r="AF254" i="30"/>
  <c r="AF6" i="2" s="1"/>
  <c r="AD254" i="30"/>
  <c r="AD6" i="2" s="1"/>
  <c r="G253" i="30"/>
  <c r="G2" i="2" s="1"/>
  <c r="Q253" i="30"/>
  <c r="Q2" i="2" s="1"/>
  <c r="W253" i="30"/>
  <c r="W2" i="2" s="1"/>
  <c r="N253" i="30"/>
  <c r="N2" i="2" s="1"/>
  <c r="F253" i="30"/>
  <c r="F2" i="2" s="1"/>
  <c r="AF253" i="30"/>
  <c r="AF2" i="2" s="1"/>
  <c r="X253" i="30"/>
  <c r="X2" i="2" s="1"/>
  <c r="Q254" i="30"/>
  <c r="Q6" i="2" s="1"/>
  <c r="D253" i="30"/>
  <c r="D2" i="2" s="1"/>
  <c r="E253" i="30"/>
  <c r="E2" i="2" s="1"/>
  <c r="AG254" i="30"/>
  <c r="AG6" i="2" s="1"/>
  <c r="G254" i="30"/>
  <c r="G6" i="2" s="1"/>
  <c r="Y253" i="30"/>
  <c r="Y2" i="2" s="1"/>
  <c r="AE254" i="30"/>
  <c r="AE6" i="2" s="1"/>
  <c r="Z253" i="30"/>
  <c r="Z2" i="2" s="1"/>
  <c r="H253" i="30"/>
  <c r="H2" i="2" s="1"/>
  <c r="C253" i="30"/>
  <c r="C2" i="2" s="1"/>
  <c r="O253" i="30"/>
  <c r="O2" i="2" s="1"/>
  <c r="S254" i="30"/>
  <c r="S6" i="2" s="1"/>
  <c r="V253" i="30"/>
  <c r="V2" i="2" s="1"/>
  <c r="AG253" i="30"/>
  <c r="AG2" i="2" s="1"/>
  <c r="J253" i="30"/>
  <c r="J2" i="2" s="1"/>
  <c r="P254" i="30"/>
  <c r="P6" i="2" s="1"/>
  <c r="AA253" i="30"/>
  <c r="AA2" i="2" s="1"/>
  <c r="N254" i="30"/>
  <c r="N6" i="2" s="1"/>
  <c r="I253" i="30"/>
  <c r="I2" i="2" s="1"/>
  <c r="R253" i="30"/>
  <c r="R2" i="2" s="1"/>
  <c r="V254" i="30"/>
  <c r="V6" i="2" s="1"/>
  <c r="B253" i="30"/>
  <c r="B2" i="2" s="1"/>
  <c r="L254" i="30"/>
  <c r="L6" i="2" s="1"/>
  <c r="U2" i="2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B3" i="8"/>
  <c r="AC18" i="33" l="1"/>
  <c r="AB2" i="10"/>
  <c r="Z8" i="33"/>
  <c r="Y4" i="8"/>
  <c r="AC19" i="33"/>
  <c r="AB8" i="10"/>
  <c r="AC9" i="33"/>
  <c r="AB5" i="8"/>
  <c r="AG10" i="33"/>
  <c r="AG2" i="8" s="1"/>
  <c r="AF2" i="8"/>
  <c r="AA16" i="33"/>
  <c r="Z4" i="10"/>
  <c r="AA17" i="33"/>
  <c r="Z5" i="10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B1" i="9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D9" i="33" l="1"/>
  <c r="AC5" i="8"/>
  <c r="AB17" i="33"/>
  <c r="AA5" i="10"/>
  <c r="AD19" i="33"/>
  <c r="AC8" i="10"/>
  <c r="AB16" i="33"/>
  <c r="AA4" i="10"/>
  <c r="AA8" i="33"/>
  <c r="Z4" i="8"/>
  <c r="AD18" i="33"/>
  <c r="AC2" i="10"/>
  <c r="AB6" i="8"/>
  <c r="S6" i="8"/>
  <c r="I6" i="8"/>
  <c r="K6" i="8"/>
  <c r="J6" i="8"/>
  <c r="Q6" i="8"/>
  <c r="AF6" i="8"/>
  <c r="X6" i="8"/>
  <c r="P6" i="8"/>
  <c r="H6" i="8"/>
  <c r="AA6" i="8"/>
  <c r="R6" i="8"/>
  <c r="AG6" i="8"/>
  <c r="Y6" i="8"/>
  <c r="AE6" i="8"/>
  <c r="W6" i="8"/>
  <c r="O6" i="8"/>
  <c r="G6" i="8"/>
  <c r="L6" i="8"/>
  <c r="Z6" i="8"/>
  <c r="AD6" i="8"/>
  <c r="V6" i="8"/>
  <c r="N6" i="8"/>
  <c r="F6" i="8"/>
  <c r="T6" i="8"/>
  <c r="AC6" i="8"/>
  <c r="U6" i="8"/>
  <c r="M6" i="8"/>
  <c r="E6" i="8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X50" i="31" s="1"/>
  <c r="Q29" i="28"/>
  <c r="I29" i="28"/>
  <c r="AH28" i="28"/>
  <c r="Z28" i="28"/>
  <c r="R28" i="28"/>
  <c r="J28" i="28"/>
  <c r="J29" i="28"/>
  <c r="I50" i="31" s="1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AE49" i="31" s="1"/>
  <c r="X28" i="28"/>
  <c r="P28" i="28"/>
  <c r="H28" i="28"/>
  <c r="G49" i="31" s="1"/>
  <c r="E77" i="28"/>
  <c r="H18" i="28"/>
  <c r="C28" i="28"/>
  <c r="AD29" i="28"/>
  <c r="V29" i="28"/>
  <c r="N29" i="28"/>
  <c r="F29" i="28"/>
  <c r="AE28" i="28"/>
  <c r="W28" i="28"/>
  <c r="O28" i="28"/>
  <c r="N49" i="31" s="1"/>
  <c r="G28" i="28"/>
  <c r="Z29" i="28"/>
  <c r="P89" i="28"/>
  <c r="E18" i="28"/>
  <c r="C29" i="28"/>
  <c r="AC29" i="28"/>
  <c r="U29" i="28"/>
  <c r="T50" i="31" s="1"/>
  <c r="M29" i="28"/>
  <c r="L50" i="31" s="1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R50" i="31" s="1"/>
  <c r="K29" i="28"/>
  <c r="J50" i="31" s="1"/>
  <c r="AJ28" i="28"/>
  <c r="AB28" i="28"/>
  <c r="T28" i="28"/>
  <c r="L28" i="28"/>
  <c r="D28" i="28"/>
  <c r="C49" i="31" s="1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R46" i="31" s="1"/>
  <c r="K16" i="28"/>
  <c r="AJ15" i="28"/>
  <c r="AB15" i="28"/>
  <c r="T15" i="28"/>
  <c r="L15" i="28"/>
  <c r="D15" i="28"/>
  <c r="AC14" i="28"/>
  <c r="U14" i="28"/>
  <c r="M14" i="28"/>
  <c r="E14" i="28"/>
  <c r="D44" i="31" s="1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AF46" i="31" s="1"/>
  <c r="Y16" i="28"/>
  <c r="Q16" i="28"/>
  <c r="I16" i="28"/>
  <c r="AH15" i="28"/>
  <c r="Z15" i="28"/>
  <c r="R15" i="28"/>
  <c r="AI14" i="28"/>
  <c r="AH44" i="31" s="1"/>
  <c r="AA14" i="28"/>
  <c r="Z44" i="31" s="1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AE9" i="33" l="1"/>
  <c r="AD5" i="8"/>
  <c r="AC16" i="33"/>
  <c r="AB4" i="10"/>
  <c r="AB8" i="33"/>
  <c r="AA4" i="8"/>
  <c r="AE19" i="33"/>
  <c r="AD8" i="10"/>
  <c r="AE18" i="33"/>
  <c r="AD2" i="10"/>
  <c r="AC17" i="33"/>
  <c r="AB5" i="10"/>
  <c r="D6" i="8"/>
  <c r="H50" i="31"/>
  <c r="AB46" i="31"/>
  <c r="I43" i="31"/>
  <c r="AI50" i="31"/>
  <c r="AB50" i="31"/>
  <c r="AD49" i="31"/>
  <c r="G43" i="31"/>
  <c r="AA49" i="31"/>
  <c r="T44" i="31"/>
  <c r="P46" i="31"/>
  <c r="Y50" i="31"/>
  <c r="AG49" i="31"/>
  <c r="V50" i="31"/>
  <c r="O50" i="31"/>
  <c r="P50" i="31"/>
  <c r="Y45" i="31"/>
  <c r="B50" i="31"/>
  <c r="AG45" i="31"/>
  <c r="R43" i="31"/>
  <c r="X45" i="31"/>
  <c r="AG44" i="31"/>
  <c r="D50" i="31"/>
  <c r="F49" i="31"/>
  <c r="F56" i="31" s="1"/>
  <c r="F8" i="8" s="1"/>
  <c r="Q46" i="31"/>
  <c r="H44" i="31"/>
  <c r="B46" i="31"/>
  <c r="AH50" i="31"/>
  <c r="U43" i="31"/>
  <c r="S45" i="31"/>
  <c r="L46" i="31"/>
  <c r="K49" i="31"/>
  <c r="AI45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AA56" i="31" s="1"/>
  <c r="AA8" i="8" s="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V56" i="31" s="1"/>
  <c r="V8" i="8" s="1"/>
  <c r="AD50" i="31"/>
  <c r="AE50" i="31"/>
  <c r="H49" i="31"/>
  <c r="H56" i="31" s="1"/>
  <c r="H8" i="8" s="1"/>
  <c r="R49" i="31"/>
  <c r="R56" i="31" s="1"/>
  <c r="R8" i="8" s="1"/>
  <c r="L43" i="31"/>
  <c r="S49" i="31"/>
  <c r="S56" i="31" s="1"/>
  <c r="S8" i="8" s="1"/>
  <c r="S43" i="31"/>
  <c r="L44" i="31"/>
  <c r="J46" i="31"/>
  <c r="F43" i="31"/>
  <c r="D45" i="31"/>
  <c r="AI46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I56" i="31" s="1"/>
  <c r="I8" i="8" s="1"/>
  <c r="L49" i="31"/>
  <c r="L56" i="31" s="1"/>
  <c r="L8" i="8" s="1"/>
  <c r="AF45" i="31"/>
  <c r="N43" i="31"/>
  <c r="L45" i="31"/>
  <c r="O43" i="31"/>
  <c r="M45" i="31"/>
  <c r="AE44" i="31"/>
  <c r="AC46" i="31"/>
  <c r="G45" i="31"/>
  <c r="I45" i="31"/>
  <c r="B43" i="31"/>
  <c r="AI44" i="31"/>
  <c r="AB43" i="31"/>
  <c r="AI49" i="31"/>
  <c r="AI56" i="31" s="1"/>
  <c r="N72" i="28"/>
  <c r="M49" i="31"/>
  <c r="N73" i="28"/>
  <c r="M50" i="31"/>
  <c r="Q49" i="31"/>
  <c r="Q56" i="31" s="1"/>
  <c r="Q8" i="8" s="1"/>
  <c r="J49" i="31"/>
  <c r="J56" i="31" s="1"/>
  <c r="J8" i="8" s="1"/>
  <c r="T49" i="31"/>
  <c r="T56" i="31" s="1"/>
  <c r="T8" i="8" s="1"/>
  <c r="Z43" i="31"/>
  <c r="AA43" i="31"/>
  <c r="AI43" i="31"/>
  <c r="AI55" i="31" s="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AB8" i="8" s="1"/>
  <c r="V72" i="28"/>
  <c r="U49" i="31"/>
  <c r="V73" i="28"/>
  <c r="U50" i="31"/>
  <c r="AE56" i="31"/>
  <c r="AE8" i="8" s="1"/>
  <c r="AF49" i="31"/>
  <c r="Y49" i="31"/>
  <c r="AG50" i="31"/>
  <c r="AG56" i="31" s="1"/>
  <c r="AG8" i="8" s="1"/>
  <c r="X49" i="31"/>
  <c r="X56" i="31" s="1"/>
  <c r="X8" i="8" s="1"/>
  <c r="AE46" i="31"/>
  <c r="K43" i="31"/>
  <c r="AD44" i="31"/>
  <c r="C45" i="31"/>
  <c r="AH46" i="31"/>
  <c r="AG46" i="31"/>
  <c r="AD43" i="31"/>
  <c r="AD55" i="31" s="1"/>
  <c r="AD8" i="2" s="1"/>
  <c r="AB45" i="31"/>
  <c r="AC45" i="31"/>
  <c r="P43" i="31"/>
  <c r="N45" i="31"/>
  <c r="Y43" i="31"/>
  <c r="Y55" i="31" s="1"/>
  <c r="Y8" i="2" s="1"/>
  <c r="W45" i="31"/>
  <c r="Y46" i="31"/>
  <c r="I44" i="31"/>
  <c r="S44" i="31"/>
  <c r="Z45" i="31"/>
  <c r="C50" i="31"/>
  <c r="C56" i="31" s="1"/>
  <c r="C8" i="8" s="1"/>
  <c r="AD72" i="28"/>
  <c r="AC49" i="31"/>
  <c r="AC56" i="31" s="1"/>
  <c r="AC8" i="8" s="1"/>
  <c r="AD73" i="28"/>
  <c r="AC50" i="31"/>
  <c r="F50" i="31"/>
  <c r="W50" i="31"/>
  <c r="W56" i="31" s="1"/>
  <c r="W8" i="8" s="1"/>
  <c r="D49" i="31"/>
  <c r="Q45" i="31"/>
  <c r="M46" i="31"/>
  <c r="AH49" i="31"/>
  <c r="AH56" i="31" s="1"/>
  <c r="R44" i="31"/>
  <c r="X46" i="31"/>
  <c r="M43" i="31"/>
  <c r="K45" i="31"/>
  <c r="E44" i="31"/>
  <c r="C46" i="31"/>
  <c r="F44" i="31"/>
  <c r="D46" i="31"/>
  <c r="X43" i="31"/>
  <c r="V45" i="31"/>
  <c r="AG43" i="31"/>
  <c r="AE45" i="31"/>
  <c r="AE55" i="31" s="1"/>
  <c r="AE8" i="2" s="1"/>
  <c r="AH45" i="31"/>
  <c r="R45" i="31"/>
  <c r="K50" i="31"/>
  <c r="K56" i="31" s="1"/>
  <c r="K8" i="8" s="1"/>
  <c r="B49" i="31"/>
  <c r="B56" i="31" s="1"/>
  <c r="N50" i="31"/>
  <c r="N56" i="31" s="1"/>
  <c r="N8" i="8" s="1"/>
  <c r="G50" i="31"/>
  <c r="G56" i="31" s="1"/>
  <c r="G8" i="8" s="1"/>
  <c r="Z49" i="31"/>
  <c r="Z56" i="31" s="1"/>
  <c r="Z8" i="8" s="1"/>
  <c r="P49" i="31"/>
  <c r="J43" i="31"/>
  <c r="AH43" i="3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AF19" i="33" l="1"/>
  <c r="AE8" i="10"/>
  <c r="AC8" i="33"/>
  <c r="AB4" i="8"/>
  <c r="AD17" i="33"/>
  <c r="AC5" i="10"/>
  <c r="AD16" i="33"/>
  <c r="AC4" i="10"/>
  <c r="AF18" i="33"/>
  <c r="AE2" i="10"/>
  <c r="AF9" i="33"/>
  <c r="AE5" i="8"/>
  <c r="AF56" i="31"/>
  <c r="AF8" i="8" s="1"/>
  <c r="P56" i="31"/>
  <c r="P8" i="8" s="1"/>
  <c r="E55" i="31"/>
  <c r="E8" i="2" s="1"/>
  <c r="P55" i="31"/>
  <c r="P8" i="2" s="1"/>
  <c r="M56" i="31"/>
  <c r="M8" i="8" s="1"/>
  <c r="D56" i="31"/>
  <c r="D8" i="8" s="1"/>
  <c r="U56" i="31"/>
  <c r="U8" i="8" s="1"/>
  <c r="O56" i="31"/>
  <c r="O8" i="8" s="1"/>
  <c r="AD56" i="31"/>
  <c r="AD8" i="8" s="1"/>
  <c r="I55" i="31"/>
  <c r="I8" i="2" s="1"/>
  <c r="X55" i="31"/>
  <c r="X8" i="2" s="1"/>
  <c r="R55" i="31"/>
  <c r="R8" i="2" s="1"/>
  <c r="Y56" i="31"/>
  <c r="Y8" i="8" s="1"/>
  <c r="W55" i="31"/>
  <c r="W8" i="2" s="1"/>
  <c r="U55" i="31"/>
  <c r="U8" i="2" s="1"/>
  <c r="B55" i="31"/>
  <c r="B8" i="2" s="1"/>
  <c r="G55" i="31"/>
  <c r="G8" i="2" s="1"/>
  <c r="AH55" i="3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AB55" i="31"/>
  <c r="AB8" i="2" s="1"/>
  <c r="O55" i="31"/>
  <c r="O8" i="2" s="1"/>
  <c r="AG55" i="31"/>
  <c r="AG8" i="2" s="1"/>
  <c r="M55" i="31"/>
  <c r="M8" i="2" s="1"/>
  <c r="E56" i="31"/>
  <c r="E8" i="8" s="1"/>
  <c r="S55" i="31"/>
  <c r="S8" i="2" s="1"/>
  <c r="K55" i="31"/>
  <c r="K8" i="2" s="1"/>
  <c r="H55" i="31"/>
  <c r="H8" i="2" s="1"/>
  <c r="N55" i="31"/>
  <c r="N8" i="2" s="1"/>
  <c r="AF55" i="31"/>
  <c r="AF8" i="2" s="1"/>
  <c r="T55" i="31"/>
  <c r="T8" i="2" s="1"/>
  <c r="L55" i="31"/>
  <c r="L8" i="2" s="1"/>
  <c r="AA55" i="31"/>
  <c r="AA8" i="2" s="1"/>
  <c r="D55" i="31"/>
  <c r="D8" i="2" s="1"/>
  <c r="B6" i="8"/>
  <c r="AE16" i="33" l="1"/>
  <c r="AD4" i="10"/>
  <c r="AG18" i="33"/>
  <c r="AG2" i="10" s="1"/>
  <c r="AF2" i="10"/>
  <c r="AG19" i="33"/>
  <c r="AG8" i="10" s="1"/>
  <c r="AF8" i="10"/>
  <c r="AE17" i="33"/>
  <c r="AD5" i="10"/>
  <c r="AG9" i="33"/>
  <c r="AG5" i="8" s="1"/>
  <c r="AF5" i="8"/>
  <c r="AD8" i="33"/>
  <c r="AC4" i="8"/>
  <c r="AC2" i="9"/>
  <c r="L2" i="9"/>
  <c r="V2" i="9"/>
  <c r="Y2" i="9"/>
  <c r="AF2" i="9"/>
  <c r="I2" i="9"/>
  <c r="R2" i="9"/>
  <c r="O2" i="9"/>
  <c r="G2" i="9"/>
  <c r="AD2" i="9"/>
  <c r="Q2" i="9"/>
  <c r="D2" i="9"/>
  <c r="E2" i="9"/>
  <c r="H2" i="9"/>
  <c r="T2" i="9"/>
  <c r="AG2" i="9"/>
  <c r="W2" i="9"/>
  <c r="X2" i="9"/>
  <c r="P2" i="9"/>
  <c r="J2" i="9"/>
  <c r="S2" i="9"/>
  <c r="U2" i="9"/>
  <c r="M2" i="9"/>
  <c r="AA2" i="9"/>
  <c r="Z2" i="9"/>
  <c r="N2" i="9"/>
  <c r="AB2" i="9"/>
  <c r="K2" i="9"/>
  <c r="AE2" i="9"/>
  <c r="F2" i="9"/>
  <c r="C2" i="9"/>
  <c r="C6" i="8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B5" i="9"/>
  <c r="H5" i="9" s="1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4" i="17"/>
  <c r="H4" i="17" s="1"/>
  <c r="O4" i="17"/>
  <c r="B5" i="15"/>
  <c r="M5" i="15" s="1"/>
  <c r="M4" i="15" s="1"/>
  <c r="B5" i="16"/>
  <c r="Q5" i="16" s="1"/>
  <c r="Z5" i="16"/>
  <c r="C5" i="16"/>
  <c r="M5" i="16"/>
  <c r="AA5" i="16"/>
  <c r="W5" i="16"/>
  <c r="O5" i="16"/>
  <c r="G5" i="16"/>
  <c r="N5" i="16"/>
  <c r="F5" i="16"/>
  <c r="E5" i="16"/>
  <c r="V5" i="16"/>
  <c r="AG5" i="16"/>
  <c r="AC5" i="16"/>
  <c r="U5" i="16"/>
  <c r="I5" i="16"/>
  <c r="AF5" i="16"/>
  <c r="AB5" i="16"/>
  <c r="T5" i="16"/>
  <c r="P5" i="16"/>
  <c r="L5" i="16"/>
  <c r="H5" i="16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C5" i="13"/>
  <c r="B5" i="12"/>
  <c r="AG5" i="12" s="1"/>
  <c r="B5" i="11"/>
  <c r="G5" i="11" s="1"/>
  <c r="U5" i="11"/>
  <c r="AC5" i="11"/>
  <c r="AD5" i="12"/>
  <c r="T5" i="12"/>
  <c r="X5" i="12"/>
  <c r="AF17" i="33" l="1"/>
  <c r="AE5" i="10"/>
  <c r="AE8" i="33"/>
  <c r="AD4" i="8"/>
  <c r="AF16" i="33"/>
  <c r="AE4" i="10"/>
  <c r="AB5" i="15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4"/>
  <c r="H2" i="13"/>
  <c r="H2" i="16"/>
  <c r="H2" i="12"/>
  <c r="D5" i="9"/>
  <c r="D4" i="9" s="1"/>
  <c r="B2" i="11"/>
  <c r="B2" i="13"/>
  <c r="B2" i="15"/>
  <c r="B2" i="16"/>
  <c r="B2" i="12"/>
  <c r="B2" i="14"/>
  <c r="N4" i="17"/>
  <c r="G4" i="17"/>
  <c r="F4" i="17"/>
  <c r="AD4" i="17"/>
  <c r="AE4" i="17"/>
  <c r="W4" i="17"/>
  <c r="V4" i="17"/>
  <c r="B7" i="10"/>
  <c r="AC4" i="17"/>
  <c r="U4" i="17"/>
  <c r="M4" i="17"/>
  <c r="E4" i="17"/>
  <c r="AB4" i="17"/>
  <c r="K4" i="17"/>
  <c r="C4" i="17"/>
  <c r="L4" i="17"/>
  <c r="Z4" i="17"/>
  <c r="R4" i="17"/>
  <c r="J4" i="17"/>
  <c r="AG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AG5" i="15"/>
  <c r="AG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AG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G3" i="9" s="1"/>
  <c r="F5" i="9"/>
  <c r="F4" i="9" s="1"/>
  <c r="S5" i="9"/>
  <c r="S4" i="9" s="1"/>
  <c r="B4" i="9"/>
  <c r="U5" i="9"/>
  <c r="U4" i="9" s="1"/>
  <c r="L5" i="9"/>
  <c r="L3" i="9" s="1"/>
  <c r="AC5" i="9"/>
  <c r="AC3" i="9" s="1"/>
  <c r="Y5" i="9"/>
  <c r="Y4" i="9" s="1"/>
  <c r="Z5" i="9"/>
  <c r="Z4" i="9" s="1"/>
  <c r="AA5" i="9"/>
  <c r="AA4" i="9" s="1"/>
  <c r="Q5" i="9"/>
  <c r="Q4" i="9" s="1"/>
  <c r="AG5" i="9"/>
  <c r="AG4" i="9" s="1"/>
  <c r="P5" i="9"/>
  <c r="P3" i="9" s="1"/>
  <c r="X5" i="9"/>
  <c r="X3" i="9" s="1"/>
  <c r="AD5" i="9"/>
  <c r="AD3" i="9" s="1"/>
  <c r="AE5" i="9"/>
  <c r="AE3" i="9" s="1"/>
  <c r="R5" i="9"/>
  <c r="R4" i="9" s="1"/>
  <c r="AB5" i="9"/>
  <c r="AB4" i="9" s="1"/>
  <c r="I5" i="9"/>
  <c r="I3" i="9" s="1"/>
  <c r="V5" i="9"/>
  <c r="V3" i="9" s="1"/>
  <c r="W5" i="9"/>
  <c r="W3" i="9" s="1"/>
  <c r="E5" i="9"/>
  <c r="E4" i="9" s="1"/>
  <c r="N5" i="9"/>
  <c r="N4" i="9" s="1"/>
  <c r="AF5" i="9"/>
  <c r="AF3" i="9" s="1"/>
  <c r="W3" i="10"/>
  <c r="O5" i="9"/>
  <c r="O4" i="9" s="1"/>
  <c r="T5" i="9"/>
  <c r="T4" i="9" s="1"/>
  <c r="C5" i="9"/>
  <c r="C4" i="9" s="1"/>
  <c r="B3" i="9"/>
  <c r="J5" i="9"/>
  <c r="J3" i="9" s="1"/>
  <c r="M5" i="9"/>
  <c r="M4" i="9" s="1"/>
  <c r="B3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L3" i="2" s="1"/>
  <c r="S92" i="28"/>
  <c r="Z59" i="28"/>
  <c r="V99" i="28"/>
  <c r="U3" i="2" s="1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H3" i="9"/>
  <c r="AG16" i="33" l="1"/>
  <c r="AG4" i="10" s="1"/>
  <c r="AF4" i="10"/>
  <c r="AF8" i="33"/>
  <c r="AE4" i="8"/>
  <c r="AG17" i="33"/>
  <c r="AG5" i="10" s="1"/>
  <c r="AG7" i="10" s="1"/>
  <c r="AF5" i="10"/>
  <c r="AF3" i="10" s="1"/>
  <c r="O3" i="9"/>
  <c r="U3" i="9"/>
  <c r="D3" i="9"/>
  <c r="T3" i="2"/>
  <c r="H2" i="15"/>
  <c r="AC2" i="14"/>
  <c r="AC2" i="15"/>
  <c r="S3" i="9"/>
  <c r="W2" i="15"/>
  <c r="F2" i="12"/>
  <c r="O2" i="12"/>
  <c r="T2" i="11"/>
  <c r="E2" i="13"/>
  <c r="T2" i="15"/>
  <c r="AF2" i="11"/>
  <c r="T2" i="16"/>
  <c r="V2" i="16"/>
  <c r="D2" i="16"/>
  <c r="AA2" i="13"/>
  <c r="AD2" i="12"/>
  <c r="D2" i="11"/>
  <c r="AD2" i="13"/>
  <c r="P2" i="16"/>
  <c r="AC2" i="13"/>
  <c r="W2" i="11"/>
  <c r="U2" i="14"/>
  <c r="E2" i="15"/>
  <c r="AC2" i="16"/>
  <c r="T2" i="12"/>
  <c r="AD2" i="16"/>
  <c r="F2" i="16"/>
  <c r="J2" i="16"/>
  <c r="P2" i="15"/>
  <c r="Y2" i="15"/>
  <c r="J2" i="13"/>
  <c r="O2" i="14"/>
  <c r="G2" i="13"/>
  <c r="AD2" i="14"/>
  <c r="Y2" i="11"/>
  <c r="S2" i="15"/>
  <c r="I2" i="15"/>
  <c r="C2" i="11"/>
  <c r="G2" i="14"/>
  <c r="W2" i="16"/>
  <c r="Q2" i="15"/>
  <c r="R2" i="11"/>
  <c r="I2" i="14"/>
  <c r="AC2" i="11"/>
  <c r="W2" i="14"/>
  <c r="N2" i="16"/>
  <c r="R2" i="12"/>
  <c r="U2" i="11"/>
  <c r="AA2" i="11"/>
  <c r="V2" i="12"/>
  <c r="N2" i="12"/>
  <c r="AB2" i="11"/>
  <c r="AG2" i="12"/>
  <c r="M2" i="13"/>
  <c r="C2" i="13"/>
  <c r="L2" i="12"/>
  <c r="AA2" i="12"/>
  <c r="Z2" i="13"/>
  <c r="Y2" i="12"/>
  <c r="Q2" i="11"/>
  <c r="X2" i="16"/>
  <c r="E2" i="11"/>
  <c r="J2" i="15"/>
  <c r="K2" i="14"/>
  <c r="R2" i="14"/>
  <c r="AF2" i="16"/>
  <c r="AB2" i="13"/>
  <c r="I2" i="11"/>
  <c r="AE2" i="11"/>
  <c r="AG2" i="13"/>
  <c r="S2" i="11"/>
  <c r="O2" i="13"/>
  <c r="AG2" i="16"/>
  <c r="M2" i="12"/>
  <c r="L2" i="16"/>
  <c r="AA2" i="16"/>
  <c r="Z2" i="15"/>
  <c r="Y2" i="16"/>
  <c r="Q2" i="13"/>
  <c r="X2" i="14"/>
  <c r="E2" i="14"/>
  <c r="J2" i="12"/>
  <c r="K2" i="13"/>
  <c r="R2" i="15"/>
  <c r="AF2" i="13"/>
  <c r="AB2" i="15"/>
  <c r="I2" i="13"/>
  <c r="AE2" i="15"/>
  <c r="Q2" i="14"/>
  <c r="AF2" i="14"/>
  <c r="O2" i="11"/>
  <c r="AG2" i="14"/>
  <c r="C2" i="15"/>
  <c r="L2" i="13"/>
  <c r="G2" i="16"/>
  <c r="V2" i="14"/>
  <c r="AD2" i="15"/>
  <c r="Z2" i="14"/>
  <c r="F2" i="13"/>
  <c r="Y2" i="13"/>
  <c r="X2" i="15"/>
  <c r="N2" i="14"/>
  <c r="E2" i="12"/>
  <c r="K2" i="15"/>
  <c r="S2" i="12"/>
  <c r="R2" i="16"/>
  <c r="D2" i="13"/>
  <c r="P2" i="13"/>
  <c r="AB2" i="16"/>
  <c r="AE2" i="16"/>
  <c r="U2" i="15"/>
  <c r="M2" i="16"/>
  <c r="AB2" i="12"/>
  <c r="AD3" i="10"/>
  <c r="O2" i="16"/>
  <c r="M2" i="11"/>
  <c r="C2" i="14"/>
  <c r="L2" i="11"/>
  <c r="G2" i="11"/>
  <c r="V2" i="15"/>
  <c r="AD2" i="11"/>
  <c r="Z2" i="11"/>
  <c r="F2" i="14"/>
  <c r="Y2" i="14"/>
  <c r="X2" i="13"/>
  <c r="N2" i="13"/>
  <c r="E2" i="16"/>
  <c r="K2" i="12"/>
  <c r="S2" i="16"/>
  <c r="R2" i="13"/>
  <c r="D2" i="15"/>
  <c r="P2" i="11"/>
  <c r="AB2" i="14"/>
  <c r="AE2" i="13"/>
  <c r="U2" i="13"/>
  <c r="O2" i="15"/>
  <c r="M2" i="14"/>
  <c r="C2" i="12"/>
  <c r="T2" i="13"/>
  <c r="L2" i="14"/>
  <c r="G2" i="12"/>
  <c r="AA2" i="15"/>
  <c r="V2" i="13"/>
  <c r="W2" i="12"/>
  <c r="Z2" i="12"/>
  <c r="F2" i="15"/>
  <c r="Q2" i="12"/>
  <c r="X2" i="11"/>
  <c r="N2" i="15"/>
  <c r="J2" i="14"/>
  <c r="K2" i="16"/>
  <c r="S2" i="14"/>
  <c r="AF2" i="15"/>
  <c r="D2" i="14"/>
  <c r="P2" i="14"/>
  <c r="I2" i="12"/>
  <c r="AE2" i="14"/>
  <c r="U2" i="12"/>
  <c r="AG2" i="11"/>
  <c r="AF4" i="9"/>
  <c r="AC2" i="12"/>
  <c r="AG2" i="15"/>
  <c r="M2" i="15"/>
  <c r="C2" i="16"/>
  <c r="T2" i="14"/>
  <c r="L2" i="15"/>
  <c r="G2" i="15"/>
  <c r="AA2" i="14"/>
  <c r="V2" i="11"/>
  <c r="W2" i="13"/>
  <c r="Z2" i="16"/>
  <c r="F2" i="11"/>
  <c r="Q2" i="16"/>
  <c r="X2" i="12"/>
  <c r="N2" i="11"/>
  <c r="J2" i="11"/>
  <c r="K2" i="11"/>
  <c r="S2" i="13"/>
  <c r="AF2" i="12"/>
  <c r="D2" i="12"/>
  <c r="P2" i="12"/>
  <c r="I2" i="16"/>
  <c r="AE2" i="12"/>
  <c r="U2" i="16"/>
  <c r="AC4" i="9"/>
  <c r="H7" i="10"/>
  <c r="Y7" i="10"/>
  <c r="C7" i="10"/>
  <c r="P3" i="10"/>
  <c r="P7" i="10"/>
  <c r="R7" i="10"/>
  <c r="U7" i="10"/>
  <c r="E7" i="10"/>
  <c r="N3" i="10"/>
  <c r="N7" i="10"/>
  <c r="M7" i="10"/>
  <c r="AB3" i="10"/>
  <c r="AB7" i="10"/>
  <c r="AE7" i="10"/>
  <c r="K3" i="10"/>
  <c r="K7" i="10"/>
  <c r="L3" i="10"/>
  <c r="L7" i="10"/>
  <c r="Q7" i="10"/>
  <c r="Z3" i="10"/>
  <c r="Z7" i="10"/>
  <c r="S7" i="10"/>
  <c r="V7" i="10"/>
  <c r="AC7" i="10"/>
  <c r="J7" i="10"/>
  <c r="T7" i="10"/>
  <c r="W7" i="10"/>
  <c r="F7" i="10"/>
  <c r="O7" i="10"/>
  <c r="AA3" i="10"/>
  <c r="AA7" i="10"/>
  <c r="I7" i="10"/>
  <c r="G7" i="10"/>
  <c r="D7" i="10"/>
  <c r="X7" i="10"/>
  <c r="AD7" i="10"/>
  <c r="V4" i="9"/>
  <c r="F3" i="9"/>
  <c r="K3" i="9"/>
  <c r="AD4" i="9"/>
  <c r="C3" i="9"/>
  <c r="Z3" i="9"/>
  <c r="E3" i="2"/>
  <c r="M3" i="2"/>
  <c r="AC3" i="2"/>
  <c r="O3" i="2"/>
  <c r="Y5" i="2"/>
  <c r="AE3" i="2"/>
  <c r="H4" i="2"/>
  <c r="L4" i="2"/>
  <c r="AA3" i="2"/>
  <c r="AB3" i="2"/>
  <c r="V4" i="2"/>
  <c r="M4" i="2"/>
  <c r="C3" i="2"/>
  <c r="Q3" i="2"/>
  <c r="P5" i="2"/>
  <c r="B3" i="2"/>
  <c r="D4" i="2"/>
  <c r="R3" i="2"/>
  <c r="D3" i="2"/>
  <c r="U4" i="2"/>
  <c r="I3" i="2"/>
  <c r="T4" i="2"/>
  <c r="AB4" i="2"/>
  <c r="AB2" i="17" s="1"/>
  <c r="E4" i="2"/>
  <c r="AC4" i="2"/>
  <c r="Y3" i="2"/>
  <c r="Z4" i="2"/>
  <c r="O4" i="2"/>
  <c r="Z3" i="2"/>
  <c r="C5" i="2"/>
  <c r="W3" i="2"/>
  <c r="F3" i="2"/>
  <c r="G4" i="2"/>
  <c r="AE4" i="2"/>
  <c r="I4" i="2"/>
  <c r="H3" i="2"/>
  <c r="AF4" i="2"/>
  <c r="Q4" i="2"/>
  <c r="K4" i="2"/>
  <c r="X3" i="2"/>
  <c r="C4" i="2"/>
  <c r="K3" i="2"/>
  <c r="S3" i="2"/>
  <c r="J3" i="2"/>
  <c r="AD3" i="2"/>
  <c r="AF5" i="2"/>
  <c r="AG3" i="2"/>
  <c r="I5" i="2"/>
  <c r="AA4" i="2"/>
  <c r="X4" i="2"/>
  <c r="S4" i="2"/>
  <c r="N3" i="2"/>
  <c r="Y4" i="2"/>
  <c r="F4" i="2"/>
  <c r="AG4" i="2"/>
  <c r="J4" i="2"/>
  <c r="AG5" i="2"/>
  <c r="AF3" i="2"/>
  <c r="AD4" i="2"/>
  <c r="Q5" i="2"/>
  <c r="P4" i="2"/>
  <c r="W4" i="2"/>
  <c r="V3" i="2"/>
  <c r="N4" i="2"/>
  <c r="R4" i="2"/>
  <c r="P3" i="2"/>
  <c r="X5" i="2"/>
  <c r="G3" i="2"/>
  <c r="G4" i="9"/>
  <c r="X3" i="10"/>
  <c r="AB3" i="9"/>
  <c r="X4" i="9"/>
  <c r="L4" i="9"/>
  <c r="W4" i="9"/>
  <c r="P4" i="9"/>
  <c r="S3" i="10"/>
  <c r="M3" i="9"/>
  <c r="I4" i="9"/>
  <c r="AG3" i="9"/>
  <c r="AA3" i="9"/>
  <c r="E3" i="9"/>
  <c r="T3" i="9"/>
  <c r="Q3" i="9"/>
  <c r="U3" i="10"/>
  <c r="Y3" i="9"/>
  <c r="N3" i="9"/>
  <c r="R3" i="9"/>
  <c r="J4" i="9"/>
  <c r="AE4" i="9"/>
  <c r="V3" i="10"/>
  <c r="Q3" i="10"/>
  <c r="F3" i="10"/>
  <c r="D3" i="10"/>
  <c r="H3" i="10"/>
  <c r="C3" i="10"/>
  <c r="B4" i="2"/>
  <c r="AE3" i="10"/>
  <c r="G3" i="10"/>
  <c r="AC3" i="10"/>
  <c r="O3" i="10"/>
  <c r="I3" i="10"/>
  <c r="Y3" i="10"/>
  <c r="M3" i="10"/>
  <c r="R3" i="10"/>
  <c r="T3" i="10"/>
  <c r="E3" i="10"/>
  <c r="J3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AG3" i="10" l="1"/>
  <c r="AF7" i="10"/>
  <c r="AG8" i="33"/>
  <c r="AG4" i="8" s="1"/>
  <c r="AF4" i="8"/>
  <c r="B5" i="2"/>
  <c r="S7" i="9"/>
  <c r="S8" i="9"/>
  <c r="E7" i="9"/>
  <c r="E8" i="9"/>
  <c r="B7" i="9"/>
  <c r="B8" i="9"/>
  <c r="AB7" i="9"/>
  <c r="AB8" i="9"/>
  <c r="AA7" i="9"/>
  <c r="AA8" i="9"/>
  <c r="T7" i="9"/>
  <c r="T8" i="9"/>
  <c r="N7" i="9"/>
  <c r="N8" i="9"/>
  <c r="J7" i="9"/>
  <c r="J8" i="9"/>
  <c r="I7" i="9"/>
  <c r="I8" i="9"/>
  <c r="O7" i="9"/>
  <c r="O8" i="9"/>
  <c r="L7" i="9"/>
  <c r="L8" i="9"/>
  <c r="U7" i="9"/>
  <c r="U8" i="9"/>
  <c r="X7" i="9"/>
  <c r="X8" i="9"/>
  <c r="R7" i="9"/>
  <c r="R8" i="9"/>
  <c r="C7" i="9"/>
  <c r="C8" i="9"/>
  <c r="F7" i="9"/>
  <c r="F8" i="9"/>
  <c r="AD7" i="9"/>
  <c r="AD8" i="9"/>
  <c r="Q7" i="9"/>
  <c r="Q8" i="9"/>
  <c r="AG7" i="9"/>
  <c r="AG8" i="9"/>
  <c r="Z7" i="9"/>
  <c r="Z8" i="9"/>
  <c r="W7" i="9"/>
  <c r="W8" i="9"/>
  <c r="V7" i="9"/>
  <c r="V8" i="9"/>
  <c r="P7" i="9"/>
  <c r="P8" i="9"/>
  <c r="Y2" i="17"/>
  <c r="Y7" i="9"/>
  <c r="Y8" i="9"/>
  <c r="G7" i="9"/>
  <c r="G8" i="9"/>
  <c r="AF7" i="9"/>
  <c r="AF8" i="9"/>
  <c r="H7" i="9"/>
  <c r="H8" i="9"/>
  <c r="AE7" i="9"/>
  <c r="AE8" i="9"/>
  <c r="M7" i="9"/>
  <c r="M8" i="9"/>
  <c r="K7" i="9"/>
  <c r="K8" i="9"/>
  <c r="AC7" i="9"/>
  <c r="AC8" i="9"/>
  <c r="D7" i="9"/>
  <c r="D8" i="9"/>
  <c r="F5" i="2"/>
  <c r="F6" i="10" s="1"/>
  <c r="G5" i="2"/>
  <c r="G6" i="9" s="1"/>
  <c r="T5" i="2"/>
  <c r="T6" i="10" s="1"/>
  <c r="AD5" i="2"/>
  <c r="M5" i="2"/>
  <c r="M6" i="9" s="1"/>
  <c r="O5" i="2"/>
  <c r="O6" i="9" s="1"/>
  <c r="V5" i="2"/>
  <c r="V6" i="10" s="1"/>
  <c r="J5" i="2"/>
  <c r="J6" i="10" s="1"/>
  <c r="H5" i="2"/>
  <c r="AE5" i="2"/>
  <c r="AE6" i="9" s="1"/>
  <c r="L5" i="2"/>
  <c r="AC5" i="2"/>
  <c r="AB5" i="2"/>
  <c r="S5" i="2"/>
  <c r="S6" i="9" s="1"/>
  <c r="U5" i="2"/>
  <c r="W5" i="2"/>
  <c r="W6" i="9" s="1"/>
  <c r="Z5" i="2"/>
  <c r="Z6" i="10" s="1"/>
  <c r="E5" i="2"/>
  <c r="E6" i="10" s="1"/>
  <c r="N5" i="2"/>
  <c r="D5" i="2"/>
  <c r="K5" i="2"/>
  <c r="K6" i="9" s="1"/>
  <c r="R5" i="2"/>
  <c r="R6" i="10" s="1"/>
  <c r="AA5" i="2"/>
  <c r="AA6" i="9" s="1"/>
  <c r="L2" i="17"/>
  <c r="T2" i="17"/>
  <c r="F2" i="17"/>
  <c r="R2" i="17"/>
  <c r="AF2" i="17"/>
  <c r="AC2" i="17"/>
  <c r="Q6" i="10"/>
  <c r="X2" i="17"/>
  <c r="AF6" i="9"/>
  <c r="I6" i="9"/>
  <c r="Q2" i="17"/>
  <c r="N2" i="17"/>
  <c r="AG2" i="17"/>
  <c r="D6" i="10"/>
  <c r="O2" i="17"/>
  <c r="Q6" i="9"/>
  <c r="W2" i="17"/>
  <c r="K2" i="17"/>
  <c r="AA2" i="17"/>
  <c r="AD2" i="17"/>
  <c r="AG6" i="10"/>
  <c r="Z2" i="17"/>
  <c r="H2" i="17"/>
  <c r="AG6" i="9"/>
  <c r="AE2" i="17"/>
  <c r="G2" i="17"/>
  <c r="X6" i="9"/>
  <c r="V2" i="17"/>
  <c r="B2" i="17"/>
  <c r="Y6" i="10"/>
  <c r="AF6" i="10"/>
  <c r="P2" i="17"/>
  <c r="I6" i="10"/>
  <c r="I2" i="17"/>
  <c r="S2" i="17"/>
  <c r="E2" i="17"/>
  <c r="Y6" i="9"/>
  <c r="U2" i="17"/>
  <c r="M2" i="17"/>
  <c r="D6" i="9"/>
  <c r="J2" i="17"/>
  <c r="X6" i="10"/>
  <c r="C6" i="9"/>
  <c r="P6" i="10"/>
  <c r="P6" i="9"/>
  <c r="C6" i="10"/>
  <c r="C2" i="17"/>
  <c r="D2" i="17"/>
  <c r="P8" i="13" l="1"/>
  <c r="P8" i="11"/>
  <c r="P8" i="14"/>
  <c r="P8" i="16"/>
  <c r="P8" i="12"/>
  <c r="P8" i="15"/>
  <c r="AG8" i="13"/>
  <c r="AG8" i="16"/>
  <c r="AG8" i="12"/>
  <c r="AG8" i="11"/>
  <c r="AG8" i="14"/>
  <c r="AG8" i="15"/>
  <c r="C8" i="16"/>
  <c r="C8" i="12"/>
  <c r="C8" i="15"/>
  <c r="C8" i="13"/>
  <c r="C8" i="14"/>
  <c r="C8" i="11"/>
  <c r="L8" i="15"/>
  <c r="L8" i="13"/>
  <c r="L8" i="11"/>
  <c r="L8" i="14"/>
  <c r="L8" i="16"/>
  <c r="L8" i="12"/>
  <c r="J8" i="14"/>
  <c r="J8" i="16"/>
  <c r="J8" i="12"/>
  <c r="J8" i="15"/>
  <c r="J8" i="11"/>
  <c r="J8" i="13"/>
  <c r="AB8" i="15"/>
  <c r="AB8" i="16"/>
  <c r="AB8" i="14"/>
  <c r="AB8" i="13"/>
  <c r="AB8" i="11"/>
  <c r="AB8" i="12"/>
  <c r="AE8" i="14"/>
  <c r="AE8" i="11"/>
  <c r="AE8" i="15"/>
  <c r="AE8" i="13"/>
  <c r="AE8" i="16"/>
  <c r="AE8" i="12"/>
  <c r="M8" i="15"/>
  <c r="M8" i="12"/>
  <c r="M8" i="16"/>
  <c r="M8" i="14"/>
  <c r="M8" i="13"/>
  <c r="M8" i="11"/>
  <c r="Q8" i="13"/>
  <c r="Q8" i="14"/>
  <c r="Q8" i="16"/>
  <c r="Q8" i="12"/>
  <c r="Q8" i="11"/>
  <c r="Q8" i="15"/>
  <c r="R8" i="16"/>
  <c r="R8" i="12"/>
  <c r="R8" i="15"/>
  <c r="R8" i="11"/>
  <c r="R8" i="14"/>
  <c r="R8" i="13"/>
  <c r="B8" i="16"/>
  <c r="B8" i="12"/>
  <c r="B8" i="14"/>
  <c r="B8" i="15"/>
  <c r="B8" i="13"/>
  <c r="B8" i="11"/>
  <c r="D8" i="13"/>
  <c r="D8" i="16"/>
  <c r="D8" i="15"/>
  <c r="D8" i="14"/>
  <c r="D8" i="11"/>
  <c r="D8" i="12"/>
  <c r="W8" i="14"/>
  <c r="W8" i="11"/>
  <c r="W8" i="13"/>
  <c r="W8" i="15"/>
  <c r="W8" i="16"/>
  <c r="W8" i="12"/>
  <c r="AD8" i="14"/>
  <c r="AD8" i="15"/>
  <c r="AD8" i="13"/>
  <c r="AD8" i="12"/>
  <c r="AD8" i="16"/>
  <c r="AD8" i="11"/>
  <c r="X8" i="13"/>
  <c r="X8" i="11"/>
  <c r="X8" i="15"/>
  <c r="X8" i="16"/>
  <c r="X8" i="12"/>
  <c r="X8" i="14"/>
  <c r="I8" i="13"/>
  <c r="I8" i="16"/>
  <c r="I8" i="12"/>
  <c r="I8" i="11"/>
  <c r="I8" i="15"/>
  <c r="I8" i="14"/>
  <c r="T8" i="11"/>
  <c r="T8" i="15"/>
  <c r="T8" i="14"/>
  <c r="T8" i="13"/>
  <c r="T8" i="16"/>
  <c r="T8" i="12"/>
  <c r="E8" i="15"/>
  <c r="E8" i="16"/>
  <c r="E8" i="12"/>
  <c r="E8" i="11"/>
  <c r="E8" i="14"/>
  <c r="E8" i="13"/>
  <c r="V8" i="14"/>
  <c r="V8" i="12"/>
  <c r="V8" i="13"/>
  <c r="V8" i="15"/>
  <c r="V8" i="16"/>
  <c r="V8" i="11"/>
  <c r="O8" i="14"/>
  <c r="O8" i="11"/>
  <c r="O8" i="13"/>
  <c r="O8" i="16"/>
  <c r="O8" i="12"/>
  <c r="O8" i="15"/>
  <c r="AC8" i="15"/>
  <c r="AC8" i="12"/>
  <c r="AC8" i="11"/>
  <c r="AC8" i="14"/>
  <c r="AC8" i="13"/>
  <c r="AC8" i="16"/>
  <c r="H8" i="14"/>
  <c r="H8" i="13"/>
  <c r="H8" i="11"/>
  <c r="H8" i="16"/>
  <c r="H8" i="12"/>
  <c r="H8" i="15"/>
  <c r="Y8" i="13"/>
  <c r="Y8" i="14"/>
  <c r="Y8" i="16"/>
  <c r="Y8" i="12"/>
  <c r="Y8" i="11"/>
  <c r="Y8" i="15"/>
  <c r="N8" i="14"/>
  <c r="N8" i="16"/>
  <c r="N8" i="13"/>
  <c r="N8" i="12"/>
  <c r="N8" i="15"/>
  <c r="N8" i="11"/>
  <c r="G8" i="14"/>
  <c r="G8" i="11"/>
  <c r="G8" i="15"/>
  <c r="G8" i="13"/>
  <c r="G8" i="16"/>
  <c r="G8" i="12"/>
  <c r="Z8" i="16"/>
  <c r="Z8" i="12"/>
  <c r="Z8" i="15"/>
  <c r="Z8" i="11"/>
  <c r="Z8" i="14"/>
  <c r="Z8" i="13"/>
  <c r="F8" i="12"/>
  <c r="F8" i="14"/>
  <c r="F8" i="15"/>
  <c r="F8" i="13"/>
  <c r="F8" i="16"/>
  <c r="F8" i="11"/>
  <c r="U8" i="15"/>
  <c r="U8" i="14"/>
  <c r="U8" i="16"/>
  <c r="U8" i="11"/>
  <c r="U8" i="13"/>
  <c r="U8" i="12"/>
  <c r="AA8" i="16"/>
  <c r="AA8" i="12"/>
  <c r="AA8" i="13"/>
  <c r="AA8" i="15"/>
  <c r="AA8" i="14"/>
  <c r="AA8" i="11"/>
  <c r="S8" i="16"/>
  <c r="S8" i="12"/>
  <c r="S8" i="15"/>
  <c r="S8" i="14"/>
  <c r="S8" i="11"/>
  <c r="S8" i="13"/>
  <c r="K8" i="16"/>
  <c r="K8" i="12"/>
  <c r="K8" i="13"/>
  <c r="K8" i="15"/>
  <c r="K8" i="14"/>
  <c r="K8" i="11"/>
  <c r="AF8" i="15"/>
  <c r="AF8" i="13"/>
  <c r="AF8" i="11"/>
  <c r="AF8" i="16"/>
  <c r="AF8" i="12"/>
  <c r="AF8" i="14"/>
  <c r="U6" i="10"/>
  <c r="U6" i="9"/>
  <c r="AA6" i="10"/>
  <c r="S6" i="10"/>
  <c r="J6" i="9"/>
  <c r="R6" i="9"/>
  <c r="AC6" i="10"/>
  <c r="Z6" i="9"/>
  <c r="E6" i="9"/>
  <c r="AC6" i="9"/>
  <c r="N6" i="10"/>
  <c r="AD6" i="10"/>
  <c r="AD6" i="9"/>
  <c r="N6" i="9"/>
  <c r="K6" i="10"/>
  <c r="M6" i="10"/>
  <c r="T6" i="9"/>
  <c r="H6" i="10"/>
  <c r="F6" i="9"/>
  <c r="B6" i="10"/>
  <c r="B6" i="9"/>
  <c r="L6" i="10"/>
  <c r="L6" i="9"/>
  <c r="H6" i="9"/>
  <c r="V6" i="9"/>
  <c r="G6" i="10"/>
  <c r="W6" i="10"/>
  <c r="O6" i="10"/>
  <c r="AE6" i="10"/>
  <c r="AB6" i="9"/>
  <c r="AB6" i="10"/>
</calcChain>
</file>

<file path=xl/sharedStrings.xml><?xml version="1.0" encoding="utf-8"?>
<sst xmlns="http://schemas.openxmlformats.org/spreadsheetml/2006/main" count="3082" uniqueCount="1401">
  <si>
    <t>battery electric vehicle</t>
  </si>
  <si>
    <t>natural gas vehicle</t>
  </si>
  <si>
    <t>gasoline vehicle</t>
  </si>
  <si>
    <t>diesel vehicle</t>
  </si>
  <si>
    <t>plugin hybrid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</si>
  <si>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</si>
  <si>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</si>
  <si>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</si>
  <si>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</si>
  <si>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</si>
  <si>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</si>
  <si>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</si>
  <si>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</si>
  <si>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/>
  </si>
  <si>
    <t>Release Date</t>
  </si>
  <si>
    <t>Datekey</t>
  </si>
  <si>
    <t>Reference case</t>
  </si>
  <si>
    <t>Scenario</t>
  </si>
  <si>
    <t>Report</t>
  </si>
  <si>
    <t>EIA</t>
  </si>
  <si>
    <t>https://www.eia.gov/outlooks/aeo/tables_ref.cfm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</si>
  <si>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</si>
  <si>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</si>
  <si>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</si>
  <si>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</si>
  <si>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</si>
  <si>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</si>
  <si>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</si>
  <si>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</si>
  <si>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</si>
  <si>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</si>
  <si>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</si>
  <si>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</si>
  <si>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</si>
  <si>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</si>
  <si>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</si>
  <si>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</si>
  <si>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</si>
  <si>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</si>
  <si>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</si>
  <si>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</si>
  <si>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</si>
  <si>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</si>
  <si>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</si>
  <si>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</si>
  <si>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</si>
  <si>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</si>
  <si>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</si>
  <si>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</si>
  <si>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</si>
  <si>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</si>
  <si>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</si>
  <si>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</si>
  <si>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</si>
  <si>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</si>
  <si>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</si>
  <si>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</si>
  <si>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</si>
  <si>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</si>
  <si>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</si>
  <si>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</si>
  <si>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</si>
  <si>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</si>
  <si>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</si>
  <si>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</si>
  <si>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</si>
  <si>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</si>
  <si>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</si>
  <si>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</si>
  <si>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</si>
  <si>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</si>
  <si>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</si>
  <si>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</si>
  <si>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</si>
  <si>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</si>
  <si>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</si>
  <si>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</si>
  <si>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</si>
  <si>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</si>
  <si>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</si>
  <si>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</si>
  <si>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</si>
  <si>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</si>
  <si>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</si>
  <si>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</si>
  <si>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</si>
  <si>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</si>
  <si>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</si>
  <si>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</si>
  <si>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</si>
  <si>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</si>
  <si>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</si>
  <si>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</si>
  <si>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</si>
  <si>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</si>
  <si>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</si>
  <si>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</si>
  <si>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</si>
  <si>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</si>
  <si>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</si>
  <si>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</si>
  <si>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</si>
  <si>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</si>
  <si>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</si>
  <si>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</si>
  <si>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</si>
  <si>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</si>
  <si>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</si>
  <si>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</si>
  <si>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</si>
  <si>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</si>
  <si>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</si>
  <si>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</si>
  <si>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</si>
  <si>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</si>
  <si>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</si>
  <si>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</si>
  <si>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</si>
  <si>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</si>
  <si>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</si>
  <si>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</si>
  <si>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</si>
  <si>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</si>
  <si>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</si>
  <si>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</si>
  <si>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</si>
  <si>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</si>
  <si>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</si>
  <si>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</si>
  <si>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</si>
  <si>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</si>
  <si>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</si>
  <si>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</si>
  <si>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</si>
  <si>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</si>
  <si>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</si>
  <si>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</si>
  <si>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</si>
  <si>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</si>
  <si>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</si>
  <si>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</si>
  <si>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</si>
  <si>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</si>
  <si>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</si>
  <si>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</si>
  <si>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</si>
  <si>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</si>
  <si>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</si>
  <si>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</si>
  <si>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</si>
  <si>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</si>
  <si>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</si>
  <si>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</si>
  <si>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</si>
  <si>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</si>
  <si>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</si>
  <si>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</si>
  <si>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</si>
  <si>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</si>
  <si>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</si>
  <si>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</si>
  <si>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</si>
  <si>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</si>
  <si>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</si>
  <si>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</si>
  <si>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</si>
  <si>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</si>
  <si>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</si>
  <si>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</si>
  <si>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</si>
  <si>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</si>
  <si>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</si>
  <si>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</si>
  <si>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</si>
  <si>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</si>
  <si>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</si>
  <si>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</si>
  <si>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</si>
  <si>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</si>
  <si>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</si>
  <si>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</si>
  <si>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</si>
  <si>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</si>
  <si>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</si>
  <si>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</si>
  <si>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</si>
  <si>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</si>
  <si>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</si>
  <si>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</si>
  <si>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</si>
  <si>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</si>
  <si>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</si>
  <si>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</si>
  <si>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</si>
  <si>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</si>
  <si>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</si>
  <si>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</si>
  <si>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</si>
  <si>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</si>
  <si>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</si>
  <si>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</si>
  <si>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</si>
  <si>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</si>
  <si>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</si>
  <si>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</si>
  <si>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</si>
  <si>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</si>
  <si>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</si>
  <si>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</si>
  <si>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</si>
  <si>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</si>
  <si>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</si>
  <si>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</si>
  <si>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</si>
  <si>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</si>
  <si>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</si>
  <si>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</si>
  <si>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</si>
  <si>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</si>
  <si>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</si>
  <si>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</si>
  <si>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</si>
  <si>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</si>
  <si>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</si>
  <si>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</si>
  <si>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</si>
  <si>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</si>
  <si>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</si>
  <si>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</si>
  <si>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</si>
  <si>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</si>
  <si>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</si>
  <si>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</si>
  <si>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</si>
  <si>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</si>
  <si>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</si>
  <si>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</si>
  <si>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</si>
  <si>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</si>
  <si>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</si>
  <si>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</si>
  <si>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</si>
  <si>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</si>
  <si>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</si>
  <si>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</si>
  <si>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</si>
  <si>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</si>
  <si>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</si>
  <si>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</si>
  <si>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</si>
  <si>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</si>
  <si>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</si>
  <si>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LDP000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</si>
  <si>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</si>
  <si>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</si>
  <si>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</si>
  <si>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except for battery electric vehicle and plug-in hybrid vehicle, where we use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</si>
  <si>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</si>
  <si>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</si>
  <si>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</si>
  <si>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</si>
  <si>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</si>
  <si>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</si>
  <si>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</si>
  <si>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</si>
  <si>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</si>
  <si>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</si>
  <si>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</si>
  <si>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</si>
  <si>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</si>
  <si>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</si>
  <si>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</si>
  <si>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</si>
  <si>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</si>
  <si>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</si>
  <si>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</si>
  <si>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</si>
  <si>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</si>
  <si>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</si>
  <si>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</si>
  <si>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</si>
  <si>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</si>
  <si>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</si>
  <si>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</si>
  <si>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</si>
  <si>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</si>
  <si>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</si>
  <si>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</si>
  <si>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</si>
  <si>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</si>
  <si>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</si>
  <si>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</si>
  <si>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</si>
  <si>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</si>
  <si>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</si>
  <si>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</si>
  <si>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</si>
  <si>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</si>
  <si>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</si>
  <si>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</si>
  <si>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</si>
  <si>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</si>
  <si>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</si>
  <si>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</si>
  <si>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</si>
  <si>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</si>
  <si>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</si>
  <si>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</si>
  <si>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</si>
  <si>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</si>
  <si>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</si>
  <si>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</si>
  <si>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</si>
  <si>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</si>
  <si>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</si>
  <si>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</si>
  <si>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</si>
  <si>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</si>
  <si>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</si>
  <si>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</si>
  <si>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</si>
  <si>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</si>
  <si>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</si>
  <si>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</si>
  <si>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</si>
  <si>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</si>
  <si>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</si>
  <si>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</si>
  <si>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</si>
  <si>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</si>
  <si>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</si>
  <si>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</si>
  <si>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</si>
  <si>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</si>
  <si>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</si>
  <si>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</si>
  <si>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</si>
  <si>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</si>
  <si>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</si>
  <si>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</si>
  <si>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</si>
  <si>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</si>
  <si>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</si>
  <si>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</si>
  <si>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</si>
  <si>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</si>
  <si>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</si>
  <si>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</si>
  <si>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</si>
  <si>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</si>
  <si>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</si>
  <si>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</si>
  <si>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</si>
  <si>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</si>
  <si>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</si>
  <si>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</si>
  <si>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</si>
  <si>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</si>
  <si>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</si>
  <si>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</si>
  <si>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</si>
  <si>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</si>
  <si>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</si>
  <si>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</si>
  <si>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</si>
  <si>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</si>
  <si>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</si>
  <si>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</si>
  <si>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</si>
  <si>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</si>
  <si>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</si>
  <si>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</si>
  <si>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</si>
  <si>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</si>
  <si>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</si>
  <si>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</si>
  <si>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</si>
  <si>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</si>
  <si>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</si>
  <si>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</si>
  <si>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</si>
  <si>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</si>
  <si>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</si>
  <si>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</si>
  <si>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</si>
  <si>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</si>
  <si>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</si>
  <si>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</si>
  <si>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</si>
  <si>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</si>
  <si>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</si>
  <si>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</si>
  <si>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</si>
  <si>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</si>
  <si>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</si>
  <si>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</si>
  <si>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</si>
  <si>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</si>
  <si>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</si>
  <si>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</si>
  <si>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</si>
  <si>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</si>
  <si>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</si>
  <si>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</si>
  <si>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</si>
  <si>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</si>
  <si>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</si>
  <si>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</si>
  <si>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</si>
  <si>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</si>
  <si>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</si>
  <si>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</si>
  <si>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</si>
  <si>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</si>
  <si>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</si>
  <si>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</si>
  <si>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</si>
  <si>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</si>
  <si>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</si>
  <si>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</si>
  <si>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</si>
  <si>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</si>
  <si>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</si>
  <si>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</si>
  <si>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</si>
  <si>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</si>
  <si>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</si>
  <si>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</si>
  <si>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</si>
  <si>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</si>
  <si>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</si>
  <si>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</si>
  <si>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</si>
  <si>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</si>
  <si>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</si>
  <si>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</si>
  <si>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</si>
  <si>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</si>
  <si>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</si>
  <si>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</si>
  <si>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</si>
  <si>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</si>
  <si>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</si>
  <si>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</si>
  <si>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</si>
  <si>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</si>
  <si>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</si>
  <si>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</si>
  <si>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</si>
  <si>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</si>
  <si>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</si>
  <si>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</si>
  <si>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</si>
  <si>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</si>
  <si>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</si>
  <si>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</si>
  <si>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</si>
  <si>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</si>
  <si>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</si>
  <si>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</si>
  <si>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</si>
  <si>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</si>
  <si>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</si>
  <si>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</si>
  <si>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</si>
  <si>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</si>
  <si>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</si>
  <si>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</si>
  <si>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</si>
  <si>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</si>
  <si>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</si>
  <si>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</si>
  <si>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</si>
  <si>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</si>
  <si>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</si>
  <si>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</si>
  <si>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</si>
  <si>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</si>
  <si>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</si>
  <si>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</si>
  <si>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</si>
  <si>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</si>
  <si>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</si>
  <si>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</si>
  <si>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</si>
  <si>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</si>
  <si>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</si>
  <si>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</si>
  <si>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</si>
  <si>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</si>
  <si>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</si>
  <si>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</si>
  <si>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</si>
  <si>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</si>
  <si>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</si>
  <si>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</si>
  <si>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</si>
  <si>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</si>
  <si>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</si>
  <si>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</si>
  <si>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</si>
  <si>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</si>
  <si>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</si>
  <si>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</si>
  <si>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</si>
  <si>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</si>
  <si>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</si>
  <si>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</si>
  <si>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</si>
  <si>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</si>
  <si>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</si>
  <si>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</si>
  <si>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</si>
  <si>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</si>
  <si>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</si>
  <si>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</si>
  <si>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</si>
  <si>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</si>
  <si>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</si>
  <si>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</si>
  <si>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</si>
  <si>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</si>
  <si>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</si>
  <si>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</si>
  <si>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</si>
  <si>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</si>
  <si>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</si>
  <si>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</si>
  <si>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</si>
  <si>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</si>
  <si>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</si>
  <si>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</si>
  <si>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</si>
  <si>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</si>
  <si>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</si>
  <si>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</si>
  <si>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</si>
  <si>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</si>
  <si>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</si>
  <si>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</si>
  <si>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</si>
  <si>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</si>
  <si>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</si>
  <si>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</si>
  <si>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</si>
  <si>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</si>
  <si>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</si>
  <si>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</si>
  <si>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</si>
  <si>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</si>
  <si>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</si>
  <si>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</si>
  <si>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</si>
  <si>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</si>
  <si>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</si>
  <si>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</si>
  <si>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</si>
  <si>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</si>
  <si>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</si>
  <si>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</si>
  <si>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</si>
  <si>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</si>
  <si>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</si>
  <si>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</si>
  <si>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</si>
  <si>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</si>
  <si>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</si>
  <si>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</si>
  <si>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</si>
  <si>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</si>
  <si>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</si>
  <si>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</si>
  <si>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</si>
  <si>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</si>
  <si>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</si>
  <si>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</si>
  <si>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</si>
  <si>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</si>
  <si>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</si>
  <si>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</si>
  <si>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</si>
  <si>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</si>
  <si>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</si>
  <si>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</si>
  <si>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</si>
  <si>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</si>
  <si>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</si>
  <si>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</si>
  <si>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</si>
  <si>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</si>
  <si>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</si>
  <si>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</si>
  <si>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</si>
  <si>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</si>
  <si>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</si>
  <si>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</si>
  <si>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</si>
  <si>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</si>
  <si>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</si>
  <si>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</si>
  <si>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</si>
  <si>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</si>
  <si>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</si>
  <si>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</si>
  <si>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</si>
  <si>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</si>
  <si>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</si>
  <si>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</si>
  <si>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</si>
  <si>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</si>
  <si>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</si>
  <si>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</si>
  <si>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</si>
  <si>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</si>
  <si>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</si>
  <si>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</si>
  <si>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</si>
  <si>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</si>
  <si>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</si>
  <si>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</si>
  <si>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</si>
  <si>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</si>
  <si>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</si>
  <si>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</si>
  <si>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</si>
  <si>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</si>
  <si>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</si>
  <si>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</si>
  <si>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</si>
  <si>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</si>
  <si>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</si>
  <si>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</si>
  <si>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</si>
  <si>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</si>
  <si>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</si>
  <si>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</si>
  <si>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</si>
  <si>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</si>
  <si>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</si>
  <si>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</si>
  <si>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</si>
  <si>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</si>
  <si>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</si>
  <si>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</si>
  <si>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</si>
  <si>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</si>
  <si>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</si>
  <si>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</si>
  <si>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</si>
  <si>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</si>
  <si>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</si>
  <si>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</si>
  <si>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</si>
  <si>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</si>
  <si>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</si>
  <si>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</si>
  <si>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</si>
  <si>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</si>
  <si>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</si>
  <si>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</si>
  <si>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</si>
  <si>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</si>
  <si>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</si>
  <si>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</si>
  <si>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</si>
  <si>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</si>
  <si>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</si>
  <si>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</si>
  <si>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</si>
  <si>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</si>
  <si>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</si>
  <si>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</si>
  <si>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</si>
  <si>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</si>
  <si>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</si>
  <si>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</si>
  <si>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</si>
  <si>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</si>
  <si>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</si>
  <si>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</si>
  <si>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</si>
  <si>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</si>
  <si>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</si>
  <si>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</si>
  <si>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</si>
  <si>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</si>
  <si>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</si>
  <si>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</si>
  <si>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</si>
  <si>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</si>
  <si>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</si>
  <si>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</si>
  <si>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</si>
  <si>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</si>
  <si>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</si>
  <si>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</si>
  <si>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</si>
  <si>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</si>
  <si>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</si>
  <si>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</si>
  <si>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</si>
  <si>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</si>
  <si>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</si>
  <si>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</si>
  <si>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</si>
  <si>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</si>
  <si>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</si>
  <si>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</si>
  <si>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</si>
  <si>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</si>
  <si>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</si>
  <si>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</si>
  <si>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</si>
  <si>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</si>
  <si>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</si>
  <si>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</si>
  <si>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</si>
  <si>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</si>
  <si>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</si>
  <si>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</si>
  <si>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</si>
  <si>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</si>
  <si>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</si>
  <si>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</si>
  <si>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</si>
  <si>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</si>
  <si>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</si>
  <si>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</si>
  <si>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</si>
  <si>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</si>
  <si>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</si>
  <si>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</si>
  <si>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</si>
  <si>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</si>
  <si>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</si>
  <si>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</si>
  <si>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</si>
  <si>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</si>
  <si>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</si>
  <si>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</si>
  <si>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</si>
  <si>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</si>
  <si>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</si>
  <si>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</si>
  <si>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</si>
  <si>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</si>
  <si>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</si>
  <si>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</si>
  <si>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</si>
  <si>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</si>
  <si>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</si>
  <si>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</si>
  <si>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</si>
  <si>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</si>
  <si>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</si>
  <si>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</si>
  <si>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</si>
  <si>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</si>
  <si>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</si>
  <si>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</si>
  <si>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</si>
  <si>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</si>
  <si>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</si>
  <si>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</si>
  <si>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</si>
  <si>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</si>
  <si>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</si>
  <si>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</si>
  <si>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</si>
  <si>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</si>
  <si>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</si>
  <si>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</si>
  <si>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</si>
  <si>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</si>
  <si>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</si>
  <si>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</si>
  <si>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</si>
  <si>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</si>
  <si>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</si>
  <si>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</si>
  <si>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</si>
  <si>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</si>
  <si>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</si>
  <si>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</si>
  <si>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</si>
  <si>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</si>
  <si>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</si>
  <si>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</si>
  <si>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</si>
  <si>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</si>
  <si>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</si>
  <si>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</si>
  <si>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</si>
  <si>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</si>
  <si>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</si>
  <si>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</si>
  <si>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</si>
  <si>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</si>
  <si>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</si>
  <si>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</si>
  <si>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</si>
  <si>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</si>
  <si>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</si>
  <si>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</si>
  <si>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</si>
  <si>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</si>
  <si>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</si>
  <si>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</si>
  <si>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</si>
  <si>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</si>
  <si>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</si>
  <si>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</si>
  <si>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</si>
  <si>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</si>
  <si>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</si>
  <si>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</si>
  <si>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</si>
  <si>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</si>
  <si>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</si>
  <si>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</si>
  <si>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</si>
  <si>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</si>
  <si>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</si>
  <si>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</si>
  <si>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</si>
  <si>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</si>
  <si>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</si>
  <si>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</si>
  <si>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</si>
  <si>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</si>
  <si>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</si>
  <si>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</si>
  <si>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</si>
  <si>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</si>
  <si>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</si>
  <si>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</si>
  <si>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</si>
  <si>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</si>
  <si>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</si>
  <si>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</si>
  <si>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</si>
  <si>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</si>
  <si>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</si>
  <si>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</si>
  <si>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</si>
  <si>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</si>
  <si>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</si>
  <si>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</si>
  <si>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  Total Alternative Light Trucks</t>
  </si>
  <si>
    <t xml:space="preserve">   Fuel Cell Hydrogen</t>
  </si>
  <si>
    <t xml:space="preserve">   Fuel Cell Methanol</t>
  </si>
  <si>
    <t xml:space="preserve">   Propane Bi-fuel</t>
  </si>
  <si>
    <t xml:space="preserve">   Propane ICE</t>
  </si>
  <si>
    <t xml:space="preserve">   Natural Gas Bi-fuel</t>
  </si>
  <si>
    <t xml:space="preserve">   Natural Gas ICE</t>
  </si>
  <si>
    <t xml:space="preserve">   Electric-Gasoline Hybrid</t>
  </si>
  <si>
    <t xml:space="preserve">   Electric-Diesel Hybrid</t>
  </si>
  <si>
    <t xml:space="preserve">   Plug-in 40 Gasoline Hybrid</t>
  </si>
  <si>
    <t xml:space="preserve">   Plug-in 10 Gasoline Hybrid</t>
  </si>
  <si>
    <t xml:space="preserve">   200 Mile Electric Vehicle</t>
  </si>
  <si>
    <t xml:space="preserve">   100 Mile Electric Vehicle</t>
  </si>
  <si>
    <t xml:space="preserve">   Ethanol-Flex Fuel ICE</t>
  </si>
  <si>
    <t xml:space="preserve"> Alternative-Fuel Light Trucks</t>
  </si>
  <si>
    <t xml:space="preserve">     Total Conventional Light Trucks</t>
  </si>
  <si>
    <t xml:space="preserve">   TDI Diesel ICE</t>
  </si>
  <si>
    <t xml:space="preserve">   Gasoline ICE Vehicles</t>
  </si>
  <si>
    <t xml:space="preserve"> Conventional Light Trucks</t>
  </si>
  <si>
    <t xml:space="preserve">     Total Alternative Cars</t>
  </si>
  <si>
    <t xml:space="preserve"> Alternative-Fuel Cars</t>
  </si>
  <si>
    <t xml:space="preserve">     Total Conventional Cars</t>
  </si>
  <si>
    <t xml:space="preserve"> Conventional Cars</t>
  </si>
  <si>
    <t xml:space="preserve"> Technology Type</t>
  </si>
  <si>
    <t xml:space="preserve">   Conventional Light Trucks</t>
  </si>
  <si>
    <t>TCA000:na_ConventionalL</t>
  </si>
  <si>
    <t xml:space="preserve">   Conventional Cars</t>
  </si>
  <si>
    <t>TCA000:na_ConventionalC</t>
  </si>
  <si>
    <t>Average Weight for the Stock</t>
  </si>
  <si>
    <t xml:space="preserve">   Average New Light Truck</t>
  </si>
  <si>
    <t>TCA000:ma_AverageNewLig</t>
  </si>
  <si>
    <t xml:space="preserve">      Large Utility</t>
  </si>
  <si>
    <t>TCA000:ma_LargeUtility</t>
  </si>
  <si>
    <t xml:space="preserve">      Small Utility</t>
  </si>
  <si>
    <t>TCA000:ma_SmallUtility</t>
  </si>
  <si>
    <t xml:space="preserve">      Large Van</t>
  </si>
  <si>
    <t>TCA000:ma_LargeVan</t>
  </si>
  <si>
    <t xml:space="preserve">      Small Van</t>
  </si>
  <si>
    <t>TCA000:ma_SmallVan</t>
  </si>
  <si>
    <t xml:space="preserve">      Large Pickup</t>
  </si>
  <si>
    <t>TCA000:ma_LargePickup</t>
  </si>
  <si>
    <t xml:space="preserve">      Small Pickup</t>
  </si>
  <si>
    <t>TCA000:ma_SmallPickup</t>
  </si>
  <si>
    <t xml:space="preserve">   Average New Car</t>
  </si>
  <si>
    <t>TCA000:la_AverageNewCar</t>
  </si>
  <si>
    <t xml:space="preserve">      Two Seater</t>
  </si>
  <si>
    <t>TCA000:la_TwoSeater</t>
  </si>
  <si>
    <t xml:space="preserve">      Large</t>
  </si>
  <si>
    <t>TCA000:la_Large</t>
  </si>
  <si>
    <t xml:space="preserve">      Midsize</t>
  </si>
  <si>
    <t>TCA000:la_Midsize</t>
  </si>
  <si>
    <t xml:space="preserve">      Compact</t>
  </si>
  <si>
    <t>TCA000:la_Compact</t>
  </si>
  <si>
    <t xml:space="preserve">      Subcompact</t>
  </si>
  <si>
    <t>TCA000:la_Subcompact</t>
  </si>
  <si>
    <t xml:space="preserve">      Minicompact</t>
  </si>
  <si>
    <t>TCA000:la_Minicompact</t>
  </si>
  <si>
    <t>New Vehicle Average Weight</t>
  </si>
  <si>
    <t>TCA000:ka_AverageNewLig</t>
  </si>
  <si>
    <t>TCA000:ka_LargeUtility</t>
  </si>
  <si>
    <t>TCA000:ka_SmallUtility</t>
  </si>
  <si>
    <t>TCA000:ka_LargeVan</t>
  </si>
  <si>
    <t>TCA000:ka_SmallVan</t>
  </si>
  <si>
    <t>TCA000:ka_LargePickup</t>
  </si>
  <si>
    <t>TCA000:ka_SmallPickup</t>
  </si>
  <si>
    <t>TCA000:ja_AverageNewCar</t>
  </si>
  <si>
    <t>TCA000:ja_TwoSeater</t>
  </si>
  <si>
    <t>TCA000:ja_Large</t>
  </si>
  <si>
    <t>TCA000:ja_Midsize</t>
  </si>
  <si>
    <t>TCA000:ja_Compact</t>
  </si>
  <si>
    <t>TCA000:ja_Subcompact</t>
  </si>
  <si>
    <t>TCA000:ja_Minicompact</t>
  </si>
  <si>
    <t>New Vehicle Average Horsepower</t>
  </si>
  <si>
    <t>TCA000:ja_LargeUtility</t>
  </si>
  <si>
    <t>TCA000:ja_SmallUtility</t>
  </si>
  <si>
    <t>TCA000:ja_LargeVan</t>
  </si>
  <si>
    <t>TCA000:ja_SmallVan</t>
  </si>
  <si>
    <t>TCA000:ja_LargePickup</t>
  </si>
  <si>
    <t>TCA000:ja_SmallPickup</t>
  </si>
  <si>
    <t>TCA000:ia_TwoSeater</t>
  </si>
  <si>
    <t>TCA000:ia_Large</t>
  </si>
  <si>
    <t>TCA000:ia_Midsize</t>
  </si>
  <si>
    <t>TCA000:ia_Compact</t>
  </si>
  <si>
    <t>TCA000:ia_Subcompact</t>
  </si>
  <si>
    <t>TCA000:ia_Minicompact</t>
  </si>
  <si>
    <t>New Vehicle Sales Shares (percent)</t>
  </si>
  <si>
    <t xml:space="preserve">      Light Trucks</t>
  </si>
  <si>
    <t>TCA000:ha_LightTrucks</t>
  </si>
  <si>
    <t xml:space="preserve">      Cars</t>
  </si>
  <si>
    <t>TCA000:ha_Cars</t>
  </si>
  <si>
    <t xml:space="preserve">   Average On-Road Miles per Gallon</t>
  </si>
  <si>
    <t>TCA000:ga_LightTrucks</t>
  </si>
  <si>
    <t>TCA000:ga_Cars</t>
  </si>
  <si>
    <t xml:space="preserve">   EPA Rated New Vehicle Fuel Efficiency</t>
  </si>
  <si>
    <t>Fleet Vehicles</t>
  </si>
  <si>
    <t xml:space="preserve">         Large Utility</t>
  </si>
  <si>
    <t>TCA000:ga_LargeUtility</t>
  </si>
  <si>
    <t xml:space="preserve">         Small Utility</t>
  </si>
  <si>
    <t>TCA000:ga_SmallUtility</t>
  </si>
  <si>
    <t xml:space="preserve">         Large Van</t>
  </si>
  <si>
    <t>TCA000:ga_LargeVan</t>
  </si>
  <si>
    <t xml:space="preserve">         Small Van</t>
  </si>
  <si>
    <t>TCA000:ga_SmallVan</t>
  </si>
  <si>
    <t xml:space="preserve">         Large Pickup</t>
  </si>
  <si>
    <t>TCA000:ga_LargePickup</t>
  </si>
  <si>
    <t xml:space="preserve">         Small Pickup</t>
  </si>
  <si>
    <t>TCA000:ga_SmallPickup</t>
  </si>
  <si>
    <t xml:space="preserve">      Alternative-Fuel Light Trucks</t>
  </si>
  <si>
    <t xml:space="preserve">      Average New Alternative Cars</t>
  </si>
  <si>
    <t>TCA000:fa_AverageNewAlt</t>
  </si>
  <si>
    <t xml:space="preserve">         Two Seater</t>
  </si>
  <si>
    <t>TCA000:fa_TwoSeater</t>
  </si>
  <si>
    <t xml:space="preserve">         Large</t>
  </si>
  <si>
    <t>TCA000:fa_Large</t>
  </si>
  <si>
    <t xml:space="preserve">         Midsize</t>
  </si>
  <si>
    <t>TCA000:fa_Midsize</t>
  </si>
  <si>
    <t xml:space="preserve">         Compact</t>
  </si>
  <si>
    <t>TCA000:fa_Compact</t>
  </si>
  <si>
    <t xml:space="preserve">         Subcompact</t>
  </si>
  <si>
    <t>TCA000:fa_Subcompact</t>
  </si>
  <si>
    <t xml:space="preserve">         Minicompact</t>
  </si>
  <si>
    <t>TCA000:fa_Minicompact</t>
  </si>
  <si>
    <t xml:space="preserve">      Alternative-Fuel Cars</t>
  </si>
  <si>
    <t xml:space="preserve">   New Fuel Efficiency by Size Class 2/</t>
  </si>
  <si>
    <t>TCA000:ea_LightTrucks</t>
  </si>
  <si>
    <t>TCA000:ea_Cars</t>
  </si>
  <si>
    <t xml:space="preserve">   Degradation Factors 1/</t>
  </si>
  <si>
    <t xml:space="preserve">      Average New Light Truck On-Road</t>
  </si>
  <si>
    <t>TCA000:da_AverageNewLTO</t>
  </si>
  <si>
    <t xml:space="preserve">      Average New Light Truck</t>
  </si>
  <si>
    <t>TCA000:da_AverageNewLig</t>
  </si>
  <si>
    <t>TCA000:da_LargeUtility</t>
  </si>
  <si>
    <t>TCA000:da_SmallUtility</t>
  </si>
  <si>
    <t>TCA000:da_LargeVan</t>
  </si>
  <si>
    <t>TCA000:da_SmallVan</t>
  </si>
  <si>
    <t>TCA000:da_LargePickup</t>
  </si>
  <si>
    <t>TCA000:da_SmallPickup</t>
  </si>
  <si>
    <t xml:space="preserve">      Conventional Light Trucks</t>
  </si>
  <si>
    <t xml:space="preserve">      Average New Car On-Road</t>
  </si>
  <si>
    <t>TCA000:ca_AverageNewCar</t>
  </si>
  <si>
    <t xml:space="preserve">      Average New Car</t>
  </si>
  <si>
    <t>TCA000:ba_AverageNewCar</t>
  </si>
  <si>
    <t>TCA000:ba_TwoSeater</t>
  </si>
  <si>
    <t>TCA000:ba_Large</t>
  </si>
  <si>
    <t>TCA000:ba_Midsize</t>
  </si>
  <si>
    <t>TCA000:ba_Compact</t>
  </si>
  <si>
    <t>TCA000:ba_Subcompact</t>
  </si>
  <si>
    <t>TCA000:ba_Minicompact</t>
  </si>
  <si>
    <t xml:space="preserve">      Conventional Cars (miles per gallon)</t>
  </si>
  <si>
    <t>Personal Vehicles</t>
  </si>
  <si>
    <t xml:space="preserve"> Class Attributes</t>
  </si>
  <si>
    <t>TCA000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</si>
  <si>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</si>
  <si>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</si>
  <si>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</si>
  <si>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</si>
  <si>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</si>
  <si>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</si>
  <si>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</si>
  <si>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</si>
  <si>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</si>
  <si>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</si>
  <si>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</si>
  <si>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</si>
  <si>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</si>
  <si>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</si>
  <si>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</si>
  <si>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</si>
  <si>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</si>
  <si>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</si>
  <si>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</si>
  <si>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</si>
  <si>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</si>
  <si>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</si>
  <si>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</si>
  <si>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</si>
  <si>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</si>
  <si>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</si>
  <si>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</si>
  <si>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</si>
  <si>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</si>
  <si>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</si>
  <si>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</si>
  <si>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</si>
  <si>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</si>
  <si>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</si>
  <si>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</si>
  <si>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</si>
  <si>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</si>
  <si>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</si>
  <si>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</si>
  <si>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Tables 39, 43, and 53</t>
  </si>
  <si>
    <t xml:space="preserve">   300 Mile Electric Vehicle</t>
  </si>
  <si>
    <t>300 Mile Electric Vehicle</t>
  </si>
  <si>
    <t>2017 to 2012, for AEO 2018</t>
  </si>
  <si>
    <t>Annual Energy Outlook 2019</t>
  </si>
  <si>
    <t xml:space="preserve">         Small Crossover Utility</t>
  </si>
  <si>
    <t xml:space="preserve">         Large Crossover Utility</t>
  </si>
  <si>
    <t xml:space="preserve">   Cars</t>
  </si>
  <si>
    <t xml:space="preserve">      Small Crossover Utility</t>
  </si>
  <si>
    <t xml:space="preserve">      Large Crossover Utility</t>
  </si>
  <si>
    <t xml:space="preserve">   Light Trucks</t>
  </si>
  <si>
    <t xml:space="preserve">   1/  Conversion factor used to convert U.S. Environmental Protection Agency (EPA) rated efficiency to "on road" miles per gallon.</t>
  </si>
  <si>
    <t xml:space="preserve">   2/  Environmental Protection Agency rated miles per gallon.</t>
  </si>
  <si>
    <t xml:space="preserve">  Small Crossover Cars</t>
  </si>
  <si>
    <t xml:space="preserve">  Large Crossover Cars</t>
  </si>
  <si>
    <t xml:space="preserve">  Small Crossover Trucks</t>
  </si>
  <si>
    <t xml:space="preserve">  Large Crossover Trucks</t>
  </si>
  <si>
    <t>Small Crossover Utility</t>
  </si>
  <si>
    <t>Large Crossover Utility</t>
  </si>
  <si>
    <t>Only the following four vehicle types include prices for plugin hybrid LDVs.</t>
  </si>
  <si>
    <t>2018 to 2012, for AEO 2019</t>
  </si>
  <si>
    <t>2018 cost of EV bus</t>
  </si>
  <si>
    <t>Environmental and Energy Study Institute</t>
  </si>
  <si>
    <t>Fact Sheet: Battery Electric Buses: Benefits Outweigh Costs</t>
  </si>
  <si>
    <t>https://www.eesi.org/papers/view/fact-sheet-electric-buses-benefits-outweigh-costs</t>
  </si>
  <si>
    <t>Price Data for BEV and PHEVs</t>
  </si>
  <si>
    <t>Assigned LDV Share Type Percent</t>
  </si>
  <si>
    <t>Weighted Average EV Prices</t>
  </si>
  <si>
    <t>Battery Electric Vehicle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</si>
  <si>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</si>
  <si>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</si>
  <si>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</si>
  <si>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</si>
  <si>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</si>
  <si>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</si>
  <si>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</si>
  <si>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</si>
  <si>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</si>
  <si>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</si>
  <si>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</si>
  <si>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</si>
  <si>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</si>
  <si>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</si>
  <si>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</si>
  <si>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</si>
  <si>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</si>
  <si>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</si>
  <si>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</si>
  <si>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</si>
  <si>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</si>
  <si>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</si>
  <si>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</si>
  <si>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</si>
  <si>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</si>
  <si>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</si>
  <si>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</si>
  <si>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</si>
  <si>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ref2020.d112119a</t>
  </si>
  <si>
    <t>Annual Energy Outlook 2020</t>
  </si>
  <si>
    <t>ref2020</t>
  </si>
  <si>
    <t>d112119a</t>
  </si>
  <si>
    <t xml:space="preserve"> January 2020</t>
  </si>
  <si>
    <t>TSK000</t>
  </si>
  <si>
    <t>39. Light-Duty Vehicle Stock by Technology Type</t>
  </si>
  <si>
    <t>(millions)</t>
  </si>
  <si>
    <t>2019-</t>
  </si>
  <si>
    <t>Car Stock 1/</t>
  </si>
  <si>
    <t>TSK000:ba_GasolineICEVe</t>
  </si>
  <si>
    <t>TSK000:ba_TDIDieselICE</t>
  </si>
  <si>
    <t>TSK000:ba_TotalConventi</t>
  </si>
  <si>
    <t>TSK000:ca_Ethanol-FlexF</t>
  </si>
  <si>
    <t>TSK000:ca_100mileEV</t>
  </si>
  <si>
    <t>TSK000:ca_ElectricVehic</t>
  </si>
  <si>
    <t>TSK000:ea_FuelCellGasol</t>
  </si>
  <si>
    <t>TSK000:ca_Plug-inGasoli</t>
  </si>
  <si>
    <t>TSK000:ca_Plug-in40Hybd</t>
  </si>
  <si>
    <t>TSK000:ca_Electric-Dies</t>
  </si>
  <si>
    <t>TSK000:ca_Electric-Gaso</t>
  </si>
  <si>
    <t>TSK000:ca_CompressedNat</t>
  </si>
  <si>
    <t>TSK000:da_CompressedNat</t>
  </si>
  <si>
    <t>TSK000:da_LiquefiedPetr</t>
  </si>
  <si>
    <t>TSK000:ea_LiquefiedPetr</t>
  </si>
  <si>
    <t>TSK000:ea_FuelCellMetha</t>
  </si>
  <si>
    <t>TSK000:ea_FuelCellHydro</t>
  </si>
  <si>
    <t>TSK000:ea_TotalAlternat</t>
  </si>
  <si>
    <t>TSK000:fa_TotalNewCarSa</t>
  </si>
  <si>
    <t>Total Car Stock</t>
  </si>
  <si>
    <t>Light Truck Stock 1/</t>
  </si>
  <si>
    <t>TSK000:ga_GasolineICEVe</t>
  </si>
  <si>
    <t>TSK000:ga_TDIDieselICE</t>
  </si>
  <si>
    <t>TSK000:ga_TotalConventi</t>
  </si>
  <si>
    <t>TSK000:ha_Ethanol-FlexF</t>
  </si>
  <si>
    <t>TSK000:ha_100mileEV</t>
  </si>
  <si>
    <t>TSK000:ha_ElectricVehic</t>
  </si>
  <si>
    <t>TSK000:ja_FuelCellGasol</t>
  </si>
  <si>
    <t>TSK000:ha_Plug-inGasoli</t>
  </si>
  <si>
    <t>TSK000:ha_Plug-in40Hybd</t>
  </si>
  <si>
    <t>TSK000:ha_Electric-Dies</t>
  </si>
  <si>
    <t>TSK000:ha_Electric-Gaso</t>
  </si>
  <si>
    <t>TSK000:ha_CompressedNat</t>
  </si>
  <si>
    <t>TSK000:ia_CompressedNat</t>
  </si>
  <si>
    <t>TSK000:ia_LiquefiedPetr</t>
  </si>
  <si>
    <t>TSK000:ja_LiquefiedPetr</t>
  </si>
  <si>
    <t>TSK000:ja_FuelCellMetha</t>
  </si>
  <si>
    <t>TSK000:ja_FuelCellHydro</t>
  </si>
  <si>
    <t>TSK000:ja_TotalAlternat</t>
  </si>
  <si>
    <t>TSK000:ka_TotalNewTruck</t>
  </si>
  <si>
    <t>Total Light Truck Stock</t>
  </si>
  <si>
    <t>TSK000:la_TotalVehicleS</t>
  </si>
  <si>
    <t>Total Stock</t>
  </si>
  <si>
    <t xml:space="preserve">   1/ Includes personal and fleet vehicles.</t>
  </si>
  <si>
    <t xml:space="preserve">   Sources:  2019 and projections:  U.S. Energy Information Administration (EIA), AEO2020 National Energy Modeling System run ref2020.d112119a.</t>
  </si>
  <si>
    <t>42. Summary of New Light-Duty Vehicle Size Class Attributes</t>
  </si>
  <si>
    <t>TCA000:ba_SmallCrossCar</t>
  </si>
  <si>
    <t>TCA000:ba_LargeCrossCar</t>
  </si>
  <si>
    <t>TCA000:da_SmallCrossTrk</t>
  </si>
  <si>
    <t>TCA000:da_LargeCrossTrk</t>
  </si>
  <si>
    <t>TCA000:fa_SmallCrossCar</t>
  </si>
  <si>
    <t>TCA000:fa_LargeCrossCar</t>
  </si>
  <si>
    <t>TCA000:ga_SmallCrossTrk</t>
  </si>
  <si>
    <t>TCA000:ga_LargeCrossTrk</t>
  </si>
  <si>
    <t>TCA000:ia_SmallCrossCar</t>
  </si>
  <si>
    <t>TCA000:ia_LargeCrossCar</t>
  </si>
  <si>
    <t>TCA000:ja_SmallCrossTrk</t>
  </si>
  <si>
    <t>TCA000:ja_LargeCrossTrk</t>
  </si>
  <si>
    <t>TCA000:ja_SmallCrossCar</t>
  </si>
  <si>
    <t>TCA000:ja_LargeCrossCar</t>
  </si>
  <si>
    <t>TCA000:ka_SmallCrossTrk</t>
  </si>
  <si>
    <t>TCA000:ka_LargeCrossTrk</t>
  </si>
  <si>
    <t>TCA000:la_SmallCrossCar</t>
  </si>
  <si>
    <t>TCA000:la_LargeCrossCar</t>
  </si>
  <si>
    <t>TCA000:ma_SmallCrossTrk</t>
  </si>
  <si>
    <t>TCA000:ma_LargeCrossTrk</t>
  </si>
  <si>
    <t>52. New Light-Duty Vehicle Prices</t>
  </si>
  <si>
    <t>(thousand 2019 dollars)</t>
  </si>
  <si>
    <t>LDP000:ba_SmallCrossCar</t>
  </si>
  <si>
    <t>LDP000:ba_LargeCrossCar</t>
  </si>
  <si>
    <t>LDP000:ba_SmallCrossTrk</t>
  </si>
  <si>
    <t>LDP000:ba_LargeCrossTrk</t>
  </si>
  <si>
    <t>LDP000:ca_SmallCrossCar</t>
  </si>
  <si>
    <t>LDP000:ca_LargeCrossCar</t>
  </si>
  <si>
    <t>LDP000:ca_SmallCrossTrk</t>
  </si>
  <si>
    <t>LDP000:ca_LargeCrossTrk</t>
  </si>
  <si>
    <t>LDP000:fa_SmallCrossCar</t>
  </si>
  <si>
    <t>LDP000:fa_LargeCrossCar</t>
  </si>
  <si>
    <t>LDP000:fa_SmallCrossTrk</t>
  </si>
  <si>
    <t>LDP000:fa_LargeCrossTrk</t>
  </si>
  <si>
    <t>LDP000:da_SmallCrossCar</t>
  </si>
  <si>
    <t>LDP000:da_LargeCrossCar</t>
  </si>
  <si>
    <t>LDP000:da_SmallCrossTrk</t>
  </si>
  <si>
    <t>LDP000:da_LargeCrossTrk</t>
  </si>
  <si>
    <t>LDP000:ha_SmallCrossCar</t>
  </si>
  <si>
    <t>LDP000:ha_LargeCrossCar</t>
  </si>
  <si>
    <t>LDP000:ha_SmallCrossTrk</t>
  </si>
  <si>
    <t>LDP000:ha_LargeCrossTrk</t>
  </si>
  <si>
    <t>LDP000:ja_SmallCrossCar</t>
  </si>
  <si>
    <t>LDP000:ja_LargeCrossCar</t>
  </si>
  <si>
    <t>LDP000:ja_SmallCrossTrk</t>
  </si>
  <si>
    <t>LDP000:ja_LargeCrossTrk</t>
  </si>
  <si>
    <t>LDP000:ka_SmallCrossCar</t>
  </si>
  <si>
    <t>LDP000:ka_LargeCrossCar</t>
  </si>
  <si>
    <t>LDP000:ka_SmallCrossTrk</t>
  </si>
  <si>
    <t>LDP000:ka_LargeCrossTrk</t>
  </si>
  <si>
    <t>LDP000:la_SmallCrossCar</t>
  </si>
  <si>
    <t>LDP000:la_LargeCrossCar</t>
  </si>
  <si>
    <t>LDP000:la_SmallCrossTrk</t>
  </si>
  <si>
    <t>LDP000:la_LargeCrossTrk</t>
  </si>
  <si>
    <t>LDP000:na_SmallCrossCar</t>
  </si>
  <si>
    <t>LDP000:na_LargeCrossCar</t>
  </si>
  <si>
    <t>LDP000:na_SmallCrossTrk</t>
  </si>
  <si>
    <t>LDP000:na_LargeCrossTrk</t>
  </si>
  <si>
    <t>LDP000:ga_SmallCrossCar</t>
  </si>
  <si>
    <t>LDP000:ga_LargeCrossCar</t>
  </si>
  <si>
    <t>LDP000:ga_SmallCrossTrk</t>
  </si>
  <si>
    <t>LDP000:ga_LargeCrossTrk</t>
  </si>
  <si>
    <t>LDP000:oa_SmallCrossCar</t>
  </si>
  <si>
    <t>LDP000:oa_LargeCrossCar</t>
  </si>
  <si>
    <t>LDP000:oa_SmallCrossTrk</t>
  </si>
  <si>
    <t>LDP000:oa_LargeCrossTrk</t>
  </si>
  <si>
    <t>LDP000:va_SmallCrossCar</t>
  </si>
  <si>
    <t>LDP000:va_LargeCrossCar</t>
  </si>
  <si>
    <t>LDP000:va_SmallCrossTrk</t>
  </si>
  <si>
    <t>LDP000:va_LargeCrossTrk</t>
  </si>
  <si>
    <t>LDP000:pa_SmallCrossCar</t>
  </si>
  <si>
    <t>LDP000:pa_LargeCrossCar</t>
  </si>
  <si>
    <t>LDP000:pa_SmallCrossTrk</t>
  </si>
  <si>
    <t>LDP000:pa_LargeCrossTrk</t>
  </si>
  <si>
    <t>LDP000:ra_SmallCrossCar</t>
  </si>
  <si>
    <t>LDP000:ra_LargeCrossCar</t>
  </si>
  <si>
    <t>LDP000:ra_SmallCrossTrk</t>
  </si>
  <si>
    <t>LDP000:ra_LargeCrossTrk</t>
  </si>
  <si>
    <t>LDP000:sa_SmallCrossCar</t>
  </si>
  <si>
    <t>LDP000:sa_LargeCrossCar</t>
  </si>
  <si>
    <t>LDP000:sa_SmallCrossTrk</t>
  </si>
  <si>
    <t>LDP000:sa_LargeCrossTrk</t>
  </si>
  <si>
    <t>LDP000:ta_SmallCrossCar</t>
  </si>
  <si>
    <t>LDP000:ta_LargeCrossCar</t>
  </si>
  <si>
    <t>LDP000:ta_SmallCrossTrk</t>
  </si>
  <si>
    <t>LDP000:ta_LargeCrossTrk</t>
  </si>
  <si>
    <t xml:space="preserve">   Sources:  2019:  U.S. Energy Information Administration (EIA), Short-Term Energy</t>
  </si>
  <si>
    <t>Outlook, October 2019 and EIA, AEO2020 National Energy Modeling System run ref2020.d112119a.</t>
  </si>
  <si>
    <t>Projections:  EIA, AEO2020 National Energy Modeling System run ref2020.d112119a.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</si>
  <si>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</si>
  <si>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</si>
  <si>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</si>
  <si>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</si>
  <si>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Marginal Abatement Cost - MDV/HDV Electrification</t>
  </si>
  <si>
    <t>Cost Inputs</t>
  </si>
  <si>
    <t>General Inputs</t>
  </si>
  <si>
    <t>Sensitivity Inputs</t>
  </si>
  <si>
    <t>Input Name</t>
  </si>
  <si>
    <t>Units</t>
  </si>
  <si>
    <t>Value</t>
  </si>
  <si>
    <t>Electricity Price</t>
  </si>
  <si>
    <t>Vehicle Lifetime</t>
  </si>
  <si>
    <t>yr</t>
  </si>
  <si>
    <t>Low</t>
  </si>
  <si>
    <t>$/kWh</t>
  </si>
  <si>
    <t>Charger Lifetime</t>
  </si>
  <si>
    <t>Mid</t>
  </si>
  <si>
    <t>Discount Rate</t>
  </si>
  <si>
    <t>%</t>
  </si>
  <si>
    <t>High</t>
  </si>
  <si>
    <t>Diesel Price</t>
  </si>
  <si>
    <t>$/gal</t>
  </si>
  <si>
    <t>H2 Price</t>
  </si>
  <si>
    <t>$/kg</t>
  </si>
  <si>
    <t>Electricity Emissions Intensity</t>
  </si>
  <si>
    <t>kg CO2e/kWh</t>
  </si>
  <si>
    <t>Diesel Emissions Intensity</t>
  </si>
  <si>
    <t>kg CO2e/gal</t>
  </si>
  <si>
    <t>MDV (Class 2b-3)</t>
  </si>
  <si>
    <t>MDV (Class 4-5)</t>
  </si>
  <si>
    <t>MDV (Class 6-7)</t>
  </si>
  <si>
    <t>HDV (Class 8)</t>
  </si>
  <si>
    <t>HDV (Class 7-8 Tractor)</t>
  </si>
  <si>
    <t>BEV</t>
  </si>
  <si>
    <t>Diesel ICEV</t>
  </si>
  <si>
    <t>FCV</t>
  </si>
  <si>
    <t>Vehicle Cost</t>
  </si>
  <si>
    <t>$/vehicle</t>
  </si>
  <si>
    <t>Vehicle Efficiency</t>
  </si>
  <si>
    <t>mi/kWh</t>
  </si>
  <si>
    <t>MPGe</t>
  </si>
  <si>
    <t>mi/kg</t>
  </si>
  <si>
    <t>Maintenance Costs</t>
  </si>
  <si>
    <t>$/mi</t>
  </si>
  <si>
    <t>Annual Mileage</t>
  </si>
  <si>
    <t>mi/yr</t>
  </si>
  <si>
    <t>EVSE Cost (19 kW Charger)</t>
  </si>
  <si>
    <t>$</t>
  </si>
  <si>
    <t>EVSE Cost (40 kW Charger)</t>
  </si>
  <si>
    <t>EVSE Cost (80 kW Charger)</t>
  </si>
  <si>
    <t>Infrastructure Upgrade Cost</t>
  </si>
  <si>
    <t>Vehicles per Charger</t>
  </si>
  <si>
    <t>Cost Calculations by Vehicle Class</t>
  </si>
  <si>
    <t>Category</t>
  </si>
  <si>
    <t>Annualized Capital Costs</t>
  </si>
  <si>
    <t>$/yr</t>
  </si>
  <si>
    <t>Annual Fuel Costs</t>
  </si>
  <si>
    <t>Annual Maintenance Costs</t>
  </si>
  <si>
    <t>Total Annual Costs</t>
  </si>
  <si>
    <t>Annual Emissions</t>
  </si>
  <si>
    <t>tCO2e/yr</t>
  </si>
  <si>
    <t xml:space="preserve"> </t>
  </si>
  <si>
    <t>Marginal Abatement Cost</t>
  </si>
  <si>
    <t>$/tCO2e</t>
  </si>
  <si>
    <t>Results</t>
  </si>
  <si>
    <t>Vehicle Type</t>
  </si>
  <si>
    <t>MDV - BEV</t>
  </si>
  <si>
    <t>HDV - BEV</t>
  </si>
  <si>
    <t>Vehicle Class</t>
  </si>
  <si>
    <t>Estimated 2030 Sales (CARB ACT analysis)</t>
  </si>
  <si>
    <t>2030 Sales Share</t>
  </si>
  <si>
    <t>Vehicle Class MAC (Low)</t>
  </si>
  <si>
    <t>Vehicle Class MAC (Mid)</t>
  </si>
  <si>
    <t>N/A</t>
  </si>
  <si>
    <t>Vehicle Class MAC (High)</t>
  </si>
  <si>
    <t>Weighted Average MAC (Low)</t>
  </si>
  <si>
    <t>Weighted Average MAC (Mid)</t>
  </si>
  <si>
    <t>Weighted Average MAC (High)</t>
  </si>
  <si>
    <t>Source: Energy and Environmental Economics (E3)</t>
  </si>
  <si>
    <t>Source: CARB</t>
  </si>
  <si>
    <t>https://ww3.arb.ca.gov/regact/2019/act2019/isor.pdf</t>
  </si>
  <si>
    <t>PUBLIC HEARING TO CONSIDER THE PROPOSED ADVANCED CLEAN TRUCKS REGULATION</t>
  </si>
  <si>
    <t>Class 2b-3 Pickup/Van</t>
  </si>
  <si>
    <t>Tractors</t>
  </si>
  <si>
    <t>2021-2023 MY</t>
  </si>
  <si>
    <t>2024-2026 MY</t>
  </si>
  <si>
    <t>2027-2030 MY</t>
  </si>
  <si>
    <t>LDV Freight</t>
  </si>
  <si>
    <t>HDV Freight</t>
  </si>
  <si>
    <t>Year-to-year change</t>
  </si>
  <si>
    <t>Source: US EPS, version 3.0</t>
  </si>
  <si>
    <t>LDV Freight Prices</t>
  </si>
  <si>
    <t>HDV Freight Prices</t>
  </si>
  <si>
    <t>BEV and FCEV Price Forecasts:</t>
  </si>
  <si>
    <t>Gasoline and Diesel Vehicle Starting Prices:</t>
  </si>
  <si>
    <t>Class 2b-3 - Gasoline</t>
  </si>
  <si>
    <t>Class 2b-3 - Diesel</t>
  </si>
  <si>
    <t>Class 4-5</t>
  </si>
  <si>
    <t>Class 6-7</t>
  </si>
  <si>
    <t>Class 8</t>
  </si>
  <si>
    <t>Vehicle Group</t>
  </si>
  <si>
    <t>Vehicle Price</t>
  </si>
  <si>
    <t>FCEV</t>
  </si>
  <si>
    <t>Class 7-8 Tractor - Electric</t>
  </si>
  <si>
    <t>Class 7-8 Tractor - Fuel Cell</t>
  </si>
  <si>
    <t>2024 MY</t>
  </si>
  <si>
    <t>2025 MY</t>
  </si>
  <si>
    <t>2026 MY</t>
  </si>
  <si>
    <t>2027 MY</t>
  </si>
  <si>
    <t>2028 MY</t>
  </si>
  <si>
    <t>2029 MY</t>
  </si>
  <si>
    <t>2030 MY</t>
  </si>
  <si>
    <t>Based on US EPS values</t>
  </si>
  <si>
    <t>Color Key:</t>
  </si>
  <si>
    <t>Based on E3/CARB forecasts</t>
  </si>
  <si>
    <t>Model Year</t>
  </si>
  <si>
    <t>Class 2b-3</t>
  </si>
  <si>
    <t>Class 7-8 Tractor</t>
  </si>
  <si>
    <t>Sales Share</t>
  </si>
  <si>
    <t>Class 8 - Electric Normal Range</t>
  </si>
  <si>
    <t>Class 8 - Electric Long Range</t>
  </si>
  <si>
    <t>Vocational Vehicles*</t>
  </si>
  <si>
    <t>Calculated LDV Avg - Gasoline</t>
  </si>
  <si>
    <t>Calculated LDV Avg - Diesel</t>
  </si>
  <si>
    <t>Calculated LDV Average</t>
  </si>
  <si>
    <t>*Vocational Vehicles encompass Class 8 non-tractor vehicles according to the EIA.</t>
  </si>
  <si>
    <t>Copied from CARB source</t>
  </si>
  <si>
    <t>Added notes/calculation</t>
  </si>
  <si>
    <t>Class 2b-3 - Electric Normal Range</t>
  </si>
  <si>
    <t>Class 2b-3 - Electric Long Range</t>
  </si>
  <si>
    <t>Class 4-5 - Electric Long Range</t>
  </si>
  <si>
    <t>Class 4-5 - Electric Normal Range</t>
  </si>
  <si>
    <t>Class 6-7 - Electric Normal Range</t>
  </si>
  <si>
    <t>Class 6-7 - Electric Long Range</t>
  </si>
  <si>
    <t>* E3 categorizes Class 8 non-tractors and Class 7-8 tractors as HDV freight.</t>
  </si>
  <si>
    <t>This file uses EIA's definition that includes Class 8 non-tractors in vocational vehicles/LDV freight.</t>
  </si>
  <si>
    <t>Note that E3 groups Class 8 non-tractors with Class 7-8 tractors in HDV freight.</t>
  </si>
  <si>
    <t>Class 7-8 Tractors</t>
  </si>
  <si>
    <t>CARB</t>
  </si>
  <si>
    <t>Public Hearing to Consider the Proposed Advanced Clean Trucks Regulation. Initial Statement of Reasons (ISOR).</t>
  </si>
  <si>
    <t>Tables IX-2, IX-6, IX-7, IX-9</t>
  </si>
  <si>
    <t>Unless otherwise noted, we used downscaled state data from RMI.</t>
  </si>
  <si>
    <t>CA-specific data are used for certain types of freight LDVs and freight HDVs.</t>
  </si>
  <si>
    <t>CA-specific data and calculations are available in the orange-colored tabs.</t>
  </si>
  <si>
    <t>For other freight LDVs, we generally use the "Large Pickup" category from AEO 53,</t>
  </si>
  <si>
    <t xml:space="preserve">vehicles. </t>
  </si>
  <si>
    <t>For freight LDVs, we calculate a CA-specific value for gasoline, diesel, and BEV</t>
  </si>
  <si>
    <t>For freight HDVs, we calculate a CA-specific value for gasoline, diesel, BEV,</t>
  </si>
  <si>
    <t>and FCEV/hydrogen vehicles.</t>
  </si>
  <si>
    <t>For other types of HDVs, we look up the price of the main vehicle technology</t>
  </si>
  <si>
    <t>(diesel vehicle) for each of passengers and freight today.  We then use ratios</t>
  </si>
  <si>
    <t>LDV-passenger</t>
  </si>
  <si>
    <t>LDV-freight</t>
  </si>
  <si>
    <t>HDV-passenger</t>
  </si>
  <si>
    <t>HDV-freight</t>
  </si>
  <si>
    <t>Note: Assume all $ values are in 2018 dollars unless otherwise specified.</t>
  </si>
  <si>
    <t>Note: Table IX-9 is based on a U.S. EPA source using 2013$ but we assume that CARB adjusted to 2018$.</t>
  </si>
  <si>
    <t>Note: All data are taken from the US EPS input file using 2012$.</t>
  </si>
  <si>
    <t>Unless otherwise specifed, CA-specific figures from CARB are in 2018 dollars.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</si>
</sst>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  <numFmt numFmtId="167" formatCode="#,##0.000"/>
    <numFmt numFmtId="168" formatCode="0.000"/>
    <numFmt numFmtId="169" formatCode="0.0"/>
    <numFmt numFmtId="170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000000"/>
      <name val="Calibri"/>
      <family val="2"/>
    </font>
    <font>
      <sz val="11"/>
      <color theme="1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808080"/>
      <name val="Calibri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D9D9D9"/>
        <bgColor rgb="FF000000"/>
      </patternFill>
    </fill>
    <fill>
      <patternFill patternType="solid">
        <fgColor rgb="FFFFC9BB"/>
        <bgColor rgb="FF000000"/>
      </patternFill>
    </fill>
    <fill>
      <patternFill patternType="solid">
        <fgColor rgb="FF315361"/>
        <bgColor rgb="FF000000"/>
      </patternFill>
    </fill>
    <fill>
      <patternFill patternType="solid">
        <fgColor rgb="FFB0E6FD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315361"/>
      </top>
      <bottom/>
      <diagonal/>
    </border>
    <border>
      <left/>
      <right/>
      <top/>
      <bottom style="thin">
        <color rgb="FF000000"/>
      </bottom>
      <diagonal/>
    </border>
  </borders>
  <cellStyleXfs count="12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9" fillId="0" borderId="0" applyFont="0" applyFill="0" applyBorder="0" applyAlignment="0" applyProtection="0"/>
    <xf numFmtId="0" fontId="9" fillId="6" borderId="5" applyNumberFormat="0" applyFont="0" applyAlignment="0" applyProtection="0"/>
  </cellStyleXfs>
  <cellXfs count="16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5" borderId="0" xfId="0" applyFill="1"/>
    <xf numFmtId="0" fontId="5" fillId="0" borderId="0" xfId="0" applyFont="1"/>
    <xf numFmtId="0" fontId="3" fillId="0" borderId="0" xfId="0" applyFont="1"/>
    <xf numFmtId="168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1" fillId="0" borderId="0" xfId="0" applyFont="1"/>
    <xf numFmtId="1" fontId="0" fillId="0" borderId="0" xfId="0" applyNumberFormat="1" applyFill="1"/>
    <xf numFmtId="169" fontId="0" fillId="0" borderId="0" xfId="0" applyNumberFormat="1"/>
    <xf numFmtId="169" fontId="0" fillId="5" borderId="0" xfId="0" applyNumberFormat="1" applyFill="1"/>
    <xf numFmtId="0" fontId="1" fillId="4" borderId="0" xfId="0" applyFont="1" applyFill="1"/>
    <xf numFmtId="0" fontId="2" fillId="0" borderId="0" xfId="1"/>
    <xf numFmtId="0" fontId="2" fillId="0" borderId="0" xfId="6"/>
    <xf numFmtId="0" fontId="4" fillId="0" borderId="4" xfId="5">
      <alignment wrapText="1"/>
    </xf>
    <xf numFmtId="0" fontId="7" fillId="0" borderId="0" xfId="1" applyFont="1"/>
    <xf numFmtId="0" fontId="5" fillId="0" borderId="0" xfId="1" applyFont="1"/>
    <xf numFmtId="0" fontId="6" fillId="0" borderId="0" xfId="7">
      <alignment horizontal="left"/>
    </xf>
    <xf numFmtId="0" fontId="2" fillId="0" borderId="0" xfId="1" applyAlignment="1">
      <alignment horizontal="left"/>
    </xf>
    <xf numFmtId="0" fontId="4" fillId="0" borderId="2" xfId="3">
      <alignment wrapText="1"/>
    </xf>
    <xf numFmtId="0" fontId="2" fillId="0" borderId="3" xfId="4" applyFont="1">
      <alignment wrapText="1"/>
    </xf>
    <xf numFmtId="4" fontId="2" fillId="0" borderId="3" xfId="4" applyNumberFormat="1" applyFont="1" applyAlignment="1">
      <alignment horizontal="right" wrapText="1"/>
    </xf>
    <xf numFmtId="164" fontId="2" fillId="0" borderId="3" xfId="4" applyNumberFormat="1" applyFont="1" applyAlignment="1">
      <alignment horizontal="right" wrapText="1"/>
    </xf>
    <xf numFmtId="165" fontId="0" fillId="0" borderId="3" xfId="4" applyNumberFormat="1" applyFont="1" applyAlignment="1">
      <alignment horizontal="right" wrapText="1"/>
    </xf>
    <xf numFmtId="164" fontId="0" fillId="0" borderId="3" xfId="4" applyNumberFormat="1" applyFont="1" applyAlignment="1">
      <alignment horizontal="right" wrapText="1"/>
    </xf>
    <xf numFmtId="4" fontId="4" fillId="0" borderId="2" xfId="3" applyNumberFormat="1" applyAlignment="1">
      <alignment horizontal="right" wrapText="1"/>
    </xf>
    <xf numFmtId="164" fontId="4" fillId="0" borderId="2" xfId="3" applyNumberFormat="1" applyAlignment="1">
      <alignment horizontal="right" wrapText="1"/>
    </xf>
    <xf numFmtId="165" fontId="4" fillId="0" borderId="2" xfId="3" applyNumberFormat="1" applyAlignment="1">
      <alignment horizontal="right" wrapText="1"/>
    </xf>
    <xf numFmtId="0" fontId="0" fillId="0" borderId="3" xfId="4" applyFont="1">
      <alignment wrapText="1"/>
    </xf>
    <xf numFmtId="0" fontId="3" fillId="0" borderId="0" xfId="1" applyFont="1"/>
    <xf numFmtId="165" fontId="2" fillId="0" borderId="3" xfId="4" applyNumberFormat="1" applyFont="1" applyAlignment="1">
      <alignment horizontal="right" wrapText="1"/>
    </xf>
    <xf numFmtId="167" fontId="2" fillId="0" borderId="3" xfId="4" applyNumberFormat="1" applyFont="1" applyAlignment="1">
      <alignment horizontal="right" wrapText="1"/>
    </xf>
    <xf numFmtId="167" fontId="0" fillId="0" borderId="3" xfId="4" applyNumberFormat="1" applyFont="1" applyAlignment="1">
      <alignment horizontal="right" wrapText="1"/>
    </xf>
    <xf numFmtId="3" fontId="2" fillId="0" borderId="3" xfId="4" applyNumberFormat="1" applyFon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2" fillId="0" borderId="1" xfId="2">
      <alignment wrapText="1"/>
    </xf>
    <xf numFmtId="0" fontId="12" fillId="0" borderId="0" xfId="0" applyFont="1"/>
    <xf numFmtId="0" fontId="13" fillId="0" borderId="0" xfId="0" applyFont="1"/>
    <xf numFmtId="0" fontId="14" fillId="0" borderId="24" xfId="0" applyFont="1" applyBorder="1"/>
    <xf numFmtId="0" fontId="13" fillId="0" borderId="24" xfId="0" applyFont="1" applyBorder="1"/>
    <xf numFmtId="0" fontId="15" fillId="0" borderId="0" xfId="0" applyFont="1"/>
    <xf numFmtId="0" fontId="15" fillId="7" borderId="5" xfId="11" applyFont="1" applyFill="1"/>
    <xf numFmtId="0" fontId="13" fillId="7" borderId="5" xfId="11" applyFont="1" applyFill="1"/>
    <xf numFmtId="170" fontId="13" fillId="7" borderId="5" xfId="11" applyNumberFormat="1" applyFont="1" applyFill="1"/>
    <xf numFmtId="9" fontId="13" fillId="7" borderId="5" xfId="11" applyNumberFormat="1" applyFont="1" applyFill="1"/>
    <xf numFmtId="170" fontId="13" fillId="0" borderId="0" xfId="0" applyNumberFormat="1" applyFont="1"/>
    <xf numFmtId="2" fontId="13" fillId="7" borderId="5" xfId="11" applyNumberFormat="1" applyFont="1" applyFill="1"/>
    <xf numFmtId="166" fontId="13" fillId="7" borderId="5" xfId="11" applyNumberFormat="1" applyFont="1" applyFill="1"/>
    <xf numFmtId="169" fontId="13" fillId="7" borderId="5" xfId="11" applyNumberFormat="1" applyFont="1" applyFill="1"/>
    <xf numFmtId="169" fontId="13" fillId="8" borderId="5" xfId="11" applyNumberFormat="1" applyFont="1" applyFill="1"/>
    <xf numFmtId="3" fontId="13" fillId="7" borderId="5" xfId="11" applyNumberFormat="1" applyFont="1" applyFill="1"/>
    <xf numFmtId="0" fontId="15" fillId="9" borderId="0" xfId="0" applyFont="1" applyFill="1"/>
    <xf numFmtId="0" fontId="16" fillId="10" borderId="0" xfId="0" applyFont="1" applyFill="1"/>
    <xf numFmtId="166" fontId="13" fillId="0" borderId="0" xfId="0" applyNumberFormat="1" applyFont="1"/>
    <xf numFmtId="0" fontId="13" fillId="0" borderId="25" xfId="0" applyFont="1" applyBorder="1"/>
    <xf numFmtId="169" fontId="13" fillId="0" borderId="25" xfId="0" applyNumberFormat="1" applyFont="1" applyBorder="1"/>
    <xf numFmtId="0" fontId="15" fillId="11" borderId="0" xfId="0" applyFont="1" applyFill="1"/>
    <xf numFmtId="166" fontId="15" fillId="11" borderId="0" xfId="0" applyNumberFormat="1" applyFont="1" applyFill="1"/>
    <xf numFmtId="0" fontId="14" fillId="0" borderId="0" xfId="0" applyFont="1"/>
    <xf numFmtId="0" fontId="16" fillId="10" borderId="9" xfId="0" applyFont="1" applyFill="1" applyBorder="1" applyAlignment="1">
      <alignment wrapText="1"/>
    </xf>
    <xf numFmtId="0" fontId="16" fillId="10" borderId="12" xfId="0" applyFont="1" applyFill="1" applyBorder="1" applyAlignment="1">
      <alignment horizontal="center" wrapText="1"/>
    </xf>
    <xf numFmtId="0" fontId="16" fillId="10" borderId="9" xfId="0" applyFont="1" applyFill="1" applyBorder="1" applyAlignment="1">
      <alignment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6" fillId="10" borderId="11" xfId="0" applyFont="1" applyFill="1" applyBorder="1" applyAlignment="1">
      <alignment horizontal="center" vertical="center" wrapText="1"/>
    </xf>
    <xf numFmtId="0" fontId="16" fillId="10" borderId="12" xfId="0" applyFont="1" applyFill="1" applyBorder="1" applyAlignment="1">
      <alignment horizontal="center" vertical="center" wrapText="1"/>
    </xf>
    <xf numFmtId="0" fontId="13" fillId="0" borderId="13" xfId="0" applyFont="1" applyBorder="1"/>
    <xf numFmtId="3" fontId="13" fillId="0" borderId="14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3" fillId="0" borderId="16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0" fontId="13" fillId="0" borderId="17" xfId="0" applyFont="1" applyBorder="1"/>
    <xf numFmtId="9" fontId="13" fillId="0" borderId="18" xfId="10" applyFont="1" applyFill="1" applyBorder="1" applyAlignment="1">
      <alignment horizontal="center"/>
    </xf>
    <xf numFmtId="9" fontId="13" fillId="0" borderId="0" xfId="10" applyFont="1" applyFill="1" applyBorder="1" applyAlignment="1">
      <alignment horizontal="center"/>
    </xf>
    <xf numFmtId="9" fontId="13" fillId="0" borderId="19" xfId="10" applyFont="1" applyFill="1" applyBorder="1" applyAlignment="1">
      <alignment horizontal="center"/>
    </xf>
    <xf numFmtId="9" fontId="13" fillId="0" borderId="17" xfId="10" applyFont="1" applyFill="1" applyBorder="1" applyAlignment="1">
      <alignment horizontal="center"/>
    </xf>
    <xf numFmtId="166" fontId="13" fillId="0" borderId="18" xfId="10" applyNumberFormat="1" applyFont="1" applyFill="1" applyBorder="1" applyAlignment="1">
      <alignment horizontal="center"/>
    </xf>
    <xf numFmtId="166" fontId="13" fillId="0" borderId="0" xfId="10" applyNumberFormat="1" applyFont="1" applyFill="1" applyBorder="1" applyAlignment="1">
      <alignment horizontal="center"/>
    </xf>
    <xf numFmtId="166" fontId="13" fillId="0" borderId="19" xfId="10" applyNumberFormat="1" applyFont="1" applyFill="1" applyBorder="1" applyAlignment="1">
      <alignment horizontal="center"/>
    </xf>
    <xf numFmtId="166" fontId="13" fillId="0" borderId="17" xfId="10" applyNumberFormat="1" applyFont="1" applyFill="1" applyBorder="1" applyAlignment="1">
      <alignment horizontal="center"/>
    </xf>
    <xf numFmtId="0" fontId="15" fillId="11" borderId="17" xfId="0" applyFont="1" applyFill="1" applyBorder="1"/>
    <xf numFmtId="166" fontId="15" fillId="11" borderId="17" xfId="10" applyNumberFormat="1" applyFont="1" applyFill="1" applyBorder="1" applyAlignment="1">
      <alignment horizontal="center"/>
    </xf>
    <xf numFmtId="0" fontId="15" fillId="11" borderId="20" xfId="0" applyFont="1" applyFill="1" applyBorder="1"/>
    <xf numFmtId="166" fontId="15" fillId="11" borderId="20" xfId="10" applyNumberFormat="1" applyFont="1" applyFill="1" applyBorder="1" applyAlignment="1">
      <alignment horizontal="center"/>
    </xf>
    <xf numFmtId="3" fontId="17" fillId="0" borderId="0" xfId="0" applyNumberFormat="1" applyFont="1"/>
    <xf numFmtId="166" fontId="17" fillId="0" borderId="0" xfId="10" applyNumberFormat="1" applyFont="1" applyFill="1" applyBorder="1" applyAlignment="1"/>
    <xf numFmtId="0" fontId="17" fillId="0" borderId="0" xfId="0" applyFont="1"/>
    <xf numFmtId="166" fontId="17" fillId="0" borderId="0" xfId="10" applyNumberFormat="1" applyFont="1" applyFill="1" applyBorder="1"/>
    <xf numFmtId="0" fontId="0" fillId="0" borderId="0" xfId="0" applyAlignment="1"/>
    <xf numFmtId="0" fontId="1" fillId="12" borderId="0" xfId="0" applyFont="1" applyFill="1"/>
    <xf numFmtId="168" fontId="0" fillId="13" borderId="0" xfId="10" applyNumberFormat="1" applyFont="1" applyFill="1"/>
    <xf numFmtId="164" fontId="0" fillId="0" borderId="0" xfId="10" applyNumberFormat="1" applyFont="1"/>
    <xf numFmtId="44" fontId="0" fillId="0" borderId="0" xfId="0" applyNumberFormat="1"/>
    <xf numFmtId="44" fontId="0" fillId="13" borderId="0" xfId="8" applyFont="1" applyFill="1"/>
    <xf numFmtId="0" fontId="0" fillId="14" borderId="0" xfId="0" applyFill="1"/>
    <xf numFmtId="0" fontId="1" fillId="14" borderId="0" xfId="0" applyFont="1" applyFill="1" applyAlignment="1">
      <alignment horizontal="center"/>
    </xf>
    <xf numFmtId="0" fontId="1" fillId="14" borderId="0" xfId="0" applyFont="1" applyFill="1"/>
    <xf numFmtId="44" fontId="0" fillId="14" borderId="0" xfId="8" applyFont="1" applyFill="1"/>
    <xf numFmtId="44" fontId="0" fillId="13" borderId="0" xfId="0" applyNumberFormat="1" applyFill="1"/>
    <xf numFmtId="0" fontId="0" fillId="13" borderId="0" xfId="0" applyFill="1"/>
    <xf numFmtId="0" fontId="1" fillId="0" borderId="14" xfId="0" applyFont="1" applyBorder="1"/>
    <xf numFmtId="0" fontId="0" fillId="0" borderId="16" xfId="0" applyBorder="1"/>
    <xf numFmtId="0" fontId="0" fillId="13" borderId="18" xfId="0" applyFill="1" applyBorder="1"/>
    <xf numFmtId="0" fontId="0" fillId="13" borderId="19" xfId="0" applyFill="1" applyBorder="1"/>
    <xf numFmtId="10" fontId="0" fillId="0" borderId="0" xfId="10" applyNumberFormat="1" applyFont="1"/>
    <xf numFmtId="0" fontId="0" fillId="14" borderId="0" xfId="0" applyFill="1" applyAlignment="1">
      <alignment horizontal="center"/>
    </xf>
    <xf numFmtId="9" fontId="0" fillId="14" borderId="0" xfId="10" applyFont="1" applyFill="1" applyAlignment="1">
      <alignment horizontal="center"/>
    </xf>
    <xf numFmtId="0" fontId="1" fillId="14" borderId="18" xfId="0" applyFont="1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1" fillId="14" borderId="14" xfId="0" applyFont="1" applyFill="1" applyBorder="1" applyAlignment="1">
      <alignment horizontal="center"/>
    </xf>
    <xf numFmtId="9" fontId="0" fillId="14" borderId="18" xfId="1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1" fillId="13" borderId="0" xfId="0" applyFont="1" applyFill="1"/>
    <xf numFmtId="0" fontId="1" fillId="13" borderId="0" xfId="0" applyFont="1" applyFill="1" applyAlignment="1">
      <alignment horizontal="left"/>
    </xf>
    <xf numFmtId="9" fontId="0" fillId="13" borderId="0" xfId="10" applyFont="1" applyFill="1" applyAlignment="1">
      <alignment horizontal="center"/>
    </xf>
    <xf numFmtId="9" fontId="0" fillId="13" borderId="0" xfId="10" applyFont="1" applyFill="1" applyBorder="1" applyAlignment="1">
      <alignment horizontal="center"/>
    </xf>
    <xf numFmtId="0" fontId="1" fillId="0" borderId="13" xfId="0" applyFont="1" applyBorder="1"/>
    <xf numFmtId="0" fontId="0" fillId="14" borderId="17" xfId="0" applyFill="1" applyBorder="1"/>
    <xf numFmtId="0" fontId="0" fillId="13" borderId="20" xfId="0" applyFill="1" applyBorder="1"/>
    <xf numFmtId="0" fontId="0" fillId="14" borderId="0" xfId="0" applyFill="1" applyBorder="1" applyAlignment="1">
      <alignment horizontal="center"/>
    </xf>
    <xf numFmtId="0" fontId="0" fillId="14" borderId="21" xfId="0" applyFill="1" applyBorder="1"/>
    <xf numFmtId="0" fontId="0" fillId="14" borderId="23" xfId="0" applyFill="1" applyBorder="1"/>
    <xf numFmtId="44" fontId="0" fillId="14" borderId="0" xfId="0" applyNumberFormat="1" applyFill="1"/>
    <xf numFmtId="0" fontId="10" fillId="0" borderId="0" xfId="9" applyFill="1"/>
    <xf numFmtId="0" fontId="0" fillId="0" borderId="0" xfId="0" applyAlignment="1">
      <alignment vertical="top"/>
    </xf>
    <xf numFmtId="0" fontId="2" fillId="0" borderId="1" xfId="2">
      <alignment wrapText="1"/>
    </xf>
    <xf numFmtId="166" fontId="15" fillId="11" borderId="21" xfId="10" applyNumberFormat="1" applyFont="1" applyFill="1" applyBorder="1" applyAlignment="1">
      <alignment horizontal="center"/>
    </xf>
    <xf numFmtId="166" fontId="15" fillId="11" borderId="22" xfId="10" applyNumberFormat="1" applyFont="1" applyFill="1" applyBorder="1" applyAlignment="1">
      <alignment horizontal="center"/>
    </xf>
    <xf numFmtId="166" fontId="15" fillId="11" borderId="23" xfId="10" applyNumberFormat="1" applyFont="1" applyFill="1" applyBorder="1" applyAlignment="1">
      <alignment horizontal="center"/>
    </xf>
    <xf numFmtId="3" fontId="13" fillId="7" borderId="6" xfId="11" applyNumberFormat="1" applyFont="1" applyFill="1" applyBorder="1" applyAlignment="1">
      <alignment horizontal="center"/>
    </xf>
    <xf numFmtId="3" fontId="13" fillId="7" borderId="7" xfId="11" applyNumberFormat="1" applyFont="1" applyFill="1" applyBorder="1" applyAlignment="1">
      <alignment horizontal="center"/>
    </xf>
    <xf numFmtId="3" fontId="13" fillId="7" borderId="8" xfId="11" applyNumberFormat="1" applyFont="1" applyFill="1" applyBorder="1" applyAlignment="1">
      <alignment horizontal="center"/>
    </xf>
    <xf numFmtId="166" fontId="15" fillId="11" borderId="18" xfId="10" applyNumberFormat="1" applyFont="1" applyFill="1" applyBorder="1" applyAlignment="1">
      <alignment horizontal="center"/>
    </xf>
    <xf numFmtId="166" fontId="15" fillId="11" borderId="0" xfId="10" applyNumberFormat="1" applyFont="1" applyFill="1" applyBorder="1" applyAlignment="1">
      <alignment horizontal="center"/>
    </xf>
    <xf numFmtId="166" fontId="15" fillId="11" borderId="19" xfId="10" applyNumberFormat="1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 wrapText="1"/>
    </xf>
    <xf numFmtId="0" fontId="16" fillId="10" borderId="11" xfId="0" applyFont="1" applyFill="1" applyBorder="1" applyAlignment="1">
      <alignment horizontal="center" wrapText="1"/>
    </xf>
    <xf numFmtId="0" fontId="16" fillId="10" borderId="12" xfId="0" applyFont="1" applyFill="1" applyBorder="1" applyAlignment="1">
      <alignment horizontal="center" wrapText="1"/>
    </xf>
    <xf numFmtId="0" fontId="1" fillId="14" borderId="15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/>
    </xf>
    <xf numFmtId="0" fontId="1" fillId="14" borderId="16" xfId="0" applyFont="1" applyFill="1" applyBorder="1" applyAlignment="1">
      <alignment horizontal="center"/>
    </xf>
  </cellXfs>
  <cellStyles count="12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Note" xfId="11" builtinId="10"/>
    <cellStyle name="Parent row" xfId="3" xr:uid="{00000000-0005-0000-0000-000008000000}"/>
    <cellStyle name="Percent" xfId="10" builtinId="5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3</xdr:col>
      <xdr:colOff>620884</xdr:colOff>
      <xdr:row>15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7CD980-1030-43EC-ABF8-B6D3EDA28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14375"/>
          <a:ext cx="5140497" cy="1035844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28</xdr:row>
      <xdr:rowOff>80960</xdr:rowOff>
    </xdr:from>
    <xdr:to>
      <xdr:col>1</xdr:col>
      <xdr:colOff>743445</xdr:colOff>
      <xdr:row>37</xdr:row>
      <xdr:rowOff>135730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1155F0-7C43-4E7A-A900-7ED6CED54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" y="3295648"/>
          <a:ext cx="2893715" cy="16621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11906</xdr:rowOff>
    </xdr:from>
    <xdr:to>
      <xdr:col>6</xdr:col>
      <xdr:colOff>111994</xdr:colOff>
      <xdr:row>50</xdr:row>
      <xdr:rowOff>171449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799332-3E32-4C00-BB9D-4D446969C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977062"/>
          <a:ext cx="8172525" cy="15835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130968</xdr:rowOff>
    </xdr:from>
    <xdr:to>
      <xdr:col>6</xdr:col>
      <xdr:colOff>113917</xdr:colOff>
      <xdr:row>56</xdr:row>
      <xdr:rowOff>123824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06D994-75BF-4009-9F7D-0F7A700D3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917531"/>
          <a:ext cx="8169686" cy="106441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10</xdr:col>
      <xdr:colOff>446980</xdr:colOff>
      <xdr:row>16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907BD74-5475-4573-A657-8A7F06CDC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1813" y="892969"/>
          <a:ext cx="6197698" cy="19573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e3_cn_final_cost_data_supplement_oct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3">
          <cell r="D13">
            <v>10.5</v>
          </cell>
        </row>
        <row r="14">
          <cell r="D14">
            <v>4</v>
          </cell>
        </row>
      </sheetData>
      <sheetData sheetId="7" refreshError="1"/>
      <sheetData sheetId="8" refreshError="1"/>
      <sheetData sheetId="9">
        <row r="7">
          <cell r="D7">
            <v>42.766231219576298</v>
          </cell>
        </row>
        <row r="10">
          <cell r="D10">
            <v>46.712505298780201</v>
          </cell>
        </row>
        <row r="20">
          <cell r="D20">
            <v>27.81</v>
          </cell>
        </row>
      </sheetData>
      <sheetData sheetId="10">
        <row r="7">
          <cell r="D7">
            <v>1.7765038912431299</v>
          </cell>
        </row>
        <row r="20">
          <cell r="D20">
            <v>70.05</v>
          </cell>
        </row>
      </sheetData>
      <sheetData sheetId="11">
        <row r="4">
          <cell r="D4">
            <v>3412.14</v>
          </cell>
        </row>
        <row r="5">
          <cell r="D5">
            <v>1055.06</v>
          </cell>
        </row>
        <row r="6">
          <cell r="D6">
            <v>3600000</v>
          </cell>
        </row>
        <row r="7">
          <cell r="D7">
            <v>0.13450999999999999</v>
          </cell>
        </row>
        <row r="9">
          <cell r="D9">
            <v>1.0189999999999999</v>
          </cell>
        </row>
        <row r="10">
          <cell r="D10">
            <v>3.1E-2</v>
          </cell>
        </row>
        <row r="11">
          <cell r="D11">
            <v>128488</v>
          </cell>
        </row>
        <row r="27">
          <cell r="C27">
            <v>229.59399999999999</v>
          </cell>
        </row>
        <row r="33">
          <cell r="C33">
            <v>251.107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3.arb.ca.gov/regact/2019/act2019/isor.pdf" TargetMode="External"/><Relationship Id="rId2" Type="http://schemas.openxmlformats.org/officeDocument/2006/relationships/hyperlink" Target="https://ww2.arb.ca.gov/sites/default/files/2020-10/e3_cn_final_cost_data_supplement_oct2020.xlsx" TargetMode="External"/><Relationship Id="rId1" Type="http://schemas.openxmlformats.org/officeDocument/2006/relationships/hyperlink" Target="https://www.eesi.org/papers/view/fact-sheet-electric-buses-benefits-outweigh-cost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2.arb.ca.gov/sites/default/files/2020-10/e3_cn_final_cost_data_supplement_oct2020.xlsx" TargetMode="External"/><Relationship Id="rId4" Type="http://schemas.openxmlformats.org/officeDocument/2006/relationships/hyperlink" Target="https://ww3.arb.ca.gov/regact/2019/act2019/isor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3.arb.ca.gov/regact/2019/act2019/isor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3"/>
  <sheetViews>
    <sheetView workbookViewId="0">
      <selection activeCell="A132" sqref="A132"/>
    </sheetView>
  </sheetViews>
  <sheetFormatPr defaultRowHeight="14.25" x14ac:dyDescent="0.45"/>
  <cols>
    <col min="2" max="2" width="56.265625" customWidth="1"/>
  </cols>
  <sheetData>
    <row r="1" spans="1:2" x14ac:dyDescent="0.45">
      <c r="A1" s="1" t="s">
        <v>21</v>
      </c>
    </row>
    <row r="3" spans="1:2" x14ac:dyDescent="0.45">
      <c r="A3" s="1" t="s">
        <v>22</v>
      </c>
      <c r="B3" s="2" t="s">
        <v>1393</v>
      </c>
    </row>
    <row r="4" spans="1:2" x14ac:dyDescent="0.45">
      <c r="B4" s="5" t="s">
        <v>19</v>
      </c>
    </row>
    <row r="5" spans="1:2" x14ac:dyDescent="0.45">
      <c r="B5" s="7">
        <v>2019</v>
      </c>
    </row>
    <row r="6" spans="1:2" x14ac:dyDescent="0.45">
      <c r="B6" s="5" t="s">
        <v>1043</v>
      </c>
    </row>
    <row r="7" spans="1:2" x14ac:dyDescent="0.45">
      <c r="B7" s="5" t="s">
        <v>20</v>
      </c>
    </row>
    <row r="8" spans="1:2" x14ac:dyDescent="0.45">
      <c r="B8" s="5" t="s">
        <v>1039</v>
      </c>
    </row>
    <row r="9" spans="1:2" x14ac:dyDescent="0.45">
      <c r="B9" s="5"/>
    </row>
    <row r="10" spans="1:2" x14ac:dyDescent="0.45">
      <c r="B10" s="2" t="s">
        <v>1394</v>
      </c>
    </row>
    <row r="11" spans="1:2" x14ac:dyDescent="0.45">
      <c r="B11" s="5" t="s">
        <v>1380</v>
      </c>
    </row>
    <row r="12" spans="1:2" x14ac:dyDescent="0.45">
      <c r="B12" s="7">
        <v>2019</v>
      </c>
    </row>
    <row r="13" spans="1:2" x14ac:dyDescent="0.45">
      <c r="B13" s="5" t="s">
        <v>1381</v>
      </c>
    </row>
    <row r="14" spans="1:2" x14ac:dyDescent="0.45">
      <c r="B14" s="141" t="s">
        <v>1322</v>
      </c>
    </row>
    <row r="15" spans="1:2" x14ac:dyDescent="0.45">
      <c r="B15" s="5" t="s">
        <v>1382</v>
      </c>
    </row>
    <row r="16" spans="1:2" x14ac:dyDescent="0.45">
      <c r="B16" s="5"/>
    </row>
    <row r="17" spans="2:2" x14ac:dyDescent="0.45">
      <c r="B17" s="5" t="s">
        <v>1241</v>
      </c>
    </row>
    <row r="18" spans="2:2" x14ac:dyDescent="0.45">
      <c r="B18" s="7">
        <v>2020</v>
      </c>
    </row>
    <row r="19" spans="2:2" x14ac:dyDescent="0.45">
      <c r="B19" s="5" t="s">
        <v>1242</v>
      </c>
    </row>
    <row r="20" spans="2:2" x14ac:dyDescent="0.45">
      <c r="B20" s="14" t="s">
        <v>1243</v>
      </c>
    </row>
    <row r="21" spans="2:2" x14ac:dyDescent="0.45">
      <c r="B21" s="5" t="s">
        <v>1244</v>
      </c>
    </row>
    <row r="22" spans="2:2" x14ac:dyDescent="0.45">
      <c r="B22" s="5"/>
    </row>
    <row r="23" spans="2:2" x14ac:dyDescent="0.45">
      <c r="B23" s="16" t="s">
        <v>1395</v>
      </c>
    </row>
    <row r="24" spans="2:2" x14ac:dyDescent="0.45">
      <c r="B24" s="15" t="s">
        <v>1061</v>
      </c>
    </row>
    <row r="25" spans="2:2" x14ac:dyDescent="0.45">
      <c r="B25" s="17">
        <v>2018</v>
      </c>
    </row>
    <row r="26" spans="2:2" x14ac:dyDescent="0.45">
      <c r="B26" t="s">
        <v>1062</v>
      </c>
    </row>
    <row r="27" spans="2:2" x14ac:dyDescent="0.45">
      <c r="B27" s="14" t="s">
        <v>1063</v>
      </c>
    </row>
    <row r="29" spans="2:2" x14ac:dyDescent="0.45">
      <c r="B29" s="2" t="s">
        <v>1396</v>
      </c>
    </row>
    <row r="30" spans="2:2" x14ac:dyDescent="0.45">
      <c r="B30" s="5" t="s">
        <v>1380</v>
      </c>
    </row>
    <row r="31" spans="2:2" x14ac:dyDescent="0.45">
      <c r="B31" s="7">
        <v>2019</v>
      </c>
    </row>
    <row r="32" spans="2:2" x14ac:dyDescent="0.45">
      <c r="B32" s="5" t="s">
        <v>1381</v>
      </c>
    </row>
    <row r="33" spans="2:2" x14ac:dyDescent="0.45">
      <c r="B33" s="141" t="s">
        <v>1322</v>
      </c>
    </row>
    <row r="34" spans="2:2" x14ac:dyDescent="0.45">
      <c r="B34" s="5" t="s">
        <v>1382</v>
      </c>
    </row>
    <row r="36" spans="2:2" x14ac:dyDescent="0.45">
      <c r="B36" s="5" t="s">
        <v>1241</v>
      </c>
    </row>
    <row r="37" spans="2:2" x14ac:dyDescent="0.45">
      <c r="B37" s="7">
        <v>2020</v>
      </c>
    </row>
    <row r="38" spans="2:2" x14ac:dyDescent="0.45">
      <c r="B38" s="5" t="s">
        <v>1242</v>
      </c>
    </row>
    <row r="39" spans="2:2" x14ac:dyDescent="0.45">
      <c r="B39" s="14" t="s">
        <v>1243</v>
      </c>
    </row>
    <row r="40" spans="2:2" x14ac:dyDescent="0.45">
      <c r="B40" s="5" t="s">
        <v>1244</v>
      </c>
    </row>
    <row r="42" spans="2:2" x14ac:dyDescent="0.45">
      <c r="B42" s="16" t="s">
        <v>8</v>
      </c>
    </row>
    <row r="43" spans="2:2" x14ac:dyDescent="0.45">
      <c r="B43" s="15" t="s">
        <v>766</v>
      </c>
    </row>
    <row r="44" spans="2:2" x14ac:dyDescent="0.45">
      <c r="B44" s="17">
        <v>2012</v>
      </c>
    </row>
    <row r="45" spans="2:2" x14ac:dyDescent="0.45">
      <c r="B45" s="15" t="s">
        <v>767</v>
      </c>
    </row>
    <row r="46" spans="2:2" ht="28.5" x14ac:dyDescent="0.45">
      <c r="B46" s="15" t="s">
        <v>768</v>
      </c>
    </row>
    <row r="47" spans="2:2" x14ac:dyDescent="0.45">
      <c r="B47" s="15"/>
    </row>
    <row r="48" spans="2:2" x14ac:dyDescent="0.45">
      <c r="B48" s="16" t="s">
        <v>780</v>
      </c>
    </row>
    <row r="49" spans="1:2" x14ac:dyDescent="0.45">
      <c r="B49" s="15" t="s">
        <v>769</v>
      </c>
    </row>
    <row r="50" spans="1:2" x14ac:dyDescent="0.45">
      <c r="B50" s="17">
        <v>2014</v>
      </c>
    </row>
    <row r="51" spans="1:2" x14ac:dyDescent="0.45">
      <c r="B51" s="15" t="s">
        <v>770</v>
      </c>
    </row>
    <row r="52" spans="1:2" ht="28.5" x14ac:dyDescent="0.45">
      <c r="B52" s="15" t="s">
        <v>771</v>
      </c>
    </row>
    <row r="53" spans="1:2" x14ac:dyDescent="0.45">
      <c r="B53" s="15" t="s">
        <v>772</v>
      </c>
    </row>
    <row r="54" spans="1:2" x14ac:dyDescent="0.45">
      <c r="B54" s="15"/>
    </row>
    <row r="55" spans="1:2" x14ac:dyDescent="0.45">
      <c r="B55" s="2" t="s">
        <v>10</v>
      </c>
    </row>
    <row r="56" spans="1:2" x14ac:dyDescent="0.45">
      <c r="B56" s="6" t="s">
        <v>824</v>
      </c>
    </row>
    <row r="58" spans="1:2" x14ac:dyDescent="0.45">
      <c r="B58" s="16" t="s">
        <v>11</v>
      </c>
    </row>
    <row r="59" spans="1:2" x14ac:dyDescent="0.45">
      <c r="B59" s="15" t="s">
        <v>773</v>
      </c>
    </row>
    <row r="60" spans="1:2" x14ac:dyDescent="0.45">
      <c r="B60" s="17">
        <v>2016</v>
      </c>
    </row>
    <row r="61" spans="1:2" x14ac:dyDescent="0.45">
      <c r="B61" s="15" t="s">
        <v>774</v>
      </c>
    </row>
    <row r="62" spans="1:2" ht="28.5" x14ac:dyDescent="0.45">
      <c r="B62" s="15" t="s">
        <v>775</v>
      </c>
    </row>
    <row r="64" spans="1:2" x14ac:dyDescent="0.45">
      <c r="A64" s="1" t="s">
        <v>5</v>
      </c>
    </row>
    <row r="65" spans="1:1" x14ac:dyDescent="0.45">
      <c r="A65" s="18" t="s">
        <v>1383</v>
      </c>
    </row>
    <row r="66" spans="1:1" x14ac:dyDescent="0.45">
      <c r="A66" s="18" t="s">
        <v>1384</v>
      </c>
    </row>
    <row r="67" spans="1:1" x14ac:dyDescent="0.45">
      <c r="A67" s="18" t="s">
        <v>1385</v>
      </c>
    </row>
    <row r="68" spans="1:1" x14ac:dyDescent="0.45">
      <c r="A68" s="1"/>
    </row>
    <row r="69" spans="1:1" x14ac:dyDescent="0.45">
      <c r="A69" t="s">
        <v>23</v>
      </c>
    </row>
    <row r="70" spans="1:1" x14ac:dyDescent="0.45">
      <c r="A70" t="s">
        <v>24</v>
      </c>
    </row>
    <row r="71" spans="1:1" x14ac:dyDescent="0.45">
      <c r="A71" t="s">
        <v>25</v>
      </c>
    </row>
    <row r="73" spans="1:1" x14ac:dyDescent="0.45">
      <c r="A73" s="1" t="s">
        <v>6</v>
      </c>
    </row>
    <row r="74" spans="1:1" x14ac:dyDescent="0.45">
      <c r="A74" t="s">
        <v>1028</v>
      </c>
    </row>
    <row r="75" spans="1:1" x14ac:dyDescent="0.45">
      <c r="A75" t="s">
        <v>1029</v>
      </c>
    </row>
    <row r="77" spans="1:1" x14ac:dyDescent="0.45">
      <c r="A77" t="s">
        <v>843</v>
      </c>
    </row>
    <row r="78" spans="1:1" x14ac:dyDescent="0.45">
      <c r="A78" t="s">
        <v>844</v>
      </c>
    </row>
    <row r="80" spans="1:1" x14ac:dyDescent="0.45">
      <c r="A80" t="s">
        <v>254</v>
      </c>
    </row>
    <row r="81" spans="1:2" x14ac:dyDescent="0.45">
      <c r="A81" t="s">
        <v>255</v>
      </c>
    </row>
    <row r="82" spans="1:2" x14ac:dyDescent="0.45">
      <c r="A82" t="s">
        <v>1036</v>
      </c>
    </row>
    <row r="83" spans="1:2" x14ac:dyDescent="0.45">
      <c r="A83" t="s">
        <v>1037</v>
      </c>
    </row>
    <row r="85" spans="1:2" ht="14.25" customHeight="1" x14ac:dyDescent="0.45">
      <c r="A85" s="142" t="s">
        <v>1388</v>
      </c>
      <c r="B85" s="142"/>
    </row>
    <row r="86" spans="1:2" ht="14.25" customHeight="1" x14ac:dyDescent="0.45">
      <c r="A86" s="142" t="s">
        <v>1387</v>
      </c>
      <c r="B86" s="142"/>
    </row>
    <row r="87" spans="1:2" ht="14.25" customHeight="1" x14ac:dyDescent="0.45">
      <c r="A87" s="142"/>
      <c r="B87" s="142"/>
    </row>
    <row r="88" spans="1:2" x14ac:dyDescent="0.45">
      <c r="A88" s="5" t="s">
        <v>1386</v>
      </c>
      <c r="B88" s="5"/>
    </row>
    <row r="89" spans="1:2" x14ac:dyDescent="0.45">
      <c r="A89" s="5" t="s">
        <v>256</v>
      </c>
      <c r="B89" s="5"/>
    </row>
    <row r="90" spans="1:2" x14ac:dyDescent="0.45">
      <c r="A90" s="5" t="s">
        <v>760</v>
      </c>
      <c r="B90" s="5"/>
    </row>
    <row r="91" spans="1:2" x14ac:dyDescent="0.45">
      <c r="A91" s="5" t="s">
        <v>761</v>
      </c>
      <c r="B91" s="5"/>
    </row>
    <row r="92" spans="1:2" x14ac:dyDescent="0.45">
      <c r="A92" s="5" t="s">
        <v>762</v>
      </c>
      <c r="B92" s="5"/>
    </row>
    <row r="93" spans="1:2" x14ac:dyDescent="0.45">
      <c r="A93" s="5" t="s">
        <v>763</v>
      </c>
      <c r="B93" s="5"/>
    </row>
    <row r="95" spans="1:2" x14ac:dyDescent="0.45">
      <c r="A95" s="1" t="s">
        <v>7</v>
      </c>
    </row>
    <row r="96" spans="1:2" x14ac:dyDescent="0.45">
      <c r="A96" s="18" t="s">
        <v>1389</v>
      </c>
    </row>
    <row r="97" spans="1:2" x14ac:dyDescent="0.45">
      <c r="A97" s="18" t="s">
        <v>1390</v>
      </c>
    </row>
    <row r="98" spans="1:2" x14ac:dyDescent="0.45">
      <c r="A98" s="18"/>
    </row>
    <row r="99" spans="1:2" x14ac:dyDescent="0.45">
      <c r="A99" s="5" t="s">
        <v>1391</v>
      </c>
      <c r="B99" s="5"/>
    </row>
    <row r="100" spans="1:2" x14ac:dyDescent="0.45">
      <c r="A100" s="5" t="s">
        <v>1392</v>
      </c>
      <c r="B100" s="5"/>
    </row>
    <row r="101" spans="1:2" x14ac:dyDescent="0.45">
      <c r="A101" s="5" t="s">
        <v>757</v>
      </c>
      <c r="B101" s="5"/>
    </row>
    <row r="102" spans="1:2" x14ac:dyDescent="0.45">
      <c r="A102" s="5" t="s">
        <v>758</v>
      </c>
      <c r="B102" s="5"/>
    </row>
    <row r="103" spans="1:2" x14ac:dyDescent="0.45">
      <c r="A103" s="5" t="s">
        <v>759</v>
      </c>
      <c r="B103" s="5"/>
    </row>
    <row r="104" spans="1:2" x14ac:dyDescent="0.45">
      <c r="A104" s="5"/>
      <c r="B104" s="5"/>
    </row>
    <row r="105" spans="1:2" x14ac:dyDescent="0.45">
      <c r="A105" s="5" t="s">
        <v>1060</v>
      </c>
      <c r="B105" s="5">
        <v>770000</v>
      </c>
    </row>
    <row r="107" spans="1:2" x14ac:dyDescent="0.45">
      <c r="A107" s="1" t="s">
        <v>8</v>
      </c>
    </row>
    <row r="108" spans="1:2" x14ac:dyDescent="0.45">
      <c r="A108" t="s">
        <v>764</v>
      </c>
    </row>
    <row r="109" spans="1:2" x14ac:dyDescent="0.45">
      <c r="A109" t="s">
        <v>765</v>
      </c>
    </row>
    <row r="110" spans="1:2" x14ac:dyDescent="0.45">
      <c r="A110" t="s">
        <v>777</v>
      </c>
    </row>
    <row r="111" spans="1:2" x14ac:dyDescent="0.45">
      <c r="A111" t="s">
        <v>1094</v>
      </c>
    </row>
    <row r="112" spans="1:2" x14ac:dyDescent="0.45">
      <c r="A112" t="s">
        <v>1095</v>
      </c>
    </row>
    <row r="114" spans="1:1" x14ac:dyDescent="0.45">
      <c r="A114" s="1" t="s">
        <v>9</v>
      </c>
    </row>
    <row r="115" spans="1:1" x14ac:dyDescent="0.45">
      <c r="A115" t="s">
        <v>776</v>
      </c>
    </row>
    <row r="116" spans="1:1" x14ac:dyDescent="0.45">
      <c r="A116" t="s">
        <v>778</v>
      </c>
    </row>
    <row r="117" spans="1:1" x14ac:dyDescent="0.45">
      <c r="A117" t="s">
        <v>779</v>
      </c>
    </row>
    <row r="118" spans="1:1" x14ac:dyDescent="0.45">
      <c r="A118" t="s">
        <v>1094</v>
      </c>
    </row>
    <row r="119" spans="1:1" x14ac:dyDescent="0.45">
      <c r="A119" t="s">
        <v>1095</v>
      </c>
    </row>
    <row r="121" spans="1:1" x14ac:dyDescent="0.45">
      <c r="A121" s="1" t="s">
        <v>821</v>
      </c>
    </row>
    <row r="122" spans="1:1" x14ac:dyDescent="0.45">
      <c r="A122" t="s">
        <v>820</v>
      </c>
    </row>
    <row r="124" spans="1:1" x14ac:dyDescent="0.45">
      <c r="A124" s="1" t="s">
        <v>782</v>
      </c>
    </row>
    <row r="125" spans="1:1" x14ac:dyDescent="0.45">
      <c r="A125" t="s">
        <v>820</v>
      </c>
    </row>
    <row r="126" spans="1:1" x14ac:dyDescent="0.45">
      <c r="A126" s="18"/>
    </row>
    <row r="127" spans="1:1" x14ac:dyDescent="0.45">
      <c r="A127" s="1" t="s">
        <v>11</v>
      </c>
    </row>
    <row r="128" spans="1:1" x14ac:dyDescent="0.45">
      <c r="A128" s="18" t="s">
        <v>840</v>
      </c>
    </row>
    <row r="129" spans="1:2" x14ac:dyDescent="0.45">
      <c r="A129" s="18" t="s">
        <v>841</v>
      </c>
    </row>
    <row r="130" spans="1:2" x14ac:dyDescent="0.45">
      <c r="A130" s="18" t="s">
        <v>842</v>
      </c>
    </row>
    <row r="131" spans="1:2" x14ac:dyDescent="0.45">
      <c r="A131" s="18"/>
    </row>
    <row r="132" spans="1:2" x14ac:dyDescent="0.45">
      <c r="A132" s="1" t="s">
        <v>749</v>
      </c>
    </row>
    <row r="133" spans="1:2" x14ac:dyDescent="0.45">
      <c r="A133" t="s">
        <v>750</v>
      </c>
    </row>
    <row r="134" spans="1:2" x14ac:dyDescent="0.45">
      <c r="A134" t="s">
        <v>751</v>
      </c>
    </row>
    <row r="135" spans="1:2" x14ac:dyDescent="0.45">
      <c r="A135" t="s">
        <v>752</v>
      </c>
    </row>
    <row r="136" spans="1:2" x14ac:dyDescent="0.45">
      <c r="A136" t="s">
        <v>753</v>
      </c>
    </row>
    <row r="137" spans="1:2" x14ac:dyDescent="0.45">
      <c r="A137" t="s">
        <v>1400</v>
      </c>
    </row>
    <row r="138" spans="1:2" x14ac:dyDescent="0.45">
      <c r="A138">
        <v>0.98699999999999999</v>
      </c>
      <c r="B138" t="s">
        <v>755</v>
      </c>
    </row>
    <row r="139" spans="1:2" x14ac:dyDescent="0.45">
      <c r="A139">
        <v>0.97099999999999997</v>
      </c>
      <c r="B139" t="s">
        <v>754</v>
      </c>
    </row>
    <row r="140" spans="1:2" x14ac:dyDescent="0.45">
      <c r="A140">
        <v>0.95299999999999996</v>
      </c>
      <c r="B140" t="s">
        <v>756</v>
      </c>
    </row>
    <row r="141" spans="1:2" x14ac:dyDescent="0.45">
      <c r="A141" s="23">
        <v>0.93665959530026111</v>
      </c>
      <c r="B141" t="s">
        <v>1042</v>
      </c>
    </row>
    <row r="142" spans="1:2" x14ac:dyDescent="0.45">
      <c r="A142" s="23">
        <v>0.91400000000000003</v>
      </c>
      <c r="B142" t="s">
        <v>1059</v>
      </c>
    </row>
    <row r="143" spans="1:2" x14ac:dyDescent="0.45">
      <c r="A143" t="s">
        <v>253</v>
      </c>
    </row>
  </sheetData>
  <hyperlinks>
    <hyperlink ref="B27" r:id="rId1" xr:uid="{00000000-0004-0000-0000-000002000000}"/>
    <hyperlink ref="B20" r:id="rId2" xr:uid="{16DFABF4-ED63-4FB6-9F51-8A05232AEF3B}"/>
    <hyperlink ref="B14" r:id="rId3" xr:uid="{D483F825-AF9D-4914-BBC3-E51B075A6C39}"/>
    <hyperlink ref="B33" r:id="rId4" xr:uid="{5C5ED2C9-C263-4C3B-9CE7-03CBB2A00322}"/>
    <hyperlink ref="B39" r:id="rId5" xr:uid="{03B618E7-0C39-4D4D-BB67-8735E9064ADE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4"/>
  <sheetViews>
    <sheetView workbookViewId="0">
      <selection activeCell="B5" sqref="B5"/>
    </sheetView>
  </sheetViews>
  <sheetFormatPr defaultRowHeight="14.25" x14ac:dyDescent="0.45"/>
  <cols>
    <col min="1" max="1" width="31.1328125" customWidth="1"/>
    <col min="2" max="2" width="20.59765625" customWidth="1"/>
    <col min="3" max="3" width="21.59765625" customWidth="1"/>
  </cols>
  <sheetData>
    <row r="1" spans="1:3" x14ac:dyDescent="0.45">
      <c r="A1" t="s">
        <v>712</v>
      </c>
    </row>
    <row r="2" spans="1:3" x14ac:dyDescent="0.45">
      <c r="A2" t="s">
        <v>713</v>
      </c>
    </row>
    <row r="4" spans="1:3" x14ac:dyDescent="0.45">
      <c r="A4" s="2" t="s">
        <v>714</v>
      </c>
      <c r="B4" s="10" t="s">
        <v>715</v>
      </c>
      <c r="C4" s="10" t="s">
        <v>716</v>
      </c>
    </row>
    <row r="5" spans="1:3" x14ac:dyDescent="0.45">
      <c r="A5" t="s">
        <v>717</v>
      </c>
      <c r="B5" s="9">
        <v>84000000</v>
      </c>
      <c r="C5" s="9">
        <v>41000000</v>
      </c>
    </row>
    <row r="6" spans="1:3" x14ac:dyDescent="0.45">
      <c r="A6" t="s">
        <v>718</v>
      </c>
      <c r="B6" s="9">
        <v>90000000</v>
      </c>
      <c r="C6" s="9">
        <v>45000000</v>
      </c>
    </row>
    <row r="7" spans="1:3" x14ac:dyDescent="0.45">
      <c r="A7" t="s">
        <v>719</v>
      </c>
      <c r="B7" s="9">
        <v>298000000</v>
      </c>
      <c r="C7" s="9">
        <v>149000000</v>
      </c>
    </row>
    <row r="8" spans="1:3" x14ac:dyDescent="0.45">
      <c r="A8" t="s">
        <v>720</v>
      </c>
      <c r="B8" s="9">
        <v>81000000</v>
      </c>
      <c r="C8" s="9">
        <v>30000000</v>
      </c>
    </row>
    <row r="9" spans="1:3" x14ac:dyDescent="0.45">
      <c r="A9" t="s">
        <v>721</v>
      </c>
      <c r="B9" s="9">
        <v>88000000</v>
      </c>
      <c r="C9" s="9">
        <v>40000000</v>
      </c>
    </row>
    <row r="10" spans="1:3" x14ac:dyDescent="0.45">
      <c r="A10" t="s">
        <v>722</v>
      </c>
      <c r="B10" s="9">
        <v>209000000</v>
      </c>
      <c r="C10" s="9">
        <v>84000000</v>
      </c>
    </row>
    <row r="12" spans="1:3" x14ac:dyDescent="0.45">
      <c r="A12" t="s">
        <v>723</v>
      </c>
    </row>
    <row r="13" spans="1:3" x14ac:dyDescent="0.45">
      <c r="A13" t="s">
        <v>724</v>
      </c>
    </row>
    <row r="14" spans="1:3" x14ac:dyDescent="0.45">
      <c r="A14" t="s">
        <v>725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4"/>
  <sheetViews>
    <sheetView workbookViewId="0"/>
  </sheetViews>
  <sheetFormatPr defaultRowHeight="14.25" x14ac:dyDescent="0.45"/>
  <cols>
    <col min="2" max="2" width="52.1328125" customWidth="1"/>
    <col min="3" max="3" width="17.3984375" customWidth="1"/>
    <col min="4" max="4" width="22.73046875" customWidth="1"/>
    <col min="5" max="5" width="47.73046875" customWidth="1"/>
  </cols>
  <sheetData>
    <row r="1" spans="1:5" x14ac:dyDescent="0.45">
      <c r="A1" t="s">
        <v>781</v>
      </c>
      <c r="E1" s="2" t="s">
        <v>783</v>
      </c>
    </row>
    <row r="2" spans="1:5" x14ac:dyDescent="0.45">
      <c r="A2" t="s">
        <v>788</v>
      </c>
      <c r="E2" t="s">
        <v>784</v>
      </c>
    </row>
    <row r="3" spans="1:5" x14ac:dyDescent="0.45">
      <c r="A3" t="s">
        <v>822</v>
      </c>
      <c r="E3" t="s">
        <v>785</v>
      </c>
    </row>
    <row r="4" spans="1:5" x14ac:dyDescent="0.45">
      <c r="A4" t="s">
        <v>823</v>
      </c>
      <c r="E4" t="s">
        <v>786</v>
      </c>
    </row>
    <row r="5" spans="1:5" x14ac:dyDescent="0.45">
      <c r="E5" t="s">
        <v>787</v>
      </c>
    </row>
    <row r="6" spans="1:5" x14ac:dyDescent="0.45">
      <c r="A6" t="s">
        <v>789</v>
      </c>
    </row>
    <row r="7" spans="1:5" x14ac:dyDescent="0.45">
      <c r="A7" t="s">
        <v>790</v>
      </c>
    </row>
    <row r="8" spans="1:5" x14ac:dyDescent="0.45">
      <c r="A8" t="s">
        <v>791</v>
      </c>
    </row>
    <row r="9" spans="1:5" x14ac:dyDescent="0.45">
      <c r="A9" t="s">
        <v>793</v>
      </c>
    </row>
    <row r="10" spans="1:5" x14ac:dyDescent="0.45">
      <c r="A10" t="s">
        <v>794</v>
      </c>
    </row>
    <row r="11" spans="1:5" x14ac:dyDescent="0.45">
      <c r="A11" t="s">
        <v>795</v>
      </c>
    </row>
    <row r="13" spans="1:5" x14ac:dyDescent="0.45">
      <c r="A13" t="s">
        <v>796</v>
      </c>
      <c r="E13" s="2" t="s">
        <v>815</v>
      </c>
    </row>
    <row r="14" spans="1:5" x14ac:dyDescent="0.45">
      <c r="A14" t="s">
        <v>797</v>
      </c>
      <c r="E14" t="s">
        <v>792</v>
      </c>
    </row>
    <row r="15" spans="1:5" x14ac:dyDescent="0.45">
      <c r="A15" t="s">
        <v>798</v>
      </c>
    </row>
    <row r="16" spans="1:5" x14ac:dyDescent="0.45">
      <c r="E16" s="2" t="s">
        <v>816</v>
      </c>
    </row>
    <row r="17" spans="1:5" x14ac:dyDescent="0.45">
      <c r="A17" t="s">
        <v>804</v>
      </c>
      <c r="E17" t="s">
        <v>817</v>
      </c>
    </row>
    <row r="18" spans="1:5" x14ac:dyDescent="0.45">
      <c r="A18" t="s">
        <v>799</v>
      </c>
    </row>
    <row r="19" spans="1:5" x14ac:dyDescent="0.45">
      <c r="A19" t="s">
        <v>805</v>
      </c>
      <c r="E19" s="2" t="s">
        <v>818</v>
      </c>
    </row>
    <row r="20" spans="1:5" x14ac:dyDescent="0.45">
      <c r="A20" t="s">
        <v>807</v>
      </c>
      <c r="E20" t="s">
        <v>819</v>
      </c>
    </row>
    <row r="21" spans="1:5" x14ac:dyDescent="0.45">
      <c r="A21" t="s">
        <v>826</v>
      </c>
    </row>
    <row r="22" spans="1:5" x14ac:dyDescent="0.45">
      <c r="A22" t="s">
        <v>808</v>
      </c>
    </row>
    <row r="23" spans="1:5" x14ac:dyDescent="0.45">
      <c r="A23" t="s">
        <v>809</v>
      </c>
    </row>
    <row r="25" spans="1:5" ht="28.5" x14ac:dyDescent="0.45">
      <c r="B25" s="16" t="s">
        <v>800</v>
      </c>
      <c r="C25" s="3" t="s">
        <v>802</v>
      </c>
      <c r="D25" s="3" t="s">
        <v>728</v>
      </c>
      <c r="E25" s="3" t="s">
        <v>812</v>
      </c>
    </row>
    <row r="26" spans="1:5" x14ac:dyDescent="0.45">
      <c r="B26" t="s">
        <v>801</v>
      </c>
      <c r="C26">
        <v>500</v>
      </c>
      <c r="D26">
        <v>5900000</v>
      </c>
      <c r="E26">
        <v>1984</v>
      </c>
    </row>
    <row r="27" spans="1:5" x14ac:dyDescent="0.45">
      <c r="B27" t="s">
        <v>803</v>
      </c>
      <c r="C27">
        <v>500</v>
      </c>
      <c r="D27">
        <v>7050000</v>
      </c>
      <c r="E27">
        <v>1984</v>
      </c>
    </row>
    <row r="28" spans="1:5" x14ac:dyDescent="0.45">
      <c r="B28" t="s">
        <v>806</v>
      </c>
      <c r="C28">
        <v>500</v>
      </c>
      <c r="D28">
        <v>7050000</v>
      </c>
      <c r="E28">
        <v>1983</v>
      </c>
    </row>
    <row r="29" spans="1:5" x14ac:dyDescent="0.45">
      <c r="B29" t="s">
        <v>813</v>
      </c>
      <c r="C29">
        <v>1030</v>
      </c>
      <c r="D29">
        <v>6000000</v>
      </c>
      <c r="E29">
        <v>1999</v>
      </c>
    </row>
    <row r="30" spans="1:5" x14ac:dyDescent="0.45">
      <c r="B30" t="s">
        <v>810</v>
      </c>
      <c r="C30">
        <v>1800</v>
      </c>
      <c r="D30">
        <v>6000000</v>
      </c>
      <c r="E30">
        <v>2009</v>
      </c>
    </row>
    <row r="31" spans="1:5" x14ac:dyDescent="0.45">
      <c r="B31" t="s">
        <v>811</v>
      </c>
      <c r="C31">
        <v>2800</v>
      </c>
      <c r="D31">
        <v>22000000</v>
      </c>
      <c r="E31">
        <v>2014</v>
      </c>
    </row>
    <row r="33" spans="1:5" x14ac:dyDescent="0.45">
      <c r="A33" t="s">
        <v>814</v>
      </c>
    </row>
    <row r="34" spans="1:5" x14ac:dyDescent="0.45">
      <c r="A34" t="s">
        <v>827</v>
      </c>
    </row>
    <row r="35" spans="1:5" x14ac:dyDescent="0.45">
      <c r="A35" s="13">
        <v>10000000</v>
      </c>
    </row>
    <row r="37" spans="1:5" x14ac:dyDescent="0.45">
      <c r="A37" t="s">
        <v>825</v>
      </c>
    </row>
    <row r="42" spans="1:5" x14ac:dyDescent="0.45">
      <c r="A42" s="2" t="s">
        <v>828</v>
      </c>
      <c r="B42" s="19"/>
      <c r="E42" s="2" t="s">
        <v>830</v>
      </c>
    </row>
    <row r="43" spans="1:5" x14ac:dyDescent="0.45">
      <c r="A43" t="s">
        <v>829</v>
      </c>
      <c r="E43" t="s">
        <v>831</v>
      </c>
    </row>
    <row r="44" spans="1:5" x14ac:dyDescent="0.45">
      <c r="A44" t="s">
        <v>832</v>
      </c>
    </row>
    <row r="45" spans="1:5" x14ac:dyDescent="0.45">
      <c r="E45" s="2" t="s">
        <v>835</v>
      </c>
    </row>
    <row r="46" spans="1:5" x14ac:dyDescent="0.45">
      <c r="A46" t="s">
        <v>833</v>
      </c>
      <c r="E46" t="s">
        <v>836</v>
      </c>
    </row>
    <row r="47" spans="1:5" x14ac:dyDescent="0.45">
      <c r="A47" t="s">
        <v>834</v>
      </c>
      <c r="E47" t="s">
        <v>837</v>
      </c>
    </row>
    <row r="48" spans="1:5" x14ac:dyDescent="0.45">
      <c r="A48" t="s">
        <v>839</v>
      </c>
      <c r="E48" t="s">
        <v>838</v>
      </c>
    </row>
    <row r="49" spans="1:1" x14ac:dyDescent="0.45">
      <c r="A49" s="13">
        <v>30000</v>
      </c>
    </row>
    <row r="51" spans="1:1" x14ac:dyDescent="0.45">
      <c r="A51" t="s">
        <v>825</v>
      </c>
    </row>
    <row r="53" spans="1:1" x14ac:dyDescent="0.45">
      <c r="A53" t="s">
        <v>1094</v>
      </c>
    </row>
    <row r="54" spans="1:1" x14ac:dyDescent="0.45">
      <c r="A54" t="s">
        <v>1095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>
      <selection activeCell="C3" sqref="C3"/>
    </sheetView>
  </sheetViews>
  <sheetFormatPr defaultRowHeight="14.25" x14ac:dyDescent="0.45"/>
  <cols>
    <col min="1" max="1" width="16.59765625" customWidth="1"/>
    <col min="2" max="2" width="12.73046875" customWidth="1"/>
  </cols>
  <sheetData>
    <row r="1" spans="1:3" x14ac:dyDescent="0.45">
      <c r="A1" s="1" t="s">
        <v>726</v>
      </c>
    </row>
    <row r="2" spans="1:3" x14ac:dyDescent="0.45">
      <c r="A2" s="2" t="s">
        <v>727</v>
      </c>
      <c r="B2" s="2" t="s">
        <v>714</v>
      </c>
      <c r="C2" s="2" t="s">
        <v>728</v>
      </c>
    </row>
    <row r="3" spans="1:3" x14ac:dyDescent="0.45">
      <c r="A3" t="s">
        <v>729</v>
      </c>
      <c r="B3" t="s">
        <v>730</v>
      </c>
      <c r="C3">
        <v>8700</v>
      </c>
    </row>
    <row r="4" spans="1:3" x14ac:dyDescent="0.45">
      <c r="A4" t="s">
        <v>731</v>
      </c>
      <c r="B4" t="s">
        <v>732</v>
      </c>
      <c r="C4">
        <v>4600</v>
      </c>
    </row>
    <row r="5" spans="1:3" x14ac:dyDescent="0.45">
      <c r="A5" t="s">
        <v>733</v>
      </c>
      <c r="B5" t="s">
        <v>734</v>
      </c>
      <c r="C5">
        <v>10500</v>
      </c>
    </row>
    <row r="6" spans="1:3" x14ac:dyDescent="0.45">
      <c r="A6" t="s">
        <v>735</v>
      </c>
      <c r="B6" t="s">
        <v>736</v>
      </c>
      <c r="C6">
        <v>6500</v>
      </c>
    </row>
    <row r="7" spans="1:3" x14ac:dyDescent="0.45">
      <c r="A7" t="s">
        <v>737</v>
      </c>
      <c r="B7" t="s">
        <v>738</v>
      </c>
      <c r="C7">
        <v>3000</v>
      </c>
    </row>
    <row r="8" spans="1:3" x14ac:dyDescent="0.45">
      <c r="A8" t="s">
        <v>739</v>
      </c>
      <c r="B8" t="s">
        <v>740</v>
      </c>
      <c r="C8">
        <v>10000</v>
      </c>
    </row>
    <row r="9" spans="1:3" x14ac:dyDescent="0.45">
      <c r="A9" t="s">
        <v>741</v>
      </c>
      <c r="B9" t="s">
        <v>742</v>
      </c>
      <c r="C9">
        <v>13000</v>
      </c>
    </row>
    <row r="10" spans="1:3" x14ac:dyDescent="0.45">
      <c r="A10" t="s">
        <v>743</v>
      </c>
      <c r="B10" t="s">
        <v>744</v>
      </c>
      <c r="C10">
        <v>9000</v>
      </c>
    </row>
    <row r="11" spans="1:3" x14ac:dyDescent="0.45">
      <c r="A11" t="s">
        <v>745</v>
      </c>
      <c r="B11" t="s">
        <v>746</v>
      </c>
      <c r="C11">
        <v>19000</v>
      </c>
    </row>
    <row r="12" spans="1:3" x14ac:dyDescent="0.45">
      <c r="A12" t="s">
        <v>747</v>
      </c>
      <c r="B12" t="s">
        <v>748</v>
      </c>
      <c r="C12">
        <v>5500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A4F0-7600-4061-BF37-E9F1B8CCFBC9}">
  <sheetPr>
    <tabColor theme="9"/>
  </sheetPr>
  <dimension ref="A1:Z87"/>
  <sheetViews>
    <sheetView zoomScale="80" zoomScaleNormal="80" workbookViewId="0">
      <selection activeCell="E5" sqref="E5"/>
    </sheetView>
  </sheetViews>
  <sheetFormatPr defaultColWidth="8.59765625" defaultRowHeight="14.25" x14ac:dyDescent="0.45"/>
  <cols>
    <col min="1" max="1" width="14" style="56" bestFit="1" customWidth="1"/>
    <col min="2" max="2" width="36.59765625" style="56" customWidth="1"/>
    <col min="3" max="3" width="15.59765625" style="56" bestFit="1" customWidth="1"/>
    <col min="4" max="5" width="14.3984375" style="56" bestFit="1" customWidth="1"/>
    <col min="6" max="6" width="12.3984375" style="56" bestFit="1" customWidth="1"/>
    <col min="7" max="7" width="26" style="56" customWidth="1"/>
    <col min="8" max="8" width="21.3984375" style="56" customWidth="1"/>
    <col min="9" max="9" width="17.1328125" style="56" customWidth="1"/>
    <col min="10" max="10" width="11" style="56" bestFit="1" customWidth="1"/>
    <col min="11" max="11" width="8.59765625" style="56"/>
    <col min="12" max="12" width="27.59765625" style="56" bestFit="1" customWidth="1"/>
    <col min="13" max="13" width="9.59765625" style="56" bestFit="1" customWidth="1"/>
    <col min="14" max="14" width="9" style="56" bestFit="1" customWidth="1"/>
    <col min="15" max="15" width="11" style="56" bestFit="1" customWidth="1"/>
    <col min="16" max="16" width="8.59765625" style="56"/>
    <col min="17" max="17" width="27.59765625" style="56" bestFit="1" customWidth="1"/>
    <col min="18" max="18" width="9.59765625" style="56" bestFit="1" customWidth="1"/>
    <col min="19" max="19" width="9" style="56" bestFit="1" customWidth="1"/>
    <col min="20" max="20" width="11" style="56" bestFit="1" customWidth="1"/>
    <col min="21" max="21" width="8.59765625" style="56"/>
    <col min="22" max="22" width="27.59765625" style="56" bestFit="1" customWidth="1"/>
    <col min="23" max="23" width="9.59765625" style="56" bestFit="1" customWidth="1"/>
    <col min="24" max="24" width="9" style="56" bestFit="1" customWidth="1"/>
    <col min="25" max="25" width="9" style="56" customWidth="1"/>
    <col min="26" max="26" width="11" style="56" bestFit="1" customWidth="1"/>
    <col min="27" max="16384" width="8.59765625" style="56"/>
  </cols>
  <sheetData>
    <row r="1" spans="1:9" x14ac:dyDescent="0.45">
      <c r="A1" s="56" t="s">
        <v>1320</v>
      </c>
    </row>
    <row r="2" spans="1:9" x14ac:dyDescent="0.45">
      <c r="A2" s="5" t="s">
        <v>1242</v>
      </c>
    </row>
    <row r="3" spans="1:9" x14ac:dyDescent="0.45">
      <c r="A3" s="14" t="s">
        <v>1243</v>
      </c>
    </row>
    <row r="4" spans="1:9" x14ac:dyDescent="0.45">
      <c r="A4" t="s">
        <v>1397</v>
      </c>
    </row>
    <row r="5" spans="1:9" x14ac:dyDescent="0.45">
      <c r="A5" s="14"/>
    </row>
    <row r="6" spans="1:9" ht="21" x14ac:dyDescent="0.65">
      <c r="A6" s="55" t="s">
        <v>1245</v>
      </c>
    </row>
    <row r="7" spans="1:9" ht="14.65" thickBot="1" x14ac:dyDescent="0.5"/>
    <row r="8" spans="1:9" s="58" customFormat="1" ht="18" x14ac:dyDescent="0.55000000000000004">
      <c r="A8" s="57" t="s">
        <v>1246</v>
      </c>
    </row>
    <row r="10" spans="1:9" x14ac:dyDescent="0.45">
      <c r="B10" s="59" t="s">
        <v>1247</v>
      </c>
      <c r="G10" s="59" t="s">
        <v>1248</v>
      </c>
    </row>
    <row r="11" spans="1:9" x14ac:dyDescent="0.45">
      <c r="B11" s="60" t="s">
        <v>1249</v>
      </c>
      <c r="C11" s="60" t="s">
        <v>1250</v>
      </c>
      <c r="D11" s="60" t="s">
        <v>1251</v>
      </c>
      <c r="G11" s="60" t="s">
        <v>1252</v>
      </c>
      <c r="H11" s="60" t="s">
        <v>1250</v>
      </c>
      <c r="I11" s="60" t="s">
        <v>1251</v>
      </c>
    </row>
    <row r="12" spans="1:9" x14ac:dyDescent="0.45">
      <c r="B12" s="61" t="s">
        <v>1253</v>
      </c>
      <c r="C12" s="61" t="s">
        <v>1254</v>
      </c>
      <c r="D12" s="61">
        <v>18</v>
      </c>
      <c r="G12" s="61" t="s">
        <v>1255</v>
      </c>
      <c r="H12" s="61" t="s">
        <v>1256</v>
      </c>
      <c r="I12" s="62">
        <f>I13-0.05</f>
        <v>0.11838494712239854</v>
      </c>
    </row>
    <row r="13" spans="1:9" x14ac:dyDescent="0.45">
      <c r="B13" s="61" t="s">
        <v>1257</v>
      </c>
      <c r="C13" s="61" t="s">
        <v>1254</v>
      </c>
      <c r="D13" s="61">
        <v>20</v>
      </c>
      <c r="G13" s="61" t="s">
        <v>1258</v>
      </c>
      <c r="H13" s="61" t="s">
        <v>1256</v>
      </c>
      <c r="I13" s="62">
        <f>'[2]Fuel Costs - PATHWAYS'!$D$7*([2]Constants!$C$33/[2]Constants!$C$27)/10^9*[2]Constants!$D$5*kWh_to_Btu</f>
        <v>0.16838494712239854</v>
      </c>
    </row>
    <row r="14" spans="1:9" x14ac:dyDescent="0.45">
      <c r="B14" s="61" t="s">
        <v>1259</v>
      </c>
      <c r="C14" s="61" t="s">
        <v>1260</v>
      </c>
      <c r="D14" s="63">
        <v>0.05</v>
      </c>
      <c r="G14" s="61" t="s">
        <v>1261</v>
      </c>
      <c r="H14" s="61" t="s">
        <v>1256</v>
      </c>
      <c r="I14" s="62">
        <f>I13+0.05</f>
        <v>0.21838494712239853</v>
      </c>
    </row>
    <row r="15" spans="1:9" x14ac:dyDescent="0.45">
      <c r="B15" s="61" t="s">
        <v>1252</v>
      </c>
      <c r="C15" s="61" t="s">
        <v>1256</v>
      </c>
      <c r="D15" s="62">
        <f>I13</f>
        <v>0.16838494712239854</v>
      </c>
    </row>
    <row r="16" spans="1:9" x14ac:dyDescent="0.45">
      <c r="B16" s="61" t="s">
        <v>1262</v>
      </c>
      <c r="C16" s="61" t="s">
        <v>1263</v>
      </c>
      <c r="D16" s="62">
        <f>'[2]Fuel Costs - PATHWAYS'!$D$20*([2]Constants!C33/[2]Constants!C27)/10^9*[2]Constants!D5*[2]Constants!D11</f>
        <v>4.1232436726381909</v>
      </c>
      <c r="E16" s="64"/>
      <c r="G16" s="59" t="s">
        <v>1248</v>
      </c>
    </row>
    <row r="17" spans="2:26" x14ac:dyDescent="0.45">
      <c r="B17" s="61" t="s">
        <v>1264</v>
      </c>
      <c r="C17" s="61" t="s">
        <v>1265</v>
      </c>
      <c r="D17" s="62">
        <f>I18</f>
        <v>1.9503949999999999</v>
      </c>
      <c r="E17" s="64"/>
      <c r="G17" s="60" t="s">
        <v>1264</v>
      </c>
      <c r="H17" s="60" t="s">
        <v>1250</v>
      </c>
      <c r="I17" s="60" t="s">
        <v>1251</v>
      </c>
    </row>
    <row r="18" spans="2:26" x14ac:dyDescent="0.45">
      <c r="B18" s="61" t="s">
        <v>1266</v>
      </c>
      <c r="C18" s="61" t="s">
        <v>1267</v>
      </c>
      <c r="D18" s="65">
        <f>'[2]Emission Factors - PATHWAYS'!$D$7/10^9*[2]Constants!$D$6</f>
        <v>6.3954140084752677E-3</v>
      </c>
      <c r="G18" s="61" t="s">
        <v>1255</v>
      </c>
      <c r="H18" s="61" t="s">
        <v>1265</v>
      </c>
      <c r="I18" s="62">
        <f>('[2]Industry Hydrogen &amp; SNG'!D13+'[2]Industry Hydrogen &amp; SNG'!D14)*H2_kg_to_MMBtu</f>
        <v>1.9503949999999999</v>
      </c>
    </row>
    <row r="19" spans="2:26" x14ac:dyDescent="0.45">
      <c r="B19" s="61" t="s">
        <v>1268</v>
      </c>
      <c r="C19" s="61" t="s">
        <v>1269</v>
      </c>
      <c r="D19" s="65">
        <f>'[2]Emission Factors - PATHWAYS'!$D$20/10^9*[2]Constants!$D$5*[2]Constants!$D$11</f>
        <v>9.4961565770639993</v>
      </c>
      <c r="G19" s="61" t="s">
        <v>1261</v>
      </c>
      <c r="H19" s="61" t="s">
        <v>1265</v>
      </c>
      <c r="I19" s="62">
        <f>'[2]Fuel Costs - PATHWAYS'!$D$10*([2]Constants!$C$33/[2]Constants!$C$27)/10^9*[2]Constants!$D$5*10^6*H2_kg_to_MMBtu</f>
        <v>7.2504201850626186</v>
      </c>
    </row>
    <row r="21" spans="2:26" x14ac:dyDescent="0.45">
      <c r="B21" s="59" t="s">
        <v>1270</v>
      </c>
      <c r="G21" s="59" t="s">
        <v>1271</v>
      </c>
      <c r="L21" s="59" t="s">
        <v>1272</v>
      </c>
      <c r="Q21" s="59" t="s">
        <v>1273</v>
      </c>
      <c r="V21" s="59" t="s">
        <v>1274</v>
      </c>
    </row>
    <row r="22" spans="2:26" x14ac:dyDescent="0.45">
      <c r="B22" s="60" t="s">
        <v>1249</v>
      </c>
      <c r="C22" s="60" t="s">
        <v>1250</v>
      </c>
      <c r="D22" s="60" t="s">
        <v>1275</v>
      </c>
      <c r="E22" s="60" t="s">
        <v>1276</v>
      </c>
      <c r="G22" s="60" t="s">
        <v>1249</v>
      </c>
      <c r="H22" s="60" t="s">
        <v>1250</v>
      </c>
      <c r="I22" s="60" t="s">
        <v>1275</v>
      </c>
      <c r="J22" s="60" t="s">
        <v>1276</v>
      </c>
      <c r="L22" s="60" t="s">
        <v>1249</v>
      </c>
      <c r="M22" s="60" t="s">
        <v>1250</v>
      </c>
      <c r="N22" s="60" t="s">
        <v>1275</v>
      </c>
      <c r="O22" s="60" t="s">
        <v>1276</v>
      </c>
      <c r="Q22" s="60" t="s">
        <v>1249</v>
      </c>
      <c r="R22" s="60" t="s">
        <v>1250</v>
      </c>
      <c r="S22" s="60" t="s">
        <v>1275</v>
      </c>
      <c r="T22" s="60" t="s">
        <v>1276</v>
      </c>
      <c r="V22" s="60" t="s">
        <v>1249</v>
      </c>
      <c r="W22" s="60" t="s">
        <v>1250</v>
      </c>
      <c r="X22" s="60" t="s">
        <v>1275</v>
      </c>
      <c r="Y22" s="60" t="s">
        <v>1277</v>
      </c>
      <c r="Z22" s="60" t="s">
        <v>1276</v>
      </c>
    </row>
    <row r="23" spans="2:26" x14ac:dyDescent="0.45">
      <c r="B23" s="61" t="s">
        <v>1278</v>
      </c>
      <c r="C23" s="61" t="s">
        <v>1279</v>
      </c>
      <c r="D23" s="66">
        <v>60000</v>
      </c>
      <c r="E23" s="66">
        <v>50000</v>
      </c>
      <c r="G23" s="61" t="s">
        <v>1278</v>
      </c>
      <c r="H23" s="61" t="s">
        <v>1279</v>
      </c>
      <c r="I23" s="66">
        <v>76000</v>
      </c>
      <c r="J23" s="66">
        <v>55000</v>
      </c>
      <c r="L23" s="61" t="s">
        <v>1278</v>
      </c>
      <c r="M23" s="61" t="s">
        <v>1279</v>
      </c>
      <c r="N23" s="66">
        <v>110000</v>
      </c>
      <c r="O23" s="66">
        <v>85000</v>
      </c>
      <c r="Q23" s="61" t="s">
        <v>1278</v>
      </c>
      <c r="R23" s="61" t="s">
        <v>1279</v>
      </c>
      <c r="S23" s="66">
        <v>149199</v>
      </c>
      <c r="T23" s="66">
        <v>120000</v>
      </c>
      <c r="V23" s="61" t="s">
        <v>1278</v>
      </c>
      <c r="W23" s="61" t="s">
        <v>1279</v>
      </c>
      <c r="X23" s="66">
        <v>170748</v>
      </c>
      <c r="Y23" s="66">
        <v>190155</v>
      </c>
      <c r="Z23" s="66">
        <v>130000</v>
      </c>
    </row>
    <row r="24" spans="2:26" x14ac:dyDescent="0.45">
      <c r="B24" s="61" t="s">
        <v>1280</v>
      </c>
      <c r="C24" s="61" t="s">
        <v>1281</v>
      </c>
      <c r="D24" s="67">
        <v>2.1</v>
      </c>
      <c r="E24" s="61"/>
      <c r="G24" s="61" t="s">
        <v>1280</v>
      </c>
      <c r="H24" s="61" t="s">
        <v>1281</v>
      </c>
      <c r="I24" s="67">
        <v>1.3</v>
      </c>
      <c r="J24" s="61"/>
      <c r="L24" s="61" t="s">
        <v>1280</v>
      </c>
      <c r="M24" s="61" t="s">
        <v>1281</v>
      </c>
      <c r="N24" s="67">
        <v>0.8</v>
      </c>
      <c r="O24" s="61"/>
      <c r="Q24" s="61" t="s">
        <v>1280</v>
      </c>
      <c r="R24" s="61" t="s">
        <v>1281</v>
      </c>
      <c r="S24" s="67">
        <v>0.7</v>
      </c>
      <c r="T24" s="61"/>
      <c r="V24" s="61" t="s">
        <v>1280</v>
      </c>
      <c r="W24" s="61" t="s">
        <v>1281</v>
      </c>
      <c r="X24" s="67">
        <v>0.6</v>
      </c>
      <c r="Y24" s="67"/>
      <c r="Z24" s="61"/>
    </row>
    <row r="25" spans="2:26" x14ac:dyDescent="0.45">
      <c r="B25" s="61" t="s">
        <v>1280</v>
      </c>
      <c r="C25" s="61" t="s">
        <v>1282</v>
      </c>
      <c r="D25" s="68">
        <f>D24/[2]Constants!$D$10</f>
        <v>67.741935483870975</v>
      </c>
      <c r="E25" s="61">
        <v>24.8</v>
      </c>
      <c r="G25" s="61" t="s">
        <v>1280</v>
      </c>
      <c r="H25" s="61" t="s">
        <v>1282</v>
      </c>
      <c r="I25" s="68">
        <f>I24/[2]Constants!$D$10</f>
        <v>41.935483870967744</v>
      </c>
      <c r="J25" s="61">
        <v>14.3</v>
      </c>
      <c r="L25" s="61" t="s">
        <v>1280</v>
      </c>
      <c r="M25" s="61" t="s">
        <v>1282</v>
      </c>
      <c r="N25" s="68">
        <f>N24/[2]Constants!$D$10</f>
        <v>25.806451612903228</v>
      </c>
      <c r="O25" s="61">
        <v>8.1</v>
      </c>
      <c r="Q25" s="61" t="s">
        <v>1280</v>
      </c>
      <c r="R25" s="61" t="s">
        <v>1282</v>
      </c>
      <c r="S25" s="68">
        <f>S24/[2]Constants!$D$10</f>
        <v>22.58064516129032</v>
      </c>
      <c r="T25" s="61">
        <v>8.1</v>
      </c>
      <c r="V25" s="61" t="s">
        <v>1280</v>
      </c>
      <c r="W25" s="61" t="s">
        <v>1283</v>
      </c>
      <c r="X25" s="67"/>
      <c r="Y25" s="67">
        <v>17.5</v>
      </c>
      <c r="Z25" s="61"/>
    </row>
    <row r="26" spans="2:26" x14ac:dyDescent="0.45">
      <c r="B26" s="61" t="s">
        <v>1284</v>
      </c>
      <c r="C26" s="61" t="s">
        <v>1285</v>
      </c>
      <c r="D26" s="62">
        <v>0.128</v>
      </c>
      <c r="E26" s="62">
        <v>0.17</v>
      </c>
      <c r="G26" s="61" t="s">
        <v>1284</v>
      </c>
      <c r="H26" s="61" t="s">
        <v>1285</v>
      </c>
      <c r="I26" s="62">
        <v>0.23300000000000001</v>
      </c>
      <c r="J26" s="62">
        <v>0.31</v>
      </c>
      <c r="L26" s="61" t="s">
        <v>1284</v>
      </c>
      <c r="M26" s="61" t="s">
        <v>1285</v>
      </c>
      <c r="N26" s="62">
        <v>0.23300000000000001</v>
      </c>
      <c r="O26" s="62">
        <v>0.31</v>
      </c>
      <c r="Q26" s="61" t="s">
        <v>1284</v>
      </c>
      <c r="R26" s="61" t="s">
        <v>1285</v>
      </c>
      <c r="S26" s="62">
        <v>0.23300000000000001</v>
      </c>
      <c r="T26" s="62">
        <v>0.31</v>
      </c>
      <c r="V26" s="61" t="s">
        <v>1280</v>
      </c>
      <c r="W26" s="61" t="s">
        <v>1282</v>
      </c>
      <c r="X26" s="68">
        <f>X24/[2]Constants!$D$10</f>
        <v>19.35483870967742</v>
      </c>
      <c r="Y26" s="68">
        <f>Y25*([2]Constants!$D$9)</f>
        <v>17.8325</v>
      </c>
      <c r="Z26" s="61">
        <v>9.1999999999999993</v>
      </c>
    </row>
    <row r="27" spans="2:26" x14ac:dyDescent="0.45">
      <c r="B27" s="61" t="s">
        <v>1286</v>
      </c>
      <c r="C27" s="61" t="s">
        <v>1287</v>
      </c>
      <c r="D27" s="147">
        <v>20000</v>
      </c>
      <c r="E27" s="148"/>
      <c r="G27" s="61" t="s">
        <v>1286</v>
      </c>
      <c r="H27" s="61" t="s">
        <v>1287</v>
      </c>
      <c r="I27" s="147">
        <v>31000</v>
      </c>
      <c r="J27" s="148"/>
      <c r="L27" s="61" t="s">
        <v>1286</v>
      </c>
      <c r="M27" s="61" t="s">
        <v>1287</v>
      </c>
      <c r="N27" s="147">
        <v>31000</v>
      </c>
      <c r="O27" s="148"/>
      <c r="Q27" s="61" t="s">
        <v>1286</v>
      </c>
      <c r="R27" s="61" t="s">
        <v>1287</v>
      </c>
      <c r="S27" s="147">
        <v>27500</v>
      </c>
      <c r="T27" s="148"/>
      <c r="V27" s="61" t="s">
        <v>1284</v>
      </c>
      <c r="W27" s="61" t="s">
        <v>1285</v>
      </c>
      <c r="X27" s="62">
        <v>0.14199999999999999</v>
      </c>
      <c r="Y27" s="62">
        <v>0.19</v>
      </c>
      <c r="Z27" s="62">
        <v>0.19</v>
      </c>
    </row>
    <row r="28" spans="2:26" x14ac:dyDescent="0.45">
      <c r="B28" s="61" t="s">
        <v>1288</v>
      </c>
      <c r="C28" s="61" t="s">
        <v>1289</v>
      </c>
      <c r="D28" s="66">
        <v>5000</v>
      </c>
      <c r="E28" s="66"/>
      <c r="G28" s="61" t="s">
        <v>1288</v>
      </c>
      <c r="H28" s="61" t="s">
        <v>1289</v>
      </c>
      <c r="I28" s="66">
        <v>5000</v>
      </c>
      <c r="J28" s="66"/>
      <c r="L28" s="61" t="s">
        <v>1290</v>
      </c>
      <c r="M28" s="61" t="s">
        <v>1289</v>
      </c>
      <c r="N28" s="66">
        <v>50000</v>
      </c>
      <c r="O28" s="66"/>
      <c r="Q28" s="61" t="s">
        <v>1291</v>
      </c>
      <c r="R28" s="61" t="s">
        <v>1289</v>
      </c>
      <c r="S28" s="66">
        <v>50000</v>
      </c>
      <c r="T28" s="66"/>
      <c r="V28" s="61" t="s">
        <v>1286</v>
      </c>
      <c r="W28" s="61" t="s">
        <v>1287</v>
      </c>
      <c r="X28" s="147">
        <v>44000</v>
      </c>
      <c r="Y28" s="149"/>
      <c r="Z28" s="148"/>
    </row>
    <row r="29" spans="2:26" x14ac:dyDescent="0.45">
      <c r="B29" s="61" t="s">
        <v>1292</v>
      </c>
      <c r="C29" s="61" t="s">
        <v>1289</v>
      </c>
      <c r="D29" s="66">
        <v>0</v>
      </c>
      <c r="E29" s="66"/>
      <c r="G29" s="61" t="s">
        <v>1292</v>
      </c>
      <c r="H29" s="61" t="s">
        <v>1289</v>
      </c>
      <c r="I29" s="66">
        <v>0</v>
      </c>
      <c r="J29" s="66"/>
      <c r="L29" s="61" t="s">
        <v>1292</v>
      </c>
      <c r="M29" s="61" t="s">
        <v>1289</v>
      </c>
      <c r="N29" s="66">
        <v>0</v>
      </c>
      <c r="O29" s="66"/>
      <c r="Q29" s="61" t="s">
        <v>1292</v>
      </c>
      <c r="R29" s="61" t="s">
        <v>1289</v>
      </c>
      <c r="S29" s="66">
        <v>0</v>
      </c>
      <c r="T29" s="66"/>
      <c r="V29" s="61" t="s">
        <v>1291</v>
      </c>
      <c r="W29" s="61" t="s">
        <v>1289</v>
      </c>
      <c r="X29" s="66">
        <v>50000</v>
      </c>
      <c r="Y29" s="66"/>
      <c r="Z29" s="66"/>
    </row>
    <row r="30" spans="2:26" x14ac:dyDescent="0.45">
      <c r="B30" s="61" t="s">
        <v>1293</v>
      </c>
      <c r="C30" s="61"/>
      <c r="D30" s="69">
        <v>1</v>
      </c>
      <c r="E30" s="69"/>
      <c r="G30" s="61" t="s">
        <v>1293</v>
      </c>
      <c r="H30" s="61"/>
      <c r="I30" s="69">
        <v>1</v>
      </c>
      <c r="J30" s="69"/>
      <c r="L30" s="61" t="s">
        <v>1293</v>
      </c>
      <c r="M30" s="61"/>
      <c r="N30" s="69">
        <v>2</v>
      </c>
      <c r="O30" s="69"/>
      <c r="Q30" s="61" t="s">
        <v>1293</v>
      </c>
      <c r="R30" s="61"/>
      <c r="S30" s="69">
        <v>1</v>
      </c>
      <c r="T30" s="69"/>
      <c r="V30" s="61" t="s">
        <v>1292</v>
      </c>
      <c r="W30" s="61" t="s">
        <v>1289</v>
      </c>
      <c r="X30" s="66">
        <v>0</v>
      </c>
      <c r="Y30" s="66"/>
      <c r="Z30" s="66"/>
    </row>
    <row r="31" spans="2:26" x14ac:dyDescent="0.45">
      <c r="V31" s="61" t="s">
        <v>1293</v>
      </c>
      <c r="W31" s="61"/>
      <c r="X31" s="69">
        <v>1</v>
      </c>
      <c r="Y31" s="69"/>
      <c r="Z31" s="69"/>
    </row>
    <row r="33" spans="1:26" ht="14.65" thickBot="1" x14ac:dyDescent="0.5"/>
    <row r="34" spans="1:26" s="58" customFormat="1" ht="18" x14ac:dyDescent="0.55000000000000004">
      <c r="A34" s="57" t="s">
        <v>1294</v>
      </c>
    </row>
    <row r="36" spans="1:26" x14ac:dyDescent="0.45">
      <c r="B36" s="59" t="s">
        <v>1270</v>
      </c>
      <c r="G36" s="59" t="s">
        <v>1272</v>
      </c>
      <c r="L36" s="59" t="s">
        <v>1272</v>
      </c>
      <c r="Q36" s="59" t="s">
        <v>1273</v>
      </c>
      <c r="V36" s="59" t="s">
        <v>1274</v>
      </c>
    </row>
    <row r="37" spans="1:26" x14ac:dyDescent="0.45">
      <c r="B37" s="70" t="s">
        <v>1255</v>
      </c>
      <c r="G37" s="70" t="s">
        <v>1255</v>
      </c>
      <c r="L37" s="70" t="s">
        <v>1255</v>
      </c>
      <c r="Q37" s="70" t="s">
        <v>1255</v>
      </c>
      <c r="V37" s="70" t="s">
        <v>1255</v>
      </c>
    </row>
    <row r="38" spans="1:26" x14ac:dyDescent="0.45">
      <c r="B38" s="71" t="s">
        <v>1295</v>
      </c>
      <c r="C38" s="71" t="s">
        <v>1250</v>
      </c>
      <c r="D38" s="71" t="s">
        <v>1275</v>
      </c>
      <c r="E38" s="71" t="s">
        <v>1276</v>
      </c>
      <c r="G38" s="71" t="s">
        <v>1295</v>
      </c>
      <c r="H38" s="71" t="s">
        <v>1250</v>
      </c>
      <c r="I38" s="71" t="s">
        <v>1275</v>
      </c>
      <c r="J38" s="71" t="s">
        <v>1276</v>
      </c>
      <c r="L38" s="71" t="s">
        <v>1295</v>
      </c>
      <c r="M38" s="71" t="s">
        <v>1250</v>
      </c>
      <c r="N38" s="71" t="s">
        <v>1275</v>
      </c>
      <c r="O38" s="71" t="s">
        <v>1276</v>
      </c>
      <c r="Q38" s="71" t="s">
        <v>1295</v>
      </c>
      <c r="R38" s="71" t="s">
        <v>1250</v>
      </c>
      <c r="S38" s="71" t="s">
        <v>1275</v>
      </c>
      <c r="T38" s="71" t="s">
        <v>1276</v>
      </c>
      <c r="V38" s="71" t="s">
        <v>1295</v>
      </c>
      <c r="W38" s="71" t="s">
        <v>1250</v>
      </c>
      <c r="X38" s="71" t="s">
        <v>1275</v>
      </c>
      <c r="Y38" s="71" t="s">
        <v>1277</v>
      </c>
      <c r="Z38" s="71" t="s">
        <v>1276</v>
      </c>
    </row>
    <row r="39" spans="1:26" x14ac:dyDescent="0.45">
      <c r="B39" s="56" t="s">
        <v>1296</v>
      </c>
      <c r="C39" s="56" t="s">
        <v>1297</v>
      </c>
      <c r="D39" s="72">
        <f>SUM(-PMT($D$14,$D$12,$D$23),-PMT($D$14,$D$13,SUM($D$28:$D$29)/$D$30))</f>
        <v>5533.9862751376177</v>
      </c>
      <c r="E39" s="72">
        <f>-PMT($D$14,$D$12,$E$23)</f>
        <v>4277.3111159868013</v>
      </c>
      <c r="G39" s="56" t="s">
        <v>1296</v>
      </c>
      <c r="H39" s="56" t="s">
        <v>1297</v>
      </c>
      <c r="I39" s="72">
        <f>SUM(-PMT($D$14,$D$12,$I$23),-PMT($D$14,$D$13,SUM($I$28:$I$29)/$I$30))</f>
        <v>6902.7258322533944</v>
      </c>
      <c r="J39" s="72">
        <f>-PMT($D$14,$D$12,$J$23)</f>
        <v>4705.0422275854817</v>
      </c>
      <c r="L39" s="56" t="s">
        <v>1296</v>
      </c>
      <c r="M39" s="56" t="s">
        <v>1297</v>
      </c>
      <c r="N39" s="72">
        <f>SUM(-PMT($D$14,$D$12,$N$23),-PMT($D$14,$D$13,SUM($N$28:$N$29)/$N$30))</f>
        <v>11416.149134938247</v>
      </c>
      <c r="O39" s="72">
        <f>-PMT($D$14,$D$12,$O$23)</f>
        <v>7271.4288971775622</v>
      </c>
      <c r="Q39" s="56" t="s">
        <v>1296</v>
      </c>
      <c r="R39" s="56" t="s">
        <v>1297</v>
      </c>
      <c r="S39" s="72">
        <f>SUM(-PMT($D$14,$D$12,$S$23),-PMT($D$14,$D$13,SUM($S$28:$S$29)/$S$30))</f>
        <v>16775.540183416862</v>
      </c>
      <c r="T39" s="72">
        <f>-PMT($D$14,$D$12,$T$23)</f>
        <v>10265.546678368322</v>
      </c>
      <c r="V39" s="56" t="s">
        <v>1296</v>
      </c>
      <c r="W39" s="56" t="s">
        <v>1297</v>
      </c>
      <c r="X39" s="72">
        <f>SUM(-PMT($D$14,$D$12,$X$23),-PMT($D$14,$D$13,SUM($X$29:$X$30)/$X$31))</f>
        <v>18618.975728184854</v>
      </c>
      <c r="Y39" s="72">
        <f>-PMT($D$14,$D$12,$Y$23)</f>
        <v>16267.041905209406</v>
      </c>
      <c r="Z39" s="72">
        <f>-PMT($D$14,$D$12,$Z$23)</f>
        <v>11121.008901565685</v>
      </c>
    </row>
    <row r="40" spans="1:26" x14ac:dyDescent="0.45">
      <c r="B40" s="56" t="s">
        <v>1298</v>
      </c>
      <c r="C40" s="56" t="s">
        <v>1297</v>
      </c>
      <c r="D40" s="72">
        <f>$D$27*(1/$D$25)/[2]Constants!$D$10*$I$12</f>
        <v>1127.4756868799861</v>
      </c>
      <c r="E40" s="72">
        <f>$D$27*(1/$E$25)*$D$16</f>
        <v>3325.1965101920891</v>
      </c>
      <c r="G40" s="56" t="s">
        <v>1298</v>
      </c>
      <c r="H40" s="56" t="s">
        <v>1297</v>
      </c>
      <c r="I40" s="72">
        <f>$I$27*(1/$I$25)/[2]Constants!$D$10*$I$12</f>
        <v>2823.0256621495037</v>
      </c>
      <c r="J40" s="72">
        <f>$I$27*(1/$J$25)*$D$16</f>
        <v>8938.500269355518</v>
      </c>
      <c r="L40" s="56" t="s">
        <v>1298</v>
      </c>
      <c r="M40" s="56" t="s">
        <v>1297</v>
      </c>
      <c r="N40" s="72">
        <f>$N$27*(1/$N$25)/[2]Constants!$D$10*$I$12</f>
        <v>4587.4167009929433</v>
      </c>
      <c r="O40" s="72">
        <f>$N$27*(1/$O$25)*$D$16</f>
        <v>15780.315290343695</v>
      </c>
      <c r="Q40" s="56" t="s">
        <v>1298</v>
      </c>
      <c r="R40" s="56" t="s">
        <v>1297</v>
      </c>
      <c r="S40" s="72">
        <f>$S$27*(1/$S$25)/[2]Constants!$D$10*$I$12</f>
        <v>4650.8372083799431</v>
      </c>
      <c r="T40" s="72">
        <f>$S$27*(1/$T$25)*$D$16</f>
        <v>13998.66678982102</v>
      </c>
      <c r="V40" s="56" t="s">
        <v>1298</v>
      </c>
      <c r="W40" s="56" t="s">
        <v>1297</v>
      </c>
      <c r="X40" s="72">
        <f>$X$28*(1/$X$26)/[2]Constants!$D$10*$I$12</f>
        <v>8681.5627889758944</v>
      </c>
      <c r="Y40" s="72">
        <f>$X$28*(1/$Y$25)*$I$18</f>
        <v>4903.8502857142848</v>
      </c>
      <c r="Z40" s="72">
        <f>$X$28*(1/$Z$26)*$D$16</f>
        <v>19719.861043052217</v>
      </c>
    </row>
    <row r="41" spans="1:26" x14ac:dyDescent="0.45">
      <c r="B41" s="56" t="s">
        <v>1299</v>
      </c>
      <c r="C41" s="56" t="s">
        <v>1297</v>
      </c>
      <c r="D41" s="72">
        <f>$D$26*$D$27</f>
        <v>2560</v>
      </c>
      <c r="E41" s="72">
        <f>$E$26*$D$27</f>
        <v>3400.0000000000005</v>
      </c>
      <c r="G41" s="56" t="s">
        <v>1299</v>
      </c>
      <c r="H41" s="56" t="s">
        <v>1297</v>
      </c>
      <c r="I41" s="72">
        <f>$I$26*$I$27</f>
        <v>7223</v>
      </c>
      <c r="J41" s="72">
        <f>$J$26*$I$27</f>
        <v>9610</v>
      </c>
      <c r="L41" s="56" t="s">
        <v>1299</v>
      </c>
      <c r="M41" s="56" t="s">
        <v>1297</v>
      </c>
      <c r="N41" s="72">
        <f>$N$26*$N$27</f>
        <v>7223</v>
      </c>
      <c r="O41" s="72">
        <f>$O$26*$N$27</f>
        <v>9610</v>
      </c>
      <c r="Q41" s="56" t="s">
        <v>1299</v>
      </c>
      <c r="R41" s="56" t="s">
        <v>1297</v>
      </c>
      <c r="S41" s="72">
        <f>$S$26*$S$27</f>
        <v>6407.5</v>
      </c>
      <c r="T41" s="72">
        <f>$T$26*$S$27</f>
        <v>8525</v>
      </c>
      <c r="V41" s="56" t="s">
        <v>1299</v>
      </c>
      <c r="W41" s="56" t="s">
        <v>1297</v>
      </c>
      <c r="X41" s="72">
        <f>$X$27*$X$28</f>
        <v>6247.9999999999991</v>
      </c>
      <c r="Y41" s="72">
        <f>$Y$27*$X$28</f>
        <v>8360</v>
      </c>
      <c r="Z41" s="72">
        <f>$Z$27*$X$28</f>
        <v>8360</v>
      </c>
    </row>
    <row r="42" spans="1:26" x14ac:dyDescent="0.45">
      <c r="B42" s="56" t="s">
        <v>1300</v>
      </c>
      <c r="C42" s="56" t="s">
        <v>1297</v>
      </c>
      <c r="D42" s="72">
        <f>SUM(D39:D41)</f>
        <v>9221.4619620176036</v>
      </c>
      <c r="E42" s="72">
        <f>SUM(E39:E41)</f>
        <v>11002.507626178891</v>
      </c>
      <c r="F42" s="72"/>
      <c r="G42" s="56" t="s">
        <v>1300</v>
      </c>
      <c r="H42" s="56" t="s">
        <v>1297</v>
      </c>
      <c r="I42" s="72">
        <f>SUM(I39:I41)</f>
        <v>16948.751494402899</v>
      </c>
      <c r="J42" s="72">
        <f>SUM(J39:J41)</f>
        <v>23253.542496941001</v>
      </c>
      <c r="L42" s="56" t="s">
        <v>1300</v>
      </c>
      <c r="M42" s="56" t="s">
        <v>1297</v>
      </c>
      <c r="N42" s="72">
        <f>SUM(N39:N41)</f>
        <v>23226.565835931189</v>
      </c>
      <c r="O42" s="72">
        <f>SUM(O39:O41)</f>
        <v>32661.744187521257</v>
      </c>
      <c r="Q42" s="56" t="s">
        <v>1300</v>
      </c>
      <c r="R42" s="56" t="s">
        <v>1297</v>
      </c>
      <c r="S42" s="72">
        <f>SUM(S39:S41)</f>
        <v>27833.877391796806</v>
      </c>
      <c r="T42" s="72">
        <f>SUM(T39:T41)</f>
        <v>32789.213468189344</v>
      </c>
      <c r="V42" s="56" t="s">
        <v>1300</v>
      </c>
      <c r="W42" s="56" t="s">
        <v>1297</v>
      </c>
      <c r="X42" s="72">
        <f>SUM(X39:X41)</f>
        <v>33548.538517160749</v>
      </c>
      <c r="Y42" s="72">
        <f>SUM(Y39:Y41)</f>
        <v>29530.892190923689</v>
      </c>
      <c r="Z42" s="72">
        <f>SUM(Z39:Z41)</f>
        <v>39200.869944617902</v>
      </c>
    </row>
    <row r="43" spans="1:26" x14ac:dyDescent="0.45">
      <c r="B43" s="73" t="s">
        <v>1301</v>
      </c>
      <c r="C43" s="73" t="s">
        <v>1302</v>
      </c>
      <c r="D43" s="74">
        <f>$D$27*(1/$D$24)*$D$18/1000</f>
        <v>6.0908704842621592E-2</v>
      </c>
      <c r="E43" s="74">
        <f>$D$27*(1/$E$25)*$D$19/1000</f>
        <v>7.6581907879548368</v>
      </c>
      <c r="G43" s="73" t="s">
        <v>1301</v>
      </c>
      <c r="H43" s="73" t="s">
        <v>1302</v>
      </c>
      <c r="I43" s="74">
        <f>$I$27*(1/$I$24)*$D$18/1000</f>
        <v>0.15250602635594868</v>
      </c>
      <c r="J43" s="74">
        <f>$I$27*(1/$J$25)*$D$19/1000</f>
        <v>20.586073698530349</v>
      </c>
      <c r="L43" s="73" t="s">
        <v>1301</v>
      </c>
      <c r="M43" s="73" t="s">
        <v>1302</v>
      </c>
      <c r="N43" s="74">
        <f>$N$27*(1/$N$24)*$D$18/1000</f>
        <v>0.24782229282841664</v>
      </c>
      <c r="O43" s="74">
        <f>$N$27*(1/$O$25)*$D$16/1000</f>
        <v>15.780315290343696</v>
      </c>
      <c r="Q43" s="73" t="s">
        <v>1301</v>
      </c>
      <c r="R43" s="73" t="s">
        <v>1302</v>
      </c>
      <c r="S43" s="74">
        <f>$S$27*(1/$S$24)*$D$18/1000</f>
        <v>0.25124840747581412</v>
      </c>
      <c r="T43" s="74">
        <f>$S$27*(1/$T$25)*$D$19/1000</f>
        <v>32.240037761637033</v>
      </c>
      <c r="V43" s="73" t="s">
        <v>1301</v>
      </c>
      <c r="W43" s="73" t="s">
        <v>1302</v>
      </c>
      <c r="X43" s="74">
        <f>$X$28*(1/$X$24)*$D$18/1000</f>
        <v>0.46899702728818637</v>
      </c>
      <c r="Y43" s="74">
        <v>0</v>
      </c>
      <c r="Z43" s="74">
        <f>$X$28*(1/$Z$26)*$D$19/1000</f>
        <v>45.416401020740864</v>
      </c>
    </row>
    <row r="44" spans="1:26" x14ac:dyDescent="0.45">
      <c r="A44" s="56" t="s">
        <v>1303</v>
      </c>
      <c r="B44" s="75" t="s">
        <v>1304</v>
      </c>
      <c r="C44" s="75" t="s">
        <v>1305</v>
      </c>
      <c r="D44" s="76">
        <f>(D42-E42)/(E43-D43)</f>
        <v>-234.43195141066616</v>
      </c>
      <c r="E44" s="75"/>
      <c r="G44" s="75" t="s">
        <v>1304</v>
      </c>
      <c r="H44" s="75" t="s">
        <v>1305</v>
      </c>
      <c r="I44" s="76">
        <f>(I42-J42)/(J43-I43)</f>
        <v>-308.55067033270501</v>
      </c>
      <c r="J44" s="75"/>
      <c r="L44" s="75" t="s">
        <v>1304</v>
      </c>
      <c r="M44" s="75" t="s">
        <v>1305</v>
      </c>
      <c r="N44" s="76">
        <f>(N42-O42)/(O43-N43)</f>
        <v>-607.44777757822942</v>
      </c>
      <c r="O44" s="75"/>
      <c r="Q44" s="75" t="s">
        <v>1304</v>
      </c>
      <c r="R44" s="75" t="s">
        <v>1305</v>
      </c>
      <c r="S44" s="76">
        <f>(S42-T42)/(T43-S43)</f>
        <v>-154.90852190528207</v>
      </c>
      <c r="T44" s="75"/>
      <c r="V44" s="75" t="s">
        <v>1304</v>
      </c>
      <c r="W44" s="75" t="s">
        <v>1305</v>
      </c>
      <c r="X44" s="76">
        <f>(X42-Z42)/(Z43-X43)</f>
        <v>-125.75434675338553</v>
      </c>
      <c r="Y44" s="76">
        <f>(Y42-Z42)/(Z43-Y43)</f>
        <v>-212.91818674223231</v>
      </c>
      <c r="Z44" s="75"/>
    </row>
    <row r="47" spans="1:26" x14ac:dyDescent="0.45">
      <c r="B47" s="59" t="s">
        <v>1270</v>
      </c>
      <c r="G47" s="59" t="s">
        <v>1272</v>
      </c>
      <c r="L47" s="59" t="s">
        <v>1272</v>
      </c>
      <c r="Q47" s="59" t="s">
        <v>1273</v>
      </c>
      <c r="V47" s="59" t="s">
        <v>1274</v>
      </c>
    </row>
    <row r="48" spans="1:26" x14ac:dyDescent="0.45">
      <c r="B48" s="70" t="s">
        <v>1258</v>
      </c>
      <c r="G48" s="70" t="s">
        <v>1258</v>
      </c>
      <c r="L48" s="70" t="s">
        <v>1258</v>
      </c>
      <c r="Q48" s="70" t="s">
        <v>1258</v>
      </c>
      <c r="V48" s="70" t="s">
        <v>1258</v>
      </c>
    </row>
    <row r="49" spans="1:26" x14ac:dyDescent="0.45">
      <c r="B49" s="71" t="s">
        <v>1295</v>
      </c>
      <c r="C49" s="71" t="s">
        <v>1250</v>
      </c>
      <c r="D49" s="71" t="s">
        <v>1275</v>
      </c>
      <c r="E49" s="71" t="s">
        <v>1276</v>
      </c>
      <c r="G49" s="71" t="s">
        <v>1295</v>
      </c>
      <c r="H49" s="71" t="s">
        <v>1250</v>
      </c>
      <c r="I49" s="71" t="s">
        <v>1275</v>
      </c>
      <c r="J49" s="71" t="s">
        <v>1276</v>
      </c>
      <c r="L49" s="71" t="s">
        <v>1295</v>
      </c>
      <c r="M49" s="71" t="s">
        <v>1250</v>
      </c>
      <c r="N49" s="71" t="s">
        <v>1275</v>
      </c>
      <c r="O49" s="71" t="s">
        <v>1276</v>
      </c>
      <c r="Q49" s="71" t="s">
        <v>1295</v>
      </c>
      <c r="R49" s="71" t="s">
        <v>1250</v>
      </c>
      <c r="S49" s="71" t="s">
        <v>1275</v>
      </c>
      <c r="T49" s="71" t="s">
        <v>1276</v>
      </c>
      <c r="V49" s="71" t="s">
        <v>1295</v>
      </c>
      <c r="W49" s="71" t="s">
        <v>1250</v>
      </c>
      <c r="X49" s="71" t="s">
        <v>1275</v>
      </c>
      <c r="Y49" s="71"/>
      <c r="Z49" s="71" t="s">
        <v>1276</v>
      </c>
    </row>
    <row r="50" spans="1:26" x14ac:dyDescent="0.45">
      <c r="B50" s="56" t="s">
        <v>1296</v>
      </c>
      <c r="C50" s="56" t="s">
        <v>1297</v>
      </c>
      <c r="D50" s="72">
        <f>SUM(-PMT($D$14,$D$12,$D$23),-PMT($D$14,$D$13,SUM($D$28:$D$29)/$D$30))</f>
        <v>5533.9862751376177</v>
      </c>
      <c r="E50" s="72">
        <f>-PMT($D$14,$D$12,$E$23)</f>
        <v>4277.3111159868013</v>
      </c>
      <c r="G50" s="56" t="s">
        <v>1296</v>
      </c>
      <c r="H50" s="56" t="s">
        <v>1297</v>
      </c>
      <c r="I50" s="72">
        <f>SUM(-PMT($D$14,$D$12,$I$23),-PMT($D$14,$D$13,SUM($I$28:$I$29)/$I$30))</f>
        <v>6902.7258322533944</v>
      </c>
      <c r="J50" s="72">
        <f>-PMT($D$14,$D$12,$J$23)</f>
        <v>4705.0422275854817</v>
      </c>
      <c r="L50" s="56" t="s">
        <v>1296</v>
      </c>
      <c r="M50" s="56" t="s">
        <v>1297</v>
      </c>
      <c r="N50" s="72">
        <f>SUM(-PMT($D$14,$D$12,$N$23),-PMT($D$14,$D$13,SUM($N$28:$N$29)/$N$30))</f>
        <v>11416.149134938247</v>
      </c>
      <c r="O50" s="72">
        <f>-PMT($D$14,$D$12,$O$23)</f>
        <v>7271.4288971775622</v>
      </c>
      <c r="Q50" s="56" t="s">
        <v>1296</v>
      </c>
      <c r="R50" s="56" t="s">
        <v>1297</v>
      </c>
      <c r="S50" s="72">
        <f>SUM(-PMT($D$14,$D$12,$S$23),-PMT($D$14,$D$13,SUM($S$28:$S$29)/$S$30))</f>
        <v>16775.540183416862</v>
      </c>
      <c r="T50" s="72">
        <f>-PMT($D$14,$D$12,$T$23)</f>
        <v>10265.546678368322</v>
      </c>
      <c r="V50" s="56" t="s">
        <v>1296</v>
      </c>
      <c r="W50" s="56" t="s">
        <v>1297</v>
      </c>
      <c r="X50" s="72">
        <f>SUM(-PMT($D$14,$D$12,$X$23),-PMT($D$14,$D$13,SUM($X$29:$X$30)/$X$31))</f>
        <v>18618.975728184854</v>
      </c>
      <c r="Y50" s="72"/>
      <c r="Z50" s="72">
        <f>-PMT($D$14,$D$12,$Z$23)</f>
        <v>11121.008901565685</v>
      </c>
    </row>
    <row r="51" spans="1:26" x14ac:dyDescent="0.45">
      <c r="B51" s="56" t="s">
        <v>1298</v>
      </c>
      <c r="C51" s="56" t="s">
        <v>1297</v>
      </c>
      <c r="D51" s="72">
        <f>$D$27*(1/$D$25)/[2]Constants!$D$10*$I$13</f>
        <v>1603.6661630704625</v>
      </c>
      <c r="E51" s="72">
        <f>$D$27*(1/$E$25)*$D$16</f>
        <v>3325.1965101920891</v>
      </c>
      <c r="G51" s="56" t="s">
        <v>1298</v>
      </c>
      <c r="H51" s="56" t="s">
        <v>1297</v>
      </c>
      <c r="I51" s="72">
        <f>$I$27*(1/$I$25)/[2]Constants!$D$10*$I$13</f>
        <v>4015.333354457196</v>
      </c>
      <c r="J51" s="72">
        <f>$I$27*(1/$J$25)*$D$16</f>
        <v>8938.500269355518</v>
      </c>
      <c r="L51" s="56" t="s">
        <v>1298</v>
      </c>
      <c r="M51" s="56" t="s">
        <v>1297</v>
      </c>
      <c r="N51" s="72">
        <f>$N$27*(1/$N$25)/[2]Constants!$D$10*$I$13</f>
        <v>6524.9167009929433</v>
      </c>
      <c r="O51" s="72">
        <f>$N$27*(1/$O$25)*$D$16</f>
        <v>15780.315290343695</v>
      </c>
      <c r="Q51" s="56" t="s">
        <v>1298</v>
      </c>
      <c r="R51" s="56" t="s">
        <v>1297</v>
      </c>
      <c r="S51" s="72">
        <f>$S$27*(1/$S$25)/[2]Constants!$D$10*$I$13</f>
        <v>6615.1229226656578</v>
      </c>
      <c r="T51" s="72">
        <f>$S$27*(1/$T$25)*$D$16</f>
        <v>13998.66678982102</v>
      </c>
      <c r="V51" s="56" t="s">
        <v>1298</v>
      </c>
      <c r="W51" s="56" t="s">
        <v>1297</v>
      </c>
      <c r="X51" s="72">
        <f>$X$28*(1/$X$26)/[2]Constants!$D$10*$I$13</f>
        <v>12348.229455642562</v>
      </c>
      <c r="Y51" s="72"/>
      <c r="Z51" s="72">
        <f>$X$28*(1/$Z$26)*$D$16</f>
        <v>19719.861043052217</v>
      </c>
    </row>
    <row r="52" spans="1:26" x14ac:dyDescent="0.45">
      <c r="B52" s="56" t="s">
        <v>1299</v>
      </c>
      <c r="C52" s="56" t="s">
        <v>1297</v>
      </c>
      <c r="D52" s="72">
        <f>$D$26*$D$27</f>
        <v>2560</v>
      </c>
      <c r="E52" s="72">
        <f>$E$26*$D$27</f>
        <v>3400.0000000000005</v>
      </c>
      <c r="G52" s="56" t="s">
        <v>1299</v>
      </c>
      <c r="H52" s="56" t="s">
        <v>1297</v>
      </c>
      <c r="I52" s="72">
        <f>$I$26*$I$27</f>
        <v>7223</v>
      </c>
      <c r="J52" s="72">
        <f>$J$26*$I$27</f>
        <v>9610</v>
      </c>
      <c r="L52" s="56" t="s">
        <v>1299</v>
      </c>
      <c r="M52" s="56" t="s">
        <v>1297</v>
      </c>
      <c r="N52" s="72">
        <f>$N$26*$N$27</f>
        <v>7223</v>
      </c>
      <c r="O52" s="72">
        <f>$O$26*$N$27</f>
        <v>9610</v>
      </c>
      <c r="Q52" s="56" t="s">
        <v>1299</v>
      </c>
      <c r="R52" s="56" t="s">
        <v>1297</v>
      </c>
      <c r="S52" s="72">
        <f>$S$26*$S$27</f>
        <v>6407.5</v>
      </c>
      <c r="T52" s="72">
        <f>$T$26*$S$27</f>
        <v>8525</v>
      </c>
      <c r="V52" s="56" t="s">
        <v>1299</v>
      </c>
      <c r="W52" s="56" t="s">
        <v>1297</v>
      </c>
      <c r="X52" s="72">
        <f>$X$27*$X$28</f>
        <v>6247.9999999999991</v>
      </c>
      <c r="Y52" s="72"/>
      <c r="Z52" s="72">
        <f>$Z$27*$X$28</f>
        <v>8360</v>
      </c>
    </row>
    <row r="53" spans="1:26" x14ac:dyDescent="0.45">
      <c r="B53" s="56" t="s">
        <v>1300</v>
      </c>
      <c r="C53" s="56" t="s">
        <v>1297</v>
      </c>
      <c r="D53" s="72">
        <f>SUM(D50:D52)</f>
        <v>9697.6524382080806</v>
      </c>
      <c r="E53" s="72">
        <f>SUM(E50:E52)</f>
        <v>11002.507626178891</v>
      </c>
      <c r="F53" s="72"/>
      <c r="G53" s="56" t="s">
        <v>1300</v>
      </c>
      <c r="H53" s="56" t="s">
        <v>1297</v>
      </c>
      <c r="I53" s="72">
        <f>SUM(I50:I52)</f>
        <v>18141.05918671059</v>
      </c>
      <c r="J53" s="72">
        <f>SUM(J50:J52)</f>
        <v>23253.542496941001</v>
      </c>
      <c r="L53" s="56" t="s">
        <v>1300</v>
      </c>
      <c r="M53" s="56" t="s">
        <v>1297</v>
      </c>
      <c r="N53" s="72">
        <f>SUM(N50:N52)</f>
        <v>25164.065835931189</v>
      </c>
      <c r="O53" s="72">
        <f>SUM(O50:O52)</f>
        <v>32661.744187521257</v>
      </c>
      <c r="Q53" s="56" t="s">
        <v>1300</v>
      </c>
      <c r="R53" s="56" t="s">
        <v>1297</v>
      </c>
      <c r="S53" s="72">
        <f>SUM(S50:S52)</f>
        <v>29798.16310608252</v>
      </c>
      <c r="T53" s="72">
        <f>SUM(T50:T52)</f>
        <v>32789.213468189344</v>
      </c>
      <c r="V53" s="56" t="s">
        <v>1300</v>
      </c>
      <c r="W53" s="56" t="s">
        <v>1297</v>
      </c>
      <c r="X53" s="72">
        <f>SUM(X50:X52)</f>
        <v>37215.205183827413</v>
      </c>
      <c r="Y53" s="72"/>
      <c r="Z53" s="72">
        <f>SUM(Z50:Z52)</f>
        <v>39200.869944617902</v>
      </c>
    </row>
    <row r="54" spans="1:26" x14ac:dyDescent="0.45">
      <c r="B54" s="73" t="s">
        <v>1301</v>
      </c>
      <c r="C54" s="73" t="s">
        <v>1302</v>
      </c>
      <c r="D54" s="74">
        <f>$D$27*(1/$D$24)*$D$18/1000</f>
        <v>6.0908704842621592E-2</v>
      </c>
      <c r="E54" s="74">
        <f>$D$27*(1/$E$25)*$D$19/1000</f>
        <v>7.6581907879548368</v>
      </c>
      <c r="G54" s="73" t="s">
        <v>1301</v>
      </c>
      <c r="H54" s="73" t="s">
        <v>1302</v>
      </c>
      <c r="I54" s="74">
        <f>$I$27*(1/$I$24)*$D$18/1000</f>
        <v>0.15250602635594868</v>
      </c>
      <c r="J54" s="74">
        <f>$I$27*(1/$J$25)*$D$19/1000</f>
        <v>20.586073698530349</v>
      </c>
      <c r="L54" s="73" t="s">
        <v>1301</v>
      </c>
      <c r="M54" s="73" t="s">
        <v>1302</v>
      </c>
      <c r="N54" s="74">
        <f>$N$27*(1/$N$24)*$D$18/1000</f>
        <v>0.24782229282841664</v>
      </c>
      <c r="O54" s="74">
        <f>$N$27*(1/$O$25)*$D$16/1000</f>
        <v>15.780315290343696</v>
      </c>
      <c r="Q54" s="73" t="s">
        <v>1301</v>
      </c>
      <c r="R54" s="73" t="s">
        <v>1302</v>
      </c>
      <c r="S54" s="74">
        <f>$S$27*(1/$S$24)*$D$18/1000</f>
        <v>0.25124840747581412</v>
      </c>
      <c r="T54" s="74">
        <f>$S$27*(1/$T$25)*$D$19/1000</f>
        <v>32.240037761637033</v>
      </c>
      <c r="V54" s="73" t="s">
        <v>1301</v>
      </c>
      <c r="W54" s="73" t="s">
        <v>1302</v>
      </c>
      <c r="X54" s="74">
        <f>$X$28*(1/$X$24)*$D$18/1000</f>
        <v>0.46899702728818637</v>
      </c>
      <c r="Y54" s="74"/>
      <c r="Z54" s="74">
        <f>$X$28*(1/$Z$26)*$D$19/1000</f>
        <v>45.416401020740864</v>
      </c>
    </row>
    <row r="55" spans="1:26" x14ac:dyDescent="0.45">
      <c r="A55" s="56" t="s">
        <v>1303</v>
      </c>
      <c r="B55" s="75" t="s">
        <v>1304</v>
      </c>
      <c r="C55" s="75" t="s">
        <v>1305</v>
      </c>
      <c r="D55" s="76">
        <f>(D53-E53)/(E54-D54)</f>
        <v>-171.75289448200644</v>
      </c>
      <c r="E55" s="75"/>
      <c r="G55" s="75" t="s">
        <v>1304</v>
      </c>
      <c r="H55" s="75" t="s">
        <v>1305</v>
      </c>
      <c r="I55" s="76">
        <f>(I53-J53)/(J54-I54)</f>
        <v>-250.20022896894221</v>
      </c>
      <c r="J55" s="75"/>
      <c r="L55" s="75" t="s">
        <v>1304</v>
      </c>
      <c r="M55" s="75" t="s">
        <v>1305</v>
      </c>
      <c r="N55" s="76">
        <f>(N53-O53)/(O54-N54)</f>
        <v>-482.70926970895567</v>
      </c>
      <c r="O55" s="75"/>
      <c r="Q55" s="75" t="s">
        <v>1304</v>
      </c>
      <c r="R55" s="75" t="s">
        <v>1305</v>
      </c>
      <c r="S55" s="76">
        <f>(S53-T53)/(T54-S54)</f>
        <v>-93.503081001023787</v>
      </c>
      <c r="T55" s="75"/>
      <c r="V55" s="75" t="s">
        <v>1304</v>
      </c>
      <c r="W55" s="75" t="s">
        <v>1305</v>
      </c>
      <c r="X55" s="76">
        <f>(X53-Z53)/(Z54-X54)</f>
        <v>-44.177518262895305</v>
      </c>
      <c r="Y55" s="76"/>
      <c r="Z55" s="75"/>
    </row>
    <row r="58" spans="1:26" x14ac:dyDescent="0.45">
      <c r="B58" s="59" t="s">
        <v>1270</v>
      </c>
      <c r="G58" s="59" t="s">
        <v>1272</v>
      </c>
      <c r="L58" s="59" t="s">
        <v>1272</v>
      </c>
      <c r="Q58" s="59" t="s">
        <v>1273</v>
      </c>
      <c r="V58" s="59" t="s">
        <v>1274</v>
      </c>
    </row>
    <row r="59" spans="1:26" x14ac:dyDescent="0.45">
      <c r="B59" s="70" t="s">
        <v>1261</v>
      </c>
      <c r="G59" s="70" t="s">
        <v>1261</v>
      </c>
      <c r="L59" s="70" t="s">
        <v>1261</v>
      </c>
      <c r="Q59" s="70" t="s">
        <v>1261</v>
      </c>
      <c r="V59" s="70" t="s">
        <v>1261</v>
      </c>
    </row>
    <row r="60" spans="1:26" x14ac:dyDescent="0.45">
      <c r="B60" s="71" t="s">
        <v>1295</v>
      </c>
      <c r="C60" s="71" t="s">
        <v>1250</v>
      </c>
      <c r="D60" s="71" t="s">
        <v>1275</v>
      </c>
      <c r="E60" s="71" t="s">
        <v>1276</v>
      </c>
      <c r="G60" s="71" t="s">
        <v>1295</v>
      </c>
      <c r="H60" s="71" t="s">
        <v>1250</v>
      </c>
      <c r="I60" s="71" t="s">
        <v>1275</v>
      </c>
      <c r="J60" s="71" t="s">
        <v>1276</v>
      </c>
      <c r="L60" s="71" t="s">
        <v>1295</v>
      </c>
      <c r="M60" s="71" t="s">
        <v>1250</v>
      </c>
      <c r="N60" s="71" t="s">
        <v>1275</v>
      </c>
      <c r="O60" s="71" t="s">
        <v>1276</v>
      </c>
      <c r="Q60" s="71" t="s">
        <v>1295</v>
      </c>
      <c r="R60" s="71" t="s">
        <v>1250</v>
      </c>
      <c r="S60" s="71" t="s">
        <v>1275</v>
      </c>
      <c r="T60" s="71" t="s">
        <v>1276</v>
      </c>
      <c r="V60" s="71" t="s">
        <v>1295</v>
      </c>
      <c r="W60" s="71" t="s">
        <v>1250</v>
      </c>
      <c r="X60" s="71" t="s">
        <v>1275</v>
      </c>
      <c r="Y60" s="71" t="s">
        <v>1277</v>
      </c>
      <c r="Z60" s="71" t="s">
        <v>1276</v>
      </c>
    </row>
    <row r="61" spans="1:26" x14ac:dyDescent="0.45">
      <c r="B61" s="56" t="s">
        <v>1296</v>
      </c>
      <c r="C61" s="56" t="s">
        <v>1297</v>
      </c>
      <c r="D61" s="72">
        <f>SUM(-PMT($D$14,$D$12,$D$23),-PMT($D$14,$D$13,SUM($D$28:$D$29)/$D$30))</f>
        <v>5533.9862751376177</v>
      </c>
      <c r="E61" s="72">
        <f>-PMT($D$14,$D$12,$E$23)</f>
        <v>4277.3111159868013</v>
      </c>
      <c r="G61" s="56" t="s">
        <v>1296</v>
      </c>
      <c r="H61" s="56" t="s">
        <v>1297</v>
      </c>
      <c r="I61" s="72">
        <f>SUM(-PMT($D$14,$D$12,$I$23),-PMT($D$14,$D$13,SUM($I$28:$I$29)/$I$30))</f>
        <v>6902.7258322533944</v>
      </c>
      <c r="J61" s="72">
        <f>-PMT($D$14,$D$12,$J$23)</f>
        <v>4705.0422275854817</v>
      </c>
      <c r="L61" s="56" t="s">
        <v>1296</v>
      </c>
      <c r="M61" s="56" t="s">
        <v>1297</v>
      </c>
      <c r="N61" s="72">
        <f>SUM(-PMT($D$14,$D$12,$N$23),-PMT($D$14,$D$13,SUM($N$28:$N$29)/$N$30))</f>
        <v>11416.149134938247</v>
      </c>
      <c r="O61" s="72">
        <f>-PMT($D$14,$D$12,$O$23)</f>
        <v>7271.4288971775622</v>
      </c>
      <c r="Q61" s="56" t="s">
        <v>1296</v>
      </c>
      <c r="R61" s="56" t="s">
        <v>1297</v>
      </c>
      <c r="S61" s="72">
        <f>SUM(-PMT($D$14,$D$12,$S$23),-PMT($D$14,$D$13,SUM($S$28:$S$29)/$S$30))</f>
        <v>16775.540183416862</v>
      </c>
      <c r="T61" s="72">
        <f>-PMT($D$14,$D$12,$T$23)</f>
        <v>10265.546678368322</v>
      </c>
      <c r="V61" s="56" t="s">
        <v>1296</v>
      </c>
      <c r="W61" s="56" t="s">
        <v>1297</v>
      </c>
      <c r="X61" s="72">
        <f>SUM(-PMT($D$14,$D$12,$X$23),-PMT($D$14,$D$13,SUM($X$29:$X$30)/$X$31))</f>
        <v>18618.975728184854</v>
      </c>
      <c r="Y61" s="72">
        <f>-PMT($D$14,$D$12,$Y$23)</f>
        <v>16267.041905209406</v>
      </c>
      <c r="Z61" s="72">
        <f>-PMT($D$14,$D$12,$Z$23)</f>
        <v>11121.008901565685</v>
      </c>
    </row>
    <row r="62" spans="1:26" x14ac:dyDescent="0.45">
      <c r="B62" s="56" t="s">
        <v>1298</v>
      </c>
      <c r="C62" s="56" t="s">
        <v>1297</v>
      </c>
      <c r="D62" s="72">
        <f>$D$27*(1/$D$25)/[2]Constants!$D$10*$I$14</f>
        <v>2079.8566392609387</v>
      </c>
      <c r="E62" s="72">
        <f>$D$27*(1/$E$25)*$D$16</f>
        <v>3325.1965101920891</v>
      </c>
      <c r="G62" s="56" t="s">
        <v>1298</v>
      </c>
      <c r="H62" s="56" t="s">
        <v>1297</v>
      </c>
      <c r="I62" s="72">
        <f>$I$27*(1/$I$25)/[2]Constants!$D$10*$I$14</f>
        <v>5207.6410467648884</v>
      </c>
      <c r="J62" s="72">
        <f>$I$27*(1/$J$25)*$D$16</f>
        <v>8938.500269355518</v>
      </c>
      <c r="L62" s="56" t="s">
        <v>1298</v>
      </c>
      <c r="M62" s="56" t="s">
        <v>1297</v>
      </c>
      <c r="N62" s="72">
        <f>$N$27*(1/$N$25)/[2]Constants!$D$10*$I$14</f>
        <v>8462.4167009929424</v>
      </c>
      <c r="O62" s="72">
        <f>$N$27*(1/$O$25)*$D$16</f>
        <v>15780.315290343695</v>
      </c>
      <c r="Q62" s="56" t="s">
        <v>1298</v>
      </c>
      <c r="R62" s="56" t="s">
        <v>1297</v>
      </c>
      <c r="S62" s="72">
        <f>$S$27*(1/$S$25)/[2]Constants!$D$10*$I$14</f>
        <v>8579.4086369513716</v>
      </c>
      <c r="T62" s="72">
        <f>$S$27*(1/$T$25)*$D$16</f>
        <v>13998.66678982102</v>
      </c>
      <c r="V62" s="56" t="s">
        <v>1298</v>
      </c>
      <c r="W62" s="56" t="s">
        <v>1297</v>
      </c>
      <c r="X62" s="72">
        <f>$X$28*(1/$X$26)/[2]Constants!$D$10*$I$14</f>
        <v>16014.896122309228</v>
      </c>
      <c r="Y62" s="72">
        <f>$X$28*(1/$Y$25)*$I$19</f>
        <v>18229.627893871726</v>
      </c>
      <c r="Z62" s="72">
        <f>$X$28*(1/$Z$26)*$D$16</f>
        <v>19719.861043052217</v>
      </c>
    </row>
    <row r="63" spans="1:26" x14ac:dyDescent="0.45">
      <c r="B63" s="56" t="s">
        <v>1299</v>
      </c>
      <c r="C63" s="56" t="s">
        <v>1297</v>
      </c>
      <c r="D63" s="72">
        <f>$D$26*$D$27</f>
        <v>2560</v>
      </c>
      <c r="E63" s="72">
        <f>$E$26*$D$27</f>
        <v>3400.0000000000005</v>
      </c>
      <c r="G63" s="56" t="s">
        <v>1299</v>
      </c>
      <c r="H63" s="56" t="s">
        <v>1297</v>
      </c>
      <c r="I63" s="72">
        <f>$I$26*$I$27</f>
        <v>7223</v>
      </c>
      <c r="J63" s="72">
        <f>$J$26*$I$27</f>
        <v>9610</v>
      </c>
      <c r="L63" s="56" t="s">
        <v>1299</v>
      </c>
      <c r="M63" s="56" t="s">
        <v>1297</v>
      </c>
      <c r="N63" s="72">
        <f>$N$26*$N$27</f>
        <v>7223</v>
      </c>
      <c r="O63" s="72">
        <f>$O$26*$N$27</f>
        <v>9610</v>
      </c>
      <c r="Q63" s="56" t="s">
        <v>1299</v>
      </c>
      <c r="R63" s="56" t="s">
        <v>1297</v>
      </c>
      <c r="S63" s="72">
        <f>$S$26*$S$27</f>
        <v>6407.5</v>
      </c>
      <c r="T63" s="72">
        <f>$T$26*$S$27</f>
        <v>8525</v>
      </c>
      <c r="V63" s="56" t="s">
        <v>1299</v>
      </c>
      <c r="W63" s="56" t="s">
        <v>1297</v>
      </c>
      <c r="X63" s="72">
        <f>$X$27*$X$28</f>
        <v>6247.9999999999991</v>
      </c>
      <c r="Y63" s="72">
        <f>$Y$27*$X$28</f>
        <v>8360</v>
      </c>
      <c r="Z63" s="72">
        <f>$Z$27*$X$28</f>
        <v>8360</v>
      </c>
    </row>
    <row r="64" spans="1:26" x14ac:dyDescent="0.45">
      <c r="B64" s="56" t="s">
        <v>1300</v>
      </c>
      <c r="C64" s="56" t="s">
        <v>1297</v>
      </c>
      <c r="D64" s="72">
        <f>SUM(D61:D63)</f>
        <v>10173.842914398556</v>
      </c>
      <c r="E64" s="72">
        <f>SUM(E61:E63)</f>
        <v>11002.507626178891</v>
      </c>
      <c r="F64" s="72"/>
      <c r="G64" s="56" t="s">
        <v>1300</v>
      </c>
      <c r="H64" s="56" t="s">
        <v>1297</v>
      </c>
      <c r="I64" s="72">
        <f>SUM(I61:I63)</f>
        <v>19333.366879018282</v>
      </c>
      <c r="J64" s="72">
        <f>SUM(J61:J63)</f>
        <v>23253.542496941001</v>
      </c>
      <c r="L64" s="56" t="s">
        <v>1300</v>
      </c>
      <c r="M64" s="56" t="s">
        <v>1297</v>
      </c>
      <c r="N64" s="72">
        <f>SUM(N61:N63)</f>
        <v>27101.565835931189</v>
      </c>
      <c r="O64" s="72">
        <f>SUM(O61:O63)</f>
        <v>32661.744187521257</v>
      </c>
      <c r="Q64" s="56" t="s">
        <v>1300</v>
      </c>
      <c r="R64" s="56" t="s">
        <v>1297</v>
      </c>
      <c r="S64" s="72">
        <f>SUM(S61:S63)</f>
        <v>31762.448820368234</v>
      </c>
      <c r="T64" s="72">
        <f>SUM(T61:T63)</f>
        <v>32789.213468189344</v>
      </c>
      <c r="V64" s="56" t="s">
        <v>1300</v>
      </c>
      <c r="W64" s="56" t="s">
        <v>1297</v>
      </c>
      <c r="X64" s="72">
        <f>SUM(X61:X63)</f>
        <v>40881.871850494084</v>
      </c>
      <c r="Y64" s="72">
        <f>SUM(Y61:Y63)</f>
        <v>42856.66979908113</v>
      </c>
      <c r="Z64" s="72">
        <f>SUM(Z61:Z63)</f>
        <v>39200.869944617902</v>
      </c>
    </row>
    <row r="65" spans="1:26" x14ac:dyDescent="0.45">
      <c r="B65" s="73" t="s">
        <v>1301</v>
      </c>
      <c r="C65" s="73" t="s">
        <v>1302</v>
      </c>
      <c r="D65" s="74">
        <f>$D$27*(1/$D$24)*$D$18/1000</f>
        <v>6.0908704842621592E-2</v>
      </c>
      <c r="E65" s="74">
        <f>$D$27*(1/$E$25)*$D$19/1000</f>
        <v>7.6581907879548368</v>
      </c>
      <c r="G65" s="73" t="s">
        <v>1301</v>
      </c>
      <c r="H65" s="73" t="s">
        <v>1302</v>
      </c>
      <c r="I65" s="74">
        <f>$I$27*(1/$I$24)*$D$18/1000</f>
        <v>0.15250602635594868</v>
      </c>
      <c r="J65" s="74">
        <f>$I$27*(1/$J$25)*$D$19/1000</f>
        <v>20.586073698530349</v>
      </c>
      <c r="L65" s="73" t="s">
        <v>1301</v>
      </c>
      <c r="M65" s="73" t="s">
        <v>1302</v>
      </c>
      <c r="N65" s="74">
        <f>$N$27*(1/$N$24)*$D$18/1000</f>
        <v>0.24782229282841664</v>
      </c>
      <c r="O65" s="74">
        <f>$N$27*(1/$O$25)*$D$16/1000</f>
        <v>15.780315290343696</v>
      </c>
      <c r="Q65" s="73" t="s">
        <v>1301</v>
      </c>
      <c r="R65" s="73" t="s">
        <v>1302</v>
      </c>
      <c r="S65" s="74">
        <f>$S$27*(1/$S$24)*$D$18/1000</f>
        <v>0.25124840747581412</v>
      </c>
      <c r="T65" s="74">
        <f>$S$27*(1/$T$25)*$D$19/1000</f>
        <v>32.240037761637033</v>
      </c>
      <c r="V65" s="73" t="s">
        <v>1301</v>
      </c>
      <c r="W65" s="73" t="s">
        <v>1302</v>
      </c>
      <c r="X65" s="74">
        <f>$X$28*(1/$X$24)*$D$18/1000</f>
        <v>0.46899702728818637</v>
      </c>
      <c r="Y65" s="74">
        <v>0</v>
      </c>
      <c r="Z65" s="74">
        <f>$X$28*(1/$Z$26)*$D$19/1000</f>
        <v>45.416401020740864</v>
      </c>
    </row>
    <row r="66" spans="1:26" x14ac:dyDescent="0.45">
      <c r="A66" s="56" t="s">
        <v>1303</v>
      </c>
      <c r="B66" s="75" t="s">
        <v>1304</v>
      </c>
      <c r="C66" s="75" t="s">
        <v>1305</v>
      </c>
      <c r="D66" s="76">
        <f>(D64-E64)/(E65-D65)</f>
        <v>-109.07383755334695</v>
      </c>
      <c r="E66" s="75"/>
      <c r="G66" s="75" t="s">
        <v>1304</v>
      </c>
      <c r="H66" s="75" t="s">
        <v>1305</v>
      </c>
      <c r="I66" s="76">
        <f>(I64-J64)/(J65-I65)</f>
        <v>-191.84978760517942</v>
      </c>
      <c r="J66" s="75"/>
      <c r="L66" s="75" t="s">
        <v>1304</v>
      </c>
      <c r="M66" s="75" t="s">
        <v>1305</v>
      </c>
      <c r="N66" s="76">
        <f>(N64-O64)/(O65-N65)</f>
        <v>-357.97076183968187</v>
      </c>
      <c r="O66" s="75"/>
      <c r="Q66" s="75" t="s">
        <v>1304</v>
      </c>
      <c r="R66" s="75" t="s">
        <v>1305</v>
      </c>
      <c r="S66" s="76">
        <f>(S64-T64)/(T65-S65)</f>
        <v>-32.097640096765481</v>
      </c>
      <c r="T66" s="75"/>
      <c r="V66" s="75" t="s">
        <v>1304</v>
      </c>
      <c r="W66" s="75" t="s">
        <v>1305</v>
      </c>
      <c r="X66" s="76">
        <f>(X64-Z64)/(Z65-X65)</f>
        <v>37.39931022759508</v>
      </c>
      <c r="Y66" s="76">
        <f>(Y64-Z64)/(Z65-Y65)</f>
        <v>80.495146517525455</v>
      </c>
      <c r="Z66" s="75"/>
    </row>
    <row r="69" spans="1:26" ht="14.65" thickBot="1" x14ac:dyDescent="0.5"/>
    <row r="70" spans="1:26" s="58" customFormat="1" ht="18" x14ac:dyDescent="0.55000000000000004">
      <c r="A70" s="57" t="s">
        <v>1306</v>
      </c>
    </row>
    <row r="71" spans="1:26" ht="18" x14ac:dyDescent="0.55000000000000004">
      <c r="A71" s="77"/>
    </row>
    <row r="72" spans="1:26" x14ac:dyDescent="0.45">
      <c r="B72" s="78" t="s">
        <v>1307</v>
      </c>
      <c r="C72" s="153" t="s">
        <v>1308</v>
      </c>
      <c r="D72" s="154"/>
      <c r="E72" s="155"/>
      <c r="F72" s="153" t="s">
        <v>1309</v>
      </c>
      <c r="G72" s="155"/>
      <c r="H72" s="79" t="s">
        <v>1277</v>
      </c>
    </row>
    <row r="73" spans="1:26" x14ac:dyDescent="0.45">
      <c r="B73" s="80" t="s">
        <v>1310</v>
      </c>
      <c r="C73" s="81" t="s">
        <v>1270</v>
      </c>
      <c r="D73" s="82" t="s">
        <v>1271</v>
      </c>
      <c r="E73" s="83" t="s">
        <v>1272</v>
      </c>
      <c r="F73" s="81" t="s">
        <v>1273</v>
      </c>
      <c r="G73" s="83" t="s">
        <v>1274</v>
      </c>
      <c r="H73" s="83" t="s">
        <v>1274</v>
      </c>
    </row>
    <row r="74" spans="1:26" x14ac:dyDescent="0.45">
      <c r="B74" s="84" t="s">
        <v>1311</v>
      </c>
      <c r="C74" s="85">
        <v>56968</v>
      </c>
      <c r="D74" s="86">
        <v>7147</v>
      </c>
      <c r="E74" s="87">
        <v>8390</v>
      </c>
      <c r="F74" s="85">
        <v>1267</v>
      </c>
      <c r="G74" s="87">
        <v>5263</v>
      </c>
      <c r="H74" s="88">
        <v>5263</v>
      </c>
    </row>
    <row r="75" spans="1:26" x14ac:dyDescent="0.45">
      <c r="B75" s="89" t="s">
        <v>1312</v>
      </c>
      <c r="C75" s="90">
        <f>C74/SUM($C$74:$E$74)</f>
        <v>0.78571133025308604</v>
      </c>
      <c r="D75" s="91">
        <f>D74/SUM($C$74:$E$74)</f>
        <v>9.8572512240535134E-2</v>
      </c>
      <c r="E75" s="92">
        <f>E74/SUM($C$74:$E$74)</f>
        <v>0.11571615750637887</v>
      </c>
      <c r="F75" s="90">
        <f>F74/SUM($F$74:$G$74)</f>
        <v>0.19402756508422664</v>
      </c>
      <c r="G75" s="92">
        <f>G74/SUM($F$74:$G$74)</f>
        <v>0.80597243491577331</v>
      </c>
      <c r="H75" s="93">
        <v>0.80597243491577331</v>
      </c>
    </row>
    <row r="76" spans="1:26" x14ac:dyDescent="0.45">
      <c r="B76" s="89" t="s">
        <v>1313</v>
      </c>
      <c r="C76" s="94">
        <f>D44</f>
        <v>-234.43195141066616</v>
      </c>
      <c r="D76" s="95">
        <f>I44</f>
        <v>-308.55067033270501</v>
      </c>
      <c r="E76" s="96">
        <f>N44</f>
        <v>-607.44777757822942</v>
      </c>
      <c r="F76" s="94">
        <f>S44</f>
        <v>-154.90852190528207</v>
      </c>
      <c r="G76" s="96">
        <f>X44</f>
        <v>-125.75434675338553</v>
      </c>
      <c r="H76" s="97">
        <f>Y44</f>
        <v>-212.91818674223231</v>
      </c>
    </row>
    <row r="77" spans="1:26" x14ac:dyDescent="0.45">
      <c r="B77" s="89" t="s">
        <v>1314</v>
      </c>
      <c r="C77" s="94">
        <f>D55</f>
        <v>-171.75289448200644</v>
      </c>
      <c r="D77" s="95">
        <f>I55</f>
        <v>-250.20022896894221</v>
      </c>
      <c r="E77" s="96">
        <f>N55</f>
        <v>-482.70926970895567</v>
      </c>
      <c r="F77" s="94">
        <f>S55</f>
        <v>-93.503081001023787</v>
      </c>
      <c r="G77" s="96">
        <f>X55</f>
        <v>-44.177518262895305</v>
      </c>
      <c r="H77" s="93" t="s">
        <v>1315</v>
      </c>
    </row>
    <row r="78" spans="1:26" x14ac:dyDescent="0.45">
      <c r="B78" s="89" t="s">
        <v>1316</v>
      </c>
      <c r="C78" s="94">
        <f>D66</f>
        <v>-109.07383755334695</v>
      </c>
      <c r="D78" s="95">
        <f>I66</f>
        <v>-191.84978760517942</v>
      </c>
      <c r="E78" s="96">
        <f>N66</f>
        <v>-357.97076183968187</v>
      </c>
      <c r="F78" s="94">
        <f>S66</f>
        <v>-32.097640096765481</v>
      </c>
      <c r="G78" s="96">
        <f>X66</f>
        <v>37.39931022759508</v>
      </c>
      <c r="H78" s="97">
        <f>Y66</f>
        <v>80.495146517525455</v>
      </c>
    </row>
    <row r="79" spans="1:26" x14ac:dyDescent="0.45">
      <c r="B79" s="98" t="s">
        <v>1317</v>
      </c>
      <c r="C79" s="150">
        <f>SUMPRODUCT($C$74:$E$74,C76:E76)/SUM($C$74:$E$74)</f>
        <v>-284.90197783203939</v>
      </c>
      <c r="D79" s="151"/>
      <c r="E79" s="152"/>
      <c r="F79" s="150">
        <f>SUMPRODUCT($F$74:$G$74,F76:G76)/SUM($F$74:$G$74)</f>
        <v>-131.41106037014708</v>
      </c>
      <c r="G79" s="152"/>
      <c r="H79" s="99">
        <f>H76</f>
        <v>-212.91818674223231</v>
      </c>
    </row>
    <row r="80" spans="1:26" x14ac:dyDescent="0.45">
      <c r="B80" s="98" t="s">
        <v>1318</v>
      </c>
      <c r="C80" s="150">
        <f t="shared" ref="C80:C81" si="0">SUMPRODUCT($C$74:$E$74,C77:E77)/SUM($C$74:$E$74)</f>
        <v>-215.46832221433158</v>
      </c>
      <c r="D80" s="151"/>
      <c r="E80" s="152"/>
      <c r="F80" s="150">
        <f t="shared" ref="F80:F81" si="1">SUMPRODUCT($F$74:$G$74,F77:G77)/SUM($F$74:$G$74)</f>
        <v>-53.74803709738363</v>
      </c>
      <c r="G80" s="152"/>
      <c r="H80" s="99" t="str">
        <f t="shared" ref="H80:H81" si="2">H77</f>
        <v>N/A</v>
      </c>
    </row>
    <row r="81" spans="2:18" x14ac:dyDescent="0.45">
      <c r="B81" s="100" t="s">
        <v>1319</v>
      </c>
      <c r="C81" s="144">
        <f t="shared" si="0"/>
        <v>-146.03466659662394</v>
      </c>
      <c r="D81" s="145"/>
      <c r="E81" s="146"/>
      <c r="F81" s="144">
        <f t="shared" si="1"/>
        <v>23.914986175379944</v>
      </c>
      <c r="G81" s="146"/>
      <c r="H81" s="101">
        <f t="shared" si="2"/>
        <v>80.495146517525455</v>
      </c>
    </row>
    <row r="83" spans="2:18" x14ac:dyDescent="0.45">
      <c r="H83" s="102"/>
      <c r="J83" s="102"/>
      <c r="K83" s="102"/>
      <c r="L83" s="102"/>
      <c r="M83" s="102"/>
      <c r="O83" s="102"/>
      <c r="P83" s="102"/>
      <c r="Q83" s="102"/>
      <c r="R83" s="102"/>
    </row>
    <row r="86" spans="2:18" x14ac:dyDescent="0.45">
      <c r="H86" s="103"/>
    </row>
    <row r="87" spans="2:18" x14ac:dyDescent="0.45">
      <c r="B87" s="104"/>
      <c r="C87" s="105"/>
    </row>
  </sheetData>
  <mergeCells count="13">
    <mergeCell ref="C81:E81"/>
    <mergeCell ref="F81:G81"/>
    <mergeCell ref="S27:T27"/>
    <mergeCell ref="X28:Z28"/>
    <mergeCell ref="C79:E79"/>
    <mergeCell ref="F79:G79"/>
    <mergeCell ref="C80:E80"/>
    <mergeCell ref="F80:G80"/>
    <mergeCell ref="C72:E72"/>
    <mergeCell ref="F72:G72"/>
    <mergeCell ref="D27:E27"/>
    <mergeCell ref="I27:J27"/>
    <mergeCell ref="N27:O27"/>
  </mergeCells>
  <hyperlinks>
    <hyperlink ref="A3" r:id="rId1" xr:uid="{623AFF96-1820-4F7A-9868-7EC82DB18F27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9055-C421-42F0-A001-8555929EA2BA}">
  <sheetPr>
    <tabColor theme="9"/>
  </sheetPr>
  <dimension ref="A1:K68"/>
  <sheetViews>
    <sheetView topLeftCell="A19" zoomScale="80" zoomScaleNormal="80" workbookViewId="0">
      <selection activeCell="B59" sqref="B59:B60"/>
    </sheetView>
  </sheetViews>
  <sheetFormatPr defaultRowHeight="14.25" x14ac:dyDescent="0.45"/>
  <cols>
    <col min="1" max="1" width="30.265625" customWidth="1"/>
    <col min="2" max="6" width="16.53125" customWidth="1"/>
    <col min="7" max="11" width="16" customWidth="1"/>
    <col min="12" max="12" width="13.33203125" customWidth="1"/>
  </cols>
  <sheetData>
    <row r="1" spans="1:1" x14ac:dyDescent="0.45">
      <c r="A1" t="s">
        <v>1321</v>
      </c>
    </row>
    <row r="2" spans="1:1" x14ac:dyDescent="0.45">
      <c r="A2" s="106" t="s">
        <v>1323</v>
      </c>
    </row>
    <row r="3" spans="1:1" x14ac:dyDescent="0.45">
      <c r="A3" s="14" t="s">
        <v>1322</v>
      </c>
    </row>
    <row r="4" spans="1:1" x14ac:dyDescent="0.45">
      <c r="A4" t="s">
        <v>1397</v>
      </c>
    </row>
    <row r="6" spans="1:1" x14ac:dyDescent="0.45">
      <c r="A6" s="134" t="s">
        <v>1355</v>
      </c>
    </row>
    <row r="7" spans="1:1" x14ac:dyDescent="0.45">
      <c r="A7" s="135" t="s">
        <v>1368</v>
      </c>
    </row>
    <row r="8" spans="1:1" x14ac:dyDescent="0.45">
      <c r="A8" s="136" t="s">
        <v>1369</v>
      </c>
    </row>
    <row r="17" spans="1:11" x14ac:dyDescent="0.45">
      <c r="A17" s="112"/>
      <c r="B17" s="113" t="s">
        <v>1326</v>
      </c>
      <c r="C17" s="113" t="s">
        <v>1327</v>
      </c>
      <c r="D17" s="113" t="s">
        <v>1328</v>
      </c>
    </row>
    <row r="18" spans="1:11" x14ac:dyDescent="0.45">
      <c r="A18" s="114" t="s">
        <v>1324</v>
      </c>
      <c r="B18" s="115">
        <v>524</v>
      </c>
      <c r="C18" s="115">
        <v>963</v>
      </c>
      <c r="D18" s="115">
        <v>1364</v>
      </c>
      <c r="F18" s="113" t="s">
        <v>1357</v>
      </c>
      <c r="G18" s="113" t="s">
        <v>1358</v>
      </c>
      <c r="H18" s="113" t="s">
        <v>1339</v>
      </c>
      <c r="I18" s="113" t="s">
        <v>1340</v>
      </c>
      <c r="J18" s="129" t="s">
        <v>1341</v>
      </c>
      <c r="K18" s="125" t="s">
        <v>1359</v>
      </c>
    </row>
    <row r="19" spans="1:11" x14ac:dyDescent="0.45">
      <c r="A19" s="114" t="s">
        <v>1363</v>
      </c>
      <c r="B19" s="115">
        <v>1110</v>
      </c>
      <c r="C19" s="115">
        <v>2022</v>
      </c>
      <c r="D19" s="115">
        <v>2662</v>
      </c>
      <c r="F19" s="113">
        <v>2024</v>
      </c>
      <c r="G19" s="123">
        <v>53761</v>
      </c>
      <c r="H19" s="123">
        <v>6436</v>
      </c>
      <c r="I19" s="123">
        <v>7556</v>
      </c>
      <c r="J19" s="137">
        <v>1119</v>
      </c>
      <c r="K19" s="126">
        <v>4686</v>
      </c>
    </row>
    <row r="20" spans="1:11" x14ac:dyDescent="0.45">
      <c r="A20" s="114" t="s">
        <v>1325</v>
      </c>
      <c r="B20" s="115">
        <v>6484</v>
      </c>
      <c r="C20" s="115">
        <v>10101</v>
      </c>
      <c r="D20" s="115">
        <v>12442</v>
      </c>
      <c r="F20" s="113">
        <v>2025</v>
      </c>
      <c r="G20" s="123">
        <v>54217</v>
      </c>
      <c r="H20" s="123">
        <v>6531</v>
      </c>
      <c r="I20" s="123">
        <v>7667</v>
      </c>
      <c r="J20" s="137">
        <v>1137</v>
      </c>
      <c r="K20" s="126">
        <v>4769</v>
      </c>
    </row>
    <row r="21" spans="1:11" x14ac:dyDescent="0.45">
      <c r="A21" s="130" t="s">
        <v>1366</v>
      </c>
      <c r="B21" s="116">
        <f>B18*G28+B19*SUM(H28:J28)</f>
        <v>652.57251132535714</v>
      </c>
      <c r="C21" s="116">
        <f>C18*AVERAGE(G28:G30)+C19*AVERAGE(SUM(H28:J28),SUM(H29:J29),SUM(H30:J30))</f>
        <v>1196.6797547384949</v>
      </c>
      <c r="D21" s="116">
        <f>D18*AVERAGE(G31:G34)+D19*AVERAGE(SUM(H31:J31),SUM(H32:J32),SUM(H33:J33),SUM(H34:J34))</f>
        <v>1657.3269230456585</v>
      </c>
      <c r="F21" s="113">
        <v>2026</v>
      </c>
      <c r="G21" s="123">
        <v>54753</v>
      </c>
      <c r="H21" s="123">
        <v>6649</v>
      </c>
      <c r="I21" s="123">
        <v>7806</v>
      </c>
      <c r="J21" s="137">
        <v>1177</v>
      </c>
      <c r="K21" s="126">
        <v>4918</v>
      </c>
    </row>
    <row r="22" spans="1:11" x14ac:dyDescent="0.45">
      <c r="A22" s="130"/>
      <c r="B22" s="116"/>
      <c r="C22" s="116"/>
      <c r="D22" s="116"/>
      <c r="F22" s="113">
        <v>2027</v>
      </c>
      <c r="G22" s="123">
        <v>55152</v>
      </c>
      <c r="H22" s="123">
        <v>6786</v>
      </c>
      <c r="I22" s="123">
        <v>7966</v>
      </c>
      <c r="J22" s="137">
        <v>1194</v>
      </c>
      <c r="K22" s="126">
        <v>4993</v>
      </c>
    </row>
    <row r="23" spans="1:11" x14ac:dyDescent="0.45">
      <c r="A23" s="130" t="s">
        <v>1367</v>
      </c>
      <c r="B23" s="117"/>
      <c r="C23" s="117"/>
      <c r="D23" s="117"/>
      <c r="F23" s="113">
        <v>2028</v>
      </c>
      <c r="G23" s="123">
        <v>55765</v>
      </c>
      <c r="H23" s="123">
        <v>6904</v>
      </c>
      <c r="I23" s="123">
        <v>8105</v>
      </c>
      <c r="J23" s="137">
        <v>1216</v>
      </c>
      <c r="K23" s="126">
        <v>5075</v>
      </c>
    </row>
    <row r="24" spans="1:11" x14ac:dyDescent="0.45">
      <c r="A24" s="130" t="s">
        <v>1378</v>
      </c>
      <c r="B24" s="117"/>
      <c r="C24" s="117"/>
      <c r="D24" s="117"/>
      <c r="F24" s="113">
        <v>2029</v>
      </c>
      <c r="G24" s="123">
        <v>56371</v>
      </c>
      <c r="H24" s="123">
        <v>7024</v>
      </c>
      <c r="I24" s="123">
        <v>8246</v>
      </c>
      <c r="J24" s="137">
        <v>1239</v>
      </c>
      <c r="K24" s="126">
        <v>5161</v>
      </c>
    </row>
    <row r="25" spans="1:11" x14ac:dyDescent="0.45">
      <c r="A25" s="130" t="s">
        <v>1398</v>
      </c>
      <c r="B25" s="117"/>
      <c r="C25" s="117"/>
      <c r="D25" s="117"/>
      <c r="F25" s="113">
        <v>2030</v>
      </c>
      <c r="G25" s="123">
        <v>56968</v>
      </c>
      <c r="H25" s="123">
        <v>7147</v>
      </c>
      <c r="I25" s="123">
        <v>8390</v>
      </c>
      <c r="J25" s="137">
        <v>1264</v>
      </c>
      <c r="K25" s="126">
        <v>5263</v>
      </c>
    </row>
    <row r="26" spans="1:11" x14ac:dyDescent="0.45">
      <c r="F26" s="156" t="s">
        <v>1360</v>
      </c>
      <c r="G26" s="158" t="s">
        <v>1329</v>
      </c>
      <c r="H26" s="158"/>
      <c r="I26" s="158"/>
      <c r="J26" s="159"/>
      <c r="K26" s="127" t="s">
        <v>1330</v>
      </c>
    </row>
    <row r="27" spans="1:11" x14ac:dyDescent="0.45">
      <c r="F27" s="157"/>
      <c r="G27" s="129" t="s">
        <v>1358</v>
      </c>
      <c r="H27" s="129" t="s">
        <v>1339</v>
      </c>
      <c r="I27" s="129" t="s">
        <v>1340</v>
      </c>
      <c r="J27" s="129" t="s">
        <v>1341</v>
      </c>
      <c r="K27" s="125" t="s">
        <v>1359</v>
      </c>
    </row>
    <row r="28" spans="1:11" x14ac:dyDescent="0.45">
      <c r="A28" s="1" t="s">
        <v>1336</v>
      </c>
      <c r="F28" s="113">
        <v>2024</v>
      </c>
      <c r="G28" s="124">
        <f>G19/SUM($G19:$J19)</f>
        <v>0.78059298408642119</v>
      </c>
      <c r="H28" s="124">
        <f t="shared" ref="H28:J28" si="0">H19/SUM($G19:$J19)</f>
        <v>9.3448716459519104E-2</v>
      </c>
      <c r="I28" s="124">
        <f t="shared" si="0"/>
        <v>0.10971076780113834</v>
      </c>
      <c r="J28" s="124">
        <f t="shared" si="0"/>
        <v>1.6247531652921362E-2</v>
      </c>
      <c r="K28" s="128">
        <f>K19/K19</f>
        <v>1</v>
      </c>
    </row>
    <row r="29" spans="1:11" x14ac:dyDescent="0.45">
      <c r="F29" s="113">
        <v>2025</v>
      </c>
      <c r="G29" s="124">
        <f t="shared" ref="G29:J29" si="1">G20/SUM($G20:$J20)</f>
        <v>0.77951748332183113</v>
      </c>
      <c r="H29" s="124">
        <f t="shared" si="1"/>
        <v>9.390096618357488E-2</v>
      </c>
      <c r="I29" s="124">
        <f t="shared" si="1"/>
        <v>0.11023406947319991</v>
      </c>
      <c r="J29" s="124">
        <f t="shared" si="1"/>
        <v>1.6347481021394064E-2</v>
      </c>
      <c r="K29" s="128">
        <f t="shared" ref="K29:K34" si="2">K20/K20</f>
        <v>1</v>
      </c>
    </row>
    <row r="30" spans="1:11" x14ac:dyDescent="0.45">
      <c r="F30" s="113">
        <v>2026</v>
      </c>
      <c r="G30" s="124">
        <f t="shared" ref="G30:J30" si="3">G21/SUM($G21:$J21)</f>
        <v>0.77790722455068551</v>
      </c>
      <c r="H30" s="124">
        <f t="shared" si="3"/>
        <v>9.4466150458194217E-2</v>
      </c>
      <c r="I30" s="124">
        <f t="shared" si="3"/>
        <v>0.11090431199829509</v>
      </c>
      <c r="J30" s="124">
        <f t="shared" si="3"/>
        <v>1.6722312992825176E-2</v>
      </c>
      <c r="K30" s="128">
        <f t="shared" si="2"/>
        <v>1</v>
      </c>
    </row>
    <row r="31" spans="1:11" x14ac:dyDescent="0.45">
      <c r="C31" s="114" t="s">
        <v>1342</v>
      </c>
      <c r="D31" s="114" t="s">
        <v>1343</v>
      </c>
      <c r="F31" s="113">
        <v>2027</v>
      </c>
      <c r="G31" s="124">
        <f t="shared" ref="G31:J31" si="4">G22/SUM($G22:$J22)</f>
        <v>0.77571802301049253</v>
      </c>
      <c r="H31" s="124">
        <f t="shared" si="4"/>
        <v>9.54457228051422E-2</v>
      </c>
      <c r="I31" s="124">
        <f t="shared" si="4"/>
        <v>0.11204253284199274</v>
      </c>
      <c r="J31" s="124">
        <f t="shared" si="4"/>
        <v>1.6793721342372499E-2</v>
      </c>
      <c r="K31" s="128">
        <f t="shared" si="2"/>
        <v>1</v>
      </c>
    </row>
    <row r="32" spans="1:11" x14ac:dyDescent="0.45">
      <c r="C32" s="114" t="s">
        <v>1337</v>
      </c>
      <c r="D32" s="115">
        <v>45000</v>
      </c>
      <c r="F32" s="113">
        <v>2028</v>
      </c>
      <c r="G32" s="124">
        <f t="shared" ref="G32:J32" si="5">G23/SUM($G23:$J23)</f>
        <v>0.77462147520488955</v>
      </c>
      <c r="H32" s="124">
        <f t="shared" si="5"/>
        <v>9.5902208640088901E-2</v>
      </c>
      <c r="I32" s="124">
        <f t="shared" si="5"/>
        <v>0.11258508126128629</v>
      </c>
      <c r="J32" s="124">
        <f t="shared" si="5"/>
        <v>1.689123489373524E-2</v>
      </c>
      <c r="K32" s="128">
        <f t="shared" si="2"/>
        <v>1</v>
      </c>
    </row>
    <row r="33" spans="1:11" x14ac:dyDescent="0.45">
      <c r="C33" s="114" t="s">
        <v>1338</v>
      </c>
      <c r="D33" s="115">
        <v>50000</v>
      </c>
      <c r="F33" s="113">
        <v>2029</v>
      </c>
      <c r="G33" s="124">
        <f t="shared" ref="G33:J33" si="6">G24/SUM($G24:$J24)</f>
        <v>0.77347694840834247</v>
      </c>
      <c r="H33" s="124">
        <f t="shared" si="6"/>
        <v>9.6377607025246975E-2</v>
      </c>
      <c r="I33" s="124">
        <f t="shared" si="6"/>
        <v>0.11314489571899013</v>
      </c>
      <c r="J33" s="124">
        <f t="shared" si="6"/>
        <v>1.7000548847420416E-2</v>
      </c>
      <c r="K33" s="128">
        <f t="shared" si="2"/>
        <v>1</v>
      </c>
    </row>
    <row r="34" spans="1:11" x14ac:dyDescent="0.45">
      <c r="C34" s="114" t="s">
        <v>1339</v>
      </c>
      <c r="D34" s="115">
        <v>55000</v>
      </c>
      <c r="F34" s="113">
        <v>2030</v>
      </c>
      <c r="G34" s="124">
        <f t="shared" ref="G34:J34" si="7">G25/SUM($G25:$J25)</f>
        <v>0.7722485054697773</v>
      </c>
      <c r="H34" s="124">
        <f t="shared" si="7"/>
        <v>9.6883514755520608E-2</v>
      </c>
      <c r="I34" s="124">
        <f t="shared" si="7"/>
        <v>0.11373341105342352</v>
      </c>
      <c r="J34" s="124">
        <f t="shared" si="7"/>
        <v>1.7134568721278585E-2</v>
      </c>
      <c r="K34" s="128">
        <f t="shared" si="2"/>
        <v>1</v>
      </c>
    </row>
    <row r="35" spans="1:11" x14ac:dyDescent="0.45">
      <c r="C35" s="114" t="s">
        <v>1340</v>
      </c>
      <c r="D35" s="115">
        <v>85000</v>
      </c>
      <c r="F35" s="131" t="s">
        <v>1376</v>
      </c>
      <c r="G35" s="132"/>
      <c r="H35" s="132"/>
      <c r="I35" s="132"/>
      <c r="J35" s="133"/>
      <c r="K35" s="133"/>
    </row>
    <row r="36" spans="1:11" x14ac:dyDescent="0.45">
      <c r="C36" s="114" t="s">
        <v>1341</v>
      </c>
      <c r="D36" s="115">
        <v>120000</v>
      </c>
      <c r="F36" s="130" t="s">
        <v>1377</v>
      </c>
      <c r="G36" s="130"/>
      <c r="H36" s="130"/>
      <c r="I36" s="130"/>
      <c r="J36" s="130"/>
      <c r="K36" s="130"/>
    </row>
    <row r="37" spans="1:11" x14ac:dyDescent="0.45">
      <c r="C37" s="114" t="s">
        <v>1379</v>
      </c>
      <c r="D37" s="115">
        <v>130000</v>
      </c>
    </row>
    <row r="38" spans="1:11" x14ac:dyDescent="0.45">
      <c r="C38" s="130" t="s">
        <v>1364</v>
      </c>
      <c r="D38" s="116">
        <f>D32*G28+D34*H28+D35*I28+D36*J28</f>
        <v>51541.48275060983</v>
      </c>
    </row>
    <row r="39" spans="1:11" x14ac:dyDescent="0.45">
      <c r="C39" s="130" t="s">
        <v>1365</v>
      </c>
      <c r="D39" s="116">
        <f>D33*G28+D34*H28+D35*I28+D36*J28</f>
        <v>55444.447671041933</v>
      </c>
    </row>
    <row r="40" spans="1:11" x14ac:dyDescent="0.45">
      <c r="A40" s="1"/>
    </row>
    <row r="42" spans="1:11" x14ac:dyDescent="0.45">
      <c r="A42" s="1" t="s">
        <v>1335</v>
      </c>
    </row>
    <row r="43" spans="1:11" x14ac:dyDescent="0.45">
      <c r="J43" s="110"/>
    </row>
    <row r="45" spans="1:11" x14ac:dyDescent="0.45">
      <c r="I45" s="110"/>
    </row>
    <row r="58" spans="1:8" x14ac:dyDescent="0.45">
      <c r="A58" s="114" t="s">
        <v>1342</v>
      </c>
      <c r="B58" s="113" t="s">
        <v>1347</v>
      </c>
      <c r="C58" s="113" t="s">
        <v>1348</v>
      </c>
      <c r="D58" s="113" t="s">
        <v>1349</v>
      </c>
      <c r="E58" s="113" t="s">
        <v>1350</v>
      </c>
      <c r="F58" s="113" t="s">
        <v>1351</v>
      </c>
      <c r="G58" s="113" t="s">
        <v>1352</v>
      </c>
      <c r="H58" s="113" t="s">
        <v>1353</v>
      </c>
    </row>
    <row r="59" spans="1:8" x14ac:dyDescent="0.45">
      <c r="A59" s="114" t="s">
        <v>1370</v>
      </c>
      <c r="B59" s="115">
        <v>64896</v>
      </c>
      <c r="C59" s="115">
        <v>63635</v>
      </c>
      <c r="D59" s="115">
        <v>62599</v>
      </c>
      <c r="E59" s="115">
        <v>61684</v>
      </c>
      <c r="F59" s="115">
        <v>60829</v>
      </c>
      <c r="G59" s="115">
        <v>60035</v>
      </c>
      <c r="H59" s="115">
        <v>59241</v>
      </c>
    </row>
    <row r="60" spans="1:8" x14ac:dyDescent="0.45">
      <c r="A60" s="114" t="s">
        <v>1371</v>
      </c>
      <c r="B60" s="115">
        <v>69241</v>
      </c>
      <c r="C60" s="115">
        <v>67568</v>
      </c>
      <c r="D60" s="115">
        <v>66201</v>
      </c>
      <c r="E60" s="115">
        <v>65011</v>
      </c>
      <c r="F60" s="115">
        <v>63909</v>
      </c>
      <c r="G60" s="115">
        <v>62895</v>
      </c>
      <c r="H60" s="115">
        <v>61881</v>
      </c>
    </row>
    <row r="61" spans="1:8" x14ac:dyDescent="0.45">
      <c r="A61" s="114" t="s">
        <v>1373</v>
      </c>
      <c r="B61" s="115">
        <v>80127</v>
      </c>
      <c r="C61" s="115">
        <v>77616</v>
      </c>
      <c r="D61" s="115">
        <v>75585</v>
      </c>
      <c r="E61" s="115">
        <v>73852</v>
      </c>
      <c r="F61" s="115">
        <v>72267</v>
      </c>
      <c r="G61" s="115">
        <v>70830</v>
      </c>
      <c r="H61" s="115">
        <v>69394</v>
      </c>
    </row>
    <row r="62" spans="1:8" x14ac:dyDescent="0.45">
      <c r="A62" s="114" t="s">
        <v>1372</v>
      </c>
      <c r="B62" s="115">
        <v>91424</v>
      </c>
      <c r="C62" s="115">
        <v>87841</v>
      </c>
      <c r="D62" s="115">
        <v>84952</v>
      </c>
      <c r="E62" s="115">
        <v>82503</v>
      </c>
      <c r="F62" s="115">
        <v>80275</v>
      </c>
      <c r="G62" s="115">
        <v>78266</v>
      </c>
      <c r="H62" s="115">
        <v>76258</v>
      </c>
    </row>
    <row r="63" spans="1:8" x14ac:dyDescent="0.45">
      <c r="A63" s="114" t="s">
        <v>1374</v>
      </c>
      <c r="B63" s="115">
        <v>116174</v>
      </c>
      <c r="C63" s="115">
        <v>112591</v>
      </c>
      <c r="D63" s="115">
        <v>109702</v>
      </c>
      <c r="E63" s="115">
        <v>107253</v>
      </c>
      <c r="F63" s="115">
        <v>105025</v>
      </c>
      <c r="G63" s="115">
        <v>103016</v>
      </c>
      <c r="H63" s="115">
        <v>101008</v>
      </c>
    </row>
    <row r="64" spans="1:8" x14ac:dyDescent="0.45">
      <c r="A64" s="114" t="s">
        <v>1375</v>
      </c>
      <c r="B64" s="115">
        <v>133554</v>
      </c>
      <c r="C64" s="115">
        <v>128321</v>
      </c>
      <c r="D64" s="115">
        <v>124112</v>
      </c>
      <c r="E64" s="115">
        <v>120563</v>
      </c>
      <c r="F64" s="115">
        <v>117345</v>
      </c>
      <c r="G64" s="115">
        <v>114456</v>
      </c>
      <c r="H64" s="115">
        <v>111568</v>
      </c>
    </row>
    <row r="65" spans="1:8" x14ac:dyDescent="0.45">
      <c r="A65" s="114" t="s">
        <v>1361</v>
      </c>
      <c r="B65" s="115">
        <v>154799</v>
      </c>
      <c r="C65" s="115">
        <v>150486</v>
      </c>
      <c r="D65" s="115">
        <v>147007</v>
      </c>
      <c r="E65" s="115">
        <v>144057</v>
      </c>
      <c r="F65" s="115">
        <v>141371</v>
      </c>
      <c r="G65" s="115">
        <v>138949</v>
      </c>
      <c r="H65" s="115">
        <v>136527</v>
      </c>
    </row>
    <row r="66" spans="1:8" x14ac:dyDescent="0.45">
      <c r="A66" s="114" t="s">
        <v>1362</v>
      </c>
      <c r="B66" s="115">
        <v>175655</v>
      </c>
      <c r="C66" s="115">
        <v>169362</v>
      </c>
      <c r="D66" s="115">
        <v>164299</v>
      </c>
      <c r="E66" s="115">
        <v>160029</v>
      </c>
      <c r="F66" s="115">
        <v>156155</v>
      </c>
      <c r="G66" s="115">
        <v>152677</v>
      </c>
      <c r="H66" s="115">
        <v>149199</v>
      </c>
    </row>
    <row r="67" spans="1:8" x14ac:dyDescent="0.45">
      <c r="A67" s="114" t="s">
        <v>1345</v>
      </c>
      <c r="B67" s="115">
        <v>201351</v>
      </c>
      <c r="C67" s="115">
        <v>194134</v>
      </c>
      <c r="D67" s="115">
        <v>188312</v>
      </c>
      <c r="E67" s="115">
        <v>183371</v>
      </c>
      <c r="F67" s="115">
        <v>178870</v>
      </c>
      <c r="G67" s="115">
        <v>174809</v>
      </c>
      <c r="H67" s="115">
        <v>170748</v>
      </c>
    </row>
    <row r="68" spans="1:8" x14ac:dyDescent="0.45">
      <c r="A68" s="114" t="s">
        <v>1346</v>
      </c>
      <c r="B68" s="115">
        <v>216931</v>
      </c>
      <c r="C68" s="115">
        <v>212353</v>
      </c>
      <c r="D68" s="115">
        <v>207885</v>
      </c>
      <c r="E68" s="115">
        <v>203439</v>
      </c>
      <c r="F68" s="115">
        <v>199004</v>
      </c>
      <c r="G68" s="115">
        <v>194579</v>
      </c>
      <c r="H68" s="115">
        <v>190155</v>
      </c>
    </row>
  </sheetData>
  <mergeCells count="2">
    <mergeCell ref="F26:F27"/>
    <mergeCell ref="G26:J26"/>
  </mergeCells>
  <phoneticPr fontId="18" type="noConversion"/>
  <hyperlinks>
    <hyperlink ref="A3" r:id="rId1" xr:uid="{3316D8DD-F250-42AD-86F7-3886A9F31763}"/>
  </hyperlinks>
  <pageMargins left="0.7" right="0.7" top="0.75" bottom="0.75" header="0.3" footer="0.3"/>
  <pageSetup orientation="portrait" horizontalDpi="4294967293" verticalDpi="0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6BAB-6257-4D73-A115-A07F7009F4DD}">
  <sheetPr>
    <tabColor theme="9"/>
  </sheetPr>
  <dimension ref="A1:AG42"/>
  <sheetViews>
    <sheetView zoomScale="90" zoomScaleNormal="90" workbookViewId="0">
      <selection activeCell="A3" sqref="A3"/>
    </sheetView>
  </sheetViews>
  <sheetFormatPr defaultRowHeight="14.25" x14ac:dyDescent="0.45"/>
  <cols>
    <col min="1" max="1" width="20.19921875" bestFit="1" customWidth="1"/>
  </cols>
  <sheetData>
    <row r="1" spans="1:33" x14ac:dyDescent="0.45">
      <c r="A1" t="s">
        <v>1332</v>
      </c>
    </row>
    <row r="2" spans="1:33" x14ac:dyDescent="0.45">
      <c r="A2" t="s">
        <v>1399</v>
      </c>
    </row>
    <row r="4" spans="1:33" x14ac:dyDescent="0.45">
      <c r="A4" s="107" t="s">
        <v>1329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</row>
    <row r="6" spans="1:33" x14ac:dyDescent="0.45">
      <c r="A6" t="s">
        <v>1093</v>
      </c>
      <c r="B6">
        <v>2019</v>
      </c>
      <c r="C6">
        <v>2020</v>
      </c>
      <c r="D6">
        <v>2021</v>
      </c>
      <c r="E6">
        <v>2022</v>
      </c>
      <c r="F6">
        <v>2023</v>
      </c>
      <c r="G6">
        <v>2024</v>
      </c>
      <c r="H6">
        <v>2025</v>
      </c>
      <c r="I6">
        <v>2026</v>
      </c>
      <c r="J6">
        <v>2027</v>
      </c>
      <c r="K6">
        <v>2028</v>
      </c>
      <c r="L6">
        <v>2029</v>
      </c>
      <c r="M6">
        <v>2030</v>
      </c>
      <c r="N6">
        <v>2031</v>
      </c>
      <c r="O6">
        <v>2032</v>
      </c>
      <c r="P6">
        <v>2033</v>
      </c>
      <c r="Q6">
        <v>2034</v>
      </c>
      <c r="R6">
        <v>2035</v>
      </c>
      <c r="S6">
        <v>2036</v>
      </c>
      <c r="T6">
        <v>2037</v>
      </c>
      <c r="U6">
        <v>2038</v>
      </c>
      <c r="V6">
        <v>2039</v>
      </c>
      <c r="W6">
        <v>2040</v>
      </c>
      <c r="X6">
        <v>2041</v>
      </c>
      <c r="Y6">
        <v>2042</v>
      </c>
      <c r="Z6">
        <v>2043</v>
      </c>
      <c r="AA6">
        <v>2044</v>
      </c>
      <c r="AB6">
        <v>2045</v>
      </c>
      <c r="AC6">
        <v>2046</v>
      </c>
      <c r="AD6">
        <v>2047</v>
      </c>
      <c r="AE6">
        <v>2048</v>
      </c>
      <c r="AF6">
        <v>2049</v>
      </c>
      <c r="AG6">
        <v>2050</v>
      </c>
    </row>
    <row r="7" spans="1:33" x14ac:dyDescent="0.45">
      <c r="A7" t="s">
        <v>0</v>
      </c>
      <c r="B7">
        <v>74015.102684400277</v>
      </c>
      <c r="C7">
        <v>73301.542244600132</v>
      </c>
      <c r="D7">
        <v>74138.041534000004</v>
      </c>
      <c r="E7">
        <v>72667.190690000003</v>
      </c>
      <c r="F7">
        <v>71418.955514000001</v>
      </c>
      <c r="G7">
        <v>70199.268214000011</v>
      </c>
      <c r="H7">
        <v>69598.730911999999</v>
      </c>
      <c r="I7">
        <v>69001.916332000008</v>
      </c>
      <c r="J7">
        <v>68449.829256000012</v>
      </c>
      <c r="K7">
        <v>67946.017831999998</v>
      </c>
      <c r="L7">
        <v>67490.949114000003</v>
      </c>
      <c r="M7">
        <v>67083.179895999987</v>
      </c>
      <c r="N7">
        <v>66719.448111999998</v>
      </c>
      <c r="O7">
        <v>66396.341799999995</v>
      </c>
      <c r="P7">
        <v>66110.674755999993</v>
      </c>
      <c r="Q7">
        <v>65797.965193999989</v>
      </c>
      <c r="R7">
        <v>65505.520839999997</v>
      </c>
      <c r="S7">
        <v>65243.897479999992</v>
      </c>
      <c r="T7">
        <v>65012.098853999996</v>
      </c>
      <c r="U7">
        <v>64809.455913999991</v>
      </c>
      <c r="V7">
        <v>64635.30601</v>
      </c>
      <c r="W7">
        <v>64488.797293999989</v>
      </c>
      <c r="X7">
        <v>64471.733828000011</v>
      </c>
      <c r="Y7">
        <v>64455.730602000003</v>
      </c>
      <c r="Z7">
        <v>64440.667882000009</v>
      </c>
      <c r="AA7">
        <v>64426.428675999996</v>
      </c>
      <c r="AB7">
        <v>64412.900562000003</v>
      </c>
      <c r="AC7">
        <v>64400.069829999993</v>
      </c>
      <c r="AD7">
        <v>64387.880725999996</v>
      </c>
      <c r="AE7">
        <v>64376.241850000013</v>
      </c>
      <c r="AF7">
        <v>64365.063630000004</v>
      </c>
      <c r="AG7">
        <v>64348.690233999994</v>
      </c>
    </row>
    <row r="8" spans="1:33" x14ac:dyDescent="0.45">
      <c r="A8" t="s">
        <v>1</v>
      </c>
      <c r="B8">
        <v>59513.619728112782</v>
      </c>
      <c r="C8">
        <v>60099.936456793395</v>
      </c>
      <c r="D8">
        <v>60721.909160482843</v>
      </c>
      <c r="E8">
        <v>61329.993791344728</v>
      </c>
      <c r="F8">
        <v>61880.214220853501</v>
      </c>
      <c r="G8">
        <v>62411.534115201815</v>
      </c>
      <c r="H8">
        <v>62601.601762089093</v>
      </c>
      <c r="I8">
        <v>62675.227971685053</v>
      </c>
      <c r="J8">
        <v>62748.649674634071</v>
      </c>
      <c r="K8">
        <v>62821.548294784268</v>
      </c>
      <c r="L8">
        <v>62893.847767237319</v>
      </c>
      <c r="M8">
        <v>62966.675952584948</v>
      </c>
      <c r="N8">
        <v>63038.62386956063</v>
      </c>
      <c r="O8">
        <v>63111.191892650088</v>
      </c>
      <c r="P8">
        <v>63183.135467536202</v>
      </c>
      <c r="Q8">
        <v>63197.540251389575</v>
      </c>
      <c r="R8">
        <v>63200.242821575557</v>
      </c>
      <c r="S8">
        <v>63204.418337763447</v>
      </c>
      <c r="T8">
        <v>63207.866558744478</v>
      </c>
      <c r="U8">
        <v>63212.148581341862</v>
      </c>
      <c r="V8">
        <v>63216.362686440618</v>
      </c>
      <c r="W8">
        <v>63220.783370737721</v>
      </c>
      <c r="X8">
        <v>63225.513182654511</v>
      </c>
      <c r="Y8">
        <v>63230.45389855744</v>
      </c>
      <c r="Z8">
        <v>63235.624526962834</v>
      </c>
      <c r="AA8">
        <v>63240.940337336338</v>
      </c>
      <c r="AB8">
        <v>63246.106027745991</v>
      </c>
      <c r="AC8">
        <v>63251.798071144542</v>
      </c>
      <c r="AD8">
        <v>63257.623717126342</v>
      </c>
      <c r="AE8">
        <v>63263.447599851788</v>
      </c>
      <c r="AF8">
        <v>63269.630847532557</v>
      </c>
      <c r="AG8">
        <v>63270.377162437377</v>
      </c>
    </row>
    <row r="9" spans="1:33" x14ac:dyDescent="0.45">
      <c r="A9" t="s">
        <v>2</v>
      </c>
      <c r="B9">
        <v>57134.435222</v>
      </c>
      <c r="C9">
        <v>57571.282436000001</v>
      </c>
      <c r="D9">
        <v>57868.475934000009</v>
      </c>
      <c r="E9">
        <v>58136.611544000007</v>
      </c>
      <c r="F9">
        <v>58356.000792000006</v>
      </c>
      <c r="G9">
        <v>58835.165291999998</v>
      </c>
      <c r="H9">
        <v>59244.796328000011</v>
      </c>
      <c r="I9">
        <v>59328.921801999997</v>
      </c>
      <c r="J9">
        <v>59412.795925999999</v>
      </c>
      <c r="K9">
        <v>59497.939596000004</v>
      </c>
      <c r="L9">
        <v>59582.281688000003</v>
      </c>
      <c r="M9">
        <v>59664.489590000005</v>
      </c>
      <c r="N9">
        <v>59749.284112000001</v>
      </c>
      <c r="O9">
        <v>59834.637087999996</v>
      </c>
      <c r="P9">
        <v>59917.646568000011</v>
      </c>
      <c r="Q9">
        <v>59942.952486000002</v>
      </c>
      <c r="R9">
        <v>59956.620441999999</v>
      </c>
      <c r="S9">
        <v>59970.685073999994</v>
      </c>
      <c r="T9">
        <v>59986.180116000003</v>
      </c>
      <c r="U9">
        <v>60000.559163999991</v>
      </c>
      <c r="V9">
        <v>60015.007676000008</v>
      </c>
      <c r="W9">
        <v>60031.408492000002</v>
      </c>
      <c r="X9">
        <v>60047.126550000001</v>
      </c>
      <c r="Y9">
        <v>60061.826412000009</v>
      </c>
      <c r="Z9">
        <v>60078.046255999994</v>
      </c>
      <c r="AA9">
        <v>60094.362983999999</v>
      </c>
      <c r="AB9">
        <v>60110.380834000003</v>
      </c>
      <c r="AC9">
        <v>60128.308943999997</v>
      </c>
      <c r="AD9">
        <v>60143.782964000005</v>
      </c>
      <c r="AE9">
        <v>60160.358353999996</v>
      </c>
      <c r="AF9">
        <v>60177.247245999999</v>
      </c>
      <c r="AG9">
        <v>60188.816657999996</v>
      </c>
    </row>
    <row r="10" spans="1:33" x14ac:dyDescent="0.45">
      <c r="A10" t="s">
        <v>3</v>
      </c>
      <c r="B10">
        <v>62746.847652000004</v>
      </c>
      <c r="C10">
        <v>63141.70205</v>
      </c>
      <c r="D10">
        <v>63398.847723999999</v>
      </c>
      <c r="E10">
        <v>63573.493016000008</v>
      </c>
      <c r="F10">
        <v>63739.85472599999</v>
      </c>
      <c r="G10">
        <v>64060.401838000005</v>
      </c>
      <c r="H10">
        <v>64492.618728000001</v>
      </c>
      <c r="I10">
        <v>64575.537722000008</v>
      </c>
      <c r="J10">
        <v>64658.373542000008</v>
      </c>
      <c r="K10">
        <v>64742.038360000006</v>
      </c>
      <c r="L10">
        <v>64825.222414000003</v>
      </c>
      <c r="M10">
        <v>64906.475186000003</v>
      </c>
      <c r="N10">
        <v>64989.757037999996</v>
      </c>
      <c r="O10">
        <v>65073.01786800001</v>
      </c>
      <c r="P10">
        <v>65155.393032</v>
      </c>
      <c r="Q10">
        <v>65178.537340000017</v>
      </c>
      <c r="R10">
        <v>65190.803220000002</v>
      </c>
      <c r="S10">
        <v>65202.873504000003</v>
      </c>
      <c r="T10">
        <v>65216.164892000008</v>
      </c>
      <c r="U10">
        <v>65228.724166</v>
      </c>
      <c r="V10">
        <v>65241.268815999989</v>
      </c>
      <c r="W10">
        <v>65255.389201999998</v>
      </c>
      <c r="X10">
        <v>65269.028823999994</v>
      </c>
      <c r="Y10">
        <v>65281.901600000012</v>
      </c>
      <c r="Z10">
        <v>65295.932414000003</v>
      </c>
      <c r="AA10">
        <v>65310.004357999998</v>
      </c>
      <c r="AB10">
        <v>65323.734465999994</v>
      </c>
      <c r="AC10">
        <v>65352.477938000004</v>
      </c>
      <c r="AD10">
        <v>65402.714120000004</v>
      </c>
      <c r="AE10">
        <v>65453.158694000012</v>
      </c>
      <c r="AF10">
        <v>65503.62429</v>
      </c>
      <c r="AG10">
        <v>65548.462388</v>
      </c>
    </row>
    <row r="11" spans="1:33" x14ac:dyDescent="0.45">
      <c r="A11" t="s">
        <v>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45">
      <c r="A12" t="s">
        <v>1076</v>
      </c>
      <c r="B12">
        <v>71525.022366998761</v>
      </c>
      <c r="C12">
        <v>71873.202927322971</v>
      </c>
      <c r="D12">
        <v>72107.099353553014</v>
      </c>
      <c r="E12">
        <v>72328.649050888518</v>
      </c>
      <c r="F12">
        <v>72506.008165977153</v>
      </c>
      <c r="G12">
        <v>72938.51705621212</v>
      </c>
      <c r="H12">
        <v>73389.525466601553</v>
      </c>
      <c r="I12">
        <v>73461.151249375791</v>
      </c>
      <c r="J12">
        <v>73532.777550882471</v>
      </c>
      <c r="K12">
        <v>73605.442525551494</v>
      </c>
      <c r="L12">
        <v>73677.468560776644</v>
      </c>
      <c r="M12">
        <v>73748.009477495085</v>
      </c>
      <c r="N12">
        <v>73820.698503096617</v>
      </c>
      <c r="O12">
        <v>73894.192449644135</v>
      </c>
      <c r="P12">
        <v>73965.766110898883</v>
      </c>
      <c r="Q12">
        <v>73987.137513830909</v>
      </c>
      <c r="R12">
        <v>73998.748631665949</v>
      </c>
      <c r="S12">
        <v>74010.452338231291</v>
      </c>
      <c r="T12">
        <v>74022.91575182759</v>
      </c>
      <c r="U12">
        <v>74035.153190659636</v>
      </c>
      <c r="V12">
        <v>74047.573495903533</v>
      </c>
      <c r="W12">
        <v>74061.735328406008</v>
      </c>
      <c r="X12">
        <v>74075.294469897432</v>
      </c>
      <c r="Y12">
        <v>74088.027446595952</v>
      </c>
      <c r="Z12">
        <v>74102.173638906868</v>
      </c>
      <c r="AA12">
        <v>74116.46768164578</v>
      </c>
      <c r="AB12">
        <v>74130.472950696771</v>
      </c>
      <c r="AC12">
        <v>74146.300445926332</v>
      </c>
      <c r="AD12">
        <v>74159.986527683403</v>
      </c>
      <c r="AE12">
        <v>74174.664924381097</v>
      </c>
      <c r="AF12">
        <v>74189.678334825556</v>
      </c>
      <c r="AG12">
        <v>74200.100205227456</v>
      </c>
    </row>
    <row r="13" spans="1:33" x14ac:dyDescent="0.45">
      <c r="A13" t="s">
        <v>1077</v>
      </c>
      <c r="B13">
        <v>79377.174048460729</v>
      </c>
      <c r="C13">
        <v>78365.169192890084</v>
      </c>
      <c r="D13">
        <v>77326.983968576635</v>
      </c>
      <c r="E13">
        <v>76617.62559539215</v>
      </c>
      <c r="F13">
        <v>75365.700016489864</v>
      </c>
      <c r="G13">
        <v>74114.122284301047</v>
      </c>
      <c r="H13">
        <v>72909.556221029285</v>
      </c>
      <c r="I13">
        <v>71889.130774448233</v>
      </c>
      <c r="J13">
        <v>71059.168925025093</v>
      </c>
      <c r="K13">
        <v>69977.157131652159</v>
      </c>
      <c r="L13">
        <v>68952.908534172981</v>
      </c>
      <c r="M13">
        <v>67977.447887533141</v>
      </c>
      <c r="N13">
        <v>67040.536656109107</v>
      </c>
      <c r="O13">
        <v>66157.007149139725</v>
      </c>
      <c r="P13">
        <v>65318.174596740508</v>
      </c>
      <c r="Q13">
        <v>64457.919701605162</v>
      </c>
      <c r="R13">
        <v>63622.719646725665</v>
      </c>
      <c r="S13">
        <v>62827.95503499778</v>
      </c>
      <c r="T13">
        <v>62066.104074972936</v>
      </c>
      <c r="U13">
        <v>61345.0335904639</v>
      </c>
      <c r="V13">
        <v>60655.167328503718</v>
      </c>
      <c r="W13">
        <v>59993.455189876142</v>
      </c>
      <c r="X13">
        <v>59368.781738540514</v>
      </c>
      <c r="Y13">
        <v>58773.987952865638</v>
      </c>
      <c r="Z13">
        <v>58201.545797665887</v>
      </c>
      <c r="AA13">
        <v>57657.244458776884</v>
      </c>
      <c r="AB13">
        <v>57139.474124201719</v>
      </c>
      <c r="AC13">
        <v>56640.23896624185</v>
      </c>
      <c r="AD13">
        <v>56171.592821494341</v>
      </c>
      <c r="AE13">
        <v>55718.322127694781</v>
      </c>
      <c r="AF13">
        <v>55286.43555330806</v>
      </c>
      <c r="AG13">
        <v>54868.73718132767</v>
      </c>
    </row>
    <row r="15" spans="1:33" x14ac:dyDescent="0.45">
      <c r="A15" t="s">
        <v>1331</v>
      </c>
      <c r="B15">
        <v>2019</v>
      </c>
      <c r="C15">
        <v>2020</v>
      </c>
      <c r="D15">
        <v>2021</v>
      </c>
      <c r="E15">
        <v>2022</v>
      </c>
      <c r="F15">
        <v>2023</v>
      </c>
      <c r="G15">
        <v>2024</v>
      </c>
      <c r="H15">
        <v>2025</v>
      </c>
      <c r="I15">
        <v>2026</v>
      </c>
      <c r="J15">
        <v>2027</v>
      </c>
      <c r="K15">
        <v>2028</v>
      </c>
      <c r="L15">
        <v>2029</v>
      </c>
      <c r="M15">
        <v>2030</v>
      </c>
      <c r="N15">
        <v>2031</v>
      </c>
      <c r="O15">
        <v>2032</v>
      </c>
      <c r="P15">
        <v>2033</v>
      </c>
      <c r="Q15">
        <v>2034</v>
      </c>
      <c r="R15">
        <v>2035</v>
      </c>
      <c r="S15">
        <v>2036</v>
      </c>
      <c r="T15">
        <v>2037</v>
      </c>
      <c r="U15">
        <v>2038</v>
      </c>
      <c r="V15">
        <v>2039</v>
      </c>
      <c r="W15">
        <v>2040</v>
      </c>
      <c r="X15">
        <v>2041</v>
      </c>
      <c r="Y15">
        <v>2042</v>
      </c>
      <c r="Z15">
        <v>2043</v>
      </c>
      <c r="AA15">
        <v>2044</v>
      </c>
      <c r="AB15">
        <v>2045</v>
      </c>
      <c r="AC15">
        <v>2046</v>
      </c>
      <c r="AD15">
        <v>2047</v>
      </c>
      <c r="AE15">
        <v>2048</v>
      </c>
      <c r="AF15">
        <v>2049</v>
      </c>
      <c r="AG15">
        <v>2050</v>
      </c>
    </row>
    <row r="16" spans="1:33" x14ac:dyDescent="0.45">
      <c r="A16" t="s">
        <v>0</v>
      </c>
      <c r="B16" s="108">
        <f>IFERROR((B7-$B7)/B7,0)</f>
        <v>0</v>
      </c>
      <c r="C16" s="109">
        <f>IFERROR((C7-B7)/B7,0)</f>
        <v>-9.6407410639252952E-3</v>
      </c>
      <c r="D16" s="109">
        <f t="shared" ref="D16:AG21" si="0">IFERROR((D7-C7)/C7,0)</f>
        <v>1.1411755657316929E-2</v>
      </c>
      <c r="E16" s="109">
        <f t="shared" si="0"/>
        <v>-1.9839353907473566E-2</v>
      </c>
      <c r="F16" s="109">
        <f t="shared" si="0"/>
        <v>-1.7177424421497226E-2</v>
      </c>
      <c r="G16" s="109">
        <f t="shared" si="0"/>
        <v>-1.7077921277648754E-2</v>
      </c>
      <c r="H16" s="109">
        <f t="shared" si="0"/>
        <v>-8.5547515989667384E-3</v>
      </c>
      <c r="I16" s="109">
        <f t="shared" si="0"/>
        <v>-8.5750784846148707E-3</v>
      </c>
      <c r="J16" s="109">
        <f t="shared" si="0"/>
        <v>-8.0010397587170021E-3</v>
      </c>
      <c r="K16" s="109">
        <f t="shared" si="0"/>
        <v>-7.3603021289618802E-3</v>
      </c>
      <c r="L16" s="109">
        <f t="shared" si="0"/>
        <v>-6.6975038791114386E-3</v>
      </c>
      <c r="M16" s="109">
        <f t="shared" si="0"/>
        <v>-6.0418355846684948E-3</v>
      </c>
      <c r="N16" s="109">
        <f t="shared" si="0"/>
        <v>-5.4221011073697948E-3</v>
      </c>
      <c r="O16" s="109">
        <f t="shared" si="0"/>
        <v>-4.8427605614724863E-3</v>
      </c>
      <c r="P16" s="109">
        <f t="shared" si="0"/>
        <v>-4.3024515546427533E-3</v>
      </c>
      <c r="Q16" s="109">
        <f t="shared" si="0"/>
        <v>-4.7300918218448999E-3</v>
      </c>
      <c r="R16" s="109">
        <f t="shared" si="0"/>
        <v>-4.4445805145758447E-3</v>
      </c>
      <c r="S16" s="109">
        <f t="shared" si="0"/>
        <v>-3.9939131335056657E-3</v>
      </c>
      <c r="T16" s="109">
        <f t="shared" si="0"/>
        <v>-3.5528016405067188E-3</v>
      </c>
      <c r="U16" s="109">
        <f t="shared" si="0"/>
        <v>-3.1170035050719974E-3</v>
      </c>
      <c r="V16" s="109">
        <f t="shared" si="0"/>
        <v>-2.6871064035945921E-3</v>
      </c>
      <c r="W16" s="109">
        <f t="shared" si="0"/>
        <v>-2.2666979557170227E-3</v>
      </c>
      <c r="X16" s="109">
        <f t="shared" si="0"/>
        <v>-2.6459581688563071E-4</v>
      </c>
      <c r="Y16" s="109">
        <f t="shared" si="0"/>
        <v>-2.482208101103962E-4</v>
      </c>
      <c r="Z16" s="109">
        <f t="shared" si="0"/>
        <v>-2.3369093576804573E-4</v>
      </c>
      <c r="AA16" s="109">
        <f t="shared" si="0"/>
        <v>-2.209661455726519E-4</v>
      </c>
      <c r="AB16" s="109">
        <f t="shared" si="0"/>
        <v>-2.0997771066942335E-4</v>
      </c>
      <c r="AC16" s="109">
        <f t="shared" si="0"/>
        <v>-1.9919506633084088E-4</v>
      </c>
      <c r="AD16" s="109">
        <f t="shared" si="0"/>
        <v>-1.8927159601182867E-4</v>
      </c>
      <c r="AE16" s="109">
        <f t="shared" si="0"/>
        <v>-1.8076190532674097E-4</v>
      </c>
      <c r="AF16" s="109">
        <f t="shared" si="0"/>
        <v>-1.7363890278116438E-4</v>
      </c>
      <c r="AG16" s="109">
        <f t="shared" si="0"/>
        <v>-2.5438327994409786E-4</v>
      </c>
    </row>
    <row r="17" spans="1:33" x14ac:dyDescent="0.45">
      <c r="A17" t="s">
        <v>1</v>
      </c>
      <c r="B17" s="108">
        <f t="shared" ref="B17:B22" si="1">IFERROR((B8-$B8)/B8,0)</f>
        <v>0</v>
      </c>
      <c r="C17" s="109">
        <f t="shared" ref="C17:R21" si="2">IFERROR((C8-B8)/B8,0)</f>
        <v>9.8518075586595706E-3</v>
      </c>
      <c r="D17" s="109">
        <f t="shared" si="2"/>
        <v>1.0348974397611741E-2</v>
      </c>
      <c r="E17" s="109">
        <f t="shared" si="2"/>
        <v>1.0014254150915607E-2</v>
      </c>
      <c r="F17" s="109">
        <f t="shared" si="2"/>
        <v>8.9714737519902173E-3</v>
      </c>
      <c r="G17" s="109">
        <f t="shared" si="2"/>
        <v>8.586264624941475E-3</v>
      </c>
      <c r="H17" s="109">
        <f t="shared" si="2"/>
        <v>3.0453929643267908E-3</v>
      </c>
      <c r="I17" s="109">
        <f t="shared" si="2"/>
        <v>1.1761074401222154E-3</v>
      </c>
      <c r="J17" s="109">
        <f t="shared" si="2"/>
        <v>1.1714628781595697E-3</v>
      </c>
      <c r="K17" s="109">
        <f t="shared" si="2"/>
        <v>1.1617559983871104E-3</v>
      </c>
      <c r="L17" s="109">
        <f t="shared" si="2"/>
        <v>1.1508705916287241E-3</v>
      </c>
      <c r="M17" s="109">
        <f t="shared" si="2"/>
        <v>1.1579540437271015E-3</v>
      </c>
      <c r="N17" s="109">
        <f t="shared" si="2"/>
        <v>1.1426348284584616E-3</v>
      </c>
      <c r="O17" s="109">
        <f t="shared" si="2"/>
        <v>1.1511676276375464E-3</v>
      </c>
      <c r="P17" s="109">
        <f t="shared" si="2"/>
        <v>1.1399495513963308E-3</v>
      </c>
      <c r="Q17" s="109">
        <f t="shared" si="2"/>
        <v>2.279846314492357E-4</v>
      </c>
      <c r="R17" s="109">
        <f t="shared" si="2"/>
        <v>4.2763850859252653E-5</v>
      </c>
      <c r="S17" s="109">
        <f t="shared" si="0"/>
        <v>6.606804027127204E-5</v>
      </c>
      <c r="T17" s="109">
        <f t="shared" si="0"/>
        <v>5.4556644483350474E-5</v>
      </c>
      <c r="U17" s="109">
        <f t="shared" si="0"/>
        <v>6.7745089820505006E-5</v>
      </c>
      <c r="V17" s="109">
        <f t="shared" si="0"/>
        <v>6.6666063301628467E-5</v>
      </c>
      <c r="W17" s="109">
        <f t="shared" si="0"/>
        <v>6.9929431388364809E-5</v>
      </c>
      <c r="X17" s="109">
        <f t="shared" si="0"/>
        <v>7.4814193444163281E-5</v>
      </c>
      <c r="Y17" s="109">
        <f t="shared" si="0"/>
        <v>7.8144338483348815E-5</v>
      </c>
      <c r="Z17" s="109">
        <f t="shared" si="0"/>
        <v>8.177433636155419E-5</v>
      </c>
      <c r="AA17" s="109">
        <f t="shared" si="0"/>
        <v>8.4063538761089843E-5</v>
      </c>
      <c r="AB17" s="109">
        <f t="shared" si="0"/>
        <v>8.1682694502928902E-5</v>
      </c>
      <c r="AC17" s="109">
        <f t="shared" si="0"/>
        <v>8.999832173151502E-5</v>
      </c>
      <c r="AD17" s="109">
        <f t="shared" si="0"/>
        <v>9.2102456522228E-5</v>
      </c>
      <c r="AE17" s="109">
        <f t="shared" si="0"/>
        <v>9.2066100229900899E-5</v>
      </c>
      <c r="AF17" s="109">
        <f t="shared" si="0"/>
        <v>9.7738076493684981E-5</v>
      </c>
      <c r="AG17" s="109">
        <f t="shared" si="0"/>
        <v>1.1795784088235887E-5</v>
      </c>
    </row>
    <row r="18" spans="1:33" x14ac:dyDescent="0.45">
      <c r="A18" t="s">
        <v>2</v>
      </c>
      <c r="B18" s="108">
        <f t="shared" si="1"/>
        <v>0</v>
      </c>
      <c r="C18" s="109">
        <f t="shared" si="2"/>
        <v>7.6459531332129151E-3</v>
      </c>
      <c r="D18" s="109">
        <f t="shared" si="0"/>
        <v>5.1621830437838089E-3</v>
      </c>
      <c r="E18" s="109">
        <f t="shared" si="0"/>
        <v>4.6335350235560168E-3</v>
      </c>
      <c r="F18" s="109">
        <f t="shared" si="0"/>
        <v>3.7736848119185162E-3</v>
      </c>
      <c r="G18" s="109">
        <f t="shared" si="0"/>
        <v>8.211057877456197E-3</v>
      </c>
      <c r="H18" s="109">
        <f t="shared" si="0"/>
        <v>6.962350389720282E-3</v>
      </c>
      <c r="I18" s="109">
        <f t="shared" si="0"/>
        <v>1.4199639329374627E-3</v>
      </c>
      <c r="J18" s="109">
        <f t="shared" si="0"/>
        <v>1.4137139434274083E-3</v>
      </c>
      <c r="K18" s="109">
        <f t="shared" si="0"/>
        <v>1.4330864029030602E-3</v>
      </c>
      <c r="L18" s="109">
        <f t="shared" si="0"/>
        <v>1.4175632395456801E-3</v>
      </c>
      <c r="M18" s="109">
        <f t="shared" si="0"/>
        <v>1.3797373929128796E-3</v>
      </c>
      <c r="N18" s="109">
        <f t="shared" si="0"/>
        <v>1.4211890956024936E-3</v>
      </c>
      <c r="O18" s="109">
        <f t="shared" si="0"/>
        <v>1.4285188060161617E-3</v>
      </c>
      <c r="P18" s="109">
        <f t="shared" si="0"/>
        <v>1.3873148403646448E-3</v>
      </c>
      <c r="Q18" s="109">
        <f t="shared" si="0"/>
        <v>4.2234499266040869E-4</v>
      </c>
      <c r="R18" s="109">
        <f t="shared" si="0"/>
        <v>2.2801606249191225E-4</v>
      </c>
      <c r="S18" s="109">
        <f t="shared" si="0"/>
        <v>2.3458013304135129E-4</v>
      </c>
      <c r="T18" s="109">
        <f t="shared" si="0"/>
        <v>2.583769383472887E-4</v>
      </c>
      <c r="U18" s="109">
        <f t="shared" si="0"/>
        <v>2.3970601182109051E-4</v>
      </c>
      <c r="V18" s="109">
        <f t="shared" si="0"/>
        <v>2.4080628916348909E-4</v>
      </c>
      <c r="W18" s="109">
        <f t="shared" si="0"/>
        <v>2.73278578727111E-4</v>
      </c>
      <c r="X18" s="109">
        <f t="shared" si="0"/>
        <v>2.6183057160974674E-4</v>
      </c>
      <c r="Y18" s="109">
        <f t="shared" si="0"/>
        <v>2.4480541941950061E-4</v>
      </c>
      <c r="Z18" s="109">
        <f t="shared" si="0"/>
        <v>2.7005246042175135E-4</v>
      </c>
      <c r="AA18" s="109">
        <f t="shared" si="0"/>
        <v>2.7159218744360699E-4</v>
      </c>
      <c r="AB18" s="109">
        <f t="shared" si="0"/>
        <v>2.6654496702575143E-4</v>
      </c>
      <c r="AC18" s="109">
        <f t="shared" si="0"/>
        <v>2.9825314282242674E-4</v>
      </c>
      <c r="AD18" s="109">
        <f t="shared" si="0"/>
        <v>2.5734999489874811E-4</v>
      </c>
      <c r="AE18" s="109">
        <f t="shared" si="0"/>
        <v>2.7559606634508396E-4</v>
      </c>
      <c r="AF18" s="109">
        <f t="shared" si="0"/>
        <v>2.8073124000731198E-4</v>
      </c>
      <c r="AG18" s="109">
        <f t="shared" si="0"/>
        <v>1.9225558711089303E-4</v>
      </c>
    </row>
    <row r="19" spans="1:33" x14ac:dyDescent="0.45">
      <c r="A19" t="s">
        <v>3</v>
      </c>
      <c r="B19" s="108">
        <f t="shared" si="1"/>
        <v>0</v>
      </c>
      <c r="C19" s="109">
        <f t="shared" si="2"/>
        <v>6.2928164963743831E-3</v>
      </c>
      <c r="D19" s="109">
        <f t="shared" si="0"/>
        <v>4.0725173007907442E-3</v>
      </c>
      <c r="E19" s="109">
        <f t="shared" si="0"/>
        <v>2.7547076685101226E-3</v>
      </c>
      <c r="F19" s="109">
        <f t="shared" si="0"/>
        <v>2.6168407949223962E-3</v>
      </c>
      <c r="G19" s="109">
        <f t="shared" si="0"/>
        <v>5.0289903134853094E-3</v>
      </c>
      <c r="H19" s="109">
        <f t="shared" si="0"/>
        <v>6.7470212112158371E-3</v>
      </c>
      <c r="I19" s="109">
        <f t="shared" si="0"/>
        <v>1.2857129332849834E-3</v>
      </c>
      <c r="J19" s="109">
        <f t="shared" si="0"/>
        <v>1.2827739872118666E-3</v>
      </c>
      <c r="K19" s="109">
        <f t="shared" si="0"/>
        <v>1.2939517871672333E-3</v>
      </c>
      <c r="L19" s="109">
        <f t="shared" si="0"/>
        <v>1.2848537998981463E-3</v>
      </c>
      <c r="M19" s="109">
        <f t="shared" si="0"/>
        <v>1.2534129305579063E-3</v>
      </c>
      <c r="N19" s="109">
        <f t="shared" si="0"/>
        <v>1.2831054492072659E-3</v>
      </c>
      <c r="O19" s="109">
        <f t="shared" si="0"/>
        <v>1.2811377330019958E-3</v>
      </c>
      <c r="P19" s="109">
        <f t="shared" si="0"/>
        <v>1.2658881776020786E-3</v>
      </c>
      <c r="Q19" s="109">
        <f t="shared" si="0"/>
        <v>3.5521707295434847E-4</v>
      </c>
      <c r="R19" s="109">
        <f t="shared" si="0"/>
        <v>1.881889422587104E-4</v>
      </c>
      <c r="S19" s="109">
        <f t="shared" si="0"/>
        <v>1.8515317197837812E-4</v>
      </c>
      <c r="T19" s="109">
        <f t="shared" si="0"/>
        <v>2.0384666021183424E-4</v>
      </c>
      <c r="U19" s="109">
        <f t="shared" si="0"/>
        <v>1.9257915611552056E-4</v>
      </c>
      <c r="V19" s="109">
        <f t="shared" si="0"/>
        <v>1.9231788081680299E-4</v>
      </c>
      <c r="W19" s="109">
        <f t="shared" si="0"/>
        <v>2.1643334435805258E-4</v>
      </c>
      <c r="X19" s="109">
        <f t="shared" si="0"/>
        <v>2.090190889487041E-4</v>
      </c>
      <c r="Y19" s="109">
        <f t="shared" si="0"/>
        <v>1.9722640633630686E-4</v>
      </c>
      <c r="Z19" s="109">
        <f t="shared" si="0"/>
        <v>2.1492655171047651E-4</v>
      </c>
      <c r="AA19" s="109">
        <f t="shared" si="0"/>
        <v>2.155102696255941E-4</v>
      </c>
      <c r="AB19" s="109">
        <f t="shared" si="0"/>
        <v>2.1022978232758713E-4</v>
      </c>
      <c r="AC19" s="109">
        <f t="shared" si="0"/>
        <v>4.4001574978800001E-4</v>
      </c>
      <c r="AD19" s="109">
        <f t="shared" si="0"/>
        <v>7.6869590235981102E-4</v>
      </c>
      <c r="AE19" s="109">
        <f t="shared" si="0"/>
        <v>7.7129175262441365E-4</v>
      </c>
      <c r="AF19" s="109">
        <f t="shared" si="0"/>
        <v>7.7101849638638409E-4</v>
      </c>
      <c r="AG19" s="109">
        <f t="shared" si="0"/>
        <v>6.845132385574779E-4</v>
      </c>
    </row>
    <row r="20" spans="1:33" x14ac:dyDescent="0.45">
      <c r="A20" t="s">
        <v>4</v>
      </c>
      <c r="B20" s="108">
        <f t="shared" si="1"/>
        <v>0</v>
      </c>
      <c r="C20" s="109">
        <f t="shared" si="2"/>
        <v>0</v>
      </c>
      <c r="D20" s="109">
        <f t="shared" si="0"/>
        <v>0</v>
      </c>
      <c r="E20" s="109">
        <f t="shared" si="0"/>
        <v>0</v>
      </c>
      <c r="F20" s="109">
        <f t="shared" si="0"/>
        <v>0</v>
      </c>
      <c r="G20" s="109">
        <f t="shared" si="0"/>
        <v>0</v>
      </c>
      <c r="H20" s="109">
        <f t="shared" si="0"/>
        <v>0</v>
      </c>
      <c r="I20" s="109">
        <f t="shared" si="0"/>
        <v>0</v>
      </c>
      <c r="J20" s="109">
        <f t="shared" si="0"/>
        <v>0</v>
      </c>
      <c r="K20" s="109">
        <f t="shared" si="0"/>
        <v>0</v>
      </c>
      <c r="L20" s="109">
        <f t="shared" si="0"/>
        <v>0</v>
      </c>
      <c r="M20" s="109">
        <f t="shared" si="0"/>
        <v>0</v>
      </c>
      <c r="N20" s="109">
        <f t="shared" si="0"/>
        <v>0</v>
      </c>
      <c r="O20" s="109">
        <f t="shared" si="0"/>
        <v>0</v>
      </c>
      <c r="P20" s="109">
        <f t="shared" si="0"/>
        <v>0</v>
      </c>
      <c r="Q20" s="109">
        <f t="shared" si="0"/>
        <v>0</v>
      </c>
      <c r="R20" s="109">
        <f t="shared" si="0"/>
        <v>0</v>
      </c>
      <c r="S20" s="109">
        <f t="shared" si="0"/>
        <v>0</v>
      </c>
      <c r="T20" s="109">
        <f t="shared" si="0"/>
        <v>0</v>
      </c>
      <c r="U20" s="109">
        <f t="shared" si="0"/>
        <v>0</v>
      </c>
      <c r="V20" s="109">
        <f t="shared" si="0"/>
        <v>0</v>
      </c>
      <c r="W20" s="109">
        <f t="shared" si="0"/>
        <v>0</v>
      </c>
      <c r="X20" s="109">
        <f t="shared" si="0"/>
        <v>0</v>
      </c>
      <c r="Y20" s="109">
        <f t="shared" si="0"/>
        <v>0</v>
      </c>
      <c r="Z20" s="109">
        <f t="shared" si="0"/>
        <v>0</v>
      </c>
      <c r="AA20" s="109">
        <f t="shared" si="0"/>
        <v>0</v>
      </c>
      <c r="AB20" s="109">
        <f t="shared" si="0"/>
        <v>0</v>
      </c>
      <c r="AC20" s="109">
        <f t="shared" si="0"/>
        <v>0</v>
      </c>
      <c r="AD20" s="109">
        <f t="shared" si="0"/>
        <v>0</v>
      </c>
      <c r="AE20" s="109">
        <f t="shared" si="0"/>
        <v>0</v>
      </c>
      <c r="AF20" s="109">
        <f t="shared" si="0"/>
        <v>0</v>
      </c>
      <c r="AG20" s="109">
        <f t="shared" si="0"/>
        <v>0</v>
      </c>
    </row>
    <row r="21" spans="1:33" x14ac:dyDescent="0.45">
      <c r="A21" t="s">
        <v>1076</v>
      </c>
      <c r="B21" s="108">
        <f t="shared" si="1"/>
        <v>0</v>
      </c>
      <c r="C21" s="109">
        <f t="shared" si="2"/>
        <v>4.8679545815124223E-3</v>
      </c>
      <c r="D21" s="109">
        <f t="shared" si="0"/>
        <v>3.2542925138115187E-3</v>
      </c>
      <c r="E21" s="109">
        <f t="shared" si="0"/>
        <v>3.0725088004054791E-3</v>
      </c>
      <c r="F21" s="109">
        <f t="shared" si="0"/>
        <v>2.4521281320193031E-3</v>
      </c>
      <c r="G21" s="109">
        <f t="shared" si="0"/>
        <v>5.9651455262147279E-3</v>
      </c>
      <c r="H21" s="109">
        <f t="shared" si="0"/>
        <v>6.1834052650378253E-3</v>
      </c>
      <c r="I21" s="109">
        <f t="shared" si="0"/>
        <v>9.7596737843513165E-4</v>
      </c>
      <c r="J21" s="109">
        <f t="shared" si="0"/>
        <v>9.7502285614246148E-4</v>
      </c>
      <c r="K21" s="109">
        <f t="shared" si="0"/>
        <v>9.8819842102036291E-4</v>
      </c>
      <c r="L21" s="109">
        <f t="shared" si="0"/>
        <v>9.7854224842336369E-4</v>
      </c>
      <c r="M21" s="109">
        <f t="shared" si="0"/>
        <v>9.5742861551020061E-4</v>
      </c>
      <c r="N21" s="109">
        <f t="shared" si="0"/>
        <v>9.8564050903250417E-4</v>
      </c>
      <c r="O21" s="109">
        <f t="shared" si="0"/>
        <v>9.9557370815768183E-4</v>
      </c>
      <c r="P21" s="109">
        <f t="shared" si="0"/>
        <v>9.6859656871576909E-4</v>
      </c>
      <c r="Q21" s="109">
        <f t="shared" si="0"/>
        <v>2.889364101222537E-4</v>
      </c>
      <c r="R21" s="109">
        <f t="shared" si="0"/>
        <v>1.569342756755478E-4</v>
      </c>
      <c r="S21" s="109">
        <f t="shared" si="0"/>
        <v>1.5816087138984173E-4</v>
      </c>
      <c r="T21" s="109">
        <f t="shared" si="0"/>
        <v>1.6840072182426862E-4</v>
      </c>
      <c r="U21" s="109">
        <f t="shared" si="0"/>
        <v>1.6531960012320569E-4</v>
      </c>
      <c r="V21" s="109">
        <f t="shared" si="0"/>
        <v>1.6776226844444458E-4</v>
      </c>
      <c r="W21" s="109">
        <f t="shared" si="0"/>
        <v>1.912531610945908E-4</v>
      </c>
      <c r="X21" s="109">
        <f t="shared" si="0"/>
        <v>1.8307890614902754E-4</v>
      </c>
      <c r="Y21" s="109">
        <f t="shared" si="0"/>
        <v>1.7189235344443703E-4</v>
      </c>
      <c r="Z21" s="109">
        <f t="shared" si="0"/>
        <v>1.9093762917514869E-4</v>
      </c>
      <c r="AA21" s="109">
        <f t="shared" si="0"/>
        <v>1.9289640285809694E-4</v>
      </c>
      <c r="AB21" s="109">
        <f t="shared" si="0"/>
        <v>1.8896298608223224E-4</v>
      </c>
      <c r="AC21" s="109">
        <f t="shared" si="0"/>
        <v>2.1350862337122991E-4</v>
      </c>
      <c r="AD21" s="109">
        <f t="shared" si="0"/>
        <v>1.845821258074977E-4</v>
      </c>
      <c r="AE21" s="109">
        <f t="shared" si="0"/>
        <v>1.9792879401636906E-4</v>
      </c>
      <c r="AF21" s="109">
        <f t="shared" si="0"/>
        <v>2.0240617817100283E-4</v>
      </c>
      <c r="AG21" s="109">
        <f t="shared" si="0"/>
        <v>1.4047601547570294E-4</v>
      </c>
    </row>
    <row r="22" spans="1:33" x14ac:dyDescent="0.45">
      <c r="A22" t="s">
        <v>1077</v>
      </c>
      <c r="B22" s="108">
        <f t="shared" si="1"/>
        <v>0</v>
      </c>
      <c r="C22" s="109">
        <f>IFERROR((C13-B13)/B13,0)</f>
        <v>-1.2749318273195314E-2</v>
      </c>
      <c r="D22" s="109">
        <f t="shared" ref="D22:AG22" si="3">IFERROR((D13-C13)/C13,0)</f>
        <v>-1.3248044188586293E-2</v>
      </c>
      <c r="E22" s="109">
        <f t="shared" si="3"/>
        <v>-9.1734907632340431E-3</v>
      </c>
      <c r="F22" s="109">
        <f t="shared" si="3"/>
        <v>-1.6339916163854315E-2</v>
      </c>
      <c r="G22" s="109">
        <f t="shared" si="3"/>
        <v>-1.6606728683140653E-2</v>
      </c>
      <c r="H22" s="109">
        <f t="shared" si="3"/>
        <v>-1.6252854734635582E-2</v>
      </c>
      <c r="I22" s="109">
        <f t="shared" si="3"/>
        <v>-1.3995770917704898E-2</v>
      </c>
      <c r="J22" s="109">
        <f t="shared" si="3"/>
        <v>-1.1545025520299318E-2</v>
      </c>
      <c r="K22" s="109">
        <f t="shared" si="3"/>
        <v>-1.5226913144939406E-2</v>
      </c>
      <c r="L22" s="109">
        <f t="shared" si="3"/>
        <v>-1.4636899232019366E-2</v>
      </c>
      <c r="M22" s="109">
        <f t="shared" si="3"/>
        <v>-1.4146765776477766E-2</v>
      </c>
      <c r="N22" s="109">
        <f t="shared" si="3"/>
        <v>-1.3782677351672988E-2</v>
      </c>
      <c r="O22" s="109">
        <f t="shared" si="3"/>
        <v>-1.3179033925422343E-2</v>
      </c>
      <c r="P22" s="109">
        <f t="shared" si="3"/>
        <v>-1.2679421100598031E-2</v>
      </c>
      <c r="Q22" s="109">
        <f t="shared" si="3"/>
        <v>-1.317022253678035E-2</v>
      </c>
      <c r="R22" s="109">
        <f t="shared" si="3"/>
        <v>-1.2957291497241698E-2</v>
      </c>
      <c r="S22" s="109">
        <f t="shared" si="3"/>
        <v>-1.2491836503389524E-2</v>
      </c>
      <c r="T22" s="109">
        <f t="shared" si="3"/>
        <v>-1.2125986905040295E-2</v>
      </c>
      <c r="U22" s="109">
        <f t="shared" si="3"/>
        <v>-1.1617782286415424E-2</v>
      </c>
      <c r="V22" s="109">
        <f t="shared" si="3"/>
        <v>-1.1245674206744941E-2</v>
      </c>
      <c r="W22" s="109">
        <f t="shared" si="3"/>
        <v>-1.0909410818105468E-2</v>
      </c>
      <c r="X22" s="109">
        <f t="shared" si="3"/>
        <v>-1.0412359970909644E-2</v>
      </c>
      <c r="Y22" s="109">
        <f t="shared" si="3"/>
        <v>-1.0018628785315847E-2</v>
      </c>
      <c r="Z22" s="109">
        <f t="shared" si="3"/>
        <v>-9.7397194769023778E-3</v>
      </c>
      <c r="AA22" s="109">
        <f t="shared" si="3"/>
        <v>-9.3520082916909702E-3</v>
      </c>
      <c r="AB22" s="109">
        <f t="shared" si="3"/>
        <v>-8.9801435957515222E-3</v>
      </c>
      <c r="AC22" s="109">
        <f t="shared" si="3"/>
        <v>-8.7371325272385617E-3</v>
      </c>
      <c r="AD22" s="109">
        <f t="shared" si="3"/>
        <v>-8.2740848785406128E-3</v>
      </c>
      <c r="AE22" s="109">
        <f t="shared" si="3"/>
        <v>-8.0693936388806578E-3</v>
      </c>
      <c r="AF22" s="109">
        <f t="shared" si="3"/>
        <v>-7.7512487435807357E-3</v>
      </c>
      <c r="AG22" s="109">
        <f t="shared" si="3"/>
        <v>-7.5551691441138186E-3</v>
      </c>
    </row>
    <row r="24" spans="1:33" x14ac:dyDescent="0.45">
      <c r="A24" s="107" t="s">
        <v>1330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</row>
    <row r="26" spans="1:33" x14ac:dyDescent="0.45">
      <c r="A26" t="s">
        <v>1093</v>
      </c>
      <c r="B26">
        <v>2019</v>
      </c>
      <c r="C26">
        <v>2020</v>
      </c>
      <c r="D26">
        <v>2021</v>
      </c>
      <c r="E26">
        <v>2022</v>
      </c>
      <c r="F26">
        <v>2023</v>
      </c>
      <c r="G26">
        <v>2024</v>
      </c>
      <c r="H26">
        <v>2025</v>
      </c>
      <c r="I26">
        <v>2026</v>
      </c>
      <c r="J26">
        <v>2027</v>
      </c>
      <c r="K26">
        <v>2028</v>
      </c>
      <c r="L26">
        <v>2029</v>
      </c>
      <c r="M26">
        <v>2030</v>
      </c>
      <c r="N26">
        <v>2031</v>
      </c>
      <c r="O26">
        <v>2032</v>
      </c>
      <c r="P26">
        <v>2033</v>
      </c>
      <c r="Q26">
        <v>2034</v>
      </c>
      <c r="R26">
        <v>2035</v>
      </c>
      <c r="S26">
        <v>2036</v>
      </c>
      <c r="T26">
        <v>2037</v>
      </c>
      <c r="U26">
        <v>2038</v>
      </c>
      <c r="V26">
        <v>2039</v>
      </c>
      <c r="W26">
        <v>2040</v>
      </c>
      <c r="X26">
        <v>2041</v>
      </c>
      <c r="Y26">
        <v>2042</v>
      </c>
      <c r="Z26">
        <v>2043</v>
      </c>
      <c r="AA26">
        <v>2044</v>
      </c>
      <c r="AB26">
        <v>2045</v>
      </c>
      <c r="AC26">
        <v>2046</v>
      </c>
      <c r="AD26">
        <v>2047</v>
      </c>
      <c r="AE26">
        <v>2048</v>
      </c>
      <c r="AF26">
        <v>2049</v>
      </c>
      <c r="AG26">
        <v>2050</v>
      </c>
    </row>
    <row r="27" spans="1:33" x14ac:dyDescent="0.45">
      <c r="A27" t="s">
        <v>0</v>
      </c>
      <c r="B27">
        <v>168297.33108804075</v>
      </c>
      <c r="C27">
        <v>140105.53212839292</v>
      </c>
      <c r="D27">
        <v>140105.53212839292</v>
      </c>
      <c r="E27">
        <v>141339.78570428453</v>
      </c>
      <c r="F27">
        <v>139839.09532672018</v>
      </c>
      <c r="G27">
        <v>137828.02375610938</v>
      </c>
      <c r="H27">
        <v>137623.31793247539</v>
      </c>
      <c r="I27">
        <v>136318.40466405131</v>
      </c>
      <c r="J27">
        <v>135407.19138343126</v>
      </c>
      <c r="K27">
        <v>134435.44555300404</v>
      </c>
      <c r="L27">
        <v>133744.96770995416</v>
      </c>
      <c r="M27">
        <v>133338.66391131599</v>
      </c>
      <c r="N27">
        <v>132410.47310569091</v>
      </c>
      <c r="O27">
        <v>131878.51025032019</v>
      </c>
      <c r="P27">
        <v>131479.77238256729</v>
      </c>
      <c r="Q27">
        <v>130973.49956192038</v>
      </c>
      <c r="R27">
        <v>130381.09654843641</v>
      </c>
      <c r="S27">
        <v>129905.60233459962</v>
      </c>
      <c r="T27">
        <v>129343.37665637687</v>
      </c>
      <c r="U27">
        <v>129042.31250447783</v>
      </c>
      <c r="V27">
        <v>128708.2132214719</v>
      </c>
      <c r="W27">
        <v>128306.68799796706</v>
      </c>
      <c r="X27">
        <v>128297.33927173768</v>
      </c>
      <c r="Y27">
        <v>128343.66478422</v>
      </c>
      <c r="Z27">
        <v>128233.90055009007</v>
      </c>
      <c r="AA27">
        <v>128209.87105330778</v>
      </c>
      <c r="AB27">
        <v>128230.58263158404</v>
      </c>
      <c r="AC27">
        <v>128140.35929555941</v>
      </c>
      <c r="AD27">
        <v>128350.540423329</v>
      </c>
      <c r="AE27">
        <v>128339.99720176758</v>
      </c>
      <c r="AF27">
        <v>128370.74701487985</v>
      </c>
      <c r="AG27">
        <v>128411.8647644031</v>
      </c>
    </row>
    <row r="28" spans="1:33" x14ac:dyDescent="0.45">
      <c r="A28" t="s">
        <v>1</v>
      </c>
      <c r="B28">
        <v>126078.48241321024</v>
      </c>
      <c r="C28">
        <v>127320.58335923305</v>
      </c>
      <c r="D28">
        <v>127320.58335923305</v>
      </c>
      <c r="E28">
        <v>129926.43665348682</v>
      </c>
      <c r="F28">
        <v>131092.0682696132</v>
      </c>
      <c r="G28">
        <v>132217.65945800696</v>
      </c>
      <c r="H28">
        <v>132620.31418788014</v>
      </c>
      <c r="I28">
        <v>132776.28992610789</v>
      </c>
      <c r="J28">
        <v>132931.83242085608</v>
      </c>
      <c r="K28">
        <v>133086.26677454761</v>
      </c>
      <c r="L28">
        <v>133239.43184512807</v>
      </c>
      <c r="M28">
        <v>133393.71698401705</v>
      </c>
      <c r="N28">
        <v>133546.1372909405</v>
      </c>
      <c r="O28">
        <v>133699.87128098588</v>
      </c>
      <c r="P28">
        <v>133852.28238927439</v>
      </c>
      <c r="Q28">
        <v>133882.79865254351</v>
      </c>
      <c r="R28">
        <v>133888.52399657774</v>
      </c>
      <c r="S28">
        <v>133897.36974897297</v>
      </c>
      <c r="T28">
        <v>133904.67474017164</v>
      </c>
      <c r="U28">
        <v>133913.74612438929</v>
      </c>
      <c r="V28">
        <v>133922.67362666538</v>
      </c>
      <c r="W28">
        <v>133932.03876308212</v>
      </c>
      <c r="X28">
        <v>133942.05878053853</v>
      </c>
      <c r="Y28">
        <v>133952.525594117</v>
      </c>
      <c r="Z28">
        <v>133963.47947300141</v>
      </c>
      <c r="AA28">
        <v>133974.74091715066</v>
      </c>
      <c r="AB28">
        <v>133985.68433498408</v>
      </c>
      <c r="AC28">
        <v>133997.74282171033</v>
      </c>
      <c r="AD28">
        <v>134010.08434299263</v>
      </c>
      <c r="AE28">
        <v>134022.42212884955</v>
      </c>
      <c r="AF28">
        <v>134035.52122259547</v>
      </c>
      <c r="AG28">
        <v>134037.10227666394</v>
      </c>
    </row>
    <row r="29" spans="1:33" x14ac:dyDescent="0.45">
      <c r="A29" t="s">
        <v>2</v>
      </c>
      <c r="B29">
        <v>132928.01486984815</v>
      </c>
      <c r="C29">
        <v>133764.50647465145</v>
      </c>
      <c r="D29">
        <v>133764.50647465145</v>
      </c>
      <c r="E29">
        <v>134679.24750303655</v>
      </c>
      <c r="F29">
        <v>135031.68165213196</v>
      </c>
      <c r="G29">
        <v>135710.75467117413</v>
      </c>
      <c r="H29">
        <v>136626.39801153066</v>
      </c>
      <c r="I29">
        <v>136802.06033848226</v>
      </c>
      <c r="J29">
        <v>136977.54646288144</v>
      </c>
      <c r="K29">
        <v>137154.78880392888</v>
      </c>
      <c r="L29">
        <v>137331.01265549782</v>
      </c>
      <c r="M29">
        <v>137503.14512252685</v>
      </c>
      <c r="N29">
        <v>137679.57615731668</v>
      </c>
      <c r="O29">
        <v>137855.96265739555</v>
      </c>
      <c r="P29">
        <v>138030.47289073552</v>
      </c>
      <c r="Q29">
        <v>138079.50367129422</v>
      </c>
      <c r="R29">
        <v>138105.48870703776</v>
      </c>
      <c r="S29">
        <v>138131.05937633946</v>
      </c>
      <c r="T29">
        <v>138159.21693146488</v>
      </c>
      <c r="U29">
        <v>138185.82351687111</v>
      </c>
      <c r="V29">
        <v>138212.39912160879</v>
      </c>
      <c r="W29">
        <v>138242.31289338245</v>
      </c>
      <c r="X29">
        <v>138271.2081756776</v>
      </c>
      <c r="Y29">
        <v>138298.47890916583</v>
      </c>
      <c r="Z29">
        <v>138328.2029243446</v>
      </c>
      <c r="AA29">
        <v>138358.01407265363</v>
      </c>
      <c r="AB29">
        <v>138387.1010478354</v>
      </c>
      <c r="AC29">
        <v>138447.993551864</v>
      </c>
      <c r="AD29">
        <v>138554.41795719723</v>
      </c>
      <c r="AE29">
        <v>138661.28383705727</v>
      </c>
      <c r="AF29">
        <v>138768.19425162836</v>
      </c>
      <c r="AG29">
        <v>138863.18291768429</v>
      </c>
    </row>
    <row r="30" spans="1:33" x14ac:dyDescent="0.45">
      <c r="A30" t="s">
        <v>3</v>
      </c>
      <c r="B30">
        <v>132928.01486984815</v>
      </c>
      <c r="C30">
        <v>133764.50647465145</v>
      </c>
      <c r="D30">
        <v>133764.50647465145</v>
      </c>
      <c r="E30">
        <v>134679.24750303655</v>
      </c>
      <c r="F30">
        <v>135031.68165213196</v>
      </c>
      <c r="G30">
        <v>135710.75467117413</v>
      </c>
      <c r="H30">
        <v>136626.39801153066</v>
      </c>
      <c r="I30">
        <v>136802.06033848226</v>
      </c>
      <c r="J30">
        <v>136977.54646288144</v>
      </c>
      <c r="K30">
        <v>137154.78880392888</v>
      </c>
      <c r="L30">
        <v>137331.01265549782</v>
      </c>
      <c r="M30">
        <v>137503.14512252685</v>
      </c>
      <c r="N30">
        <v>137679.57615731668</v>
      </c>
      <c r="O30">
        <v>137855.96265739555</v>
      </c>
      <c r="P30">
        <v>138030.47289073552</v>
      </c>
      <c r="Q30">
        <v>138079.50367129422</v>
      </c>
      <c r="R30">
        <v>138105.48870703776</v>
      </c>
      <c r="S30">
        <v>138131.05937633946</v>
      </c>
      <c r="T30">
        <v>138159.21693146488</v>
      </c>
      <c r="U30">
        <v>138185.82351687111</v>
      </c>
      <c r="V30">
        <v>138212.39912160879</v>
      </c>
      <c r="W30">
        <v>138242.31289338245</v>
      </c>
      <c r="X30">
        <v>138271.2081756776</v>
      </c>
      <c r="Y30">
        <v>138298.47890916583</v>
      </c>
      <c r="Z30">
        <v>138328.2029243446</v>
      </c>
      <c r="AA30">
        <v>138358.01407265363</v>
      </c>
      <c r="AB30">
        <v>138387.1010478354</v>
      </c>
      <c r="AC30">
        <v>138447.993551864</v>
      </c>
      <c r="AD30">
        <v>138554.41795719723</v>
      </c>
      <c r="AE30">
        <v>138661.28383705727</v>
      </c>
      <c r="AF30">
        <v>138768.19425162836</v>
      </c>
      <c r="AG30">
        <v>138863.18291768429</v>
      </c>
    </row>
    <row r="31" spans="1:33" x14ac:dyDescent="0.45">
      <c r="A31" t="s">
        <v>4</v>
      </c>
      <c r="B31">
        <v>125445.77373017497</v>
      </c>
      <c r="C31">
        <v>104086.97434876171</v>
      </c>
      <c r="D31">
        <v>104086.97434876171</v>
      </c>
      <c r="E31">
        <v>105335.28892387834</v>
      </c>
      <c r="F31">
        <v>105088.85585783092</v>
      </c>
      <c r="G31">
        <v>104439.27554200655</v>
      </c>
      <c r="H31">
        <v>107042.60788542767</v>
      </c>
      <c r="I31">
        <v>106647.96225659073</v>
      </c>
      <c r="J31">
        <v>106487.63717470005</v>
      </c>
      <c r="K31">
        <v>106293.6616194279</v>
      </c>
      <c r="L31">
        <v>106306.3718630818</v>
      </c>
      <c r="M31">
        <v>106514.75844564952</v>
      </c>
      <c r="N31">
        <v>106354.86402199481</v>
      </c>
      <c r="O31">
        <v>106480.72558565324</v>
      </c>
      <c r="P31">
        <v>106693.7834045967</v>
      </c>
      <c r="Q31">
        <v>106787.15906505875</v>
      </c>
      <c r="R31">
        <v>106788.71987078656</v>
      </c>
      <c r="S31">
        <v>106848.80018218693</v>
      </c>
      <c r="T31">
        <v>106809.55080300001</v>
      </c>
      <c r="U31">
        <v>106929.5645212494</v>
      </c>
      <c r="V31">
        <v>106981.56347298996</v>
      </c>
      <c r="W31">
        <v>106944.23557987428</v>
      </c>
      <c r="X31">
        <v>107083.40572802869</v>
      </c>
      <c r="Y31">
        <v>107241.25208215242</v>
      </c>
      <c r="Z31">
        <v>107265.77406518059</v>
      </c>
      <c r="AA31">
        <v>107343.9201479591</v>
      </c>
      <c r="AB31">
        <v>107443.18937573336</v>
      </c>
      <c r="AC31">
        <v>107453.65274572422</v>
      </c>
      <c r="AD31">
        <v>107686.25353578171</v>
      </c>
      <c r="AE31">
        <v>107741.06350564437</v>
      </c>
      <c r="AF31">
        <v>107822.79731798093</v>
      </c>
      <c r="AG31">
        <v>107908.17292944332</v>
      </c>
    </row>
    <row r="32" spans="1:33" x14ac:dyDescent="0.45">
      <c r="A32" t="s">
        <v>1076</v>
      </c>
      <c r="B32">
        <v>151524.41266049139</v>
      </c>
      <c r="C32">
        <v>152262.02661931302</v>
      </c>
      <c r="D32">
        <v>152137.94736990728</v>
      </c>
      <c r="E32">
        <v>153226.88065343921</v>
      </c>
      <c r="F32">
        <v>153602.61259807108</v>
      </c>
      <c r="G32">
        <v>154518.87453542533</v>
      </c>
      <c r="H32">
        <v>155474.32735777542</v>
      </c>
      <c r="I32">
        <v>155626.06522946077</v>
      </c>
      <c r="J32">
        <v>155777.804200071</v>
      </c>
      <c r="K32">
        <v>155931.74358021157</v>
      </c>
      <c r="L32">
        <v>156084.32937917509</v>
      </c>
      <c r="M32">
        <v>156233.76898255546</v>
      </c>
      <c r="N32">
        <v>156387.75931414345</v>
      </c>
      <c r="O32">
        <v>156543.45485559432</v>
      </c>
      <c r="P32">
        <v>156695.08230882237</v>
      </c>
      <c r="Q32">
        <v>156740.35722338845</v>
      </c>
      <c r="R32">
        <v>156764.95515781845</v>
      </c>
      <c r="S32">
        <v>156789.74923972957</v>
      </c>
      <c r="T32">
        <v>156816.15274667621</v>
      </c>
      <c r="U32">
        <v>156842.07753034116</v>
      </c>
      <c r="V32">
        <v>156868.38971305516</v>
      </c>
      <c r="W32">
        <v>156898.39128846361</v>
      </c>
      <c r="X32">
        <v>156927.11607431728</v>
      </c>
      <c r="Y32">
        <v>156954.0906456185</v>
      </c>
      <c r="Z32">
        <v>156984.05908757576</v>
      </c>
      <c r="AA32">
        <v>157014.34074787976</v>
      </c>
      <c r="AB32">
        <v>157044.01064656524</v>
      </c>
      <c r="AC32">
        <v>157077.54089708711</v>
      </c>
      <c r="AD32">
        <v>157106.53460350248</v>
      </c>
      <c r="AE32">
        <v>157137.63051042863</v>
      </c>
      <c r="AF32">
        <v>157169.43613766713</v>
      </c>
      <c r="AG32">
        <v>157191.51467381028</v>
      </c>
    </row>
    <row r="33" spans="1:33" x14ac:dyDescent="0.45">
      <c r="A33" t="s">
        <v>1077</v>
      </c>
      <c r="B33">
        <v>168159.04809688067</v>
      </c>
      <c r="C33">
        <v>166015.13487217602</v>
      </c>
      <c r="D33">
        <v>163151.32244610667</v>
      </c>
      <c r="E33">
        <v>162312.99667708675</v>
      </c>
      <c r="F33">
        <v>159660.81591907921</v>
      </c>
      <c r="G33">
        <v>157009.37206778215</v>
      </c>
      <c r="H33">
        <v>154457.52155158817</v>
      </c>
      <c r="I33">
        <v>152295.76946343572</v>
      </c>
      <c r="J33">
        <v>150537.5109183467</v>
      </c>
      <c r="K33">
        <v>148245.28931453769</v>
      </c>
      <c r="L33">
        <v>146075.43795321923</v>
      </c>
      <c r="M33">
        <v>144008.94294679863</v>
      </c>
      <c r="N33">
        <v>142024.1141504074</v>
      </c>
      <c r="O33">
        <v>140152.37353179115</v>
      </c>
      <c r="P33">
        <v>138375.32256953328</v>
      </c>
      <c r="Q33">
        <v>136552.8887776937</v>
      </c>
      <c r="R33">
        <v>134783.53319301072</v>
      </c>
      <c r="S33">
        <v>133099.83933301445</v>
      </c>
      <c r="T33">
        <v>131485.87242419936</v>
      </c>
      <c r="U33">
        <v>129958.2981846356</v>
      </c>
      <c r="V33">
        <v>128496.82950278818</v>
      </c>
      <c r="W33">
        <v>127095.00480091822</v>
      </c>
      <c r="X33">
        <v>125771.64586042658</v>
      </c>
      <c r="Y33">
        <v>124511.58642883273</v>
      </c>
      <c r="Z33">
        <v>123298.87850539183</v>
      </c>
      <c r="AA33">
        <v>122145.7863712532</v>
      </c>
      <c r="AB33">
        <v>121048.89967002334</v>
      </c>
      <c r="AC33">
        <v>119991.27939132998</v>
      </c>
      <c r="AD33">
        <v>118998.46136096142</v>
      </c>
      <c r="AE33">
        <v>118038.21593381868</v>
      </c>
      <c r="AF33">
        <v>117123.27236086719</v>
      </c>
      <c r="AG33">
        <v>116238.3862274687</v>
      </c>
    </row>
    <row r="35" spans="1:33" x14ac:dyDescent="0.45">
      <c r="A35" t="s">
        <v>1331</v>
      </c>
      <c r="B35">
        <v>2019</v>
      </c>
      <c r="C35">
        <v>2020</v>
      </c>
      <c r="D35">
        <v>2021</v>
      </c>
      <c r="E35">
        <v>2022</v>
      </c>
      <c r="F35">
        <v>2023</v>
      </c>
      <c r="G35">
        <v>2024</v>
      </c>
      <c r="H35">
        <v>2025</v>
      </c>
      <c r="I35">
        <v>2026</v>
      </c>
      <c r="J35">
        <v>2027</v>
      </c>
      <c r="K35">
        <v>2028</v>
      </c>
      <c r="L35">
        <v>2029</v>
      </c>
      <c r="M35">
        <v>2030</v>
      </c>
      <c r="N35">
        <v>2031</v>
      </c>
      <c r="O35">
        <v>2032</v>
      </c>
      <c r="P35">
        <v>2033</v>
      </c>
      <c r="Q35">
        <v>2034</v>
      </c>
      <c r="R35">
        <v>2035</v>
      </c>
      <c r="S35">
        <v>2036</v>
      </c>
      <c r="T35">
        <v>2037</v>
      </c>
      <c r="U35">
        <v>2038</v>
      </c>
      <c r="V35">
        <v>2039</v>
      </c>
      <c r="W35">
        <v>2040</v>
      </c>
      <c r="X35">
        <v>2041</v>
      </c>
      <c r="Y35">
        <v>2042</v>
      </c>
      <c r="Z35">
        <v>2043</v>
      </c>
      <c r="AA35">
        <v>2044</v>
      </c>
      <c r="AB35">
        <v>2045</v>
      </c>
      <c r="AC35">
        <v>2046</v>
      </c>
      <c r="AD35">
        <v>2047</v>
      </c>
      <c r="AE35">
        <v>2048</v>
      </c>
      <c r="AF35">
        <v>2049</v>
      </c>
      <c r="AG35">
        <v>2050</v>
      </c>
    </row>
    <row r="36" spans="1:33" x14ac:dyDescent="0.45">
      <c r="A36" t="s">
        <v>0</v>
      </c>
      <c r="B36" s="108">
        <f>IFERROR((B27-$B27)/B27,0)</f>
        <v>0</v>
      </c>
      <c r="C36" s="122">
        <f>IFERROR((C27-B27)/B27,0)</f>
        <v>-0.16751185997655518</v>
      </c>
      <c r="D36" s="122">
        <f t="shared" ref="D36:AG42" si="4">IFERROR((D27-C27)/C27,0)</f>
        <v>0</v>
      </c>
      <c r="E36" s="122">
        <f t="shared" si="4"/>
        <v>8.8094563943451835E-3</v>
      </c>
      <c r="F36" s="122">
        <f t="shared" si="4"/>
        <v>-1.0617607562417952E-2</v>
      </c>
      <c r="G36" s="122">
        <f t="shared" si="4"/>
        <v>-1.4381325665130576E-2</v>
      </c>
      <c r="H36" s="122">
        <f t="shared" si="4"/>
        <v>-1.4852264296862242E-3</v>
      </c>
      <c r="I36" s="122">
        <f t="shared" si="4"/>
        <v>-9.4817745134173331E-3</v>
      </c>
      <c r="J36" s="122">
        <f t="shared" si="4"/>
        <v>-6.6844479501185841E-3</v>
      </c>
      <c r="K36" s="122">
        <f t="shared" si="4"/>
        <v>-7.1764713564993129E-3</v>
      </c>
      <c r="L36" s="122">
        <f t="shared" si="4"/>
        <v>-5.1361293906497961E-3</v>
      </c>
      <c r="M36" s="122">
        <f t="shared" si="4"/>
        <v>-3.0378997101356215E-3</v>
      </c>
      <c r="N36" s="122">
        <f t="shared" si="4"/>
        <v>-6.9611527399316532E-3</v>
      </c>
      <c r="O36" s="122">
        <f t="shared" si="4"/>
        <v>-4.0175285450879629E-3</v>
      </c>
      <c r="P36" s="122">
        <f t="shared" si="4"/>
        <v>-3.0235242041789512E-3</v>
      </c>
      <c r="Q36" s="122">
        <f t="shared" si="4"/>
        <v>-3.850575730948175E-3</v>
      </c>
      <c r="R36" s="122">
        <f t="shared" si="4"/>
        <v>-4.5230753966675518E-3</v>
      </c>
      <c r="S36" s="122">
        <f t="shared" si="4"/>
        <v>-3.6469567017343345E-3</v>
      </c>
      <c r="T36" s="122">
        <f t="shared" si="4"/>
        <v>-4.3279555932823925E-3</v>
      </c>
      <c r="U36" s="122">
        <f t="shared" si="4"/>
        <v>-2.3276348560071556E-3</v>
      </c>
      <c r="V36" s="122">
        <f t="shared" si="4"/>
        <v>-2.589067698196531E-3</v>
      </c>
      <c r="W36" s="122">
        <f t="shared" si="4"/>
        <v>-3.1196550201028996E-3</v>
      </c>
      <c r="X36" s="122">
        <f t="shared" si="4"/>
        <v>-7.2862345488385575E-5</v>
      </c>
      <c r="Y36" s="122">
        <f t="shared" si="4"/>
        <v>3.610792924099554E-4</v>
      </c>
      <c r="Z36" s="122">
        <f t="shared" si="4"/>
        <v>-8.5523686980950014E-4</v>
      </c>
      <c r="AA36" s="122">
        <f t="shared" si="4"/>
        <v>-1.8738802047823865E-4</v>
      </c>
      <c r="AB36" s="122">
        <f t="shared" si="4"/>
        <v>1.6154433434882858E-4</v>
      </c>
      <c r="AC36" s="122">
        <f t="shared" si="4"/>
        <v>-7.0360232460184779E-4</v>
      </c>
      <c r="AD36" s="122">
        <f t="shared" si="4"/>
        <v>1.6402414424701844E-3</v>
      </c>
      <c r="AE36" s="122">
        <f t="shared" si="4"/>
        <v>-8.2143959243595108E-5</v>
      </c>
      <c r="AF36" s="122">
        <f t="shared" si="4"/>
        <v>2.3959649199561226E-4</v>
      </c>
      <c r="AG36" s="122">
        <f t="shared" si="4"/>
        <v>3.2030466815378863E-4</v>
      </c>
    </row>
    <row r="37" spans="1:33" x14ac:dyDescent="0.45">
      <c r="A37" t="s">
        <v>1</v>
      </c>
      <c r="B37" s="108">
        <f t="shared" ref="B37" si="5">IFERROR((B28-$B28)/B28,0)</f>
        <v>0</v>
      </c>
      <c r="C37" s="122">
        <f t="shared" ref="C37:R42" si="6">IFERROR((C28-B28)/B28,0)</f>
        <v>9.8518075586597007E-3</v>
      </c>
      <c r="D37" s="122">
        <f t="shared" si="6"/>
        <v>0</v>
      </c>
      <c r="E37" s="122">
        <f t="shared" si="6"/>
        <v>2.0466865808346141E-2</v>
      </c>
      <c r="F37" s="122">
        <f t="shared" si="6"/>
        <v>8.9714737519902589E-3</v>
      </c>
      <c r="G37" s="122">
        <f t="shared" si="6"/>
        <v>8.586264624941272E-3</v>
      </c>
      <c r="H37" s="122">
        <f t="shared" si="6"/>
        <v>3.0453929643268272E-3</v>
      </c>
      <c r="I37" s="122">
        <f t="shared" si="6"/>
        <v>1.1761074401224726E-3</v>
      </c>
      <c r="J37" s="122">
        <f t="shared" si="6"/>
        <v>1.1714628781596249E-3</v>
      </c>
      <c r="K37" s="122">
        <f t="shared" si="6"/>
        <v>1.1617559983871559E-3</v>
      </c>
      <c r="L37" s="122">
        <f t="shared" si="6"/>
        <v>1.150870591628591E-3</v>
      </c>
      <c r="M37" s="122">
        <f t="shared" si="6"/>
        <v>1.1579540437272175E-3</v>
      </c>
      <c r="N37" s="122">
        <f t="shared" si="6"/>
        <v>1.1426348284583198E-3</v>
      </c>
      <c r="O37" s="122">
        <f t="shared" si="6"/>
        <v>1.1511676276376268E-3</v>
      </c>
      <c r="P37" s="122">
        <f t="shared" si="6"/>
        <v>1.1399495513963269E-3</v>
      </c>
      <c r="Q37" s="122">
        <f t="shared" si="6"/>
        <v>2.2798463144895991E-4</v>
      </c>
      <c r="R37" s="122">
        <f t="shared" si="6"/>
        <v>4.2763850859515898E-5</v>
      </c>
      <c r="S37" s="122">
        <f t="shared" si="4"/>
        <v>6.6068040270949043E-5</v>
      </c>
      <c r="T37" s="122">
        <f t="shared" si="4"/>
        <v>5.4556644483530451E-5</v>
      </c>
      <c r="U37" s="122">
        <f t="shared" si="4"/>
        <v>6.7745089820429316E-5</v>
      </c>
      <c r="V37" s="122">
        <f t="shared" si="4"/>
        <v>6.6666063301614359E-5</v>
      </c>
      <c r="W37" s="122">
        <f t="shared" si="4"/>
        <v>6.992943138853732E-5</v>
      </c>
      <c r="X37" s="122">
        <f t="shared" si="4"/>
        <v>7.4814193444285891E-5</v>
      </c>
      <c r="Y37" s="122">
        <f t="shared" si="4"/>
        <v>7.8144338483133018E-5</v>
      </c>
      <c r="Z37" s="122">
        <f t="shared" si="4"/>
        <v>8.1774336361512665E-5</v>
      </c>
      <c r="AA37" s="122">
        <f t="shared" si="4"/>
        <v>8.4063538761080275E-5</v>
      </c>
      <c r="AB37" s="122">
        <f t="shared" si="4"/>
        <v>8.1682694502741186E-5</v>
      </c>
      <c r="AC37" s="122">
        <f t="shared" si="4"/>
        <v>8.9998321731920444E-5</v>
      </c>
      <c r="AD37" s="122">
        <f t="shared" si="4"/>
        <v>9.2102456522143812E-5</v>
      </c>
      <c r="AE37" s="122">
        <f t="shared" si="4"/>
        <v>9.2066100229716395E-5</v>
      </c>
      <c r="AF37" s="122">
        <f t="shared" si="4"/>
        <v>9.77380764939075E-5</v>
      </c>
      <c r="AG37" s="122">
        <f t="shared" si="4"/>
        <v>1.179578408797947E-5</v>
      </c>
    </row>
    <row r="38" spans="1:33" x14ac:dyDescent="0.45">
      <c r="A38" t="s">
        <v>2</v>
      </c>
      <c r="B38" s="108">
        <f t="shared" ref="B38" si="7">IFERROR((B29-$B29)/B29,0)</f>
        <v>0</v>
      </c>
      <c r="C38" s="122">
        <f t="shared" si="6"/>
        <v>6.2928164963745705E-3</v>
      </c>
      <c r="D38" s="122">
        <f t="shared" si="4"/>
        <v>0</v>
      </c>
      <c r="E38" s="122">
        <f t="shared" si="4"/>
        <v>6.8384435639392569E-3</v>
      </c>
      <c r="F38" s="122">
        <f t="shared" si="4"/>
        <v>2.6168407949224998E-3</v>
      </c>
      <c r="G38" s="122">
        <f t="shared" si="4"/>
        <v>5.0289903134850943E-3</v>
      </c>
      <c r="H38" s="122">
        <f t="shared" si="4"/>
        <v>6.7470212112159178E-3</v>
      </c>
      <c r="I38" s="122">
        <f t="shared" si="4"/>
        <v>1.2857129332852161E-3</v>
      </c>
      <c r="J38" s="122">
        <f t="shared" si="4"/>
        <v>1.282773987211743E-3</v>
      </c>
      <c r="K38" s="122">
        <f t="shared" si="4"/>
        <v>1.2939517871673482E-3</v>
      </c>
      <c r="L38" s="122">
        <f t="shared" si="4"/>
        <v>1.284853799898022E-3</v>
      </c>
      <c r="M38" s="122">
        <f t="shared" si="4"/>
        <v>1.2534129305580644E-3</v>
      </c>
      <c r="N38" s="122">
        <f t="shared" si="4"/>
        <v>1.2831054492070944E-3</v>
      </c>
      <c r="O38" s="122">
        <f t="shared" si="4"/>
        <v>1.281137733002027E-3</v>
      </c>
      <c r="P38" s="122">
        <f t="shared" si="4"/>
        <v>1.2658881776022189E-3</v>
      </c>
      <c r="Q38" s="122">
        <f t="shared" si="4"/>
        <v>3.5521707295402662E-4</v>
      </c>
      <c r="R38" s="122">
        <f t="shared" si="4"/>
        <v>1.8818894225890366E-4</v>
      </c>
      <c r="S38" s="122">
        <f t="shared" si="4"/>
        <v>1.8515317197813263E-4</v>
      </c>
      <c r="T38" s="122">
        <f t="shared" si="4"/>
        <v>2.038466602120626E-4</v>
      </c>
      <c r="U38" s="122">
        <f t="shared" si="4"/>
        <v>1.9257915611544803E-4</v>
      </c>
      <c r="V38" s="122">
        <f t="shared" si="4"/>
        <v>1.9231788081672111E-4</v>
      </c>
      <c r="W38" s="122">
        <f t="shared" si="4"/>
        <v>2.1643334435819463E-4</v>
      </c>
      <c r="X38" s="122">
        <f t="shared" si="4"/>
        <v>2.0901908894883204E-4</v>
      </c>
      <c r="Y38" s="122">
        <f t="shared" si="4"/>
        <v>1.9722640633602196E-4</v>
      </c>
      <c r="Z38" s="122">
        <f t="shared" si="4"/>
        <v>2.1492655171061379E-4</v>
      </c>
      <c r="AA38" s="122">
        <f t="shared" si="4"/>
        <v>2.1551026962547145E-4</v>
      </c>
      <c r="AB38" s="122">
        <f t="shared" si="4"/>
        <v>2.1022978232755179E-4</v>
      </c>
      <c r="AC38" s="122">
        <f t="shared" si="4"/>
        <v>4.4001574978833676E-4</v>
      </c>
      <c r="AD38" s="122">
        <f t="shared" si="4"/>
        <v>7.6869590235967668E-4</v>
      </c>
      <c r="AE38" s="122">
        <f t="shared" si="4"/>
        <v>7.7129175262423356E-4</v>
      </c>
      <c r="AF38" s="122">
        <f t="shared" si="4"/>
        <v>7.7101849638663302E-4</v>
      </c>
      <c r="AG38" s="122">
        <f>IFERROR((AG29-AF29)/AF29,0)</f>
        <v>6.8451323855727927E-4</v>
      </c>
    </row>
    <row r="39" spans="1:33" x14ac:dyDescent="0.45">
      <c r="A39" t="s">
        <v>3</v>
      </c>
      <c r="B39" s="108">
        <f t="shared" ref="B39" si="8">IFERROR((B30-$B30)/B30,0)</f>
        <v>0</v>
      </c>
      <c r="C39" s="122">
        <f t="shared" si="6"/>
        <v>6.2928164963745705E-3</v>
      </c>
      <c r="D39" s="122">
        <f t="shared" si="4"/>
        <v>0</v>
      </c>
      <c r="E39" s="122">
        <f t="shared" si="4"/>
        <v>6.8384435639392569E-3</v>
      </c>
      <c r="F39" s="122">
        <f t="shared" si="4"/>
        <v>2.6168407949224998E-3</v>
      </c>
      <c r="G39" s="122">
        <f t="shared" si="4"/>
        <v>5.0289903134850943E-3</v>
      </c>
      <c r="H39" s="122">
        <f t="shared" si="4"/>
        <v>6.7470212112159178E-3</v>
      </c>
      <c r="I39" s="122">
        <f t="shared" si="4"/>
        <v>1.2857129332852161E-3</v>
      </c>
      <c r="J39" s="122">
        <f t="shared" si="4"/>
        <v>1.282773987211743E-3</v>
      </c>
      <c r="K39" s="122">
        <f t="shared" si="4"/>
        <v>1.2939517871673482E-3</v>
      </c>
      <c r="L39" s="122">
        <f t="shared" si="4"/>
        <v>1.284853799898022E-3</v>
      </c>
      <c r="M39" s="122">
        <f t="shared" si="4"/>
        <v>1.2534129305580644E-3</v>
      </c>
      <c r="N39" s="122">
        <f t="shared" si="4"/>
        <v>1.2831054492070944E-3</v>
      </c>
      <c r="O39" s="122">
        <f t="shared" si="4"/>
        <v>1.281137733002027E-3</v>
      </c>
      <c r="P39" s="122">
        <f t="shared" si="4"/>
        <v>1.2658881776022189E-3</v>
      </c>
      <c r="Q39" s="122">
        <f t="shared" si="4"/>
        <v>3.5521707295402662E-4</v>
      </c>
      <c r="R39" s="122">
        <f t="shared" si="4"/>
        <v>1.8818894225890366E-4</v>
      </c>
      <c r="S39" s="122">
        <f t="shared" si="4"/>
        <v>1.8515317197813263E-4</v>
      </c>
      <c r="T39" s="122">
        <f t="shared" si="4"/>
        <v>2.038466602120626E-4</v>
      </c>
      <c r="U39" s="122">
        <f t="shared" si="4"/>
        <v>1.9257915611544803E-4</v>
      </c>
      <c r="V39" s="122">
        <f t="shared" si="4"/>
        <v>1.9231788081672111E-4</v>
      </c>
      <c r="W39" s="122">
        <f t="shared" si="4"/>
        <v>2.1643334435819463E-4</v>
      </c>
      <c r="X39" s="122">
        <f t="shared" si="4"/>
        <v>2.0901908894883204E-4</v>
      </c>
      <c r="Y39" s="122">
        <f t="shared" si="4"/>
        <v>1.9722640633602196E-4</v>
      </c>
      <c r="Z39" s="122">
        <f t="shared" si="4"/>
        <v>2.1492655171061379E-4</v>
      </c>
      <c r="AA39" s="122">
        <f t="shared" si="4"/>
        <v>2.1551026962547145E-4</v>
      </c>
      <c r="AB39" s="122">
        <f t="shared" si="4"/>
        <v>2.1022978232755179E-4</v>
      </c>
      <c r="AC39" s="122">
        <f t="shared" si="4"/>
        <v>4.4001574978833676E-4</v>
      </c>
      <c r="AD39" s="122">
        <f t="shared" si="4"/>
        <v>7.6869590235967668E-4</v>
      </c>
      <c r="AE39" s="122">
        <f t="shared" si="4"/>
        <v>7.7129175262423356E-4</v>
      </c>
      <c r="AF39" s="122">
        <f t="shared" si="4"/>
        <v>7.7101849638663302E-4</v>
      </c>
      <c r="AG39" s="122">
        <f t="shared" si="4"/>
        <v>6.8451323855727927E-4</v>
      </c>
    </row>
    <row r="40" spans="1:33" x14ac:dyDescent="0.45">
      <c r="A40" t="s">
        <v>4</v>
      </c>
      <c r="B40" s="108">
        <f t="shared" ref="B40" si="9">IFERROR((B31-$B31)/B31,0)</f>
        <v>0</v>
      </c>
      <c r="C40" s="122">
        <f t="shared" si="6"/>
        <v>-0.17026320414232957</v>
      </c>
      <c r="D40" s="122">
        <f t="shared" si="4"/>
        <v>0</v>
      </c>
      <c r="E40" s="122">
        <f t="shared" si="4"/>
        <v>1.1992995117082881E-2</v>
      </c>
      <c r="F40" s="122">
        <f t="shared" si="4"/>
        <v>-2.339510989764408E-3</v>
      </c>
      <c r="G40" s="122">
        <f t="shared" si="4"/>
        <v>-6.181248340006172E-3</v>
      </c>
      <c r="H40" s="122">
        <f t="shared" si="4"/>
        <v>2.4926756049490528E-2</v>
      </c>
      <c r="I40" s="122">
        <f t="shared" si="4"/>
        <v>-3.6868088010275639E-3</v>
      </c>
      <c r="J40" s="122">
        <f t="shared" si="4"/>
        <v>-1.5033112541329764E-3</v>
      </c>
      <c r="K40" s="122">
        <f t="shared" si="4"/>
        <v>-1.8215781701862478E-3</v>
      </c>
      <c r="L40" s="122">
        <f t="shared" si="4"/>
        <v>1.1957668463249004E-4</v>
      </c>
      <c r="M40" s="122">
        <f t="shared" si="4"/>
        <v>1.9602454576863331E-3</v>
      </c>
      <c r="N40" s="122">
        <f t="shared" si="4"/>
        <v>-1.5011480661273669E-3</v>
      </c>
      <c r="O40" s="122">
        <f t="shared" si="4"/>
        <v>1.1834114482286412E-3</v>
      </c>
      <c r="P40" s="122">
        <f t="shared" si="4"/>
        <v>2.0009050255022538E-3</v>
      </c>
      <c r="Q40" s="122">
        <f t="shared" si="4"/>
        <v>8.7517433052261692E-4</v>
      </c>
      <c r="R40" s="122">
        <f t="shared" si="4"/>
        <v>1.4616043178600915E-5</v>
      </c>
      <c r="S40" s="122">
        <f t="shared" si="4"/>
        <v>5.6260915453487409E-4</v>
      </c>
      <c r="T40" s="122">
        <f t="shared" si="4"/>
        <v>-3.6733570353617788E-4</v>
      </c>
      <c r="U40" s="122">
        <f t="shared" si="4"/>
        <v>1.1236234713761367E-3</v>
      </c>
      <c r="V40" s="122">
        <f t="shared" si="4"/>
        <v>4.8629162545807912E-4</v>
      </c>
      <c r="W40" s="122">
        <f t="shared" si="4"/>
        <v>-3.4891893429007758E-4</v>
      </c>
      <c r="X40" s="122">
        <f t="shared" si="4"/>
        <v>1.3013337969999513E-3</v>
      </c>
      <c r="Y40" s="122">
        <f t="shared" si="4"/>
        <v>1.4740505594735031E-3</v>
      </c>
      <c r="Z40" s="122">
        <f t="shared" si="4"/>
        <v>2.2866184935425884E-4</v>
      </c>
      <c r="AA40" s="122">
        <f t="shared" si="4"/>
        <v>7.2852765441303827E-4</v>
      </c>
      <c r="AB40" s="122">
        <f t="shared" si="4"/>
        <v>9.2477736640725968E-4</v>
      </c>
      <c r="AC40" s="122">
        <f t="shared" si="4"/>
        <v>9.738513954819619E-5</v>
      </c>
      <c r="AD40" s="122">
        <f t="shared" si="4"/>
        <v>2.1646615458286223E-3</v>
      </c>
      <c r="AE40" s="122">
        <f t="shared" si="4"/>
        <v>5.0897833347363108E-4</v>
      </c>
      <c r="AF40" s="122">
        <f t="shared" si="4"/>
        <v>7.5861337986774793E-4</v>
      </c>
      <c r="AG40" s="122">
        <f t="shared" si="4"/>
        <v>7.9181410226819809E-4</v>
      </c>
    </row>
    <row r="41" spans="1:33" x14ac:dyDescent="0.45">
      <c r="A41" t="s">
        <v>1076</v>
      </c>
      <c r="B41" s="108">
        <f t="shared" ref="B41" si="10">IFERROR((B32-$B32)/B32,0)</f>
        <v>0</v>
      </c>
      <c r="C41" s="122">
        <f t="shared" si="6"/>
        <v>4.8679545815125151E-3</v>
      </c>
      <c r="D41" s="122">
        <f t="shared" si="4"/>
        <v>-8.1490606791910622E-4</v>
      </c>
      <c r="E41" s="122">
        <f t="shared" si="4"/>
        <v>7.1575389464424424E-3</v>
      </c>
      <c r="F41" s="122">
        <f t="shared" si="4"/>
        <v>2.4521281320193677E-3</v>
      </c>
      <c r="G41" s="122">
        <f t="shared" si="4"/>
        <v>5.9651455262145787E-3</v>
      </c>
      <c r="H41" s="122">
        <f t="shared" si="4"/>
        <v>6.1834052650379147E-3</v>
      </c>
      <c r="I41" s="122">
        <f t="shared" si="4"/>
        <v>9.7596737843527845E-4</v>
      </c>
      <c r="J41" s="122">
        <f t="shared" si="4"/>
        <v>9.7502285614235837E-4</v>
      </c>
      <c r="K41" s="122">
        <f t="shared" si="4"/>
        <v>9.8819842102060838E-4</v>
      </c>
      <c r="L41" s="122">
        <f t="shared" si="4"/>
        <v>9.7854224842317396E-4</v>
      </c>
      <c r="M41" s="122">
        <f t="shared" si="4"/>
        <v>9.5742861551034405E-4</v>
      </c>
      <c r="N41" s="122">
        <f t="shared" si="4"/>
        <v>9.856405090322496E-4</v>
      </c>
      <c r="O41" s="122">
        <f t="shared" si="4"/>
        <v>9.9557370815779307E-4</v>
      </c>
      <c r="P41" s="122">
        <f t="shared" si="4"/>
        <v>9.6859656871583772E-4</v>
      </c>
      <c r="Q41" s="122">
        <f t="shared" si="4"/>
        <v>2.8893641012197306E-4</v>
      </c>
      <c r="R41" s="122">
        <f t="shared" si="4"/>
        <v>1.5693427567567769E-4</v>
      </c>
      <c r="S41" s="122">
        <f t="shared" si="4"/>
        <v>1.5816087138967902E-4</v>
      </c>
      <c r="T41" s="122">
        <f t="shared" si="4"/>
        <v>1.6840072182437729E-4</v>
      </c>
      <c r="U41" s="122">
        <f t="shared" si="4"/>
        <v>1.653196001233281E-4</v>
      </c>
      <c r="V41" s="122">
        <f t="shared" si="4"/>
        <v>1.677622684442469E-4</v>
      </c>
      <c r="W41" s="122">
        <f t="shared" si="4"/>
        <v>1.9125316109462406E-4</v>
      </c>
      <c r="X41" s="122">
        <f t="shared" si="4"/>
        <v>1.8307890614927002E-4</v>
      </c>
      <c r="Y41" s="122">
        <f t="shared" si="4"/>
        <v>1.7189235344418683E-4</v>
      </c>
      <c r="Z41" s="122">
        <f t="shared" si="4"/>
        <v>1.9093762917542163E-4</v>
      </c>
      <c r="AA41" s="122">
        <f t="shared" si="4"/>
        <v>1.9289640285772132E-4</v>
      </c>
      <c r="AB41" s="122">
        <f t="shared" si="4"/>
        <v>1.889629860823779E-4</v>
      </c>
      <c r="AC41" s="122">
        <f t="shared" si="4"/>
        <v>2.1350862337139915E-4</v>
      </c>
      <c r="AD41" s="122">
        <f t="shared" si="4"/>
        <v>1.8458212580736884E-4</v>
      </c>
      <c r="AE41" s="122">
        <f t="shared" si="4"/>
        <v>1.9792879401625562E-4</v>
      </c>
      <c r="AF41" s="122">
        <f t="shared" si="4"/>
        <v>2.0240617817123916E-4</v>
      </c>
      <c r="AG41" s="122">
        <f t="shared" si="4"/>
        <v>1.4047601547548439E-4</v>
      </c>
    </row>
    <row r="42" spans="1:33" x14ac:dyDescent="0.45">
      <c r="A42" t="s">
        <v>1077</v>
      </c>
      <c r="B42" s="108">
        <f t="shared" ref="B42" si="11">IFERROR((B33-$B33)/B33,0)</f>
        <v>0</v>
      </c>
      <c r="C42" s="122">
        <f t="shared" si="6"/>
        <v>-1.274931827319508E-2</v>
      </c>
      <c r="D42" s="122">
        <f t="shared" si="4"/>
        <v>-1.7250309306283112E-2</v>
      </c>
      <c r="E42" s="122">
        <f t="shared" si="4"/>
        <v>-5.1383326622856289E-3</v>
      </c>
      <c r="F42" s="122">
        <f t="shared" si="4"/>
        <v>-1.6339916163854183E-2</v>
      </c>
      <c r="G42" s="122">
        <f t="shared" si="4"/>
        <v>-1.6606728683140899E-2</v>
      </c>
      <c r="H42" s="122">
        <f t="shared" si="4"/>
        <v>-1.6252854734635391E-2</v>
      </c>
      <c r="I42" s="122">
        <f t="shared" si="4"/>
        <v>-1.3995770917704632E-2</v>
      </c>
      <c r="J42" s="122">
        <f t="shared" si="4"/>
        <v>-1.1545025520299524E-2</v>
      </c>
      <c r="K42" s="122">
        <f t="shared" si="4"/>
        <v>-1.5226913144939267E-2</v>
      </c>
      <c r="L42" s="122">
        <f t="shared" si="4"/>
        <v>-1.463689923201948E-2</v>
      </c>
      <c r="M42" s="122">
        <f t="shared" si="4"/>
        <v>-1.4146765776477686E-2</v>
      </c>
      <c r="N42" s="122">
        <f t="shared" si="4"/>
        <v>-1.3782677351673133E-2</v>
      </c>
      <c r="O42" s="122">
        <f t="shared" si="4"/>
        <v>-1.3179033925422207E-2</v>
      </c>
      <c r="P42" s="122">
        <f t="shared" si="4"/>
        <v>-1.2679421100597879E-2</v>
      </c>
      <c r="Q42" s="122">
        <f t="shared" si="4"/>
        <v>-1.317022253678077E-2</v>
      </c>
      <c r="R42" s="122">
        <f t="shared" si="4"/>
        <v>-1.2957291497241567E-2</v>
      </c>
      <c r="S42" s="122">
        <f t="shared" si="4"/>
        <v>-1.2491836503389593E-2</v>
      </c>
      <c r="T42" s="122">
        <f t="shared" si="4"/>
        <v>-1.2125986905040173E-2</v>
      </c>
      <c r="U42" s="122">
        <f t="shared" si="4"/>
        <v>-1.1617782286415598E-2</v>
      </c>
      <c r="V42" s="122">
        <f t="shared" si="4"/>
        <v>-1.1245674206744867E-2</v>
      </c>
      <c r="W42" s="122">
        <f t="shared" si="4"/>
        <v>-1.0909410818105397E-2</v>
      </c>
      <c r="X42" s="122">
        <f t="shared" si="4"/>
        <v>-1.0412359970909581E-2</v>
      </c>
      <c r="Y42" s="122">
        <f t="shared" si="4"/>
        <v>-1.0018628785316086E-2</v>
      </c>
      <c r="Z42" s="122">
        <f t="shared" si="4"/>
        <v>-9.7397194769022737E-3</v>
      </c>
      <c r="AA42" s="122">
        <f t="shared" si="4"/>
        <v>-9.3520082916910153E-3</v>
      </c>
      <c r="AB42" s="122">
        <f t="shared" si="4"/>
        <v>-8.9801435957516437E-3</v>
      </c>
      <c r="AC42" s="122">
        <f t="shared" si="4"/>
        <v>-8.7371325272382235E-3</v>
      </c>
      <c r="AD42" s="122">
        <f t="shared" si="4"/>
        <v>-8.2740848785407845E-3</v>
      </c>
      <c r="AE42" s="122">
        <f t="shared" si="4"/>
        <v>-8.0693936388807723E-3</v>
      </c>
      <c r="AF42" s="122">
        <f t="shared" si="4"/>
        <v>-7.7512487435803731E-3</v>
      </c>
      <c r="AG42" s="122">
        <f t="shared" si="4"/>
        <v>-7.5551691441141109E-3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2818-62FB-4E32-B79F-3ABA8FC12C07}">
  <sheetPr>
    <tabColor theme="9"/>
  </sheetPr>
  <dimension ref="A1:AG19"/>
  <sheetViews>
    <sheetView zoomScale="90" zoomScaleNormal="90" workbookViewId="0"/>
  </sheetViews>
  <sheetFormatPr defaultRowHeight="14.25" x14ac:dyDescent="0.45"/>
  <cols>
    <col min="1" max="1" width="10.6640625" customWidth="1"/>
    <col min="2" max="33" width="13.33203125" customWidth="1"/>
  </cols>
  <sheetData>
    <row r="1" spans="1:33" x14ac:dyDescent="0.45">
      <c r="A1" s="118" t="s">
        <v>1355</v>
      </c>
      <c r="B1" s="119"/>
    </row>
    <row r="2" spans="1:33" x14ac:dyDescent="0.45">
      <c r="A2" s="120" t="s">
        <v>1356</v>
      </c>
      <c r="B2" s="121"/>
    </row>
    <row r="3" spans="1:33" x14ac:dyDescent="0.45">
      <c r="A3" s="138" t="s">
        <v>1354</v>
      </c>
      <c r="B3" s="139"/>
    </row>
    <row r="5" spans="1:33" x14ac:dyDescent="0.45">
      <c r="A5" s="107" t="s">
        <v>1333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</row>
    <row r="7" spans="1:33" x14ac:dyDescent="0.45">
      <c r="B7" s="1">
        <v>2019</v>
      </c>
      <c r="C7" s="1">
        <v>2020</v>
      </c>
      <c r="D7" s="1">
        <v>2021</v>
      </c>
      <c r="E7" s="1">
        <v>2022</v>
      </c>
      <c r="F7" s="1">
        <v>2023</v>
      </c>
      <c r="G7" s="1">
        <v>2024</v>
      </c>
      <c r="H7" s="1">
        <v>2025</v>
      </c>
      <c r="I7" s="1">
        <v>2026</v>
      </c>
      <c r="J7" s="1">
        <v>2027</v>
      </c>
      <c r="K7" s="1">
        <v>2028</v>
      </c>
      <c r="L7" s="1">
        <v>2029</v>
      </c>
      <c r="M7" s="1">
        <v>2030</v>
      </c>
      <c r="N7" s="1">
        <v>2031</v>
      </c>
      <c r="O7" s="1">
        <v>2032</v>
      </c>
      <c r="P7" s="1">
        <v>2033</v>
      </c>
      <c r="Q7" s="1">
        <v>2034</v>
      </c>
      <c r="R7" s="1">
        <v>2035</v>
      </c>
      <c r="S7" s="1">
        <v>2036</v>
      </c>
      <c r="T7" s="1">
        <v>2037</v>
      </c>
      <c r="U7" s="1">
        <v>2038</v>
      </c>
      <c r="V7" s="1">
        <v>2039</v>
      </c>
      <c r="W7" s="1">
        <v>2040</v>
      </c>
      <c r="X7" s="1">
        <v>2041</v>
      </c>
      <c r="Y7" s="1">
        <v>2042</v>
      </c>
      <c r="Z7" s="1">
        <v>2043</v>
      </c>
      <c r="AA7" s="1">
        <v>2044</v>
      </c>
      <c r="AB7" s="1">
        <v>2045</v>
      </c>
      <c r="AC7" s="1">
        <v>2046</v>
      </c>
      <c r="AD7" s="1">
        <v>2047</v>
      </c>
      <c r="AE7" s="1">
        <v>2048</v>
      </c>
      <c r="AF7" s="1">
        <v>2049</v>
      </c>
      <c r="AG7" s="1">
        <v>2050</v>
      </c>
    </row>
    <row r="8" spans="1:33" x14ac:dyDescent="0.45">
      <c r="A8" s="1" t="s">
        <v>251</v>
      </c>
      <c r="B8" s="116">
        <f>'CARB ACT ISOR'!$D$38*cpi_2018to2012</f>
        <v>47108.915234057386</v>
      </c>
      <c r="C8" s="116">
        <f>'CARB ACT ISOR'!$D$38*cpi_2018to2012</f>
        <v>47108.915234057386</v>
      </c>
      <c r="D8" s="116">
        <f>$B$8+'CARB ACT ISOR'!$B$21*cpi_2018to2012</f>
        <v>47705.366509408763</v>
      </c>
      <c r="E8" s="116">
        <f>$B$8+'CARB ACT ISOR'!$B$21*cpi_2018to2012</f>
        <v>47705.366509408763</v>
      </c>
      <c r="F8" s="116">
        <f>$B$8+'CARB ACT ISOR'!$B$21*cpi_2018to2012</f>
        <v>47705.366509408763</v>
      </c>
      <c r="G8" s="116">
        <f>$F$8+'CARB ACT ISOR'!$C$21*cpi_2018to2012</f>
        <v>48799.131805239747</v>
      </c>
      <c r="H8" s="116">
        <f>$F$8+'CARB ACT ISOR'!$C$21*cpi_2018to2012</f>
        <v>48799.131805239747</v>
      </c>
      <c r="I8" s="116">
        <f>$F$8+'CARB ACT ISOR'!$C$21*cpi_2018to2012</f>
        <v>48799.131805239747</v>
      </c>
      <c r="J8" s="116">
        <f>$I$8+'CARB ACT ISOR'!$D$21*cpi_2018to2012</f>
        <v>50313.928612903481</v>
      </c>
      <c r="K8" s="116">
        <f>$I$8+'CARB ACT ISOR'!$D$21*cpi_2018to2012</f>
        <v>50313.928612903481</v>
      </c>
      <c r="L8" s="116">
        <f>$I$8+'CARB ACT ISOR'!$D$21*cpi_2018to2012</f>
        <v>50313.928612903481</v>
      </c>
      <c r="M8" s="116">
        <f>$I$8+'CARB ACT ISOR'!$D$21*cpi_2018to2012</f>
        <v>50313.928612903481</v>
      </c>
      <c r="N8" s="140">
        <f>M8*(1+'US EPS Values'!M18)</f>
        <v>50383.348621595054</v>
      </c>
      <c r="O8" s="140">
        <f>N8*(1+'US EPS Values'!N18)</f>
        <v>50454.952887255997</v>
      </c>
      <c r="P8" s="140">
        <f>O8*(1+'US EPS Values'!O18)</f>
        <v>50527.028736312102</v>
      </c>
      <c r="Q8" s="140">
        <f>P8*(1+'US EPS Values'!P18)</f>
        <v>50597.125633117525</v>
      </c>
      <c r="R8" s="140">
        <f>Q8*(1+'US EPS Values'!Q18)</f>
        <v>50618.49507577168</v>
      </c>
      <c r="S8" s="140">
        <f>R8*(1+'US EPS Values'!R18)</f>
        <v>50630.036905708126</v>
      </c>
      <c r="T8" s="140">
        <f>S8*(1+'US EPS Values'!S18)</f>
        <v>50641.913706501364</v>
      </c>
      <c r="U8" s="140">
        <f>T8*(1+'US EPS Values'!T18)</f>
        <v>50654.998409116895</v>
      </c>
      <c r="V8" s="140">
        <f>U8*(1+'US EPS Values'!U18)</f>
        <v>50667.140716764348</v>
      </c>
      <c r="W8" s="140">
        <f>V8*(1+'US EPS Values'!V18)</f>
        <v>50679.341682902872</v>
      </c>
      <c r="X8" s="140">
        <f>W8*(1+'US EPS Values'!W18)</f>
        <v>50693.191261368804</v>
      </c>
      <c r="Y8" s="140">
        <f>X8*(1+'US EPS Values'!X18)</f>
        <v>50706.46428861349</v>
      </c>
      <c r="Z8" s="140">
        <f>Y8*(1+'US EPS Values'!Y18)</f>
        <v>50718.877505870943</v>
      </c>
      <c r="AA8" s="140">
        <f>Z8*(1+'US EPS Values'!Z18)</f>
        <v>50732.574263531234</v>
      </c>
      <c r="AB8" s="140">
        <f>AA8*(1+'US EPS Values'!AA18)</f>
        <v>50746.352834350117</v>
      </c>
      <c r="AC8" s="140">
        <f>AB8*(1+'US EPS Values'!AB18)</f>
        <v>50759.879019293032</v>
      </c>
      <c r="AD8" s="140">
        <f>AC8*(1+'US EPS Values'!AC18)</f>
        <v>50775.01831273982</v>
      </c>
      <c r="AE8" s="140">
        <f>AD8*(1+'US EPS Values'!AD18)</f>
        <v>50788.085263443587</v>
      </c>
      <c r="AF8" s="140">
        <f>AE8*(1+'US EPS Values'!AE18)</f>
        <v>50802.082259959388</v>
      </c>
      <c r="AG8" s="140">
        <f>AF8*(1+'US EPS Values'!AF18)</f>
        <v>50816.343991507179</v>
      </c>
    </row>
    <row r="9" spans="1:33" x14ac:dyDescent="0.45">
      <c r="A9" s="1" t="s">
        <v>1002</v>
      </c>
      <c r="B9" s="116">
        <f>'CARB ACT ISOR'!$D$39*cpi_2018to2012</f>
        <v>50676.225171332328</v>
      </c>
      <c r="C9" s="116">
        <f>'CARB ACT ISOR'!$D$39*cpi_2018to2012</f>
        <v>50676.225171332328</v>
      </c>
      <c r="D9" s="116">
        <f>$C$9+'CARB ACT ISOR'!$B$21*cpi_2018to2012</f>
        <v>51272.676446683705</v>
      </c>
      <c r="E9" s="116">
        <f>$C$9+'CARB ACT ISOR'!$B$21*cpi_2018to2012</f>
        <v>51272.676446683705</v>
      </c>
      <c r="F9" s="116">
        <f>$C$9+'CARB ACT ISOR'!$B$21*cpi_2018to2012</f>
        <v>51272.676446683705</v>
      </c>
      <c r="G9" s="116">
        <f>$F$9+'CARB ACT ISOR'!$C$21*cpi_2018to2012</f>
        <v>52366.441742514689</v>
      </c>
      <c r="H9" s="116">
        <f>$F$9+'CARB ACT ISOR'!$C$21*cpi_2018to2012</f>
        <v>52366.441742514689</v>
      </c>
      <c r="I9" s="116">
        <f>$F$9+'CARB ACT ISOR'!$C$21*cpi_2018to2012</f>
        <v>52366.441742514689</v>
      </c>
      <c r="J9" s="116">
        <f>$I$9+'CARB ACT ISOR'!$D$21*cpi_2018to2012</f>
        <v>53881.238550178423</v>
      </c>
      <c r="K9" s="116">
        <f>$I$9+'CARB ACT ISOR'!$D$21*cpi_2018to2012</f>
        <v>53881.238550178423</v>
      </c>
      <c r="L9" s="116">
        <f>$I$9+'CARB ACT ISOR'!$D$21*cpi_2018to2012</f>
        <v>53881.238550178423</v>
      </c>
      <c r="M9" s="116">
        <f>$I$9+'CARB ACT ISOR'!$D$21*cpi_2018to2012</f>
        <v>53881.238550178423</v>
      </c>
      <c r="N9" s="140">
        <f>M9*(1+'US EPS Values'!N19)</f>
        <v>53950.373860972191</v>
      </c>
      <c r="O9" s="140">
        <f>N9*(1+'US EPS Values'!O19)</f>
        <v>54019.491720635044</v>
      </c>
      <c r="P9" s="140">
        <f>O9*(1+'US EPS Values'!P19)</f>
        <v>54087.874356564265</v>
      </c>
      <c r="Q9" s="140">
        <f>P9*(1+'US EPS Values'!Q19)</f>
        <v>54107.087292975528</v>
      </c>
      <c r="R9" s="140">
        <f>Q9*(1+'US EPS Values'!R19)</f>
        <v>54117.269648501897</v>
      </c>
      <c r="S9" s="140">
        <f>R9*(1+'US EPS Values'!S19)</f>
        <v>54127.289632636122</v>
      </c>
      <c r="T9" s="140">
        <f>S9*(1+'US EPS Values'!T19)</f>
        <v>54138.323299854055</v>
      </c>
      <c r="U9" s="140">
        <f>T9*(1+'US EPS Values'!U19)</f>
        <v>54148.749212468647</v>
      </c>
      <c r="V9" s="140">
        <f>U9*(1+'US EPS Values'!V19)</f>
        <v>54159.162985166069</v>
      </c>
      <c r="W9" s="140">
        <f>V9*(1+'US EPS Values'!W19)</f>
        <v>54170.884833938573</v>
      </c>
      <c r="X9" s="140">
        <f>W9*(1+'US EPS Values'!X19)</f>
        <v>54182.207582934112</v>
      </c>
      <c r="Y9" s="140">
        <f>X9*(1+'US EPS Values'!Y19)</f>
        <v>54192.893745023066</v>
      </c>
      <c r="Z9" s="140">
        <f>Y9*(1+'US EPS Values'!Z19)</f>
        <v>54204.541236802892</v>
      </c>
      <c r="AA9" s="140">
        <f>Z9*(1+'US EPS Values'!AA19)</f>
        <v>54216.222872099766</v>
      </c>
      <c r="AB9" s="140">
        <f>AA9*(1+'US EPS Values'!AB19)</f>
        <v>54227.620736832796</v>
      </c>
      <c r="AC9" s="140">
        <f>AB9*(1+'US EPS Values'!AC19)</f>
        <v>54251.481744030527</v>
      </c>
      <c r="AD9" s="140">
        <f>AC9*(1+'US EPS Values'!AD19)</f>
        <v>54293.18463574411</v>
      </c>
      <c r="AE9" s="140">
        <f>AD9*(1+'US EPS Values'!AE19)</f>
        <v>54335.060521277373</v>
      </c>
      <c r="AF9" s="140">
        <f>AE9*(1+'US EPS Values'!AF19)</f>
        <v>54376.953857941546</v>
      </c>
      <c r="AG9" s="140">
        <f>AF9*(1+'US EPS Values'!AG19)</f>
        <v>54414.175602729738</v>
      </c>
    </row>
    <row r="10" spans="1:33" x14ac:dyDescent="0.45">
      <c r="A10" s="1" t="s">
        <v>1275</v>
      </c>
      <c r="B10" s="116">
        <f>(AVERAGE('CARB ACT ISOR'!$B$59:$B$60)*'CARB ACT ISOR'!$G$28+AVERAGE('CARB ACT ISOR'!$B$61:$B$62)*'CARB ACT ISOR'!$H$28+AVERAGE('CARB ACT ISOR'!$B$63:$B$64)*'CARB ACT ISOR'!$I$28+AVERAGE('CARB ACT ISOR'!$B$65:$B$66)*'CARB ACT ISOR'!$J$28)*cpi_2018to2012</f>
        <v>70151.572179681141</v>
      </c>
      <c r="C10" s="116">
        <f>(AVERAGE('CARB ACT ISOR'!$B$59:$B$60)*'CARB ACT ISOR'!$G$28+AVERAGE('CARB ACT ISOR'!$B$61:$B$62)*'CARB ACT ISOR'!$H$28+AVERAGE('CARB ACT ISOR'!$B$63:$B$64)*'CARB ACT ISOR'!$I$28+AVERAGE('CARB ACT ISOR'!$B$65:$B$66)*'CARB ACT ISOR'!$J$28)*cpi_2018to2012</f>
        <v>70151.572179681141</v>
      </c>
      <c r="D10" s="116">
        <f>(AVERAGE('CARB ACT ISOR'!$B$59:$B$60)*'CARB ACT ISOR'!$G$28+AVERAGE('CARB ACT ISOR'!$B$61:$B$62)*'CARB ACT ISOR'!$H$28+AVERAGE('CARB ACT ISOR'!$B$63:$B$64)*'CARB ACT ISOR'!$I$28+AVERAGE('CARB ACT ISOR'!$B$65:$B$66)*'CARB ACT ISOR'!$J$28)*cpi_2018to2012</f>
        <v>70151.572179681141</v>
      </c>
      <c r="E10" s="116">
        <f>(AVERAGE('CARB ACT ISOR'!$B$59:$B$60)*'CARB ACT ISOR'!$G$28+AVERAGE('CARB ACT ISOR'!$B$61:$B$62)*'CARB ACT ISOR'!$H$28+AVERAGE('CARB ACT ISOR'!$B$63:$B$64)*'CARB ACT ISOR'!$I$28+AVERAGE('CARB ACT ISOR'!$B$65:$B$66)*'CARB ACT ISOR'!$J$28)*cpi_2018to2012</f>
        <v>70151.572179681141</v>
      </c>
      <c r="F10" s="116">
        <f>(AVERAGE('CARB ACT ISOR'!$B$59:$B$60)*'CARB ACT ISOR'!$G$28+AVERAGE('CARB ACT ISOR'!$B$61:$B$62)*'CARB ACT ISOR'!$H$28+AVERAGE('CARB ACT ISOR'!$B$63:$B$64)*'CARB ACT ISOR'!$I$28+AVERAGE('CARB ACT ISOR'!$B$65:$B$66)*'CARB ACT ISOR'!$J$28)*cpi_2018to2012</f>
        <v>70151.572179681141</v>
      </c>
      <c r="G10" s="116">
        <f>(AVERAGE('CARB ACT ISOR'!$B$59:$B$60)*'CARB ACT ISOR'!$G$28+AVERAGE('CARB ACT ISOR'!$B$61:$B$62)*'CARB ACT ISOR'!$H$28+AVERAGE('CARB ACT ISOR'!$B$63:$B$64)*'CARB ACT ISOR'!$I$28+AVERAGE('CARB ACT ISOR'!$B$65:$B$66)*'CARB ACT ISOR'!$J$28)*cpi_2018to2012</f>
        <v>70151.572179681141</v>
      </c>
      <c r="H10" s="116">
        <f>(AVERAGE('CARB ACT ISOR'!C$59:C$60)*'CARB ACT ISOR'!$G$29+AVERAGE('CARB ACT ISOR'!C$61:C$62)*'CARB ACT ISOR'!$H$29+AVERAGE('CARB ACT ISOR'!C$63:C$64)*'CARB ACT ISOR'!$I$29+AVERAGE('CARB ACT ISOR'!C$65:C$66)*'CARB ACT ISOR'!$J$29)*cpi_2018to2012</f>
        <v>68365.839867811126</v>
      </c>
      <c r="I10" s="116">
        <f>(AVERAGE('CARB ACT ISOR'!D$59:D$60)*'CARB ACT ISOR'!$G$30+AVERAGE('CARB ACT ISOR'!D$61:D$62)*'CARB ACT ISOR'!$H$30+AVERAGE('CARB ACT ISOR'!D$63:D$64)*'CARB ACT ISOR'!$I$30+AVERAGE('CARB ACT ISOR'!D$65:D$66)*'CARB ACT ISOR'!$J$30)*cpi_2018to2012</f>
        <v>66948.900542203599</v>
      </c>
      <c r="J10" s="116">
        <f>(AVERAGE('CARB ACT ISOR'!E$59:E$60)*'CARB ACT ISOR'!$G$31+AVERAGE('CARB ACT ISOR'!E$61:E$62)*'CARB ACT ISOR'!$H$31+AVERAGE('CARB ACT ISOR'!E$63:E$64)*'CARB ACT ISOR'!$I$31+AVERAGE('CARB ACT ISOR'!E$65:E$66)*'CARB ACT ISOR'!$J$31)*cpi_2018to2012</f>
        <v>65732.51645292413</v>
      </c>
      <c r="K10" s="116">
        <f>(AVERAGE('CARB ACT ISOR'!F$59:F$60)*'CARB ACT ISOR'!$G$32+AVERAGE('CARB ACT ISOR'!F$61:F$62)*'CARB ACT ISOR'!$H$32+AVERAGE('CARB ACT ISOR'!F$63:F$64)*'CARB ACT ISOR'!$I$32+AVERAGE('CARB ACT ISOR'!F$65:F$66)*'CARB ACT ISOR'!$J$32)*cpi_2018to2012</f>
        <v>64580.943281400192</v>
      </c>
      <c r="L10" s="116">
        <f>(AVERAGE('CARB ACT ISOR'!G$59:G$60)*'CARB ACT ISOR'!$G$33+AVERAGE('CARB ACT ISOR'!G$61:G$62)*'CARB ACT ISOR'!$H$33+AVERAGE('CARB ACT ISOR'!G$63:G$64)*'CARB ACT ISOR'!$I$33+AVERAGE('CARB ACT ISOR'!G$65:G$66)*'CARB ACT ISOR'!$J$33)*cpi_2018to2012</f>
        <v>63530.625403677281</v>
      </c>
      <c r="M10" s="116">
        <f>(AVERAGE('CARB ACT ISOR'!H$59:H$60)*'CARB ACT ISOR'!$G$34+AVERAGE('CARB ACT ISOR'!H$61:H$62)*'CARB ACT ISOR'!$H$34+AVERAGE('CARB ACT ISOR'!H$63:H$64)*'CARB ACT ISOR'!$I$34+AVERAGE('CARB ACT ISOR'!H$65:H$66)*'CARB ACT ISOR'!$J$34)*cpi_2018to2012</f>
        <v>62481.198369342135</v>
      </c>
      <c r="N10" s="140">
        <f>M10*(1+'US EPS Values'!N16)</f>
        <v>62142.418994473934</v>
      </c>
      <c r="O10" s="140">
        <f>N10*(1+'US EPS Values'!O16)</f>
        <v>61841.478138572995</v>
      </c>
      <c r="P10" s="140">
        <f>O10*(1+'US EPS Values'!P16)</f>
        <v>61575.408174814285</v>
      </c>
      <c r="Q10" s="140">
        <f>P10*(1+'US EPS Values'!Q16)</f>
        <v>61284.150840179835</v>
      </c>
      <c r="R10" s="140">
        <f>Q10*(1+'US EPS Values'!R16)</f>
        <v>61011.768497503246</v>
      </c>
      <c r="S10" s="140">
        <f>R10*(1+'US EPS Values'!S16)</f>
        <v>60768.092794002667</v>
      </c>
      <c r="T10" s="140">
        <f>S10*(1+'US EPS Values'!T16)</f>
        <v>60552.195814233666</v>
      </c>
      <c r="U10" s="140">
        <f>T10*(1+'US EPS Values'!U16)</f>
        <v>60363.454407640893</v>
      </c>
      <c r="V10" s="140">
        <f>U10*(1+'US EPS Values'!V16)</f>
        <v>60201.25138275903</v>
      </c>
      <c r="W10" s="140">
        <f>V10*(1+'US EPS Values'!W16)</f>
        <v>60064.793329318127</v>
      </c>
      <c r="X10" s="140">
        <f>W10*(1+'US EPS Values'!X16)</f>
        <v>60048.900436261087</v>
      </c>
      <c r="Y10" s="140">
        <f>X10*(1+'US EPS Values'!Y16)</f>
        <v>60033.995049548554</v>
      </c>
      <c r="Z10" s="140">
        <f>Y10*(1+'US EPS Values'!Z16)</f>
        <v>60019.965649067526</v>
      </c>
      <c r="AA10" s="140">
        <f>Z10*(1+'US EPS Values'!AA16)</f>
        <v>60006.70326860065</v>
      </c>
      <c r="AB10" s="140">
        <f>AA10*(1+'US EPS Values'!AB16)</f>
        <v>59994.103198423487</v>
      </c>
      <c r="AC10" s="140">
        <f>AB10*(1+'US EPS Values'!AC16)</f>
        <v>59982.152669057417</v>
      </c>
      <c r="AD10" s="140">
        <f>AC10*(1+'US EPS Values'!AD16)</f>
        <v>59970.799751289524</v>
      </c>
      <c r="AE10" s="140">
        <f>AD10*(1+'US EPS Values'!AE16)</f>
        <v>59959.959315262509</v>
      </c>
      <c r="AF10" s="140">
        <f>AE10*(1+'US EPS Values'!AF16)</f>
        <v>59949.547933716203</v>
      </c>
      <c r="AG10" s="140">
        <f>AF10*(1+'US EPS Values'!AG16)</f>
        <v>59934.297771081656</v>
      </c>
    </row>
    <row r="13" spans="1:33" x14ac:dyDescent="0.45">
      <c r="A13" s="107" t="s">
        <v>1334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</row>
    <row r="15" spans="1:33" x14ac:dyDescent="0.45">
      <c r="B15" s="1">
        <v>2019</v>
      </c>
      <c r="C15" s="1">
        <v>2020</v>
      </c>
      <c r="D15" s="1">
        <v>2021</v>
      </c>
      <c r="E15" s="1">
        <v>2022</v>
      </c>
      <c r="F15" s="1">
        <v>2023</v>
      </c>
      <c r="G15" s="1">
        <v>2024</v>
      </c>
      <c r="H15" s="1">
        <v>2025</v>
      </c>
      <c r="I15" s="1">
        <v>2026</v>
      </c>
      <c r="J15" s="1">
        <v>2027</v>
      </c>
      <c r="K15" s="1">
        <v>2028</v>
      </c>
      <c r="L15" s="1">
        <v>2029</v>
      </c>
      <c r="M15" s="1">
        <v>2030</v>
      </c>
      <c r="N15" s="1">
        <v>2031</v>
      </c>
      <c r="O15" s="1">
        <v>2032</v>
      </c>
      <c r="P15" s="1">
        <v>2033</v>
      </c>
      <c r="Q15" s="1">
        <v>2034</v>
      </c>
      <c r="R15" s="1">
        <v>2035</v>
      </c>
      <c r="S15" s="1">
        <v>2036</v>
      </c>
      <c r="T15" s="1">
        <v>2037</v>
      </c>
      <c r="U15" s="1">
        <v>2038</v>
      </c>
      <c r="V15" s="1">
        <v>2039</v>
      </c>
      <c r="W15" s="1">
        <v>2040</v>
      </c>
      <c r="X15" s="1">
        <v>2041</v>
      </c>
      <c r="Y15" s="1">
        <v>2042</v>
      </c>
      <c r="Z15" s="1">
        <v>2043</v>
      </c>
      <c r="AA15" s="1">
        <v>2044</v>
      </c>
      <c r="AB15" s="1">
        <v>2045</v>
      </c>
      <c r="AC15" s="1">
        <v>2046</v>
      </c>
      <c r="AD15" s="1">
        <v>2047</v>
      </c>
      <c r="AE15" s="1">
        <v>2048</v>
      </c>
      <c r="AF15" s="1">
        <v>2049</v>
      </c>
      <c r="AG15" s="1">
        <v>2050</v>
      </c>
    </row>
    <row r="16" spans="1:33" x14ac:dyDescent="0.45">
      <c r="A16" s="1" t="s">
        <v>251</v>
      </c>
      <c r="B16" s="111">
        <f>'CARB ACT ISOR'!$D$37*cpi_2018to2012</f>
        <v>118820</v>
      </c>
      <c r="C16" s="111">
        <f>'CARB ACT ISOR'!$D$37*cpi_2018to2012</f>
        <v>118820</v>
      </c>
      <c r="D16" s="116">
        <f>$C$16+'CARB ACT ISOR'!$B$20*cpi_2018to2012</f>
        <v>124746.376</v>
      </c>
      <c r="E16" s="116">
        <f>$C$16+'CARB ACT ISOR'!$B$20*cpi_2018to2012</f>
        <v>124746.376</v>
      </c>
      <c r="F16" s="116">
        <f>$C$16+'CARB ACT ISOR'!$B$20*cpi_2018to2012</f>
        <v>124746.376</v>
      </c>
      <c r="G16" s="116">
        <f>$F$16+'CARB ACT ISOR'!$C$20*cpi_2018to2012</f>
        <v>133978.69</v>
      </c>
      <c r="H16" s="116">
        <f>$F$16+'CARB ACT ISOR'!$C$20*cpi_2018to2012</f>
        <v>133978.69</v>
      </c>
      <c r="I16" s="116">
        <f>$F$16+'CARB ACT ISOR'!$C$20*cpi_2018to2012</f>
        <v>133978.69</v>
      </c>
      <c r="J16" s="116">
        <f>$I$16+'CARB ACT ISOR'!$D$20*cpi_2018to2012</f>
        <v>145350.67800000001</v>
      </c>
      <c r="K16" s="116">
        <f>$I$16+'CARB ACT ISOR'!$D$20*cpi_2018to2012</f>
        <v>145350.67800000001</v>
      </c>
      <c r="L16" s="116">
        <f>$I$16+'CARB ACT ISOR'!$D$20*cpi_2018to2012</f>
        <v>145350.67800000001</v>
      </c>
      <c r="M16" s="116">
        <f>$I$16+'CARB ACT ISOR'!$D$20*cpi_2018to2012</f>
        <v>145350.67800000001</v>
      </c>
      <c r="N16" s="140">
        <f>M16*(1+'US EPS Values'!N38)</f>
        <v>145537.17824698775</v>
      </c>
      <c r="O16" s="140">
        <f>N16*(1+'US EPS Values'!O38)</f>
        <v>145723.63141759459</v>
      </c>
      <c r="P16" s="140">
        <f>O16*(1+'US EPS Values'!P38)</f>
        <v>145908.10123980339</v>
      </c>
      <c r="Q16" s="140">
        <f>P16*(1+'US EPS Values'!Q38)</f>
        <v>145959.93028844605</v>
      </c>
      <c r="R16" s="140">
        <f>Q16*(1+'US EPS Values'!R38)</f>
        <v>145987.3983333392</v>
      </c>
      <c r="S16" s="140">
        <f>R16*(1+'US EPS Values'!S38)</f>
        <v>146014.42836320944</v>
      </c>
      <c r="T16" s="140">
        <f>S16*(1+'US EPS Values'!T38)</f>
        <v>146044.19291677407</v>
      </c>
      <c r="U16" s="140">
        <f>T16*(1+'US EPS Values'!U38)</f>
        <v>146072.31798420157</v>
      </c>
      <c r="V16" s="140">
        <f>U16*(1+'US EPS Values'!V38)</f>
        <v>146100.41030284227</v>
      </c>
      <c r="W16" s="140">
        <f>V16*(1+'US EPS Values'!W38)</f>
        <v>146132.03130325623</v>
      </c>
      <c r="X16" s="140">
        <f>W16*(1+'US EPS Values'!X38)</f>
        <v>146162.57568730548</v>
      </c>
      <c r="Y16" s="140">
        <f>X16*(1+'US EPS Values'!Y38)</f>
        <v>146191.40280684913</v>
      </c>
      <c r="Z16" s="140">
        <f>Y16*(1+'US EPS Values'!Z38)</f>
        <v>146222.82322094415</v>
      </c>
      <c r="AA16" s="140">
        <f>Z16*(1+'US EPS Values'!AA38)</f>
        <v>146254.33574100191</v>
      </c>
      <c r="AB16" s="140">
        <f>AA16*(1+'US EPS Values'!AB38)</f>
        <v>146285.08275816921</v>
      </c>
      <c r="AC16" s="140">
        <f>AB16*(1+'US EPS Values'!AC38)</f>
        <v>146349.4504985419</v>
      </c>
      <c r="AD16" s="140">
        <f>AC16*(1+'US EPS Values'!AD38)</f>
        <v>146461.9487214527</v>
      </c>
      <c r="AE16" s="140">
        <f>AD16*(1+'US EPS Values'!AE38)</f>
        <v>146574.91361457482</v>
      </c>
      <c r="AF16" s="140">
        <f>AE16*(1+'US EPS Values'!AF38)</f>
        <v>146687.92558407795</v>
      </c>
      <c r="AG16" s="140">
        <f>AF16*(1+'US EPS Values'!AG38)</f>
        <v>146788.33541107675</v>
      </c>
    </row>
    <row r="17" spans="1:33" x14ac:dyDescent="0.45">
      <c r="A17" s="1" t="s">
        <v>1002</v>
      </c>
      <c r="B17" s="111">
        <f>'CARB ACT ISOR'!$D$37*cpi_2018to2012</f>
        <v>118820</v>
      </c>
      <c r="C17" s="111">
        <f>'CARB ACT ISOR'!$D$37*cpi_2018to2012</f>
        <v>118820</v>
      </c>
      <c r="D17" s="116">
        <f>$C$17+'CARB ACT ISOR'!$B$20*cpi_2018to2012</f>
        <v>124746.376</v>
      </c>
      <c r="E17" s="116">
        <f>$C$17+'CARB ACT ISOR'!$B$20*cpi_2018to2012</f>
        <v>124746.376</v>
      </c>
      <c r="F17" s="116">
        <f>$C$17+'CARB ACT ISOR'!$B$20*cpi_2018to2012</f>
        <v>124746.376</v>
      </c>
      <c r="G17" s="116">
        <f>$F$17+'CARB ACT ISOR'!$C$20*cpi_2018to2012</f>
        <v>133978.69</v>
      </c>
      <c r="H17" s="116">
        <f>$F$17+'CARB ACT ISOR'!$C$20*cpi_2018to2012</f>
        <v>133978.69</v>
      </c>
      <c r="I17" s="116">
        <f>$F$17+'CARB ACT ISOR'!$C$20*cpi_2018to2012</f>
        <v>133978.69</v>
      </c>
      <c r="J17" s="116">
        <f>$I$17+'CARB ACT ISOR'!$D$20*cpi_2018to2012</f>
        <v>145350.67800000001</v>
      </c>
      <c r="K17" s="116">
        <f>$I$17+'CARB ACT ISOR'!$D$20*cpi_2018to2012</f>
        <v>145350.67800000001</v>
      </c>
      <c r="L17" s="116">
        <f>$I$17+'CARB ACT ISOR'!$D$20*cpi_2018to2012</f>
        <v>145350.67800000001</v>
      </c>
      <c r="M17" s="116">
        <f>$I$17+'CARB ACT ISOR'!$D$20*cpi_2018to2012</f>
        <v>145350.67800000001</v>
      </c>
      <c r="N17" s="140">
        <f>M17*(1+'US EPS Values'!N39)</f>
        <v>145537.17824698775</v>
      </c>
      <c r="O17" s="140">
        <f>N17*(1+'US EPS Values'!O39)</f>
        <v>145723.63141759459</v>
      </c>
      <c r="P17" s="140">
        <f>O17*(1+'US EPS Values'!P39)</f>
        <v>145908.10123980339</v>
      </c>
      <c r="Q17" s="140">
        <f>P17*(1+'US EPS Values'!Q39)</f>
        <v>145959.93028844605</v>
      </c>
      <c r="R17" s="140">
        <f>Q17*(1+'US EPS Values'!R39)</f>
        <v>145987.3983333392</v>
      </c>
      <c r="S17" s="140">
        <f>R17*(1+'US EPS Values'!S39)</f>
        <v>146014.42836320944</v>
      </c>
      <c r="T17" s="140">
        <f>S17*(1+'US EPS Values'!T39)</f>
        <v>146044.19291677407</v>
      </c>
      <c r="U17" s="140">
        <f>T17*(1+'US EPS Values'!U39)</f>
        <v>146072.31798420157</v>
      </c>
      <c r="V17" s="140">
        <f>U17*(1+'US EPS Values'!V39)</f>
        <v>146100.41030284227</v>
      </c>
      <c r="W17" s="140">
        <f>V17*(1+'US EPS Values'!W39)</f>
        <v>146132.03130325623</v>
      </c>
      <c r="X17" s="140">
        <f>W17*(1+'US EPS Values'!X39)</f>
        <v>146162.57568730548</v>
      </c>
      <c r="Y17" s="140">
        <f>X17*(1+'US EPS Values'!Y39)</f>
        <v>146191.40280684913</v>
      </c>
      <c r="Z17" s="140">
        <f>Y17*(1+'US EPS Values'!Z39)</f>
        <v>146222.82322094415</v>
      </c>
      <c r="AA17" s="140">
        <f>Z17*(1+'US EPS Values'!AA39)</f>
        <v>146254.33574100191</v>
      </c>
      <c r="AB17" s="140">
        <f>AA17*(1+'US EPS Values'!AB39)</f>
        <v>146285.08275816921</v>
      </c>
      <c r="AC17" s="140">
        <f>AB17*(1+'US EPS Values'!AC39)</f>
        <v>146349.4504985419</v>
      </c>
      <c r="AD17" s="140">
        <f>AC17*(1+'US EPS Values'!AD39)</f>
        <v>146461.9487214527</v>
      </c>
      <c r="AE17" s="140">
        <f>AD17*(1+'US EPS Values'!AE39)</f>
        <v>146574.91361457482</v>
      </c>
      <c r="AF17" s="140">
        <f>AE17*(1+'US EPS Values'!AF39)</f>
        <v>146687.92558407795</v>
      </c>
      <c r="AG17" s="140">
        <f>AF17*(1+'US EPS Values'!AG39)</f>
        <v>146788.33541107675</v>
      </c>
    </row>
    <row r="18" spans="1:33" x14ac:dyDescent="0.45">
      <c r="A18" s="1" t="s">
        <v>1275</v>
      </c>
      <c r="B18" s="111">
        <f>'CARB ACT ISOR'!$B$67*cpi_2018to2012</f>
        <v>184034.81400000001</v>
      </c>
      <c r="C18" s="111">
        <f>'CARB ACT ISOR'!$B$67*cpi_2018to2012</f>
        <v>184034.81400000001</v>
      </c>
      <c r="D18" s="111">
        <f>'CARB ACT ISOR'!$B$67*cpi_2018to2012</f>
        <v>184034.81400000001</v>
      </c>
      <c r="E18" s="111">
        <f>'CARB ACT ISOR'!$B$67*cpi_2018to2012</f>
        <v>184034.81400000001</v>
      </c>
      <c r="F18" s="111">
        <f>'CARB ACT ISOR'!$B$67*cpi_2018to2012</f>
        <v>184034.81400000001</v>
      </c>
      <c r="G18" s="111">
        <f>'CARB ACT ISOR'!$B$67*cpi_2018to2012</f>
        <v>184034.81400000001</v>
      </c>
      <c r="H18" s="116">
        <f>'CARB ACT ISOR'!C67*cpi_2018to2012</f>
        <v>177438.476</v>
      </c>
      <c r="I18" s="116">
        <f>'CARB ACT ISOR'!D67*cpi_2018to2012</f>
        <v>172117.16800000001</v>
      </c>
      <c r="J18" s="116">
        <f>'CARB ACT ISOR'!E67*cpi_2018to2012</f>
        <v>167601.09400000001</v>
      </c>
      <c r="K18" s="116">
        <f>'CARB ACT ISOR'!F67*cpi_2018to2012</f>
        <v>163487.18</v>
      </c>
      <c r="L18" s="116">
        <f>'CARB ACT ISOR'!G67*cpi_2018to2012</f>
        <v>159775.42600000001</v>
      </c>
      <c r="M18" s="116">
        <f>'CARB ACT ISOR'!H67*cpi_2018to2012</f>
        <v>156063.67199999999</v>
      </c>
      <c r="N18" s="140">
        <f>M18*(1+'US EPS Values'!N36)</f>
        <v>154977.28894205339</v>
      </c>
      <c r="O18" s="140">
        <f>N18*(1+'US EPS Values'!O36)</f>
        <v>154354.66325988836</v>
      </c>
      <c r="P18" s="140">
        <f>O18*(1+'US EPS Values'!P36)</f>
        <v>153887.96819949421</v>
      </c>
      <c r="Q18" s="140">
        <f>P18*(1+'US EPS Values'!Q36)</f>
        <v>153295.41092386033</v>
      </c>
      <c r="R18" s="140">
        <f>Q18*(1+'US EPS Values'!R36)</f>
        <v>152602.04422228859</v>
      </c>
      <c r="S18" s="140">
        <f>R18*(1+'US EPS Values'!S36)</f>
        <v>152045.51117441375</v>
      </c>
      <c r="T18" s="140">
        <f>S18*(1+'US EPS Values'!T36)</f>
        <v>151387.46495389298</v>
      </c>
      <c r="U18" s="140">
        <f>T18*(1+'US EPS Values'!U36)</f>
        <v>151035.09021370375</v>
      </c>
      <c r="V18" s="140">
        <f>U18*(1+'US EPS Values'!V36)</f>
        <v>150644.05014033723</v>
      </c>
      <c r="W18" s="140">
        <f>V18*(1+'US EPS Values'!W36)</f>
        <v>150174.09267306828</v>
      </c>
      <c r="X18" s="140">
        <f>W18*(1+'US EPS Values'!X36)</f>
        <v>150163.15063644454</v>
      </c>
      <c r="Y18" s="140">
        <f>X18*(1+'US EPS Values'!Y36)</f>
        <v>150217.3714406224</v>
      </c>
      <c r="Z18" s="140">
        <f>Y18*(1+'US EPS Values'!Z36)</f>
        <v>150088.90000608051</v>
      </c>
      <c r="AA18" s="140">
        <f>Z18*(1+'US EPS Values'!AA36)</f>
        <v>150060.77514421262</v>
      </c>
      <c r="AB18" s="140">
        <f>AA18*(1+'US EPS Values'!AB36)</f>
        <v>150085.01661224515</v>
      </c>
      <c r="AC18" s="140">
        <f>AB18*(1+'US EPS Values'!AC36)</f>
        <v>149979.41644566887</v>
      </c>
      <c r="AD18" s="140">
        <f>AC18*(1+'US EPS Values'!AD36)</f>
        <v>150225.41890004053</v>
      </c>
      <c r="AE18" s="140">
        <f>AD18*(1+'US EPS Values'!AE36)</f>
        <v>150213.07878935305</v>
      </c>
      <c r="AF18" s="140">
        <f>AE18*(1+'US EPS Values'!AF36)</f>
        <v>150249.06931608284</v>
      </c>
      <c r="AG18" s="140">
        <f>AF18*(1+'US EPS Values'!AG36)</f>
        <v>150297.19479437053</v>
      </c>
    </row>
    <row r="19" spans="1:33" x14ac:dyDescent="0.45">
      <c r="A19" s="1" t="s">
        <v>1344</v>
      </c>
      <c r="B19" s="111">
        <f>'CARB ACT ISOR'!$B$68*cpi_2018to2012</f>
        <v>198274.93400000001</v>
      </c>
      <c r="C19" s="111">
        <f>'CARB ACT ISOR'!$B$68*cpi_2018to2012</f>
        <v>198274.93400000001</v>
      </c>
      <c r="D19" s="111">
        <f>'CARB ACT ISOR'!$B$68*cpi_2018to2012</f>
        <v>198274.93400000001</v>
      </c>
      <c r="E19" s="111">
        <f>'CARB ACT ISOR'!$B$68*cpi_2018to2012</f>
        <v>198274.93400000001</v>
      </c>
      <c r="F19" s="111">
        <f>'CARB ACT ISOR'!$B$68*cpi_2018to2012</f>
        <v>198274.93400000001</v>
      </c>
      <c r="G19" s="111">
        <f>'CARB ACT ISOR'!$B$68*cpi_2018to2012</f>
        <v>198274.93400000001</v>
      </c>
      <c r="H19" s="116">
        <f>'CARB ACT ISOR'!C68*cpi_2018to2012</f>
        <v>194090.64200000002</v>
      </c>
      <c r="I19" s="116">
        <f>'CARB ACT ISOR'!D68*cpi_2018to2012</f>
        <v>190006.89</v>
      </c>
      <c r="J19" s="116">
        <f>'CARB ACT ISOR'!E68*cpi_2018to2012</f>
        <v>185943.24600000001</v>
      </c>
      <c r="K19" s="116">
        <f>'CARB ACT ISOR'!F68*cpi_2018to2012</f>
        <v>181889.65600000002</v>
      </c>
      <c r="L19" s="116">
        <f>'CARB ACT ISOR'!G68*cpi_2018to2012</f>
        <v>177845.20600000001</v>
      </c>
      <c r="M19" s="116">
        <f>'CARB ACT ISOR'!H68*cpi_2018to2012</f>
        <v>173801.67</v>
      </c>
      <c r="N19" s="140">
        <f>M19*(1+'US EPS Values'!N42)</f>
        <v>171406.21765920805</v>
      </c>
      <c r="O19" s="140">
        <f>N19*(1+'US EPS Values'!O42)</f>
        <v>169147.24930164905</v>
      </c>
      <c r="P19" s="140">
        <f>O19*(1+'US EPS Values'!P42)</f>
        <v>167002.56009974563</v>
      </c>
      <c r="Q19" s="140">
        <f>P19*(1+'US EPS Values'!Q42)</f>
        <v>164803.09921901987</v>
      </c>
      <c r="R19" s="140">
        <f>Q19*(1+'US EPS Values'!R42)</f>
        <v>162667.6974227902</v>
      </c>
      <c r="S19" s="140">
        <f>R19*(1+'US EPS Values'!S42)</f>
        <v>160635.67914220184</v>
      </c>
      <c r="T19" s="140">
        <f>S19*(1+'US EPS Values'!T42)</f>
        <v>158687.81300044127</v>
      </c>
      <c r="U19" s="140">
        <f>T19*(1+'US EPS Values'!U42)</f>
        <v>156844.21253749469</v>
      </c>
      <c r="V19" s="140">
        <f>U19*(1+'US EPS Values'!V42)</f>
        <v>155080.39362208458</v>
      </c>
      <c r="W19" s="140">
        <f>V19*(1+'US EPS Values'!W42)</f>
        <v>153388.55789822777</v>
      </c>
      <c r="X19" s="140">
        <f>W19*(1+'US EPS Values'!X42)</f>
        <v>151791.42101797269</v>
      </c>
      <c r="Y19" s="140">
        <f>X19*(1+'US EPS Values'!Y42)</f>
        <v>150270.67911799799</v>
      </c>
      <c r="Z19" s="140">
        <f>Y19*(1+'US EPS Values'!Z42)</f>
        <v>148807.08485778511</v>
      </c>
      <c r="AA19" s="140">
        <f>Z19*(1+'US EPS Values'!AA42)</f>
        <v>147415.43976633274</v>
      </c>
      <c r="AB19" s="140">
        <f>AA19*(1+'US EPS Values'!AB42)</f>
        <v>146091.62794900019</v>
      </c>
      <c r="AC19" s="140">
        <f>AB19*(1+'US EPS Values'!AC42)</f>
        <v>144815.20603448979</v>
      </c>
      <c r="AD19" s="140">
        <f>AC19*(1+'US EPS Values'!AD42)</f>
        <v>143616.99272805706</v>
      </c>
      <c r="AE19" s="140">
        <f>AD19*(1+'US EPS Values'!AE42)</f>
        <v>142458.09068050209</v>
      </c>
      <c r="AF19" s="140">
        <f>AE19*(1+'US EPS Values'!AF42)</f>
        <v>141353.862584102</v>
      </c>
      <c r="AG19" s="140">
        <f>AF19*(1+'US EPS Values'!AG42)</f>
        <v>140285.91024310523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8"/>
  <sheetViews>
    <sheetView workbookViewId="0">
      <selection activeCell="B2" sqref="B2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1093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'BEV and PHEV Price Calcs'!B253</f>
        <v>50977.539875251299</v>
      </c>
      <c r="C2" s="4">
        <f>'BEV and PHEV Price Calcs'!C253</f>
        <v>51720.119810665332</v>
      </c>
      <c r="D2" s="4">
        <f>'BEV and PHEV Price Calcs'!D253</f>
        <v>51979.561386736292</v>
      </c>
      <c r="E2" s="4">
        <f>'BEV and PHEV Price Calcs'!E253</f>
        <v>51596.913726227656</v>
      </c>
      <c r="F2" s="4">
        <f>'BEV and PHEV Price Calcs'!F253</f>
        <v>51059.059739013675</v>
      </c>
      <c r="G2" s="4">
        <f>'BEV and PHEV Price Calcs'!G253</f>
        <v>50447.701198593764</v>
      </c>
      <c r="H2" s="4">
        <f>'BEV and PHEV Price Calcs'!H253</f>
        <v>49891.439556954552</v>
      </c>
      <c r="I2" s="4">
        <f>'BEV and PHEV Price Calcs'!I253</f>
        <v>49444.212948572596</v>
      </c>
      <c r="J2" s="4">
        <f>'BEV and PHEV Price Calcs'!J253</f>
        <v>49048.576393614887</v>
      </c>
      <c r="K2" s="4">
        <f>'BEV and PHEV Price Calcs'!K253</f>
        <v>48702.899228547933</v>
      </c>
      <c r="L2" s="4">
        <f>'BEV and PHEV Price Calcs'!L253</f>
        <v>48390.210789944045</v>
      </c>
      <c r="M2" s="4">
        <f>'BEV and PHEV Price Calcs'!M253</f>
        <v>48110.389585876008</v>
      </c>
      <c r="N2" s="4">
        <f>'BEV and PHEV Price Calcs'!N253</f>
        <v>47890.520673036241</v>
      </c>
      <c r="O2" s="4">
        <f>'BEV and PHEV Price Calcs'!O253</f>
        <v>47679.99869666079</v>
      </c>
      <c r="P2" s="4">
        <f>'BEV and PHEV Price Calcs'!P253</f>
        <v>47486.350322466518</v>
      </c>
      <c r="Q2" s="4">
        <f>'BEV and PHEV Price Calcs'!Q253</f>
        <v>47257.178537690037</v>
      </c>
      <c r="R2" s="4">
        <f>'BEV and PHEV Price Calcs'!R253</f>
        <v>47035.169245436584</v>
      </c>
      <c r="S2" s="4">
        <f>'BEV and PHEV Price Calcs'!S253</f>
        <v>46825.859796231998</v>
      </c>
      <c r="T2" s="4">
        <f>'BEV and PHEV Price Calcs'!T253</f>
        <v>46640.500028067167</v>
      </c>
      <c r="U2" s="4">
        <f>'BEV and PHEV Price Calcs'!U253</f>
        <v>46463.243963923422</v>
      </c>
      <c r="V2" s="4">
        <f>'BEV and PHEV Price Calcs'!V253</f>
        <v>46308.21128609623</v>
      </c>
      <c r="W2" s="4">
        <f>'BEV and PHEV Price Calcs'!W253</f>
        <v>46178.296978699887</v>
      </c>
      <c r="X2" s="4">
        <f>'BEV and PHEV Price Calcs'!X253</f>
        <v>46132.46608084732</v>
      </c>
      <c r="Y2" s="4">
        <f>'BEV and PHEV Price Calcs'!Y253</f>
        <v>46088.341421894169</v>
      </c>
      <c r="Z2" s="4">
        <f>'BEV and PHEV Price Calcs'!Z253</f>
        <v>46057.353787396903</v>
      </c>
      <c r="AA2" s="4">
        <f>'BEV and PHEV Price Calcs'!AA253</f>
        <v>46026.951264399686</v>
      </c>
      <c r="AB2" s="4">
        <f>'BEV and PHEV Price Calcs'!AB253</f>
        <v>45997.134334484341</v>
      </c>
      <c r="AC2" s="4">
        <f>'BEV and PHEV Price Calcs'!AC253</f>
        <v>45979.49000460752</v>
      </c>
      <c r="AD2" s="4">
        <f>'BEV and PHEV Price Calcs'!AD253</f>
        <v>45951.887407678623</v>
      </c>
      <c r="AE2" s="4">
        <f>'BEV and PHEV Price Calcs'!AE253</f>
        <v>45937.396545596355</v>
      </c>
      <c r="AF2" s="4">
        <f>'BEV and PHEV Price Calcs'!AF253</f>
        <v>45924.169738833793</v>
      </c>
      <c r="AG2" s="4">
        <f>'BEV and PHEV Price Calcs'!AG253</f>
        <v>45907.530071252317</v>
      </c>
      <c r="AH2" s="4"/>
      <c r="AI2" s="4"/>
      <c r="AJ2" s="4"/>
    </row>
    <row r="3" spans="1:36" x14ac:dyDescent="0.45">
      <c r="A3" t="s">
        <v>1</v>
      </c>
      <c r="B3" s="4">
        <f>SUMPRODUCT('LDV Shares'!C90:C105,'AEO 53'!C123:C138)*10^3*cpi_2018to2012</f>
        <v>36108.776943503013</v>
      </c>
      <c r="C3" s="4">
        <f>SUMPRODUCT('LDV Shares'!D90:D105,'AEO 53'!D123:D138)*10^3*cpi_2018to2012</f>
        <v>36406.430298814164</v>
      </c>
      <c r="D3" s="4">
        <f>SUMPRODUCT('LDV Shares'!E90:E105,'AEO 53'!E123:E138)*10^3*cpi_2018to2012</f>
        <v>36710.884931397763</v>
      </c>
      <c r="E3" s="4">
        <f>SUMPRODUCT('LDV Shares'!F90:F105,'AEO 53'!F123:F138)*10^3*cpi_2018to2012</f>
        <v>37039.47236470307</v>
      </c>
      <c r="F3" s="4">
        <f>SUMPRODUCT('LDV Shares'!G90:G105,'AEO 53'!G123:G138)*10^3*cpi_2018to2012</f>
        <v>37352.724455997064</v>
      </c>
      <c r="G3" s="4">
        <f>SUMPRODUCT('LDV Shares'!H90:H105,'AEO 53'!H123:H138)*10^3*cpi_2018to2012</f>
        <v>37533.708360065044</v>
      </c>
      <c r="H3" s="4">
        <f>SUMPRODUCT('LDV Shares'!I90:I105,'AEO 53'!I123:I138)*10^3*cpi_2018to2012</f>
        <v>37881.937630352637</v>
      </c>
      <c r="I3" s="4">
        <f>SUMPRODUCT('LDV Shares'!J90:J105,'AEO 53'!J123:J138)*10^3*cpi_2018to2012</f>
        <v>37996.226967257498</v>
      </c>
      <c r="J3" s="4">
        <f>SUMPRODUCT('LDV Shares'!K90:K105,'AEO 53'!K123:K138)*10^3*cpi_2018to2012</f>
        <v>38080.111014312519</v>
      </c>
      <c r="K3" s="4">
        <f>SUMPRODUCT('LDV Shares'!L90:L105,'AEO 53'!L123:L138)*10^3*cpi_2018to2012</f>
        <v>38178.82654039756</v>
      </c>
      <c r="L3" s="4">
        <f>SUMPRODUCT('LDV Shares'!M90:M105,'AEO 53'!M123:M138)*10^3*cpi_2018to2012</f>
        <v>38260.720616020713</v>
      </c>
      <c r="M3" s="4">
        <f>SUMPRODUCT('LDV Shares'!N90:N105,'AEO 53'!N123:N138)*10^3*cpi_2018to2012</f>
        <v>38319.845786509126</v>
      </c>
      <c r="N3" s="4">
        <f>SUMPRODUCT('LDV Shares'!O90:O105,'AEO 53'!O123:O138)*10^3*cpi_2018to2012</f>
        <v>38444.373624605687</v>
      </c>
      <c r="O3" s="4">
        <f>SUMPRODUCT('LDV Shares'!P90:P105,'AEO 53'!P123:P138)*10^3*cpi_2018to2012</f>
        <v>38534.085524751252</v>
      </c>
      <c r="P3" s="4">
        <f>SUMPRODUCT('LDV Shares'!Q90:Q105,'AEO 53'!Q123:Q138)*10^3*cpi_2018to2012</f>
        <v>38611.643449221432</v>
      </c>
      <c r="Q3" s="4">
        <f>SUMPRODUCT('LDV Shares'!R90:R105,'AEO 53'!R123:R138)*10^3*cpi_2018to2012</f>
        <v>38647.854732071319</v>
      </c>
      <c r="R3" s="4">
        <f>SUMPRODUCT('LDV Shares'!S90:S105,'AEO 53'!S123:S138)*10^3*cpi_2018to2012</f>
        <v>38676.323816373086</v>
      </c>
      <c r="S3" s="4">
        <f>SUMPRODUCT('LDV Shares'!T90:T105,'AEO 53'!T123:T138)*10^3*cpi_2018to2012</f>
        <v>38695.098748668483</v>
      </c>
      <c r="T3" s="4">
        <f>SUMPRODUCT('LDV Shares'!U90:U105,'AEO 53'!U123:U138)*10^3*cpi_2018to2012</f>
        <v>38728.664223060172</v>
      </c>
      <c r="U3" s="4">
        <f>SUMPRODUCT('LDV Shares'!V90:V105,'AEO 53'!V123:V138)*10^3*cpi_2018to2012</f>
        <v>38739.221256435776</v>
      </c>
      <c r="V3" s="4">
        <f>SUMPRODUCT('LDV Shares'!W90:W105,'AEO 53'!W123:W138)*10^3*cpi_2018to2012</f>
        <v>38757.193988425366</v>
      </c>
      <c r="W3" s="4">
        <f>SUMPRODUCT('LDV Shares'!X90:X105,'AEO 53'!X123:X138)*10^3*cpi_2018to2012</f>
        <v>38791.065790464847</v>
      </c>
      <c r="X3" s="4">
        <f>SUMPRODUCT('LDV Shares'!Y90:Y105,'AEO 53'!Y123:Y138)*10^3*cpi_2018to2012</f>
        <v>38808.877005930422</v>
      </c>
      <c r="Y3" s="4">
        <f>SUMPRODUCT('LDV Shares'!Z90:Z105,'AEO 53'!Z123:Z138)*10^3*cpi_2018to2012</f>
        <v>38818.91627636554</v>
      </c>
      <c r="Z3" s="4">
        <f>SUMPRODUCT('LDV Shares'!AA90:AA105,'AEO 53'!AA123:AA138)*10^3*cpi_2018to2012</f>
        <v>38849.253639500603</v>
      </c>
      <c r="AA3" s="4">
        <f>SUMPRODUCT('LDV Shares'!AB90:AB105,'AEO 53'!AB123:AB138)*10^3*cpi_2018to2012</f>
        <v>38871.560518842351</v>
      </c>
      <c r="AB3" s="4">
        <f>SUMPRODUCT('LDV Shares'!AC90:AC105,'AEO 53'!AC123:AC138)*10^3*cpi_2018to2012</f>
        <v>38886.871841999695</v>
      </c>
      <c r="AC3" s="4">
        <f>SUMPRODUCT('LDV Shares'!AD90:AD105,'AEO 53'!AD123:AD138)*10^3*cpi_2018to2012</f>
        <v>38921.969978029527</v>
      </c>
      <c r="AD3" s="4">
        <f>SUMPRODUCT('LDV Shares'!AE90:AE105,'AEO 53'!AE123:AE138)*10^3*cpi_2018to2012</f>
        <v>38925.825769062692</v>
      </c>
      <c r="AE3" s="4">
        <f>SUMPRODUCT('LDV Shares'!AF90:AF105,'AEO 53'!AF123:AF138)*10^3*cpi_2018to2012</f>
        <v>38953.470018187494</v>
      </c>
      <c r="AF3" s="4">
        <f>SUMPRODUCT('LDV Shares'!AG90:AG105,'AEO 53'!AG123:AG138)*10^3*cpi_2018to2012</f>
        <v>38978.532444150216</v>
      </c>
      <c r="AG3" s="4">
        <f>SUMPRODUCT('LDV Shares'!AH90:AH105,'AEO 53'!AH123:AH138)*10^3*cpi_2018to2012</f>
        <v>38997.161399121447</v>
      </c>
      <c r="AH3" s="4"/>
      <c r="AI3" s="4"/>
      <c r="AJ3" s="4"/>
    </row>
    <row r="4" spans="1:36" x14ac:dyDescent="0.45">
      <c r="A4" t="s">
        <v>2</v>
      </c>
      <c r="B4" s="4">
        <f>SUMPRODUCT('LDV Shares'!C37:C52,'AEO 53'!C16:C31)*10^3*cpi_2018to2012</f>
        <v>28414.348075231301</v>
      </c>
      <c r="C4" s="4">
        <f>SUMPRODUCT('LDV Shares'!D37:D52,'AEO 53'!D16:D31)*10^3*cpi_2018to2012</f>
        <v>28807.394513440406</v>
      </c>
      <c r="D4" s="4">
        <f>SUMPRODUCT('LDV Shares'!E37:E52,'AEO 53'!E16:E31)*10^3*cpi_2018to2012</f>
        <v>29101.420919205739</v>
      </c>
      <c r="E4" s="4">
        <f>SUMPRODUCT('LDV Shares'!F37:F52,'AEO 53'!F16:F31)*10^3*cpi_2018to2012</f>
        <v>29440.236854525217</v>
      </c>
      <c r="F4" s="4">
        <f>SUMPRODUCT('LDV Shares'!G37:G52,'AEO 53'!G16:G31)*10^3*cpi_2018to2012</f>
        <v>29758.584148670812</v>
      </c>
      <c r="G4" s="4">
        <f>SUMPRODUCT('LDV Shares'!H37:H52,'AEO 53'!H16:H31)*10^3*cpi_2018to2012</f>
        <v>29969.686659697902</v>
      </c>
      <c r="H4" s="4">
        <f>SUMPRODUCT('LDV Shares'!I37:I52,'AEO 53'!I16:I31)*10^3*cpi_2018to2012</f>
        <v>30383.450536280507</v>
      </c>
      <c r="I4" s="4">
        <f>SUMPRODUCT('LDV Shares'!J37:J52,'AEO 53'!J16:J31)*10^3*cpi_2018to2012</f>
        <v>30478.714797231671</v>
      </c>
      <c r="J4" s="4">
        <f>SUMPRODUCT('LDV Shares'!K37:K52,'AEO 53'!K16:K31)*10^3*cpi_2018to2012</f>
        <v>30572.391836824412</v>
      </c>
      <c r="K4" s="4">
        <f>SUMPRODUCT('LDV Shares'!L37:L52,'AEO 53'!L16:L31)*10^3*cpi_2018to2012</f>
        <v>30672.920335500818</v>
      </c>
      <c r="L4" s="4">
        <f>SUMPRODUCT('LDV Shares'!M37:M52,'AEO 53'!M16:M31)*10^3*cpi_2018to2012</f>
        <v>30766.929806736789</v>
      </c>
      <c r="M4" s="4">
        <f>SUMPRODUCT('LDV Shares'!N37:N52,'AEO 53'!N16:N31)*10^3*cpi_2018to2012</f>
        <v>30853.344123477309</v>
      </c>
      <c r="N4" s="4">
        <f>SUMPRODUCT('LDV Shares'!O37:O52,'AEO 53'!O16:O31)*10^3*cpi_2018to2012</f>
        <v>30960.247375003808</v>
      </c>
      <c r="O4" s="4">
        <f>SUMPRODUCT('LDV Shares'!P37:P52,'AEO 53'!P16:P31)*10^3*cpi_2018to2012</f>
        <v>31055.160035342447</v>
      </c>
      <c r="P4" s="4">
        <f>SUMPRODUCT('LDV Shares'!Q37:Q52,'AEO 53'!Q16:Q31)*10^3*cpi_2018to2012</f>
        <v>31144.38641288496</v>
      </c>
      <c r="Q4" s="4">
        <f>SUMPRODUCT('LDV Shares'!R37:R52,'AEO 53'!R16:R31)*10^3*cpi_2018to2012</f>
        <v>31179.073333509383</v>
      </c>
      <c r="R4" s="4">
        <f>SUMPRODUCT('LDV Shares'!S37:S52,'AEO 53'!S16:S31)*10^3*cpi_2018to2012</f>
        <v>31205.29288833222</v>
      </c>
      <c r="S4" s="4">
        <f>SUMPRODUCT('LDV Shares'!T37:T52,'AEO 53'!T16:T31)*10^3*cpi_2018to2012</f>
        <v>31226.847670737428</v>
      </c>
      <c r="T4" s="4">
        <f>SUMPRODUCT('LDV Shares'!U37:U52,'AEO 53'!U16:U31)*10^3*cpi_2018to2012</f>
        <v>31253.759116218003</v>
      </c>
      <c r="U4" s="4">
        <f>SUMPRODUCT('LDV Shares'!V37:V52,'AEO 53'!V16:V31)*10^3*cpi_2018to2012</f>
        <v>31270.605600186602</v>
      </c>
      <c r="V4" s="4">
        <f>SUMPRODUCT('LDV Shares'!W37:W52,'AEO 53'!W16:W31)*10^3*cpi_2018to2012</f>
        <v>31289.073998250911</v>
      </c>
      <c r="W4" s="4">
        <f>SUMPRODUCT('LDV Shares'!X37:X52,'AEO 53'!X16:X31)*10^3*cpi_2018to2012</f>
        <v>31314.843386519809</v>
      </c>
      <c r="X4" s="4">
        <f>SUMPRODUCT('LDV Shares'!Y37:Y52,'AEO 53'!Y16:Y31)*10^3*cpi_2018to2012</f>
        <v>31333.439406056597</v>
      </c>
      <c r="Y4" s="4">
        <f>SUMPRODUCT('LDV Shares'!Z37:Z52,'AEO 53'!Z16:Z31)*10^3*cpi_2018to2012</f>
        <v>31347.587990952819</v>
      </c>
      <c r="Z4" s="4">
        <f>SUMPRODUCT('LDV Shares'!AA37:AA52,'AEO 53'!AA16:AA31)*10^3*cpi_2018to2012</f>
        <v>31370.108097509401</v>
      </c>
      <c r="AA4" s="4">
        <f>SUMPRODUCT('LDV Shares'!AB37:AB52,'AEO 53'!AB16:AB31)*10^3*cpi_2018to2012</f>
        <v>31389.470040659551</v>
      </c>
      <c r="AB4" s="4">
        <f>SUMPRODUCT('LDV Shares'!AC37:AC52,'AEO 53'!AC16:AC31)*10^3*cpi_2018to2012</f>
        <v>31405.49282182242</v>
      </c>
      <c r="AC4" s="4">
        <f>SUMPRODUCT('LDV Shares'!AD37:AD52,'AEO 53'!AD16:AD31)*10^3*cpi_2018to2012</f>
        <v>31430.607545912047</v>
      </c>
      <c r="AD4" s="4">
        <f>SUMPRODUCT('LDV Shares'!AE37:AE52,'AEO 53'!AE16:AE31)*10^3*cpi_2018to2012</f>
        <v>31444.71773181446</v>
      </c>
      <c r="AE4" s="4">
        <f>SUMPRODUCT('LDV Shares'!AF37:AF52,'AEO 53'!AF16:AF31)*10^3*cpi_2018to2012</f>
        <v>31469.376782321371</v>
      </c>
      <c r="AF4" s="4">
        <f>SUMPRODUCT('LDV Shares'!AG37:AG52,'AEO 53'!AG16:AG31)*10^3*cpi_2018to2012</f>
        <v>31492.837084219052</v>
      </c>
      <c r="AG4" s="4">
        <f>SUMPRODUCT('LDV Shares'!AH37:AH52,'AEO 53'!AH16:AH31)*10^3*cpi_2018to2012</f>
        <v>31510.495097645857</v>
      </c>
      <c r="AH4" s="4"/>
      <c r="AI4" s="4"/>
      <c r="AJ4" s="4"/>
    </row>
    <row r="5" spans="1:36" x14ac:dyDescent="0.45">
      <c r="A5" t="s">
        <v>3</v>
      </c>
      <c r="B5" s="4">
        <f>SUMPRODUCT('LDV Shares'!C58:C73,'AEO 53'!C34:C49)*10^3*cpi_2018to2012</f>
        <v>40264.115507695118</v>
      </c>
      <c r="C5" s="4">
        <f>SUMPRODUCT('LDV Shares'!D58:D73,'AEO 53'!D34:D49)*10^3*cpi_2018to2012</f>
        <v>49379.322830332902</v>
      </c>
      <c r="D5" s="4">
        <f>SUMPRODUCT('LDV Shares'!E58:E73,'AEO 53'!E34:E49)*10^3*cpi_2018to2012</f>
        <v>49224.38841152125</v>
      </c>
      <c r="E5" s="4">
        <f>SUMPRODUCT('LDV Shares'!F58:F73,'AEO 53'!F34:F49)*10^3*cpi_2018to2012</f>
        <v>49165.445380442427</v>
      </c>
      <c r="F5" s="4">
        <f>SUMPRODUCT('LDV Shares'!G58:G73,'AEO 53'!G34:G49)*10^3*cpi_2018to2012</f>
        <v>49303.742161855051</v>
      </c>
      <c r="G5" s="4">
        <f>SUMPRODUCT('LDV Shares'!H58:H73,'AEO 53'!H34:H49)*10^3*cpi_2018to2012</f>
        <v>49672.740089502928</v>
      </c>
      <c r="H5" s="4">
        <f>SUMPRODUCT('LDV Shares'!I58:I73,'AEO 53'!I34:I49)*10^3*cpi_2018to2012</f>
        <v>49530.034449694016</v>
      </c>
      <c r="I5" s="4">
        <f>SUMPRODUCT('LDV Shares'!J58:J73,'AEO 53'!J34:J49)*10^3*cpi_2018to2012</f>
        <v>49619.640281508917</v>
      </c>
      <c r="J5" s="4">
        <f>SUMPRODUCT('LDV Shares'!K58:K73,'AEO 53'!K34:K49)*10^3*cpi_2018to2012</f>
        <v>49617.406455686003</v>
      </c>
      <c r="K5" s="4">
        <f>SUMPRODUCT('LDV Shares'!L58:L73,'AEO 53'!L34:L49)*10^3*cpi_2018to2012</f>
        <v>49688.05533654333</v>
      </c>
      <c r="L5" s="4">
        <f>SUMPRODUCT('LDV Shares'!M58:M73,'AEO 53'!M34:M49)*10^3*cpi_2018to2012</f>
        <v>49687.67621079932</v>
      </c>
      <c r="M5" s="4">
        <f>SUMPRODUCT('LDV Shares'!N58:N73,'AEO 53'!N34:N49)*10^3*cpi_2018to2012</f>
        <v>49612.990614094444</v>
      </c>
      <c r="N5" s="4">
        <f>SUMPRODUCT('LDV Shares'!O58:O73,'AEO 53'!O34:O49)*10^3*cpi_2018to2012</f>
        <v>49796.261833109158</v>
      </c>
      <c r="O5" s="4">
        <f>SUMPRODUCT('LDV Shares'!P58:P73,'AEO 53'!P34:P49)*10^3*cpi_2018to2012</f>
        <v>49841.115943418685</v>
      </c>
      <c r="P5" s="4">
        <f>SUMPRODUCT('LDV Shares'!Q58:Q73,'AEO 53'!Q34:Q49)*10^3*cpi_2018to2012</f>
        <v>49852.256906814095</v>
      </c>
      <c r="Q5" s="4">
        <f>SUMPRODUCT('LDV Shares'!R58:R73,'AEO 53'!R34:R49)*10^3*cpi_2018to2012</f>
        <v>49821.130069942388</v>
      </c>
      <c r="R5" s="4">
        <f>SUMPRODUCT('LDV Shares'!S58:S73,'AEO 53'!S34:S49)*10^3*cpi_2018to2012</f>
        <v>49821.754894092832</v>
      </c>
      <c r="S5" s="4">
        <f>SUMPRODUCT('LDV Shares'!T58:T73,'AEO 53'!T34:T49)*10^3*cpi_2018to2012</f>
        <v>49790.813510886786</v>
      </c>
      <c r="T5" s="4">
        <f>SUMPRODUCT('LDV Shares'!U58:U73,'AEO 53'!U34:U49)*10^3*cpi_2018to2012</f>
        <v>49819.442848541352</v>
      </c>
      <c r="U5" s="4">
        <f>SUMPRODUCT('LDV Shares'!V58:V73,'AEO 53'!V34:V49)*10^3*cpi_2018to2012</f>
        <v>49755.475594078896</v>
      </c>
      <c r="V5" s="4">
        <f>SUMPRODUCT('LDV Shares'!W58:W73,'AEO 53'!W34:W49)*10^3*cpi_2018to2012</f>
        <v>49727.743247188293</v>
      </c>
      <c r="W5" s="4">
        <f>SUMPRODUCT('LDV Shares'!X58:X73,'AEO 53'!X34:X49)*10^3*cpi_2018to2012</f>
        <v>49754.184130402573</v>
      </c>
      <c r="X5" s="4">
        <f>SUMPRODUCT('LDV Shares'!Y58:Y73,'AEO 53'!Y34:Y49)*10^3*cpi_2018to2012</f>
        <v>49718.816129239829</v>
      </c>
      <c r="Y5" s="4">
        <f>SUMPRODUCT('LDV Shares'!Z58:Z73,'AEO 53'!Z34:Z49)*10^3*cpi_2018to2012</f>
        <v>49663.125365872744</v>
      </c>
      <c r="Z5" s="4">
        <f>SUMPRODUCT('LDV Shares'!AA58:AA73,'AEO 53'!AA34:AA49)*10^3*cpi_2018to2012</f>
        <v>49682.891603010634</v>
      </c>
      <c r="AA5" s="4">
        <f>SUMPRODUCT('LDV Shares'!AB58:AB73,'AEO 53'!AB34:AB49)*10^3*cpi_2018to2012</f>
        <v>49670.103545407605</v>
      </c>
      <c r="AB5" s="4">
        <f>SUMPRODUCT('LDV Shares'!AC58:AC73,'AEO 53'!AC34:AC49)*10^3*cpi_2018to2012</f>
        <v>49640.342782699809</v>
      </c>
      <c r="AC5" s="4">
        <f>SUMPRODUCT('LDV Shares'!AD58:AD73,'AEO 53'!AD34:AD49)*10^3*cpi_2018to2012</f>
        <v>49678.088704223708</v>
      </c>
      <c r="AD5" s="4">
        <f>SUMPRODUCT('LDV Shares'!AE58:AE73,'AEO 53'!AE34:AE49)*10^3*cpi_2018to2012</f>
        <v>49605.065882904033</v>
      </c>
      <c r="AE5" s="4">
        <f>SUMPRODUCT('LDV Shares'!AF58:AF73,'AEO 53'!AF34:AF49)*10^3*cpi_2018to2012</f>
        <v>49631.747857453302</v>
      </c>
      <c r="AF5" s="4">
        <f>SUMPRODUCT('LDV Shares'!AG58:AG73,'AEO 53'!AG34:AG49)*10^3*cpi_2018to2012</f>
        <v>49643.818824428497</v>
      </c>
      <c r="AG5" s="4">
        <f>SUMPRODUCT('LDV Shares'!AH58:AH73,'AEO 53'!AH34:AH49)*10^3*cpi_2018to2012</f>
        <v>49643.89978511216</v>
      </c>
      <c r="AH5" s="4"/>
      <c r="AI5" s="4"/>
      <c r="AJ5" s="4"/>
    </row>
    <row r="6" spans="1:36" x14ac:dyDescent="0.45">
      <c r="A6" t="s">
        <v>4</v>
      </c>
      <c r="B6" s="4">
        <f>'BEV and PHEV Price Calcs'!B254</f>
        <v>37997.732294200185</v>
      </c>
      <c r="C6" s="4">
        <f>'BEV and PHEV Price Calcs'!C254</f>
        <v>38423.827398294721</v>
      </c>
      <c r="D6" s="4">
        <f>'BEV and PHEV Price Calcs'!D254</f>
        <v>38417.329413166</v>
      </c>
      <c r="E6" s="4">
        <f>'BEV and PHEV Price Calcs'!E254</f>
        <v>38453.262029870617</v>
      </c>
      <c r="F6" s="4">
        <f>'BEV and PHEV Price Calcs'!F254</f>
        <v>38370.801503063718</v>
      </c>
      <c r="G6" s="4">
        <f>'BEV and PHEV Price Calcs'!G254</f>
        <v>38226.778722909803</v>
      </c>
      <c r="H6" s="4">
        <f>'BEV and PHEV Price Calcs'!H254</f>
        <v>38805.268478957274</v>
      </c>
      <c r="I6" s="4">
        <f>'BEV and PHEV Price Calcs'!I254</f>
        <v>38682.411001959052</v>
      </c>
      <c r="J6" s="4">
        <f>'BEV and PHEV Price Calcs'!J254</f>
        <v>38573.03998093211</v>
      </c>
      <c r="K6" s="4">
        <f>'BEV and PHEV Price Calcs'!K254</f>
        <v>38507.772032810368</v>
      </c>
      <c r="L6" s="4">
        <f>'BEV and PHEV Price Calcs'!L254</f>
        <v>38462.663910650015</v>
      </c>
      <c r="M6" s="4">
        <f>'BEV and PHEV Price Calcs'!M254</f>
        <v>38431.962456695808</v>
      </c>
      <c r="N6" s="4">
        <f>'BEV and PHEV Price Calcs'!N254</f>
        <v>38466.668796340033</v>
      </c>
      <c r="O6" s="4">
        <f>'BEV and PHEV Price Calcs'!O254</f>
        <v>38497.559970208378</v>
      </c>
      <c r="P6" s="4">
        <f>'BEV and PHEV Price Calcs'!P254</f>
        <v>38534.432210895764</v>
      </c>
      <c r="Q6" s="4">
        <f>'BEV and PHEV Price Calcs'!Q254</f>
        <v>38530.388653808317</v>
      </c>
      <c r="R6" s="4">
        <f>'BEV and PHEV Price Calcs'!R254</f>
        <v>38524.185220055959</v>
      </c>
      <c r="S6" s="4">
        <f>'BEV and PHEV Price Calcs'!S254</f>
        <v>38514.789561112688</v>
      </c>
      <c r="T6" s="4">
        <f>'BEV and PHEV Price Calcs'!T254</f>
        <v>38514.928139380361</v>
      </c>
      <c r="U6" s="4">
        <f>'BEV and PHEV Price Calcs'!U254</f>
        <v>38501.281842221317</v>
      </c>
      <c r="V6" s="4">
        <f>'BEV and PHEV Price Calcs'!V254</f>
        <v>38491.132158749104</v>
      </c>
      <c r="W6" s="4">
        <f>'BEV and PHEV Price Calcs'!W254</f>
        <v>38489.830482147001</v>
      </c>
      <c r="X6" s="4">
        <f>'BEV and PHEV Price Calcs'!X254</f>
        <v>38504.474142731669</v>
      </c>
      <c r="Y6" s="4">
        <f>'BEV and PHEV Price Calcs'!Y254</f>
        <v>38510.4434159913</v>
      </c>
      <c r="Z6" s="4">
        <f>'BEV and PHEV Price Calcs'!Z254</f>
        <v>38526.299864591747</v>
      </c>
      <c r="AA6" s="4">
        <f>'BEV and PHEV Price Calcs'!AA254</f>
        <v>38536.138758968482</v>
      </c>
      <c r="AB6" s="4">
        <f>'BEV and PHEV Price Calcs'!AB254</f>
        <v>38540.562739545581</v>
      </c>
      <c r="AC6" s="4">
        <f>'BEV and PHEV Price Calcs'!AC254</f>
        <v>38556.659116155679</v>
      </c>
      <c r="AD6" s="4">
        <f>'BEV and PHEV Price Calcs'!AD254</f>
        <v>38553.687281020255</v>
      </c>
      <c r="AE6" s="4">
        <f>'BEV and PHEV Price Calcs'!AE254</f>
        <v>38564.314059646094</v>
      </c>
      <c r="AF6" s="4">
        <f>'BEV and PHEV Price Calcs'!AF254</f>
        <v>38573.215166948168</v>
      </c>
      <c r="AG6" s="4">
        <f>'BEV and PHEV Price Calcs'!AG254</f>
        <v>38577.414188175164</v>
      </c>
      <c r="AH6" s="4"/>
      <c r="AI6" s="4"/>
      <c r="AJ6" s="4"/>
    </row>
    <row r="7" spans="1:36" x14ac:dyDescent="0.45">
      <c r="A7" t="s">
        <v>1076</v>
      </c>
      <c r="B7" s="4">
        <f>'AEO 53'!C145*10^3*cpi_2018to2012</f>
        <v>37950.086148000002</v>
      </c>
      <c r="C7" s="4">
        <f>'AEO 53'!D145*10^3*cpi_2018to2012</f>
        <v>38365.870232000001</v>
      </c>
      <c r="D7" s="4">
        <f>'AEO 53'!E145*10^3*cpi_2018to2012</f>
        <v>38703.780601999999</v>
      </c>
      <c r="E7" s="4">
        <f>'AEO 53'!F145*10^3*cpi_2018to2012</f>
        <v>39010.918420000002</v>
      </c>
      <c r="F7" s="4">
        <f>'AEO 53'!G145*10^3*cpi_2018to2012</f>
        <v>39250.603951999998</v>
      </c>
      <c r="G7" s="4">
        <f>'AEO 53'!H145*10^3*cpi_2018to2012</f>
        <v>39440.802781999999</v>
      </c>
      <c r="H7" s="4">
        <f>'AEO 53'!I145*10^3*cpi_2018to2012</f>
        <v>39900.407682000005</v>
      </c>
      <c r="I7" s="4">
        <f>'AEO 53'!J145*10^3*cpi_2018to2012</f>
        <v>40005.114607999996</v>
      </c>
      <c r="J7" s="4">
        <f>'AEO 53'!K145*10^3*cpi_2018to2012</f>
        <v>40096.701064000001</v>
      </c>
      <c r="K7" s="4">
        <f>'AEO 53'!L145*10^3*cpi_2018to2012</f>
        <v>40191.042315999999</v>
      </c>
      <c r="L7" s="4">
        <f>'AEO 53'!M145*10^3*cpi_2018to2012</f>
        <v>40284.6414</v>
      </c>
      <c r="M7" s="4">
        <f>'AEO 53'!N145*10^3*cpi_2018to2012</f>
        <v>40373.285690000004</v>
      </c>
      <c r="N7" s="4">
        <f>'AEO 53'!O145*10^3*cpi_2018to2012</f>
        <v>40467.690007999998</v>
      </c>
      <c r="O7" s="4">
        <f>'AEO 53'!P145*10^3*cpi_2018to2012</f>
        <v>40562.110778000002</v>
      </c>
      <c r="P7" s="4">
        <f>'AEO 53'!Q145*10^3*cpi_2018to2012</f>
        <v>40652.966034000005</v>
      </c>
      <c r="Q7" s="4">
        <f>'AEO 53'!R145*10^3*cpi_2018to2012</f>
        <v>40685.876432000005</v>
      </c>
      <c r="R7" s="4">
        <f>'AEO 53'!S145*10^3*cpi_2018to2012</f>
        <v>40709.211766</v>
      </c>
      <c r="S7" s="4">
        <f>'AEO 53'!T145*10^3*cpi_2018to2012</f>
        <v>40731.850632000001</v>
      </c>
      <c r="T7" s="4">
        <f>'AEO 53'!U145*10^3*cpi_2018to2012</f>
        <v>40756.299218000007</v>
      </c>
      <c r="U7" s="4">
        <f>'AEO 53'!V145*10^3*cpi_2018to2012</f>
        <v>40778.077096000001</v>
      </c>
      <c r="V7" s="4">
        <f>'AEO 53'!W145*10^3*cpi_2018to2012</f>
        <v>40799.300176000004</v>
      </c>
      <c r="W7" s="4">
        <f>'AEO 53'!X145*10^3*cpi_2018to2012</f>
        <v>40823.371280000007</v>
      </c>
      <c r="X7" s="4">
        <f>'AEO 53'!Y145*10^3*cpi_2018to2012</f>
        <v>40845.762451999995</v>
      </c>
      <c r="Y7" s="4">
        <f>'AEO 53'!Z145*10^3*cpi_2018to2012</f>
        <v>40866.041370000006</v>
      </c>
      <c r="Z7" s="4">
        <f>'AEO 53'!AA145*10^3*cpi_2018to2012</f>
        <v>40888.449908000002</v>
      </c>
      <c r="AA7" s="4">
        <f>'AEO 53'!AB145*10^3*cpi_2018to2012</f>
        <v>40910.628118000001</v>
      </c>
      <c r="AB7" s="4">
        <f>'AEO 53'!AC145*10^3*cpi_2018to2012</f>
        <v>40931.854854000005</v>
      </c>
      <c r="AC7" s="4">
        <f>'AEO 53'!AD145*10^3*cpi_2018to2012</f>
        <v>40955.637134000004</v>
      </c>
      <c r="AD7" s="4">
        <f>'AEO 53'!AE145*10^3*cpi_2018to2012</f>
        <v>40975.434374000004</v>
      </c>
      <c r="AE7" s="4">
        <f>'AEO 53'!AF145*10^3*cpi_2018to2012</f>
        <v>40996.315618000001</v>
      </c>
      <c r="AF7" s="4">
        <f>'AEO 53'!AG145*10^3*cpi_2018to2012</f>
        <v>41017.556064000004</v>
      </c>
      <c r="AG7" s="4">
        <f>'AEO 53'!AH145*10^3*cpi_2018to2012</f>
        <v>41033.276863999999</v>
      </c>
      <c r="AH7" s="4"/>
      <c r="AI7" s="4"/>
      <c r="AJ7" s="4"/>
    </row>
    <row r="8" spans="1:36" x14ac:dyDescent="0.45">
      <c r="A8" t="s">
        <v>1077</v>
      </c>
      <c r="B8" s="4">
        <f>'Hydrogen Vehicle Calcs'!B55*10^3*cpi_2018to2012</f>
        <v>69886.216835110725</v>
      </c>
      <c r="C8" s="4">
        <f>'Hydrogen Vehicle Calcs'!C55*10^3*cpi_2018to2012</f>
        <v>68366.193727393576</v>
      </c>
      <c r="D8" s="4">
        <f>'Hydrogen Vehicle Calcs'!D55*10^3*cpi_2018to2012</f>
        <v>66719.529124105189</v>
      </c>
      <c r="E8" s="4">
        <f>'Hydrogen Vehicle Calcs'!E55*10^3*cpi_2018to2012</f>
        <v>65171.387407392918</v>
      </c>
      <c r="F8" s="4">
        <f>'Hydrogen Vehicle Calcs'!F55*10^3*cpi_2018to2012</f>
        <v>63597.07656113043</v>
      </c>
      <c r="G8" s="4">
        <f>'Hydrogen Vehicle Calcs'!G55*10^3*cpi_2018to2012</f>
        <v>62171.097397708734</v>
      </c>
      <c r="H8" s="4">
        <f>'Hydrogen Vehicle Calcs'!H55*10^3*cpi_2018to2012</f>
        <v>60579.621960390636</v>
      </c>
      <c r="I8" s="4">
        <f>'Hydrogen Vehicle Calcs'!I55*10^3*cpi_2018to2012</f>
        <v>59589.716869218806</v>
      </c>
      <c r="J8" s="4">
        <f>'Hydrogen Vehicle Calcs'!J55*10^3*cpi_2018to2012</f>
        <v>58663.589565921357</v>
      </c>
      <c r="K8" s="4">
        <f>'Hydrogen Vehicle Calcs'!K55*10^3*cpi_2018to2012</f>
        <v>57782.541302413883</v>
      </c>
      <c r="L8" s="4">
        <f>'Hydrogen Vehicle Calcs'!L55*10^3*cpi_2018to2012</f>
        <v>56945.455299992253</v>
      </c>
      <c r="M8" s="4">
        <f>'Hydrogen Vehicle Calcs'!M55*10^3*cpi_2018to2012</f>
        <v>56150.191826159833</v>
      </c>
      <c r="N8" s="4">
        <f>'Hydrogen Vehicle Calcs'!N55*10^3*cpi_2018to2012</f>
        <v>55391.466524657626</v>
      </c>
      <c r="O8" s="4">
        <f>'Hydrogen Vehicle Calcs'!O55*10^3*cpi_2018to2012</f>
        <v>54672.457759828285</v>
      </c>
      <c r="P8" s="4">
        <f>'Hydrogen Vehicle Calcs'!P55*10^3*cpi_2018to2012</f>
        <v>53989.72757803573</v>
      </c>
      <c r="Q8" s="4">
        <f>'Hydrogen Vehicle Calcs'!Q55*10^3*cpi_2018to2012</f>
        <v>53280.33697345035</v>
      </c>
      <c r="R8" s="4">
        <f>'Hydrogen Vehicle Calcs'!R55*10^3*cpi_2018to2012</f>
        <v>52590.705385947585</v>
      </c>
      <c r="S8" s="4">
        <f>'Hydrogen Vehicle Calcs'!S55*10^3*cpi_2018to2012</f>
        <v>51933.380053348345</v>
      </c>
      <c r="T8" s="4">
        <f>'Hydrogen Vehicle Calcs'!T55*10^3*cpi_2018to2012</f>
        <v>51304.635864595803</v>
      </c>
      <c r="U8" s="4">
        <f>'Hydrogen Vehicle Calcs'!U55*10^3*cpi_2018to2012</f>
        <v>50707.301102239391</v>
      </c>
      <c r="V8" s="4">
        <f>'Hydrogen Vehicle Calcs'!V55*10^3*cpi_2018to2012</f>
        <v>50136.749365254269</v>
      </c>
      <c r="W8" s="4">
        <f>'Hydrogen Vehicle Calcs'!W55*10^3*cpi_2018to2012</f>
        <v>49590.871350100875</v>
      </c>
      <c r="X8" s="4">
        <f>'Hydrogen Vehicle Calcs'!X55*10^3*cpi_2018to2012</f>
        <v>49073.980360947564</v>
      </c>
      <c r="Y8" s="4">
        <f>'Hydrogen Vehicle Calcs'!Y55*10^3*cpi_2018to2012</f>
        <v>48581.719200085085</v>
      </c>
      <c r="Z8" s="4">
        <f>'Hydrogen Vehicle Calcs'!Z55*10^3*cpi_2018to2012</f>
        <v>48109.163966090287</v>
      </c>
      <c r="AA8" s="4">
        <f>'Hydrogen Vehicle Calcs'!AA55*10^3*cpi_2018to2012</f>
        <v>47659.230796585536</v>
      </c>
      <c r="AB8" s="4">
        <f>'Hydrogen Vehicle Calcs'!AB55*10^3*cpi_2018to2012</f>
        <v>47230.976494048875</v>
      </c>
      <c r="AC8" s="4">
        <f>'Hydrogen Vehicle Calcs'!AC55*10^3*cpi_2018to2012</f>
        <v>46819.230621259892</v>
      </c>
      <c r="AD8" s="4">
        <f>'Hydrogen Vehicle Calcs'!AD55*10^3*cpi_2018to2012</f>
        <v>46431.318454007116</v>
      </c>
      <c r="AE8" s="4">
        <f>'Hydrogen Vehicle Calcs'!AE55*10^3*cpi_2018to2012</f>
        <v>46056.926374175535</v>
      </c>
      <c r="AF8" s="4">
        <f>'Hydrogen Vehicle Calcs'!AF55*10^3*cpi_2018to2012</f>
        <v>45700.07150930736</v>
      </c>
      <c r="AG8" s="4">
        <f>'Hydrogen Vehicle Calcs'!AG55*10^3*cpi_2018to2012</f>
        <v>45354.106957987853</v>
      </c>
      <c r="AH8" s="4"/>
      <c r="AI8" s="4"/>
      <c r="AJ8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8"/>
  <sheetViews>
    <sheetView workbookViewId="0"/>
  </sheetViews>
  <sheetFormatPr defaultRowHeight="14.25" x14ac:dyDescent="0.45"/>
  <cols>
    <col min="1" max="1" width="24.3984375" customWidth="1"/>
  </cols>
  <sheetData>
    <row r="1" spans="1:36" x14ac:dyDescent="0.45">
      <c r="A1" s="1" t="s">
        <v>1093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27">
        <f>'CA Freight Calculations'!B10</f>
        <v>70151.572179681141</v>
      </c>
      <c r="C2" s="27">
        <f>'CA Freight Calculations'!C10</f>
        <v>70151.572179681141</v>
      </c>
      <c r="D2" s="27">
        <f>'CA Freight Calculations'!D10</f>
        <v>70151.572179681141</v>
      </c>
      <c r="E2" s="27">
        <f>'CA Freight Calculations'!E10</f>
        <v>70151.572179681141</v>
      </c>
      <c r="F2" s="27">
        <f>'CA Freight Calculations'!F10</f>
        <v>70151.572179681141</v>
      </c>
      <c r="G2" s="27">
        <f>'CA Freight Calculations'!G10</f>
        <v>70151.572179681141</v>
      </c>
      <c r="H2" s="27">
        <f>'CA Freight Calculations'!H10</f>
        <v>68365.839867811126</v>
      </c>
      <c r="I2" s="27">
        <f>'CA Freight Calculations'!I10</f>
        <v>66948.900542203599</v>
      </c>
      <c r="J2" s="27">
        <f>'CA Freight Calculations'!J10</f>
        <v>65732.51645292413</v>
      </c>
      <c r="K2" s="27">
        <f>'CA Freight Calculations'!K10</f>
        <v>64580.943281400192</v>
      </c>
      <c r="L2" s="27">
        <f>'CA Freight Calculations'!L10</f>
        <v>63530.625403677281</v>
      </c>
      <c r="M2" s="27">
        <f>'CA Freight Calculations'!M10</f>
        <v>62481.198369342135</v>
      </c>
      <c r="N2" s="27">
        <f>'CA Freight Calculations'!N10</f>
        <v>62142.418994473934</v>
      </c>
      <c r="O2" s="27">
        <f>'CA Freight Calculations'!O10</f>
        <v>61841.478138572995</v>
      </c>
      <c r="P2" s="27">
        <f>'CA Freight Calculations'!P10</f>
        <v>61575.408174814285</v>
      </c>
      <c r="Q2" s="27">
        <f>'CA Freight Calculations'!Q10</f>
        <v>61284.150840179835</v>
      </c>
      <c r="R2" s="27">
        <f>'CA Freight Calculations'!R10</f>
        <v>61011.768497503246</v>
      </c>
      <c r="S2" s="27">
        <f>'CA Freight Calculations'!S10</f>
        <v>60768.092794002667</v>
      </c>
      <c r="T2" s="27">
        <f>'CA Freight Calculations'!T10</f>
        <v>60552.195814233666</v>
      </c>
      <c r="U2" s="27">
        <f>'CA Freight Calculations'!U10</f>
        <v>60363.454407640893</v>
      </c>
      <c r="V2" s="27">
        <f>'CA Freight Calculations'!V10</f>
        <v>60201.25138275903</v>
      </c>
      <c r="W2" s="27">
        <f>'CA Freight Calculations'!W10</f>
        <v>60064.793329318127</v>
      </c>
      <c r="X2" s="27">
        <f>'CA Freight Calculations'!X10</f>
        <v>60048.900436261087</v>
      </c>
      <c r="Y2" s="27">
        <f>'CA Freight Calculations'!Y10</f>
        <v>60033.995049548554</v>
      </c>
      <c r="Z2" s="27">
        <f>'CA Freight Calculations'!Z10</f>
        <v>60019.965649067526</v>
      </c>
      <c r="AA2" s="27">
        <f>'CA Freight Calculations'!AA10</f>
        <v>60006.70326860065</v>
      </c>
      <c r="AB2" s="27">
        <f>'CA Freight Calculations'!AB10</f>
        <v>59994.103198423487</v>
      </c>
      <c r="AC2" s="27">
        <f>'CA Freight Calculations'!AC10</f>
        <v>59982.152669057417</v>
      </c>
      <c r="AD2" s="27">
        <f>'CA Freight Calculations'!AD10</f>
        <v>59970.799751289524</v>
      </c>
      <c r="AE2" s="27">
        <f>'CA Freight Calculations'!AE10</f>
        <v>59959.959315262509</v>
      </c>
      <c r="AF2" s="27">
        <f>'CA Freight Calculations'!AF10</f>
        <v>59949.547933716203</v>
      </c>
      <c r="AG2" s="27">
        <f>'CA Freight Calculations'!AG10</f>
        <v>59934.297771081656</v>
      </c>
      <c r="AH2" s="4"/>
      <c r="AI2" s="4"/>
      <c r="AJ2" s="4"/>
    </row>
    <row r="3" spans="1:36" x14ac:dyDescent="0.45">
      <c r="A3" t="s">
        <v>1</v>
      </c>
      <c r="B3" s="4">
        <f>AVERAGE('AEO 53'!C116,'AEO 53'!C134,'AEO 53'!C152,'AEO 53'!C169)*'AEO 53'!C29/'AEO 53'!C25*10^3*cpi_2018to2012</f>
        <v>59513.619728112782</v>
      </c>
      <c r="C3" s="4">
        <f>AVERAGE('AEO 53'!D116,'AEO 53'!D134,'AEO 53'!D152,'AEO 53'!D169)*'AEO 53'!D29/'AEO 53'!D25*10^3*cpi_2018to2012</f>
        <v>60099.936456793395</v>
      </c>
      <c r="D3" s="4">
        <f>AVERAGE('AEO 53'!E116,'AEO 53'!E134,'AEO 53'!E152,'AEO 53'!E169)*'AEO 53'!E29/'AEO 53'!E25*10^3*cpi_2018to2012</f>
        <v>60721.909160482843</v>
      </c>
      <c r="E3" s="4">
        <f>AVERAGE('AEO 53'!F116,'AEO 53'!F134,'AEO 53'!F152,'AEO 53'!F169)*'AEO 53'!F29/'AEO 53'!F25*10^3*cpi_2018to2012</f>
        <v>61329.993791344728</v>
      </c>
      <c r="F3" s="4">
        <f>AVERAGE('AEO 53'!G116,'AEO 53'!G134,'AEO 53'!G152,'AEO 53'!G169)*'AEO 53'!G29/'AEO 53'!G25*10^3*cpi_2018to2012</f>
        <v>61880.214220853501</v>
      </c>
      <c r="G3" s="4">
        <f>AVERAGE('AEO 53'!H116,'AEO 53'!H134,'AEO 53'!H152,'AEO 53'!H169)*'AEO 53'!H29/'AEO 53'!H25*10^3*cpi_2018to2012</f>
        <v>62411.534115201815</v>
      </c>
      <c r="H3" s="4">
        <f>AVERAGE('AEO 53'!I116,'AEO 53'!I134,'AEO 53'!I152,'AEO 53'!I169)*'AEO 53'!I29/'AEO 53'!I25*10^3*cpi_2018to2012</f>
        <v>62601.601762089093</v>
      </c>
      <c r="I3" s="4">
        <f>AVERAGE('AEO 53'!J116,'AEO 53'!J134,'AEO 53'!J152,'AEO 53'!J169)*'AEO 53'!J29/'AEO 53'!J25*10^3*cpi_2018to2012</f>
        <v>62675.227971685053</v>
      </c>
      <c r="J3" s="4">
        <f>AVERAGE('AEO 53'!K116,'AEO 53'!K134,'AEO 53'!K152,'AEO 53'!K169)*'AEO 53'!K29/'AEO 53'!K25*10^3*cpi_2018to2012</f>
        <v>62748.649674634071</v>
      </c>
      <c r="K3" s="4">
        <f>AVERAGE('AEO 53'!L116,'AEO 53'!L134,'AEO 53'!L152,'AEO 53'!L169)*'AEO 53'!L29/'AEO 53'!L25*10^3*cpi_2018to2012</f>
        <v>62821.548294784268</v>
      </c>
      <c r="L3" s="4">
        <f>AVERAGE('AEO 53'!M116,'AEO 53'!M134,'AEO 53'!M152,'AEO 53'!M169)*'AEO 53'!M29/'AEO 53'!M25*10^3*cpi_2018to2012</f>
        <v>62893.847767237319</v>
      </c>
      <c r="M3" s="4">
        <f>AVERAGE('AEO 53'!N116,'AEO 53'!N134,'AEO 53'!N152,'AEO 53'!N169)*'AEO 53'!N29/'AEO 53'!N25*10^3*cpi_2018to2012</f>
        <v>62966.675952584948</v>
      </c>
      <c r="N3" s="4">
        <f>AVERAGE('AEO 53'!O116,'AEO 53'!O134,'AEO 53'!O152,'AEO 53'!O169)*'AEO 53'!O29/'AEO 53'!O25*10^3*cpi_2018to2012</f>
        <v>63038.62386956063</v>
      </c>
      <c r="O3" s="4">
        <f>AVERAGE('AEO 53'!P116,'AEO 53'!P134,'AEO 53'!P152,'AEO 53'!P169)*'AEO 53'!P29/'AEO 53'!P25*10^3*cpi_2018to2012</f>
        <v>63111.191892650088</v>
      </c>
      <c r="P3" s="4">
        <f>AVERAGE('AEO 53'!Q116,'AEO 53'!Q134,'AEO 53'!Q152,'AEO 53'!Q169)*'AEO 53'!Q29/'AEO 53'!Q25*10^3*cpi_2018to2012</f>
        <v>63183.135467536202</v>
      </c>
      <c r="Q3" s="4">
        <f>AVERAGE('AEO 53'!R116,'AEO 53'!R134,'AEO 53'!R152,'AEO 53'!R169)*'AEO 53'!R29/'AEO 53'!R25*10^3*cpi_2018to2012</f>
        <v>63197.540251389575</v>
      </c>
      <c r="R3" s="4">
        <f>AVERAGE('AEO 53'!S116,'AEO 53'!S134,'AEO 53'!S152,'AEO 53'!S169)*'AEO 53'!S29/'AEO 53'!S25*10^3*cpi_2018to2012</f>
        <v>63200.242821575557</v>
      </c>
      <c r="S3" s="4">
        <f>AVERAGE('AEO 53'!T116,'AEO 53'!T134,'AEO 53'!T152,'AEO 53'!T169)*'AEO 53'!T29/'AEO 53'!T25*10^3*cpi_2018to2012</f>
        <v>63204.418337763447</v>
      </c>
      <c r="T3" s="4">
        <f>AVERAGE('AEO 53'!U116,'AEO 53'!U134,'AEO 53'!U152,'AEO 53'!U169)*'AEO 53'!U29/'AEO 53'!U25*10^3*cpi_2018to2012</f>
        <v>63207.866558744478</v>
      </c>
      <c r="U3" s="4">
        <f>AVERAGE('AEO 53'!V116,'AEO 53'!V134,'AEO 53'!V152,'AEO 53'!V169)*'AEO 53'!V29/'AEO 53'!V25*10^3*cpi_2018to2012</f>
        <v>63212.148581341862</v>
      </c>
      <c r="V3" s="4">
        <f>AVERAGE('AEO 53'!W116,'AEO 53'!W134,'AEO 53'!W152,'AEO 53'!W169)*'AEO 53'!W29/'AEO 53'!W25*10^3*cpi_2018to2012</f>
        <v>63216.362686440618</v>
      </c>
      <c r="W3" s="4">
        <f>AVERAGE('AEO 53'!X116,'AEO 53'!X134,'AEO 53'!X152,'AEO 53'!X169)*'AEO 53'!X29/'AEO 53'!X25*10^3*cpi_2018to2012</f>
        <v>63220.783370737721</v>
      </c>
      <c r="X3" s="4">
        <f>AVERAGE('AEO 53'!Y116,'AEO 53'!Y134,'AEO 53'!Y152,'AEO 53'!Y169)*'AEO 53'!Y29/'AEO 53'!Y25*10^3*cpi_2018to2012</f>
        <v>63225.513182654511</v>
      </c>
      <c r="Y3" s="4">
        <f>AVERAGE('AEO 53'!Z116,'AEO 53'!Z134,'AEO 53'!Z152,'AEO 53'!Z169)*'AEO 53'!Z29/'AEO 53'!Z25*10^3*cpi_2018to2012</f>
        <v>63230.45389855744</v>
      </c>
      <c r="Z3" s="4">
        <f>AVERAGE('AEO 53'!AA116,'AEO 53'!AA134,'AEO 53'!AA152,'AEO 53'!AA169)*'AEO 53'!AA29/'AEO 53'!AA25*10^3*cpi_2018to2012</f>
        <v>63235.624526962834</v>
      </c>
      <c r="AA3" s="4">
        <f>AVERAGE('AEO 53'!AB116,'AEO 53'!AB134,'AEO 53'!AB152,'AEO 53'!AB169)*'AEO 53'!AB29/'AEO 53'!AB25*10^3*cpi_2018to2012</f>
        <v>63240.940337336338</v>
      </c>
      <c r="AB3" s="4">
        <f>AVERAGE('AEO 53'!AC116,'AEO 53'!AC134,'AEO 53'!AC152,'AEO 53'!AC169)*'AEO 53'!AC29/'AEO 53'!AC25*10^3*cpi_2018to2012</f>
        <v>63246.106027745991</v>
      </c>
      <c r="AC3" s="4">
        <f>AVERAGE('AEO 53'!AD116,'AEO 53'!AD134,'AEO 53'!AD152,'AEO 53'!AD169)*'AEO 53'!AD29/'AEO 53'!AD25*10^3*cpi_2018to2012</f>
        <v>63251.798071144542</v>
      </c>
      <c r="AD3" s="4">
        <f>AVERAGE('AEO 53'!AE116,'AEO 53'!AE134,'AEO 53'!AE152,'AEO 53'!AE169)*'AEO 53'!AE29/'AEO 53'!AE25*10^3*cpi_2018to2012</f>
        <v>63257.623717126342</v>
      </c>
      <c r="AE3" s="4">
        <f>AVERAGE('AEO 53'!AF116,'AEO 53'!AF134,'AEO 53'!AF152,'AEO 53'!AF169)*'AEO 53'!AF29/'AEO 53'!AF25*10^3*cpi_2018to2012</f>
        <v>63263.447599851788</v>
      </c>
      <c r="AF3" s="4">
        <f>AVERAGE('AEO 53'!AG116,'AEO 53'!AG134,'AEO 53'!AG152,'AEO 53'!AG169)*'AEO 53'!AG29/'AEO 53'!AG25*10^3*cpi_2018to2012</f>
        <v>63269.630847532557</v>
      </c>
      <c r="AG3" s="4">
        <f>AVERAGE('AEO 53'!AH116,'AEO 53'!AH134,'AEO 53'!AH152,'AEO 53'!AH169)*'AEO 53'!AH29/'AEO 53'!AH25*10^3*cpi_2018to2012</f>
        <v>63270.377162437377</v>
      </c>
      <c r="AH3" s="4"/>
      <c r="AI3" s="4"/>
      <c r="AJ3" s="4"/>
    </row>
    <row r="4" spans="1:36" x14ac:dyDescent="0.45">
      <c r="A4" t="s">
        <v>2</v>
      </c>
      <c r="B4" s="4">
        <f>'CA Freight Calculations'!B8</f>
        <v>47108.915234057386</v>
      </c>
      <c r="C4" s="4">
        <f>'CA Freight Calculations'!C8</f>
        <v>47108.915234057386</v>
      </c>
      <c r="D4" s="4">
        <f>'CA Freight Calculations'!D8</f>
        <v>47705.366509408763</v>
      </c>
      <c r="E4" s="4">
        <f>'CA Freight Calculations'!E8</f>
        <v>47705.366509408763</v>
      </c>
      <c r="F4" s="4">
        <f>'CA Freight Calculations'!F8</f>
        <v>47705.366509408763</v>
      </c>
      <c r="G4" s="4">
        <f>'CA Freight Calculations'!G8</f>
        <v>48799.131805239747</v>
      </c>
      <c r="H4" s="4">
        <f>'CA Freight Calculations'!H8</f>
        <v>48799.131805239747</v>
      </c>
      <c r="I4" s="4">
        <f>'CA Freight Calculations'!I8</f>
        <v>48799.131805239747</v>
      </c>
      <c r="J4" s="4">
        <f>'CA Freight Calculations'!J8</f>
        <v>50313.928612903481</v>
      </c>
      <c r="K4" s="4">
        <f>'CA Freight Calculations'!K8</f>
        <v>50313.928612903481</v>
      </c>
      <c r="L4" s="4">
        <f>'CA Freight Calculations'!L8</f>
        <v>50313.928612903481</v>
      </c>
      <c r="M4" s="4">
        <f>'CA Freight Calculations'!M8</f>
        <v>50313.928612903481</v>
      </c>
      <c r="N4" s="4">
        <f>'CA Freight Calculations'!N8</f>
        <v>50383.348621595054</v>
      </c>
      <c r="O4" s="4">
        <f>'CA Freight Calculations'!O8</f>
        <v>50454.952887255997</v>
      </c>
      <c r="P4" s="4">
        <f>'CA Freight Calculations'!P8</f>
        <v>50527.028736312102</v>
      </c>
      <c r="Q4" s="4">
        <f>'CA Freight Calculations'!Q8</f>
        <v>50597.125633117525</v>
      </c>
      <c r="R4" s="4">
        <f>'CA Freight Calculations'!R8</f>
        <v>50618.49507577168</v>
      </c>
      <c r="S4" s="4">
        <f>'CA Freight Calculations'!S8</f>
        <v>50630.036905708126</v>
      </c>
      <c r="T4" s="4">
        <f>'CA Freight Calculations'!T8</f>
        <v>50641.913706501364</v>
      </c>
      <c r="U4" s="4">
        <f>'CA Freight Calculations'!U8</f>
        <v>50654.998409116895</v>
      </c>
      <c r="V4" s="4">
        <f>'CA Freight Calculations'!V8</f>
        <v>50667.140716764348</v>
      </c>
      <c r="W4" s="4">
        <f>'CA Freight Calculations'!W8</f>
        <v>50679.341682902872</v>
      </c>
      <c r="X4" s="4">
        <f>'CA Freight Calculations'!X8</f>
        <v>50693.191261368804</v>
      </c>
      <c r="Y4" s="4">
        <f>'CA Freight Calculations'!Y8</f>
        <v>50706.46428861349</v>
      </c>
      <c r="Z4" s="4">
        <f>'CA Freight Calculations'!Z8</f>
        <v>50718.877505870943</v>
      </c>
      <c r="AA4" s="4">
        <f>'CA Freight Calculations'!AA8</f>
        <v>50732.574263531234</v>
      </c>
      <c r="AB4" s="4">
        <f>'CA Freight Calculations'!AB8</f>
        <v>50746.352834350117</v>
      </c>
      <c r="AC4" s="4">
        <f>'CA Freight Calculations'!AC8</f>
        <v>50759.879019293032</v>
      </c>
      <c r="AD4" s="4">
        <f>'CA Freight Calculations'!AD8</f>
        <v>50775.01831273982</v>
      </c>
      <c r="AE4" s="4">
        <f>'CA Freight Calculations'!AE8</f>
        <v>50788.085263443587</v>
      </c>
      <c r="AF4" s="4">
        <f>'CA Freight Calculations'!AF8</f>
        <v>50802.082259959388</v>
      </c>
      <c r="AG4" s="4">
        <f>'CA Freight Calculations'!AG8</f>
        <v>50816.343991507179</v>
      </c>
      <c r="AH4" s="4"/>
      <c r="AI4" s="4"/>
      <c r="AJ4" s="4"/>
    </row>
    <row r="5" spans="1:36" x14ac:dyDescent="0.45">
      <c r="A5" t="s">
        <v>3</v>
      </c>
      <c r="B5" s="4">
        <f>'CA Freight Calculations'!B9</f>
        <v>50676.225171332328</v>
      </c>
      <c r="C5" s="4">
        <f>'CA Freight Calculations'!C9</f>
        <v>50676.225171332328</v>
      </c>
      <c r="D5" s="4">
        <f>'CA Freight Calculations'!D9</f>
        <v>51272.676446683705</v>
      </c>
      <c r="E5" s="4">
        <f>'CA Freight Calculations'!E9</f>
        <v>51272.676446683705</v>
      </c>
      <c r="F5" s="4">
        <f>'CA Freight Calculations'!F9</f>
        <v>51272.676446683705</v>
      </c>
      <c r="G5" s="4">
        <f>'CA Freight Calculations'!G9</f>
        <v>52366.441742514689</v>
      </c>
      <c r="H5" s="4">
        <f>'CA Freight Calculations'!H9</f>
        <v>52366.441742514689</v>
      </c>
      <c r="I5" s="4">
        <f>'CA Freight Calculations'!I9</f>
        <v>52366.441742514689</v>
      </c>
      <c r="J5" s="4">
        <f>'CA Freight Calculations'!J9</f>
        <v>53881.238550178423</v>
      </c>
      <c r="K5" s="4">
        <f>'CA Freight Calculations'!K9</f>
        <v>53881.238550178423</v>
      </c>
      <c r="L5" s="4">
        <f>'CA Freight Calculations'!L9</f>
        <v>53881.238550178423</v>
      </c>
      <c r="M5" s="4">
        <f>'CA Freight Calculations'!M9</f>
        <v>53881.238550178423</v>
      </c>
      <c r="N5" s="4">
        <f>'CA Freight Calculations'!N9</f>
        <v>53950.373860972191</v>
      </c>
      <c r="O5" s="4">
        <f>'CA Freight Calculations'!O9</f>
        <v>54019.491720635044</v>
      </c>
      <c r="P5" s="4">
        <f>'CA Freight Calculations'!P9</f>
        <v>54087.874356564265</v>
      </c>
      <c r="Q5" s="4">
        <f>'CA Freight Calculations'!Q9</f>
        <v>54107.087292975528</v>
      </c>
      <c r="R5" s="4">
        <f>'CA Freight Calculations'!R9</f>
        <v>54117.269648501897</v>
      </c>
      <c r="S5" s="4">
        <f>'CA Freight Calculations'!S9</f>
        <v>54127.289632636122</v>
      </c>
      <c r="T5" s="4">
        <f>'CA Freight Calculations'!T9</f>
        <v>54138.323299854055</v>
      </c>
      <c r="U5" s="4">
        <f>'CA Freight Calculations'!U9</f>
        <v>54148.749212468647</v>
      </c>
      <c r="V5" s="4">
        <f>'CA Freight Calculations'!V9</f>
        <v>54159.162985166069</v>
      </c>
      <c r="W5" s="4">
        <f>'CA Freight Calculations'!W9</f>
        <v>54170.884833938573</v>
      </c>
      <c r="X5" s="4">
        <f>'CA Freight Calculations'!X9</f>
        <v>54182.207582934112</v>
      </c>
      <c r="Y5" s="4">
        <f>'CA Freight Calculations'!Y9</f>
        <v>54192.893745023066</v>
      </c>
      <c r="Z5" s="4">
        <f>'CA Freight Calculations'!Z9</f>
        <v>54204.541236802892</v>
      </c>
      <c r="AA5" s="4">
        <f>'CA Freight Calculations'!AA9</f>
        <v>54216.222872099766</v>
      </c>
      <c r="AB5" s="4">
        <f>'CA Freight Calculations'!AB9</f>
        <v>54227.620736832796</v>
      </c>
      <c r="AC5" s="4">
        <f>'CA Freight Calculations'!AC9</f>
        <v>54251.481744030527</v>
      </c>
      <c r="AD5" s="4">
        <f>'CA Freight Calculations'!AD9</f>
        <v>54293.18463574411</v>
      </c>
      <c r="AE5" s="4">
        <f>'CA Freight Calculations'!AE9</f>
        <v>54335.060521277373</v>
      </c>
      <c r="AF5" s="4">
        <f>'CA Freight Calculations'!AF9</f>
        <v>54376.953857941546</v>
      </c>
      <c r="AG5" s="4">
        <f>'CA Freight Calculations'!AG9</f>
        <v>54414.175602729738</v>
      </c>
      <c r="AH5" s="4"/>
      <c r="AI5" s="4"/>
      <c r="AJ5" s="4"/>
    </row>
    <row r="6" spans="1:36" x14ac:dyDescent="0.45">
      <c r="A6" t="s">
        <v>4</v>
      </c>
      <c r="B6" s="11">
        <f t="shared" ref="B6:C6" si="0">TREND($F6:$H6,$F$1:$H$1,B$1)</f>
        <v>0</v>
      </c>
      <c r="C6" s="11">
        <f t="shared" si="0"/>
        <v>0</v>
      </c>
      <c r="D6" s="11">
        <f>TREND($F6:$H6,$F$1:$H$1,D$1)</f>
        <v>0</v>
      </c>
      <c r="E6" s="4">
        <f>INDEX('AEO 53'!$85:$85,MATCH('BNVP-LDVs-frgt'!E$1,'AEO 53'!$1:$1,0))*10^3*cpi_2018to2012</f>
        <v>0</v>
      </c>
      <c r="F6" s="4">
        <f>INDEX('AEO 53'!$85:$85,MATCH('BNVP-LDVs-frgt'!F$1,'AEO 53'!$1:$1,0))*10^3*cpi_2018to2012</f>
        <v>0</v>
      </c>
      <c r="G6" s="4">
        <f>INDEX('AEO 53'!$85:$85,MATCH('BNVP-LDVs-frgt'!G$1,'AEO 53'!$1:$1,0))*10^3*cpi_2018to2012</f>
        <v>0</v>
      </c>
      <c r="H6" s="4">
        <f>INDEX('AEO 53'!$85:$85,MATCH('BNVP-LDVs-frgt'!H$1,'AEO 53'!$1:$1,0))*10^3*cpi_2018to2012</f>
        <v>0</v>
      </c>
      <c r="I6" s="4">
        <f>INDEX('AEO 53'!$85:$85,MATCH('BNVP-LDVs-frgt'!I$1,'AEO 53'!$1:$1,0))*10^3*cpi_2018to2012</f>
        <v>0</v>
      </c>
      <c r="J6" s="4">
        <f>INDEX('AEO 53'!$85:$85,MATCH('BNVP-LDVs-frgt'!J$1,'AEO 53'!$1:$1,0))*10^3*cpi_2018to2012</f>
        <v>0</v>
      </c>
      <c r="K6" s="4">
        <f>INDEX('AEO 53'!$85:$85,MATCH('BNVP-LDVs-frgt'!K$1,'AEO 53'!$1:$1,0))*10^3*cpi_2018to2012</f>
        <v>0</v>
      </c>
      <c r="L6" s="4">
        <f>INDEX('AEO 53'!$85:$85,MATCH('BNVP-LDVs-frgt'!L$1,'AEO 53'!$1:$1,0))*10^3*cpi_2018to2012</f>
        <v>0</v>
      </c>
      <c r="M6" s="4">
        <f>INDEX('AEO 53'!$85:$85,MATCH('BNVP-LDVs-frgt'!M$1,'AEO 53'!$1:$1,0))*10^3*cpi_2018to2012</f>
        <v>0</v>
      </c>
      <c r="N6" s="4">
        <f>INDEX('AEO 53'!$85:$85,MATCH('BNVP-LDVs-frgt'!N$1,'AEO 53'!$1:$1,0))*10^3*cpi_2018to2012</f>
        <v>0</v>
      </c>
      <c r="O6" s="4">
        <f>INDEX('AEO 53'!$85:$85,MATCH('BNVP-LDVs-frgt'!O$1,'AEO 53'!$1:$1,0))*10^3*cpi_2018to2012</f>
        <v>0</v>
      </c>
      <c r="P6" s="4">
        <f>INDEX('AEO 53'!$85:$85,MATCH('BNVP-LDVs-frgt'!P$1,'AEO 53'!$1:$1,0))*10^3*cpi_2018to2012</f>
        <v>0</v>
      </c>
      <c r="Q6" s="4">
        <f>INDEX('AEO 53'!$85:$85,MATCH('BNVP-LDVs-frgt'!Q$1,'AEO 53'!$1:$1,0))*10^3*cpi_2018to2012</f>
        <v>0</v>
      </c>
      <c r="R6" s="4">
        <f>INDEX('AEO 53'!$85:$85,MATCH('BNVP-LDVs-frgt'!R$1,'AEO 53'!$1:$1,0))*10^3*cpi_2018to2012</f>
        <v>0</v>
      </c>
      <c r="S6" s="4">
        <f>INDEX('AEO 53'!$85:$85,MATCH('BNVP-LDVs-frgt'!S$1,'AEO 53'!$1:$1,0))*10^3*cpi_2018to2012</f>
        <v>0</v>
      </c>
      <c r="T6" s="4">
        <f>INDEX('AEO 53'!$85:$85,MATCH('BNVP-LDVs-frgt'!T$1,'AEO 53'!$1:$1,0))*10^3*cpi_2018to2012</f>
        <v>0</v>
      </c>
      <c r="U6" s="4">
        <f>INDEX('AEO 53'!$85:$85,MATCH('BNVP-LDVs-frgt'!U$1,'AEO 53'!$1:$1,0))*10^3*cpi_2018to2012</f>
        <v>0</v>
      </c>
      <c r="V6" s="4">
        <f>INDEX('AEO 53'!$85:$85,MATCH('BNVP-LDVs-frgt'!V$1,'AEO 53'!$1:$1,0))*10^3*cpi_2018to2012</f>
        <v>0</v>
      </c>
      <c r="W6" s="4">
        <f>INDEX('AEO 53'!$85:$85,MATCH('BNVP-LDVs-frgt'!W$1,'AEO 53'!$1:$1,0))*10^3*cpi_2018to2012</f>
        <v>0</v>
      </c>
      <c r="X6" s="4">
        <f>INDEX('AEO 53'!$85:$85,MATCH('BNVP-LDVs-frgt'!X$1,'AEO 53'!$1:$1,0))*10^3*cpi_2018to2012</f>
        <v>0</v>
      </c>
      <c r="Y6" s="4">
        <f>INDEX('AEO 53'!$85:$85,MATCH('BNVP-LDVs-frgt'!Y$1,'AEO 53'!$1:$1,0))*10^3*cpi_2018to2012</f>
        <v>0</v>
      </c>
      <c r="Z6" s="4">
        <f>INDEX('AEO 53'!$85:$85,MATCH('BNVP-LDVs-frgt'!Z$1,'AEO 53'!$1:$1,0))*10^3*cpi_2018to2012</f>
        <v>0</v>
      </c>
      <c r="AA6" s="4">
        <f>INDEX('AEO 53'!$85:$85,MATCH('BNVP-LDVs-frgt'!AA$1,'AEO 53'!$1:$1,0))*10^3*cpi_2018to2012</f>
        <v>0</v>
      </c>
      <c r="AB6" s="4">
        <f>INDEX('AEO 53'!$85:$85,MATCH('BNVP-LDVs-frgt'!AB$1,'AEO 53'!$1:$1,0))*10^3*cpi_2018to2012</f>
        <v>0</v>
      </c>
      <c r="AC6" s="4">
        <f>INDEX('AEO 53'!$85:$85,MATCH('BNVP-LDVs-frgt'!AC$1,'AEO 53'!$1:$1,0))*10^3*cpi_2018to2012</f>
        <v>0</v>
      </c>
      <c r="AD6" s="4">
        <f>INDEX('AEO 53'!$85:$85,MATCH('BNVP-LDVs-frgt'!AD$1,'AEO 53'!$1:$1,0))*10^3*cpi_2018to2012</f>
        <v>0</v>
      </c>
      <c r="AE6" s="4">
        <f>INDEX('AEO 53'!$85:$85,MATCH('BNVP-LDVs-frgt'!AE$1,'AEO 53'!$1:$1,0))*10^3*cpi_2018to2012</f>
        <v>0</v>
      </c>
      <c r="AF6" s="4">
        <f>INDEX('AEO 53'!$85:$85,MATCH('BNVP-LDVs-frgt'!AF$1,'AEO 53'!$1:$1,0))*10^3*cpi_2018to2012</f>
        <v>0</v>
      </c>
      <c r="AG6" s="4">
        <f>INDEX('AEO 53'!$85:$85,MATCH('BNVP-LDVs-frgt'!AG$1,'AEO 53'!$1:$1,0))*10^3*cpi_2018to2012</f>
        <v>0</v>
      </c>
      <c r="AH6" s="4"/>
      <c r="AI6" s="4"/>
      <c r="AJ6" s="4"/>
    </row>
    <row r="7" spans="1:36" s="5" customFormat="1" x14ac:dyDescent="0.45">
      <c r="A7" s="5" t="s">
        <v>1076</v>
      </c>
      <c r="B7" s="27">
        <f>'AEO 53'!C150*('AEO 53'!C29/'AEO 53'!C25)*10^3*cpi_2018to2012</f>
        <v>71525.022366998761</v>
      </c>
      <c r="C7" s="27">
        <f>'AEO 53'!D150*('AEO 53'!D29/'AEO 53'!D25)*10^3*cpi_2018to2012</f>
        <v>71873.202927322971</v>
      </c>
      <c r="D7" s="27">
        <f>'AEO 53'!E150*('AEO 53'!E29/'AEO 53'!E25)*10^3*cpi_2018to2012</f>
        <v>72107.099353553014</v>
      </c>
      <c r="E7" s="27">
        <f>'AEO 53'!F150*('AEO 53'!F29/'AEO 53'!F25)*10^3*cpi_2018to2012</f>
        <v>72328.649050888518</v>
      </c>
      <c r="F7" s="27">
        <f>'AEO 53'!G150*('AEO 53'!G29/'AEO 53'!G25)*10^3*cpi_2018to2012</f>
        <v>72506.008165977153</v>
      </c>
      <c r="G7" s="27">
        <f>'AEO 53'!H150*('AEO 53'!H29/'AEO 53'!H25)*10^3*cpi_2018to2012</f>
        <v>72938.51705621212</v>
      </c>
      <c r="H7" s="27">
        <f>'AEO 53'!I150*('AEO 53'!I29/'AEO 53'!I25)*10^3*cpi_2018to2012</f>
        <v>73389.525466601553</v>
      </c>
      <c r="I7" s="27">
        <f>'AEO 53'!J150*('AEO 53'!J29/'AEO 53'!J25)*10^3*cpi_2018to2012</f>
        <v>73461.151249375791</v>
      </c>
      <c r="J7" s="27">
        <f>'AEO 53'!K150*('AEO 53'!K29/'AEO 53'!K25)*10^3*cpi_2018to2012</f>
        <v>73532.777550882471</v>
      </c>
      <c r="K7" s="27">
        <f>'AEO 53'!L150*('AEO 53'!L29/'AEO 53'!L25)*10^3*cpi_2018to2012</f>
        <v>73605.442525551494</v>
      </c>
      <c r="L7" s="27">
        <f>'AEO 53'!M150*('AEO 53'!M29/'AEO 53'!M25)*10^3*cpi_2018to2012</f>
        <v>73677.468560776644</v>
      </c>
      <c r="M7" s="27">
        <f>'AEO 53'!N150*('AEO 53'!N29/'AEO 53'!N25)*10^3*cpi_2018to2012</f>
        <v>73748.009477495085</v>
      </c>
      <c r="N7" s="27">
        <f>'AEO 53'!O150*('AEO 53'!O29/'AEO 53'!O25)*10^3*cpi_2018to2012</f>
        <v>73820.698503096617</v>
      </c>
      <c r="O7" s="27">
        <f>'AEO 53'!P150*('AEO 53'!P29/'AEO 53'!P25)*10^3*cpi_2018to2012</f>
        <v>73894.192449644135</v>
      </c>
      <c r="P7" s="27">
        <f>'AEO 53'!Q150*('AEO 53'!Q29/'AEO 53'!Q25)*10^3*cpi_2018to2012</f>
        <v>73965.766110898883</v>
      </c>
      <c r="Q7" s="27">
        <f>'AEO 53'!R150*('AEO 53'!R29/'AEO 53'!R25)*10^3*cpi_2018to2012</f>
        <v>73987.137513830909</v>
      </c>
      <c r="R7" s="27">
        <f>'AEO 53'!S150*('AEO 53'!S29/'AEO 53'!S25)*10^3*cpi_2018to2012</f>
        <v>73998.748631665949</v>
      </c>
      <c r="S7" s="27">
        <f>'AEO 53'!T150*('AEO 53'!T29/'AEO 53'!T25)*10^3*cpi_2018to2012</f>
        <v>74010.452338231291</v>
      </c>
      <c r="T7" s="27">
        <f>'AEO 53'!U150*('AEO 53'!U29/'AEO 53'!U25)*10^3*cpi_2018to2012</f>
        <v>74022.91575182759</v>
      </c>
      <c r="U7" s="27">
        <f>'AEO 53'!V150*('AEO 53'!V29/'AEO 53'!V25)*10^3*cpi_2018to2012</f>
        <v>74035.153190659636</v>
      </c>
      <c r="V7" s="27">
        <f>'AEO 53'!W150*('AEO 53'!W29/'AEO 53'!W25)*10^3*cpi_2018to2012</f>
        <v>74047.573495903533</v>
      </c>
      <c r="W7" s="27">
        <f>'AEO 53'!X150*('AEO 53'!X29/'AEO 53'!X25)*10^3*cpi_2018to2012</f>
        <v>74061.735328406008</v>
      </c>
      <c r="X7" s="27">
        <f>'AEO 53'!Y150*('AEO 53'!Y29/'AEO 53'!Y25)*10^3*cpi_2018to2012</f>
        <v>74075.294469897432</v>
      </c>
      <c r="Y7" s="27">
        <f>'AEO 53'!Z150*('AEO 53'!Z29/'AEO 53'!Z25)*10^3*cpi_2018to2012</f>
        <v>74088.027446595952</v>
      </c>
      <c r="Z7" s="27">
        <f>'AEO 53'!AA150*('AEO 53'!AA29/'AEO 53'!AA25)*10^3*cpi_2018to2012</f>
        <v>74102.173638906868</v>
      </c>
      <c r="AA7" s="27">
        <f>'AEO 53'!AB150*('AEO 53'!AB29/'AEO 53'!AB25)*10^3*cpi_2018to2012</f>
        <v>74116.46768164578</v>
      </c>
      <c r="AB7" s="27">
        <f>'AEO 53'!AC150*('AEO 53'!AC29/'AEO 53'!AC25)*10^3*cpi_2018to2012</f>
        <v>74130.472950696771</v>
      </c>
      <c r="AC7" s="27">
        <f>'AEO 53'!AD150*('AEO 53'!AD29/'AEO 53'!AD25)*10^3*cpi_2018to2012</f>
        <v>74146.300445926332</v>
      </c>
      <c r="AD7" s="27">
        <f>'AEO 53'!AE150*('AEO 53'!AE29/'AEO 53'!AE25)*10^3*cpi_2018to2012</f>
        <v>74159.986527683403</v>
      </c>
      <c r="AE7" s="27">
        <f>'AEO 53'!AF150*('AEO 53'!AF29/'AEO 53'!AF25)*10^3*cpi_2018to2012</f>
        <v>74174.664924381097</v>
      </c>
      <c r="AF7" s="27">
        <f>'AEO 53'!AG150*('AEO 53'!AG29/'AEO 53'!AG25)*10^3*cpi_2018to2012</f>
        <v>74189.678334825556</v>
      </c>
      <c r="AG7" s="27">
        <f>'AEO 53'!AH150*('AEO 53'!AH29/'AEO 53'!AH25)*10^3*cpi_2018to2012</f>
        <v>74200.100205227456</v>
      </c>
      <c r="AH7" s="27"/>
      <c r="AI7" s="27"/>
      <c r="AJ7" s="27"/>
    </row>
    <row r="8" spans="1:36" s="5" customFormat="1" x14ac:dyDescent="0.45">
      <c r="A8" s="5" t="s">
        <v>1077</v>
      </c>
      <c r="B8" s="27">
        <f>'Hydrogen Vehicle Calcs'!B56*10^3*cpi_2018to2012</f>
        <v>79377.174048460729</v>
      </c>
      <c r="C8" s="27">
        <f>'Hydrogen Vehicle Calcs'!C56*10^3*cpi_2018to2012</f>
        <v>78365.169192890084</v>
      </c>
      <c r="D8" s="27">
        <f>'Hydrogen Vehicle Calcs'!D56*10^3*cpi_2018to2012</f>
        <v>77326.983968576635</v>
      </c>
      <c r="E8" s="27">
        <f>'Hydrogen Vehicle Calcs'!E56*10^3*cpi_2018to2012</f>
        <v>76617.62559539215</v>
      </c>
      <c r="F8" s="27">
        <f>'Hydrogen Vehicle Calcs'!F56*10^3*cpi_2018to2012</f>
        <v>75365.700016489864</v>
      </c>
      <c r="G8" s="27">
        <f>'Hydrogen Vehicle Calcs'!G56*10^3*cpi_2018to2012</f>
        <v>74114.122284301047</v>
      </c>
      <c r="H8" s="27">
        <f>'Hydrogen Vehicle Calcs'!H56*10^3*cpi_2018to2012</f>
        <v>72909.556221029285</v>
      </c>
      <c r="I8" s="27">
        <f>'Hydrogen Vehicle Calcs'!I56*10^3*cpi_2018to2012</f>
        <v>71889.130774448233</v>
      </c>
      <c r="J8" s="27">
        <f>'Hydrogen Vehicle Calcs'!J56*10^3*cpi_2018to2012</f>
        <v>71059.168925025093</v>
      </c>
      <c r="K8" s="27">
        <f>'Hydrogen Vehicle Calcs'!K56*10^3*cpi_2018to2012</f>
        <v>69977.157131652159</v>
      </c>
      <c r="L8" s="27">
        <f>'Hydrogen Vehicle Calcs'!L56*10^3*cpi_2018to2012</f>
        <v>68952.908534172981</v>
      </c>
      <c r="M8" s="27">
        <f>'Hydrogen Vehicle Calcs'!M56*10^3*cpi_2018to2012</f>
        <v>67977.447887533141</v>
      </c>
      <c r="N8" s="27">
        <f>'Hydrogen Vehicle Calcs'!N56*10^3*cpi_2018to2012</f>
        <v>67040.536656109107</v>
      </c>
      <c r="O8" s="27">
        <f>'Hydrogen Vehicle Calcs'!O56*10^3*cpi_2018to2012</f>
        <v>66157.007149139725</v>
      </c>
      <c r="P8" s="27">
        <f>'Hydrogen Vehicle Calcs'!P56*10^3*cpi_2018to2012</f>
        <v>65318.174596740508</v>
      </c>
      <c r="Q8" s="27">
        <f>'Hydrogen Vehicle Calcs'!Q56*10^3*cpi_2018to2012</f>
        <v>64457.919701605162</v>
      </c>
      <c r="R8" s="27">
        <f>'Hydrogen Vehicle Calcs'!R56*10^3*cpi_2018to2012</f>
        <v>63622.719646725665</v>
      </c>
      <c r="S8" s="27">
        <f>'Hydrogen Vehicle Calcs'!S56*10^3*cpi_2018to2012</f>
        <v>62827.95503499778</v>
      </c>
      <c r="T8" s="27">
        <f>'Hydrogen Vehicle Calcs'!T56*10^3*cpi_2018to2012</f>
        <v>62066.104074972936</v>
      </c>
      <c r="U8" s="27">
        <f>'Hydrogen Vehicle Calcs'!U56*10^3*cpi_2018to2012</f>
        <v>61345.0335904639</v>
      </c>
      <c r="V8" s="27">
        <f>'Hydrogen Vehicle Calcs'!V56*10^3*cpi_2018to2012</f>
        <v>60655.167328503718</v>
      </c>
      <c r="W8" s="27">
        <f>'Hydrogen Vehicle Calcs'!W56*10^3*cpi_2018to2012</f>
        <v>59993.455189876142</v>
      </c>
      <c r="X8" s="27">
        <f>'Hydrogen Vehicle Calcs'!X56*10^3*cpi_2018to2012</f>
        <v>59368.781738540514</v>
      </c>
      <c r="Y8" s="27">
        <f>'Hydrogen Vehicle Calcs'!Y56*10^3*cpi_2018to2012</f>
        <v>58773.987952865638</v>
      </c>
      <c r="Z8" s="27">
        <f>'Hydrogen Vehicle Calcs'!Z56*10^3*cpi_2018to2012</f>
        <v>58201.545797665887</v>
      </c>
      <c r="AA8" s="27">
        <f>'Hydrogen Vehicle Calcs'!AA56*10^3*cpi_2018to2012</f>
        <v>57657.244458776884</v>
      </c>
      <c r="AB8" s="27">
        <f>'Hydrogen Vehicle Calcs'!AB56*10^3*cpi_2018to2012</f>
        <v>57139.474124201719</v>
      </c>
      <c r="AC8" s="27">
        <f>'Hydrogen Vehicle Calcs'!AC56*10^3*cpi_2018to2012</f>
        <v>56640.23896624185</v>
      </c>
      <c r="AD8" s="27">
        <f>'Hydrogen Vehicle Calcs'!AD56*10^3*cpi_2018to2012</f>
        <v>56171.592821494341</v>
      </c>
      <c r="AE8" s="27">
        <f>'Hydrogen Vehicle Calcs'!AE56*10^3*cpi_2018to2012</f>
        <v>55718.322127694781</v>
      </c>
      <c r="AF8" s="27">
        <f>'Hydrogen Vehicle Calcs'!AF56*10^3*cpi_2018to2012</f>
        <v>55286.43555330806</v>
      </c>
      <c r="AG8" s="27">
        <f>'Hydrogen Vehicle Calcs'!AG56*10^3*cpi_2018to2012</f>
        <v>54868.73718132767</v>
      </c>
      <c r="AH8" s="27"/>
      <c r="AI8" s="27"/>
      <c r="AJ8" s="2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8"/>
  <sheetViews>
    <sheetView workbookViewId="0">
      <selection activeCell="AH11" sqref="AH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1093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About!$B$105*cpi_2018to2012</f>
        <v>703780</v>
      </c>
      <c r="C2" s="4">
        <f>$B$2*('BNVP-LDVs-psgr'!C2/'BNVP-LDVs-psgr'!$B$2)</f>
        <v>714031.8267500666</v>
      </c>
      <c r="D2" s="4">
        <f>$B$2*('BNVP-LDVs-psgr'!D2/'BNVP-LDVs-psgr'!$B$2)</f>
        <v>717613.59614996403</v>
      </c>
      <c r="E2" s="4">
        <f>$B$2*('BNVP-LDVs-psgr'!E2/'BNVP-LDVs-psgr'!$B$2)</f>
        <v>712330.88201405667</v>
      </c>
      <c r="F2" s="4">
        <f>$B$2*('BNVP-LDVs-psgr'!F2/'BNVP-LDVs-psgr'!$B$2)</f>
        <v>704905.43778807449</v>
      </c>
      <c r="G2" s="4">
        <f>$B$2*('BNVP-LDVs-psgr'!G2/'BNVP-LDVs-psgr'!$B$2)</f>
        <v>696465.2126491284</v>
      </c>
      <c r="H2" s="4">
        <f>$B$2*('BNVP-LDVs-psgr'!H2/'BNVP-LDVs-psgr'!$B$2)</f>
        <v>688785.63809314033</v>
      </c>
      <c r="I2" s="4">
        <f>$B$2*('BNVP-LDVs-psgr'!I2/'BNVP-LDVs-psgr'!$B$2)</f>
        <v>682611.36716485932</v>
      </c>
      <c r="J2" s="4">
        <f>$B$2*('BNVP-LDVs-psgr'!J2/'BNVP-LDVs-psgr'!$B$2)</f>
        <v>677149.33240740502</v>
      </c>
      <c r="K2" s="4">
        <f>$B$2*('BNVP-LDVs-psgr'!K2/'BNVP-LDVs-psgr'!$B$2)</f>
        <v>672377.02138913772</v>
      </c>
      <c r="L2" s="4">
        <f>$B$2*('BNVP-LDVs-psgr'!L2/'BNVP-LDVs-psgr'!$B$2)</f>
        <v>668060.14242912573</v>
      </c>
      <c r="M2" s="4">
        <f>$B$2*('BNVP-LDVs-psgr'!M2/'BNVP-LDVs-psgr'!$B$2)</f>
        <v>664197.01824775245</v>
      </c>
      <c r="N2" s="4">
        <f>$B$2*('BNVP-LDVs-psgr'!N2/'BNVP-LDVs-psgr'!$B$2)</f>
        <v>661161.57668158354</v>
      </c>
      <c r="O2" s="4">
        <f>$B$2*('BNVP-LDVs-psgr'!O2/'BNVP-LDVs-psgr'!$B$2)</f>
        <v>658255.17600206693</v>
      </c>
      <c r="P2" s="4">
        <f>$B$2*('BNVP-LDVs-psgr'!P2/'BNVP-LDVs-psgr'!$B$2)</f>
        <v>655581.72700621595</v>
      </c>
      <c r="Q2" s="4">
        <f>$B$2*('BNVP-LDVs-psgr'!Q2/'BNVP-LDVs-psgr'!$B$2)</f>
        <v>652417.8528945056</v>
      </c>
      <c r="R2" s="4">
        <f>$B$2*('BNVP-LDVs-psgr'!R2/'BNVP-LDVs-psgr'!$B$2)</f>
        <v>649352.86191839166</v>
      </c>
      <c r="S2" s="4">
        <f>$B$2*('BNVP-LDVs-psgr'!S2/'BNVP-LDVs-psgr'!$B$2)</f>
        <v>646463.2010104371</v>
      </c>
      <c r="T2" s="4">
        <f>$B$2*('BNVP-LDVs-psgr'!T2/'BNVP-LDVs-psgr'!$B$2)</f>
        <v>643904.18192167219</v>
      </c>
      <c r="U2" s="4">
        <f>$B$2*('BNVP-LDVs-psgr'!U2/'BNVP-LDVs-psgr'!$B$2)</f>
        <v>641457.04004059359</v>
      </c>
      <c r="V2" s="4">
        <f>$B$2*('BNVP-LDVs-psgr'!V2/'BNVP-LDVs-psgr'!$B$2)</f>
        <v>639316.70729271625</v>
      </c>
      <c r="W2" s="4">
        <f>$B$2*('BNVP-LDVs-psgr'!W2/'BNVP-LDVs-psgr'!$B$2)</f>
        <v>637523.15092488949</v>
      </c>
      <c r="X2" s="4">
        <f>$B$2*('BNVP-LDVs-psgr'!X2/'BNVP-LDVs-psgr'!$B$2)</f>
        <v>636890.42385783978</v>
      </c>
      <c r="Y2" s="4">
        <f>$B$2*('BNVP-LDVs-psgr'!Y2/'BNVP-LDVs-psgr'!$B$2)</f>
        <v>636281.2525923365</v>
      </c>
      <c r="Z2" s="4">
        <f>$B$2*('BNVP-LDVs-psgr'!Z2/'BNVP-LDVs-psgr'!$B$2)</f>
        <v>635853.44698500726</v>
      </c>
      <c r="AA2" s="4">
        <f>$B$2*('BNVP-LDVs-psgr'!AA2/'BNVP-LDVs-psgr'!$B$2)</f>
        <v>635433.71924437198</v>
      </c>
      <c r="AB2" s="4">
        <f>$B$2*('BNVP-LDVs-psgr'!AB2/'BNVP-LDVs-psgr'!$B$2)</f>
        <v>635022.0760189991</v>
      </c>
      <c r="AC2" s="4">
        <f>$B$2*('BNVP-LDVs-psgr'!AC2/'BNVP-LDVs-psgr'!$B$2)</f>
        <v>634778.48390939366</v>
      </c>
      <c r="AD2" s="4">
        <f>$B$2*('BNVP-LDVs-psgr'!AD2/'BNVP-LDVs-psgr'!$B$2)</f>
        <v>634397.41107390262</v>
      </c>
      <c r="AE2" s="4">
        <f>$B$2*('BNVP-LDVs-psgr'!AE2/'BNVP-LDVs-psgr'!$B$2)</f>
        <v>634197.35475613573</v>
      </c>
      <c r="AF2" s="4">
        <f>$B$2*('BNVP-LDVs-psgr'!AF2/'BNVP-LDVs-psgr'!$B$2)</f>
        <v>634014.74959146639</v>
      </c>
      <c r="AG2" s="4">
        <f>$B$2*('BNVP-LDVs-psgr'!AG2/'BNVP-LDVs-psgr'!$B$2)</f>
        <v>633785.02753584844</v>
      </c>
      <c r="AH2" s="4"/>
      <c r="AI2" s="4"/>
      <c r="AJ2" s="4"/>
    </row>
    <row r="3" spans="1:36" x14ac:dyDescent="0.45">
      <c r="A3" t="s">
        <v>1</v>
      </c>
      <c r="B3" s="4">
        <f>B5*('BNVP-LDVs-frgt'!B3/'BNVP-LDVs-frgt'!B5)</f>
        <v>564455.46814541297</v>
      </c>
      <c r="C3" s="4">
        <f>C5*('BNVP-LDVs-frgt'!C3/'BNVP-LDVs-frgt'!C5)</f>
        <v>570016.37479301461</v>
      </c>
      <c r="D3" s="4">
        <f>D5*('BNVP-LDVs-frgt'!C3/'BNVP-LDVs-frgt'!C5)</f>
        <v>570016.37479301461</v>
      </c>
      <c r="E3" s="4">
        <f>E5*('BNVP-LDVs-frgt'!E3/'BNVP-LDVs-frgt'!E5)</f>
        <v>581682.82344446331</v>
      </c>
      <c r="F3" s="4">
        <f>F5*('BNVP-LDVs-frgt'!F3/'BNVP-LDVs-frgt'!F5)</f>
        <v>586901.37562697893</v>
      </c>
      <c r="G3" s="4">
        <f>G5*('BNVP-LDVs-frgt'!G3/'BNVP-LDVs-frgt'!G5)</f>
        <v>591940.6661468544</v>
      </c>
      <c r="H3" s="4">
        <f>H5*('BNVP-LDVs-frgt'!H3/'BNVP-LDVs-frgt'!H5)</f>
        <v>593743.35808683687</v>
      </c>
      <c r="I3" s="4">
        <f>I5*('BNVP-LDVs-frgt'!I3/'BNVP-LDVs-frgt'!I5)</f>
        <v>594441.66406780598</v>
      </c>
      <c r="J3" s="4">
        <f>J5*('BNVP-LDVs-frgt'!J3/'BNVP-LDVs-frgt'!J5)</f>
        <v>595138.03041049279</v>
      </c>
      <c r="K3" s="4">
        <f>K5*('BNVP-LDVs-frgt'!K3/'BNVP-LDVs-frgt'!K5)</f>
        <v>595829.43558719044</v>
      </c>
      <c r="L3" s="4">
        <f>L5*('BNVP-LDVs-frgt'!L3/'BNVP-LDVs-frgt'!L5)</f>
        <v>596515.15816223447</v>
      </c>
      <c r="M3" s="4">
        <f>M5*('BNVP-LDVs-frgt'!M3/'BNVP-LDVs-frgt'!M5)</f>
        <v>597205.89530177298</v>
      </c>
      <c r="N3" s="4">
        <f>N5*('BNVP-LDVs-frgt'!N3/'BNVP-LDVs-frgt'!N5)</f>
        <v>597888.28355750558</v>
      </c>
      <c r="O3" s="4">
        <f>O5*('BNVP-LDVs-frgt'!O3/'BNVP-LDVs-frgt'!O5)</f>
        <v>598576.55319448072</v>
      </c>
      <c r="P3" s="4">
        <f>P5*('BNVP-LDVs-frgt'!P3/'BNVP-LDVs-frgt'!P5)</f>
        <v>599258.9002677711</v>
      </c>
      <c r="Q3" s="4">
        <f>Q5*('BNVP-LDVs-frgt'!Q3/'BNVP-LDVs-frgt'!Q5)</f>
        <v>599395.52208729123</v>
      </c>
      <c r="R3" s="4">
        <f>R5*('BNVP-LDVs-frgt'!R3/'BNVP-LDVs-frgt'!R5)</f>
        <v>599421.15454800345</v>
      </c>
      <c r="S3" s="4">
        <f>S5*('BNVP-LDVs-frgt'!S3/'BNVP-LDVs-frgt'!S5)</f>
        <v>599460.75712898176</v>
      </c>
      <c r="T3" s="4">
        <f>T5*('BNVP-LDVs-frgt'!T3/'BNVP-LDVs-frgt'!T5)</f>
        <v>599493.46169639006</v>
      </c>
      <c r="U3" s="4">
        <f>U5*('BNVP-LDVs-frgt'!U3/'BNVP-LDVs-frgt'!U5)</f>
        <v>599534.07443479949</v>
      </c>
      <c r="V3" s="4">
        <f>V5*('BNVP-LDVs-frgt'!V3/'BNVP-LDVs-frgt'!V5)</f>
        <v>599574.04301135731</v>
      </c>
      <c r="W3" s="4">
        <f>W5*('BNVP-LDVs-frgt'!W3/'BNVP-LDVs-frgt'!W5)</f>
        <v>599615.97088326013</v>
      </c>
      <c r="X3" s="4">
        <f>X5*('BNVP-LDVs-frgt'!X3/'BNVP-LDVs-frgt'!X5)</f>
        <v>599660.83066849818</v>
      </c>
      <c r="Y3" s="4">
        <f>Y5*('BNVP-LDVs-frgt'!Y3/'BNVP-LDVs-frgt'!Y5)</f>
        <v>599707.69076742511</v>
      </c>
      <c r="Z3" s="4">
        <f>Z5*('BNVP-LDVs-frgt'!Z3/'BNVP-LDVs-frgt'!Z5)</f>
        <v>599756.73146584851</v>
      </c>
      <c r="AA3" s="4">
        <f>AA5*('BNVP-LDVs-frgt'!AA3/'BNVP-LDVs-frgt'!AA5)</f>
        <v>599807.14913909137</v>
      </c>
      <c r="AB3" s="4">
        <f>AB5*('BNVP-LDVs-frgt'!AB3/'BNVP-LDVs-frgt'!AB5)</f>
        <v>599856.14300321508</v>
      </c>
      <c r="AC3" s="4">
        <f>AC5*('BNVP-LDVs-frgt'!AC3/'BNVP-LDVs-frgt'!AC5)</f>
        <v>599910.12904936576</v>
      </c>
      <c r="AD3" s="4">
        <f>AD5*('BNVP-LDVs-frgt'!AD3/'BNVP-LDVs-frgt'!AD5)</f>
        <v>599965.38224594365</v>
      </c>
      <c r="AE3" s="4">
        <f>AE5*('BNVP-LDVs-frgt'!AE3/'BNVP-LDVs-frgt'!AE5)</f>
        <v>600020.61871896009</v>
      </c>
      <c r="AF3" s="4">
        <f>AF5*('BNVP-LDVs-frgt'!AF3/'BNVP-LDVs-frgt'!AF5)</f>
        <v>600079.26358009013</v>
      </c>
      <c r="AG3" s="4">
        <f>AG5*('BNVP-LDVs-frgt'!AG3/'BNVP-LDVs-frgt'!AG5)</f>
        <v>600086.34198551916</v>
      </c>
      <c r="AH3" s="4"/>
      <c r="AI3" s="4"/>
      <c r="AJ3" s="4"/>
    </row>
    <row r="4" spans="1:36" x14ac:dyDescent="0.45">
      <c r="A4" t="s">
        <v>2</v>
      </c>
      <c r="B4" s="4">
        <f>B5</f>
        <v>480637.41599999997</v>
      </c>
      <c r="C4" s="4">
        <f t="shared" ref="C4:AG4" si="0">C5</f>
        <v>480637.41599999997</v>
      </c>
      <c r="D4" s="4">
        <f t="shared" si="0"/>
        <v>480637.41599999997</v>
      </c>
      <c r="E4" s="4">
        <f t="shared" si="0"/>
        <v>486294.44350719015</v>
      </c>
      <c r="F4" s="4">
        <f t="shared" si="0"/>
        <v>486294.44350719015</v>
      </c>
      <c r="G4" s="4">
        <f t="shared" si="0"/>
        <v>496668.23365673888</v>
      </c>
      <c r="H4" s="4">
        <f t="shared" si="0"/>
        <v>496668.23365673888</v>
      </c>
      <c r="I4" s="4">
        <f t="shared" si="0"/>
        <v>496668.23365673888</v>
      </c>
      <c r="J4" s="4">
        <f t="shared" si="0"/>
        <v>511035.28686441178</v>
      </c>
      <c r="K4" s="4">
        <f t="shared" si="0"/>
        <v>511035.28686441178</v>
      </c>
      <c r="L4" s="4">
        <f t="shared" si="0"/>
        <v>511035.28686441178</v>
      </c>
      <c r="M4" s="4">
        <f t="shared" si="0"/>
        <v>511035.28686441178</v>
      </c>
      <c r="N4" s="4">
        <f t="shared" si="0"/>
        <v>511690.99902572477</v>
      </c>
      <c r="O4" s="4">
        <f t="shared" si="0"/>
        <v>512346.54567221407</v>
      </c>
      <c r="P4" s="4">
        <f t="shared" si="0"/>
        <v>512995.11910721567</v>
      </c>
      <c r="Q4" s="4">
        <f t="shared" si="0"/>
        <v>513177.34373186482</v>
      </c>
      <c r="R4" s="4">
        <f t="shared" si="0"/>
        <v>513273.9180333729</v>
      </c>
      <c r="S4" s="4">
        <f t="shared" si="0"/>
        <v>513368.95232739055</v>
      </c>
      <c r="T4" s="4">
        <f t="shared" si="0"/>
        <v>513473.60087377892</v>
      </c>
      <c r="U4" s="4">
        <f t="shared" si="0"/>
        <v>513572.48518652277</v>
      </c>
      <c r="V4" s="4">
        <f t="shared" si="0"/>
        <v>513671.25435851968</v>
      </c>
      <c r="W4" s="4">
        <f t="shared" si="0"/>
        <v>513782.42994600092</v>
      </c>
      <c r="X4" s="4">
        <f t="shared" si="0"/>
        <v>513889.82028142613</v>
      </c>
      <c r="Y4" s="4">
        <f t="shared" si="0"/>
        <v>513991.17292393313</v>
      </c>
      <c r="Z4" s="4">
        <f t="shared" si="0"/>
        <v>514101.64327433927</v>
      </c>
      <c r="AA4" s="4">
        <f t="shared" si="0"/>
        <v>514212.4374580963</v>
      </c>
      <c r="AB4" s="4">
        <f t="shared" si="0"/>
        <v>514320.54022689321</v>
      </c>
      <c r="AC4" s="4">
        <f t="shared" si="0"/>
        <v>514546.84936503251</v>
      </c>
      <c r="AD4" s="4">
        <f t="shared" si="0"/>
        <v>514942.37941971148</v>
      </c>
      <c r="AE4" s="4">
        <f t="shared" si="0"/>
        <v>515339.55023003474</v>
      </c>
      <c r="AF4" s="4">
        <f t="shared" si="0"/>
        <v>515736.88655518147</v>
      </c>
      <c r="AG4" s="4">
        <f t="shared" si="0"/>
        <v>516089.91528164089</v>
      </c>
      <c r="AH4" s="4"/>
      <c r="AI4" s="4"/>
      <c r="AJ4" s="4"/>
    </row>
    <row r="5" spans="1:36" x14ac:dyDescent="0.45">
      <c r="A5" t="s">
        <v>3</v>
      </c>
      <c r="B5" s="12">
        <f>486968*cpi_2013to2012</f>
        <v>480637.41599999997</v>
      </c>
      <c r="C5" s="4">
        <f>$B5*('BNVP-LDVs-frgt'!C$5/'BNVP-LDVs-frgt'!$B$5)</f>
        <v>480637.41599999997</v>
      </c>
      <c r="D5" s="4">
        <f>$B5*('BNVP-LDVs-frgt'!C$5/'BNVP-LDVs-frgt'!$B$5)</f>
        <v>480637.41599999997</v>
      </c>
      <c r="E5" s="4">
        <f>$B5*('BNVP-LDVs-frgt'!E$5/'BNVP-LDVs-frgt'!$B$5)</f>
        <v>486294.44350719015</v>
      </c>
      <c r="F5" s="4">
        <f>$B5*('BNVP-LDVs-frgt'!F$5/'BNVP-LDVs-frgt'!$B$5)</f>
        <v>486294.44350719015</v>
      </c>
      <c r="G5" s="4">
        <f>$B5*('BNVP-LDVs-frgt'!G$5/'BNVP-LDVs-frgt'!$B$5)</f>
        <v>496668.23365673888</v>
      </c>
      <c r="H5" s="4">
        <f>$B5*('BNVP-LDVs-frgt'!H$5/'BNVP-LDVs-frgt'!$B$5)</f>
        <v>496668.23365673888</v>
      </c>
      <c r="I5" s="4">
        <f>$B5*('BNVP-LDVs-frgt'!I$5/'BNVP-LDVs-frgt'!$B$5)</f>
        <v>496668.23365673888</v>
      </c>
      <c r="J5" s="4">
        <f>$B5*('BNVP-LDVs-frgt'!J$5/'BNVP-LDVs-frgt'!$B$5)</f>
        <v>511035.28686441178</v>
      </c>
      <c r="K5" s="4">
        <f>$B5*('BNVP-LDVs-frgt'!K$5/'BNVP-LDVs-frgt'!$B$5)</f>
        <v>511035.28686441178</v>
      </c>
      <c r="L5" s="4">
        <f>$B5*('BNVP-LDVs-frgt'!L$5/'BNVP-LDVs-frgt'!$B$5)</f>
        <v>511035.28686441178</v>
      </c>
      <c r="M5" s="4">
        <f>$B5*('BNVP-LDVs-frgt'!M$5/'BNVP-LDVs-frgt'!$B$5)</f>
        <v>511035.28686441178</v>
      </c>
      <c r="N5" s="4">
        <f>$B5*('BNVP-LDVs-frgt'!N$5/'BNVP-LDVs-frgt'!$B$5)</f>
        <v>511690.99902572477</v>
      </c>
      <c r="O5" s="4">
        <f>$B5*('BNVP-LDVs-frgt'!O$5/'BNVP-LDVs-frgt'!$B$5)</f>
        <v>512346.54567221407</v>
      </c>
      <c r="P5" s="4">
        <f>$B5*('BNVP-LDVs-frgt'!P$5/'BNVP-LDVs-frgt'!$B$5)</f>
        <v>512995.11910721567</v>
      </c>
      <c r="Q5" s="4">
        <f>$B5*('BNVP-LDVs-frgt'!Q$5/'BNVP-LDVs-frgt'!$B$5)</f>
        <v>513177.34373186482</v>
      </c>
      <c r="R5" s="4">
        <f>$B5*('BNVP-LDVs-frgt'!R$5/'BNVP-LDVs-frgt'!$B$5)</f>
        <v>513273.9180333729</v>
      </c>
      <c r="S5" s="4">
        <f>$B5*('BNVP-LDVs-frgt'!S$5/'BNVP-LDVs-frgt'!$B$5)</f>
        <v>513368.95232739055</v>
      </c>
      <c r="T5" s="4">
        <f>$B5*('BNVP-LDVs-frgt'!T$5/'BNVP-LDVs-frgt'!$B$5)</f>
        <v>513473.60087377892</v>
      </c>
      <c r="U5" s="4">
        <f>$B5*('BNVP-LDVs-frgt'!U$5/'BNVP-LDVs-frgt'!$B$5)</f>
        <v>513572.48518652277</v>
      </c>
      <c r="V5" s="4">
        <f>$B5*('BNVP-LDVs-frgt'!V$5/'BNVP-LDVs-frgt'!$B$5)</f>
        <v>513671.25435851968</v>
      </c>
      <c r="W5" s="4">
        <f>$B5*('BNVP-LDVs-frgt'!W$5/'BNVP-LDVs-frgt'!$B$5)</f>
        <v>513782.42994600092</v>
      </c>
      <c r="X5" s="4">
        <f>$B5*('BNVP-LDVs-frgt'!X$5/'BNVP-LDVs-frgt'!$B$5)</f>
        <v>513889.82028142613</v>
      </c>
      <c r="Y5" s="4">
        <f>$B5*('BNVP-LDVs-frgt'!Y$5/'BNVP-LDVs-frgt'!$B$5)</f>
        <v>513991.17292393313</v>
      </c>
      <c r="Z5" s="4">
        <f>$B5*('BNVP-LDVs-frgt'!Z$5/'BNVP-LDVs-frgt'!$B$5)</f>
        <v>514101.64327433927</v>
      </c>
      <c r="AA5" s="4">
        <f>$B5*('BNVP-LDVs-frgt'!AA$5/'BNVP-LDVs-frgt'!$B$5)</f>
        <v>514212.4374580963</v>
      </c>
      <c r="AB5" s="4">
        <f>$B5*('BNVP-LDVs-frgt'!AB$5/'BNVP-LDVs-frgt'!$B$5)</f>
        <v>514320.54022689321</v>
      </c>
      <c r="AC5" s="4">
        <f>$B5*('BNVP-LDVs-frgt'!AC$5/'BNVP-LDVs-frgt'!$B$5)</f>
        <v>514546.84936503251</v>
      </c>
      <c r="AD5" s="4">
        <f>$B5*('BNVP-LDVs-frgt'!AD$5/'BNVP-LDVs-frgt'!$B$5)</f>
        <v>514942.37941971148</v>
      </c>
      <c r="AE5" s="4">
        <f>$B5*('BNVP-LDVs-frgt'!AE$5/'BNVP-LDVs-frgt'!$B$5)</f>
        <v>515339.55023003474</v>
      </c>
      <c r="AF5" s="4">
        <f>$B5*('BNVP-LDVs-frgt'!AF$5/'BNVP-LDVs-frgt'!$B$5)</f>
        <v>515736.88655518147</v>
      </c>
      <c r="AG5" s="4">
        <f>$B5*('BNVP-LDVs-frgt'!AG$5/'BNVP-LDVs-frgt'!$B$5)</f>
        <v>516089.91528164089</v>
      </c>
      <c r="AH5" s="4"/>
      <c r="AI5" s="4"/>
      <c r="AJ5" s="4"/>
    </row>
    <row r="6" spans="1:36" x14ac:dyDescent="0.45">
      <c r="A6" t="s">
        <v>4</v>
      </c>
      <c r="B6" s="4">
        <f>B5*('BNVP-LDVs-psgr'!B6/'BNVP-LDVs-psgr'!B5)</f>
        <v>453583.33676183072</v>
      </c>
      <c r="C6" s="4">
        <f>C5*('BNVP-LDVs-psgr'!C6/'BNVP-LDVs-psgr'!C5)</f>
        <v>374001.26318058447</v>
      </c>
      <c r="D6" s="4">
        <f>D5*('BNVP-LDVs-psgr'!C6/'BNVP-LDVs-psgr'!C5)</f>
        <v>374001.26318058447</v>
      </c>
      <c r="E6" s="4">
        <f>E5*('BNVP-LDVs-psgr'!E6/'BNVP-LDVs-psgr'!E5)</f>
        <v>380340.45080146135</v>
      </c>
      <c r="F6" s="4">
        <f>F5*('BNVP-LDVs-psgr'!F6/'BNVP-LDVs-psgr'!F5)</f>
        <v>378460.26986352314</v>
      </c>
      <c r="G6" s="4">
        <f>G5*('BNVP-LDVs-psgr'!G6/'BNVP-LDVs-psgr'!G5)</f>
        <v>382222.25374490337</v>
      </c>
      <c r="H6" s="4">
        <f>H5*('BNVP-LDVs-psgr'!H6/'BNVP-LDVs-psgr'!H5)</f>
        <v>389124.38414704759</v>
      </c>
      <c r="I6" s="4">
        <f>I5*('BNVP-LDVs-psgr'!I6/'BNVP-LDVs-psgr'!I5)</f>
        <v>387191.93925891083</v>
      </c>
      <c r="J6" s="4">
        <f>J5*('BNVP-LDVs-psgr'!J6/'BNVP-LDVs-psgr'!J5)</f>
        <v>397283.65426542988</v>
      </c>
      <c r="K6" s="4">
        <f>K5*('BNVP-LDVs-psgr'!K6/'BNVP-LDVs-psgr'!K5)</f>
        <v>396047.50465699402</v>
      </c>
      <c r="L6" s="4">
        <f>L5*('BNVP-LDVs-psgr'!L6/'BNVP-LDVs-psgr'!L5)</f>
        <v>395586.59176893486</v>
      </c>
      <c r="M6" s="4">
        <f>M5*('BNVP-LDVs-psgr'!M6/'BNVP-LDVs-psgr'!M5)</f>
        <v>395865.85520688881</v>
      </c>
      <c r="N6" s="4">
        <f>N5*('BNVP-LDVs-psgr'!N6/'BNVP-LDVs-psgr'!N5)</f>
        <v>395271.60194389924</v>
      </c>
      <c r="O6" s="4">
        <f>O5*('BNVP-LDVs-psgr'!O6/'BNVP-LDVs-psgr'!O5)</f>
        <v>395739.37088279927</v>
      </c>
      <c r="P6" s="4">
        <f>P5*('BNVP-LDVs-psgr'!P6/'BNVP-LDVs-psgr'!P5)</f>
        <v>396531.20777878759</v>
      </c>
      <c r="Q6" s="4">
        <f>Q5*('BNVP-LDVs-psgr'!Q6/'BNVP-LDVs-psgr'!Q5)</f>
        <v>396878.2417130869</v>
      </c>
      <c r="R6" s="4">
        <f>R5*('BNVP-LDVs-psgr'!R6/'BNVP-LDVs-psgr'!R5)</f>
        <v>396884.04250260437</v>
      </c>
      <c r="S6" s="4">
        <f>S5*('BNVP-LDVs-psgr'!S6/'BNVP-LDVs-psgr'!S5)</f>
        <v>397107.33309820527</v>
      </c>
      <c r="T6" s="4">
        <f>T5*('BNVP-LDVs-psgr'!T6/'BNVP-LDVs-psgr'!T5)</f>
        <v>396961.46139662212</v>
      </c>
      <c r="U6" s="4">
        <f>U5*('BNVP-LDVs-psgr'!U6/'BNVP-LDVs-psgr'!U5)</f>
        <v>397407.49661187915</v>
      </c>
      <c r="V6" s="4">
        <f>V5*('BNVP-LDVs-psgr'!V6/'BNVP-LDVs-psgr'!V5)</f>
        <v>397600.75254937581</v>
      </c>
      <c r="W6" s="4">
        <f>W5*('BNVP-LDVs-psgr'!W6/'BNVP-LDVs-psgr'!W5)</f>
        <v>397462.02211852319</v>
      </c>
      <c r="X6" s="4">
        <f>X5*('BNVP-LDVs-psgr'!X6/'BNVP-LDVs-psgr'!X5)</f>
        <v>397979.25288092997</v>
      </c>
      <c r="Y6" s="4">
        <f>Y5*('BNVP-LDVs-psgr'!Y6/'BNVP-LDVs-psgr'!Y5)</f>
        <v>398565.89442129812</v>
      </c>
      <c r="Z6" s="4">
        <f>Z5*('BNVP-LDVs-psgr'!Z6/'BNVP-LDVs-psgr'!Z5)</f>
        <v>398657.03123580595</v>
      </c>
      <c r="AA6" s="4">
        <f>AA5*('BNVP-LDVs-psgr'!AA6/'BNVP-LDVs-psgr'!AA5)</f>
        <v>398947.46390768752</v>
      </c>
      <c r="AB6" s="4">
        <f>AB5*('BNVP-LDVs-psgr'!AB6/'BNVP-LDVs-psgr'!AB5)</f>
        <v>399316.40149269486</v>
      </c>
      <c r="AC6" s="4">
        <f>AC5*('BNVP-LDVs-psgr'!AC6/'BNVP-LDVs-psgr'!AC5)</f>
        <v>399355.28897617798</v>
      </c>
      <c r="AD6" s="4">
        <f>AD5*('BNVP-LDVs-psgr'!AD6/'BNVP-LDVs-psgr'!AD5)</f>
        <v>400219.75801334798</v>
      </c>
      <c r="AE6" s="4">
        <f>AE5*('BNVP-LDVs-psgr'!AE6/'BNVP-LDVs-psgr'!AE5)</f>
        <v>400423.46119880496</v>
      </c>
      <c r="AF6" s="4">
        <f>AF5*('BNVP-LDVs-psgr'!AF6/'BNVP-LDVs-psgr'!AF5)</f>
        <v>400727.22779408313</v>
      </c>
      <c r="AG6" s="4">
        <f>AG5*('BNVP-LDVs-psgr'!AG6/'BNVP-LDVs-psgr'!AG5)</f>
        <v>401044.52926421346</v>
      </c>
      <c r="AH6" s="4"/>
      <c r="AI6" s="4"/>
      <c r="AJ6" s="4"/>
    </row>
    <row r="7" spans="1:36" s="5" customFormat="1" x14ac:dyDescent="0.45">
      <c r="A7" s="5" t="s">
        <v>1076</v>
      </c>
      <c r="B7" s="27">
        <f>B$5*('BNVP-LDVs-psgr'!B7/'BNVP-LDVs-psgr'!B$4)</f>
        <v>641937.35132892476</v>
      </c>
      <c r="C7" s="27">
        <f>C$5*('BNVP-LDVs-psgr'!C7/'BNVP-LDVs-psgr'!C$4)</f>
        <v>640115.95086450398</v>
      </c>
      <c r="D7" s="27">
        <f>D$5*('BNVP-LDVs-psgr'!D7/'BNVP-LDVs-psgr'!D$4)</f>
        <v>639229.44345646468</v>
      </c>
      <c r="E7" s="27">
        <f>E$5*('BNVP-LDVs-psgr'!E7/'BNVP-LDVs-psgr'!E$4)</f>
        <v>644383.16028161719</v>
      </c>
      <c r="F7" s="27">
        <f>F$5*('BNVP-LDVs-psgr'!F7/'BNVP-LDVs-psgr'!F$4)</f>
        <v>641406.54376567528</v>
      </c>
      <c r="G7" s="27">
        <f>G$5*('BNVP-LDVs-psgr'!G7/'BNVP-LDVs-psgr'!G$4)</f>
        <v>653626.91556205915</v>
      </c>
      <c r="H7" s="27">
        <f>H$5*('BNVP-LDVs-psgr'!H7/'BNVP-LDVs-psgr'!H$4)</f>
        <v>652238.78972992767</v>
      </c>
      <c r="I7" s="27">
        <f>I$5*('BNVP-LDVs-psgr'!I7/'BNVP-LDVs-psgr'!I$4)</f>
        <v>651906.41212323855</v>
      </c>
      <c r="J7" s="27">
        <f>J$5*('BNVP-LDVs-psgr'!J7/'BNVP-LDVs-psgr'!J$4)</f>
        <v>670239.64758546057</v>
      </c>
      <c r="K7" s="27">
        <f>K$5*('BNVP-LDVs-psgr'!K7/'BNVP-LDVs-psgr'!K$4)</f>
        <v>669614.78120376111</v>
      </c>
      <c r="L7" s="27">
        <f>L$5*('BNVP-LDVs-psgr'!L7/'BNVP-LDVs-psgr'!L$4)</f>
        <v>669123.41931404604</v>
      </c>
      <c r="M7" s="27">
        <f>M$5*('BNVP-LDVs-psgr'!M7/'BNVP-LDVs-psgr'!M$4)</f>
        <v>668717.58055387961</v>
      </c>
      <c r="N7" s="27">
        <f>N$5*('BNVP-LDVs-psgr'!N7/'BNVP-LDVs-psgr'!N$4)</f>
        <v>668823.87849313219</v>
      </c>
      <c r="O7" s="27">
        <f>O$5*('BNVP-LDVs-psgr'!O7/'BNVP-LDVs-psgr'!O$4)</f>
        <v>669191.76454512251</v>
      </c>
      <c r="P7" s="27">
        <f>P$5*('BNVP-LDVs-psgr'!P7/'BNVP-LDVs-psgr'!P$4)</f>
        <v>669615.79772993864</v>
      </c>
      <c r="Q7" s="27">
        <f>Q$5*('BNVP-LDVs-psgr'!Q7/'BNVP-LDVs-psgr'!Q$4)</f>
        <v>669650.11344121897</v>
      </c>
      <c r="R7" s="27">
        <f>R$5*('BNVP-LDVs-psgr'!R7/'BNVP-LDVs-psgr'!R$4)</f>
        <v>669597.1961537915</v>
      </c>
      <c r="S7" s="27">
        <f>S$5*('BNVP-LDVs-psgr'!S7/'BNVP-LDVs-psgr'!S$4)</f>
        <v>669631.07213991147</v>
      </c>
      <c r="T7" s="27">
        <f>T$5*('BNVP-LDVs-psgr'!T7/'BNVP-LDVs-psgr'!T$4)</f>
        <v>669592.53253142873</v>
      </c>
      <c r="U7" s="27">
        <f>U$5*('BNVP-LDVs-psgr'!U7/'BNVP-LDVs-psgr'!U$4)</f>
        <v>669718.3502962084</v>
      </c>
      <c r="V7" s="27">
        <f>V$5*('BNVP-LDVs-psgr'!V7/'BNVP-LDVs-psgr'!V$4)</f>
        <v>669800.18966132507</v>
      </c>
      <c r="W7" s="27">
        <f>W$5*('BNVP-LDVs-psgr'!W7/'BNVP-LDVs-psgr'!W$4)</f>
        <v>669788.78469675081</v>
      </c>
      <c r="X7" s="27">
        <f>X$5*('BNVP-LDVs-psgr'!X7/'BNVP-LDVs-psgr'!X$4)</f>
        <v>669898.4191840362</v>
      </c>
      <c r="Y7" s="27">
        <f>Y$5*('BNVP-LDVs-psgr'!Y7/'BNVP-LDVs-psgr'!Y$4)</f>
        <v>670060.62930859113</v>
      </c>
      <c r="Z7" s="27">
        <f>Z$5*('BNVP-LDVs-psgr'!Z7/'BNVP-LDVs-psgr'!Z$4)</f>
        <v>670090.75082888326</v>
      </c>
      <c r="AA7" s="27">
        <f>AA$5*('BNVP-LDVs-psgr'!AA7/'BNVP-LDVs-psgr'!AA$4)</f>
        <v>670185.05808632914</v>
      </c>
      <c r="AB7" s="27">
        <f>AB$5*('BNVP-LDVs-psgr'!AB7/'BNVP-LDVs-psgr'!AB$4)</f>
        <v>670331.5824539396</v>
      </c>
      <c r="AC7" s="27">
        <f>AC$5*('BNVP-LDVs-psgr'!AC7/'BNVP-LDVs-psgr'!AC$4)</f>
        <v>670480.00966109626</v>
      </c>
      <c r="AD7" s="27">
        <f>AD$5*('BNVP-LDVs-psgr'!AD7/'BNVP-LDVs-psgr'!AD$4)</f>
        <v>671018.51109815203</v>
      </c>
      <c r="AE7" s="27">
        <f>AE$5*('BNVP-LDVs-psgr'!AE7/'BNVP-LDVs-psgr'!AE$4)</f>
        <v>671351.80330413312</v>
      </c>
      <c r="AF7" s="27">
        <f>AF$5*('BNVP-LDVs-psgr'!AF7/'BNVP-LDVs-psgr'!AF$4)</f>
        <v>671716.76537044323</v>
      </c>
      <c r="AG7" s="27">
        <f>AG$5*('BNVP-LDVs-psgr'!AG7/'BNVP-LDVs-psgr'!AG$4)</f>
        <v>672057.3673896984</v>
      </c>
      <c r="AH7" s="27"/>
      <c r="AI7" s="27"/>
      <c r="AJ7" s="27"/>
    </row>
    <row r="8" spans="1:36" s="5" customFormat="1" x14ac:dyDescent="0.45">
      <c r="A8" s="5" t="s">
        <v>1077</v>
      </c>
      <c r="B8" s="27">
        <f>B$5*('BNVP-LDVs-psgr'!B8/'BNVP-LDVs-psgr'!B$4)</f>
        <v>1182146.800789125</v>
      </c>
      <c r="C8" s="27">
        <f>C$5*('BNVP-LDVs-psgr'!C8/'BNVP-LDVs-psgr'!C$4)</f>
        <v>1140656.8087773076</v>
      </c>
      <c r="D8" s="27">
        <f>D$5*('BNVP-LDVs-psgr'!D8/'BNVP-LDVs-psgr'!D$4)</f>
        <v>1101935.9557726325</v>
      </c>
      <c r="E8" s="27">
        <f>E$5*('BNVP-LDVs-psgr'!E8/'BNVP-LDVs-psgr'!E$4)</f>
        <v>1076502.3300754537</v>
      </c>
      <c r="F8" s="27">
        <f>F$5*('BNVP-LDVs-psgr'!F8/'BNVP-LDVs-psgr'!F$4)</f>
        <v>1039259.9594278904</v>
      </c>
      <c r="G8" s="27">
        <f>G$5*('BNVP-LDVs-psgr'!G8/'BNVP-LDVs-psgr'!G$4)</f>
        <v>1030321.3870615866</v>
      </c>
      <c r="H8" s="27">
        <f>H$5*('BNVP-LDVs-psgr'!H8/'BNVP-LDVs-psgr'!H$4)</f>
        <v>990275.07750420005</v>
      </c>
      <c r="I8" s="27">
        <f>I$5*('BNVP-LDVs-psgr'!I8/'BNVP-LDVs-psgr'!I$4)</f>
        <v>971048.79974231264</v>
      </c>
      <c r="J8" s="27">
        <f>J$5*('BNVP-LDVs-psgr'!J8/'BNVP-LDVs-psgr'!J$4)</f>
        <v>980595.97307028039</v>
      </c>
      <c r="K8" s="27">
        <f>K$5*('BNVP-LDVs-psgr'!K8/'BNVP-LDVs-psgr'!K$4)</f>
        <v>962703.16772078117</v>
      </c>
      <c r="L8" s="27">
        <f>L$5*('BNVP-LDVs-psgr'!L8/'BNVP-LDVs-psgr'!L$4)</f>
        <v>945857.68770740449</v>
      </c>
      <c r="M8" s="27">
        <f>M$5*('BNVP-LDVs-psgr'!M8/'BNVP-LDVs-psgr'!M$4)</f>
        <v>930036.27978007717</v>
      </c>
      <c r="N8" s="27">
        <f>N$5*('BNVP-LDVs-psgr'!N8/'BNVP-LDVs-psgr'!N$4)</f>
        <v>915474.43081431661</v>
      </c>
      <c r="O8" s="27">
        <f>O$5*('BNVP-LDVs-psgr'!O8/'BNVP-LDVs-psgr'!O$4)</f>
        <v>901983.59450666979</v>
      </c>
      <c r="P8" s="27">
        <f>P$5*('BNVP-LDVs-psgr'!P8/'BNVP-LDVs-psgr'!P$4)</f>
        <v>889292.4189382029</v>
      </c>
      <c r="Q8" s="27">
        <f>Q$5*('BNVP-LDVs-psgr'!Q8/'BNVP-LDVs-psgr'!Q$4)</f>
        <v>876942.73363115336</v>
      </c>
      <c r="R8" s="27">
        <f>R$5*('BNVP-LDVs-psgr'!R8/'BNVP-LDVs-psgr'!R$4)</f>
        <v>865027.52921370836</v>
      </c>
      <c r="S8" s="27">
        <f>S$5*('BNVP-LDVs-psgr'!S8/'BNVP-LDVs-psgr'!S$4)</f>
        <v>853784.06395441445</v>
      </c>
      <c r="T8" s="27">
        <f>T$5*('BNVP-LDVs-psgr'!T8/'BNVP-LDVs-psgr'!T$4)</f>
        <v>842893.04275215918</v>
      </c>
      <c r="U8" s="27">
        <f>U$5*('BNVP-LDVs-psgr'!U8/'BNVP-LDVs-psgr'!U$4)</f>
        <v>832790.8636353045</v>
      </c>
      <c r="V8" s="27">
        <f>V$5*('BNVP-LDVs-psgr'!V8/'BNVP-LDVs-psgr'!V$4)</f>
        <v>823092.6532804562</v>
      </c>
      <c r="W8" s="27">
        <f>W$5*('BNVP-LDVs-psgr'!W8/'BNVP-LDVs-psgr'!W$4)</f>
        <v>813637.10081214481</v>
      </c>
      <c r="X8" s="27">
        <f>X$5*('BNVP-LDVs-psgr'!X8/'BNVP-LDVs-psgr'!X$4)</f>
        <v>804846.8162517437</v>
      </c>
      <c r="Y8" s="27">
        <f>Y$5*('BNVP-LDVs-psgr'!Y8/'BNVP-LDVs-psgr'!Y$4)</f>
        <v>796570.85073083173</v>
      </c>
      <c r="Z8" s="27">
        <f>Z$5*('BNVP-LDVs-psgr'!Z8/'BNVP-LDVs-psgr'!Z$4)</f>
        <v>788425.72600141272</v>
      </c>
      <c r="AA8" s="27">
        <f>AA$5*('BNVP-LDVs-psgr'!AA8/'BNVP-LDVs-psgr'!AA$4)</f>
        <v>780738.54714800022</v>
      </c>
      <c r="AB8" s="27">
        <f>AB$5*('BNVP-LDVs-psgr'!AB8/'BNVP-LDVs-psgr'!AB$4)</f>
        <v>773490.85026882531</v>
      </c>
      <c r="AC8" s="27">
        <f>AC$5*('BNVP-LDVs-psgr'!AC8/'BNVP-LDVs-psgr'!AC$4)</f>
        <v>766472.22204260039</v>
      </c>
      <c r="AD8" s="27">
        <f>AD$5*('BNVP-LDVs-psgr'!AD8/'BNVP-LDVs-psgr'!AD$4)</f>
        <v>760364.70761860884</v>
      </c>
      <c r="AE8" s="27">
        <f>AE$5*('BNVP-LDVs-psgr'!AE8/'BNVP-LDVs-psgr'!AE$4)</f>
        <v>754223.88841138687</v>
      </c>
      <c r="AF8" s="27">
        <f>AF$5*('BNVP-LDVs-psgr'!AF8/'BNVP-LDVs-psgr'!AF$4)</f>
        <v>748399.15287815651</v>
      </c>
      <c r="AG8" s="27">
        <f>AG$5*('BNVP-LDVs-psgr'!AG8/'BNVP-LDVs-psgr'!AG$4)</f>
        <v>742825.43467148347</v>
      </c>
      <c r="AH8" s="27"/>
      <c r="AI8" s="27"/>
      <c r="AJ8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45"/>
  <cols>
    <col min="1" max="1" width="14.73046875" customWidth="1"/>
    <col min="2" max="2" width="45.73046875" customWidth="1"/>
  </cols>
  <sheetData>
    <row r="1" spans="1:37" ht="15" customHeight="1" thickBot="1" x14ac:dyDescent="0.5">
      <c r="A1" s="31"/>
      <c r="B1" s="32" t="s">
        <v>1096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45">
      <c r="A3" s="31"/>
      <c r="B3" s="31"/>
      <c r="C3" s="34" t="s">
        <v>18</v>
      </c>
      <c r="D3" s="34" t="s">
        <v>1097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45">
      <c r="A4" s="31"/>
      <c r="B4" s="31"/>
      <c r="C4" s="34" t="s">
        <v>17</v>
      </c>
      <c r="D4" s="34" t="s">
        <v>1098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45">
      <c r="A5" s="31"/>
      <c r="B5" s="31"/>
      <c r="C5" s="34" t="s">
        <v>15</v>
      </c>
      <c r="D5" s="34" t="s">
        <v>1099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45">
      <c r="A6" s="31"/>
      <c r="B6" s="31"/>
      <c r="C6" s="34" t="s">
        <v>14</v>
      </c>
      <c r="D6" s="34"/>
      <c r="E6" s="34" t="s">
        <v>1100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5">
      <c r="A10" s="35" t="s">
        <v>1101</v>
      </c>
      <c r="B10" s="36" t="s">
        <v>1102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45">
      <c r="A11" s="31"/>
      <c r="B11" s="32" t="s">
        <v>1103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1104</v>
      </c>
      <c r="AJ12" s="25"/>
      <c r="AK12" s="25"/>
    </row>
    <row r="13" spans="1:37" ht="15" customHeight="1" thickBot="1" x14ac:dyDescent="0.5">
      <c r="A13" s="31"/>
      <c r="B13" s="33" t="s">
        <v>871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45">
      <c r="A15" s="31"/>
      <c r="B15" s="38" t="s">
        <v>1105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45">
      <c r="A16" s="31"/>
      <c r="B16" s="38" t="s">
        <v>870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45">
      <c r="A17" s="35" t="s">
        <v>1106</v>
      </c>
      <c r="B17" s="39" t="s">
        <v>865</v>
      </c>
      <c r="C17" s="40">
        <v>122.92353799999999</v>
      </c>
      <c r="D17" s="40">
        <v>122.725891</v>
      </c>
      <c r="E17" s="40">
        <v>122.30687</v>
      </c>
      <c r="F17" s="40">
        <v>121.81300400000001</v>
      </c>
      <c r="G17" s="40">
        <v>121.386841</v>
      </c>
      <c r="H17" s="40">
        <v>120.9935</v>
      </c>
      <c r="I17" s="40">
        <v>120.69064299999999</v>
      </c>
      <c r="J17" s="40">
        <v>120.400482</v>
      </c>
      <c r="K17" s="40">
        <v>120.139923</v>
      </c>
      <c r="L17" s="40">
        <v>119.830246</v>
      </c>
      <c r="M17" s="40">
        <v>119.47908</v>
      </c>
      <c r="N17" s="40">
        <v>119.113518</v>
      </c>
      <c r="O17" s="40">
        <v>118.698387</v>
      </c>
      <c r="P17" s="40">
        <v>118.266998</v>
      </c>
      <c r="Q17" s="40">
        <v>117.861717</v>
      </c>
      <c r="R17" s="40">
        <v>117.507431</v>
      </c>
      <c r="S17" s="40">
        <v>117.232727</v>
      </c>
      <c r="T17" s="40">
        <v>117.065781</v>
      </c>
      <c r="U17" s="40">
        <v>116.990936</v>
      </c>
      <c r="V17" s="40">
        <v>117.041061</v>
      </c>
      <c r="W17" s="40">
        <v>117.20017199999999</v>
      </c>
      <c r="X17" s="40">
        <v>117.436325</v>
      </c>
      <c r="Y17" s="40">
        <v>117.749268</v>
      </c>
      <c r="Z17" s="40">
        <v>118.14025100000001</v>
      </c>
      <c r="AA17" s="40">
        <v>118.562859</v>
      </c>
      <c r="AB17" s="40">
        <v>119.018288</v>
      </c>
      <c r="AC17" s="40">
        <v>119.510406</v>
      </c>
      <c r="AD17" s="40">
        <v>120.009911</v>
      </c>
      <c r="AE17" s="40">
        <v>120.519531</v>
      </c>
      <c r="AF17" s="40">
        <v>121.03430899999999</v>
      </c>
      <c r="AG17" s="40">
        <v>121.531029</v>
      </c>
      <c r="AH17" s="40">
        <v>122.013756</v>
      </c>
      <c r="AI17" s="41">
        <v>-2.4000000000000001E-4</v>
      </c>
      <c r="AJ17" s="42"/>
      <c r="AK17" s="43"/>
    </row>
    <row r="18" spans="1:37" ht="15" customHeight="1" x14ac:dyDescent="0.45">
      <c r="A18" s="35" t="s">
        <v>1107</v>
      </c>
      <c r="B18" s="39" t="s">
        <v>864</v>
      </c>
      <c r="C18" s="40">
        <v>0.74902500000000005</v>
      </c>
      <c r="D18" s="40">
        <v>0.71523499999999995</v>
      </c>
      <c r="E18" s="40">
        <v>0.680836</v>
      </c>
      <c r="F18" s="40">
        <v>0.64661599999999997</v>
      </c>
      <c r="G18" s="40">
        <v>0.61222100000000002</v>
      </c>
      <c r="H18" s="40">
        <v>0.57722799999999996</v>
      </c>
      <c r="I18" s="40">
        <v>0.54101600000000005</v>
      </c>
      <c r="J18" s="40">
        <v>0.50303299999999995</v>
      </c>
      <c r="K18" s="40">
        <v>0.46305099999999999</v>
      </c>
      <c r="L18" s="40">
        <v>0.42260700000000001</v>
      </c>
      <c r="M18" s="40">
        <v>0.382747</v>
      </c>
      <c r="N18" s="40">
        <v>0.34535199999999999</v>
      </c>
      <c r="O18" s="40">
        <v>0.312612</v>
      </c>
      <c r="P18" s="40">
        <v>0.28575400000000001</v>
      </c>
      <c r="Q18" s="40">
        <v>0.26478000000000002</v>
      </c>
      <c r="R18" s="40">
        <v>0.24906900000000001</v>
      </c>
      <c r="S18" s="40">
        <v>0.23785000000000001</v>
      </c>
      <c r="T18" s="40">
        <v>0.23103599999999999</v>
      </c>
      <c r="U18" s="40">
        <v>0.22871</v>
      </c>
      <c r="V18" s="40">
        <v>0.230044</v>
      </c>
      <c r="W18" s="40">
        <v>0.23396400000000001</v>
      </c>
      <c r="X18" s="40">
        <v>0.23974400000000001</v>
      </c>
      <c r="Y18" s="40">
        <v>0.24659300000000001</v>
      </c>
      <c r="Z18" s="40">
        <v>0.253857</v>
      </c>
      <c r="AA18" s="40">
        <v>0.26134600000000002</v>
      </c>
      <c r="AB18" s="40">
        <v>0.26886500000000002</v>
      </c>
      <c r="AC18" s="40">
        <v>0.276333</v>
      </c>
      <c r="AD18" s="40">
        <v>0.28359800000000002</v>
      </c>
      <c r="AE18" s="40">
        <v>0.29061100000000001</v>
      </c>
      <c r="AF18" s="40">
        <v>0.29733300000000001</v>
      </c>
      <c r="AG18" s="40">
        <v>0.30366700000000002</v>
      </c>
      <c r="AH18" s="40">
        <v>0.30960599999999999</v>
      </c>
      <c r="AI18" s="41">
        <v>-2.8097E-2</v>
      </c>
      <c r="AJ18" s="42"/>
      <c r="AK18" s="43"/>
    </row>
    <row r="19" spans="1:37" ht="15" customHeight="1" x14ac:dyDescent="0.45">
      <c r="A19" s="35" t="s">
        <v>1108</v>
      </c>
      <c r="B19" s="39" t="s">
        <v>869</v>
      </c>
      <c r="C19" s="40">
        <v>123.672562</v>
      </c>
      <c r="D19" s="40">
        <v>123.441124</v>
      </c>
      <c r="E19" s="40">
        <v>122.987709</v>
      </c>
      <c r="F19" s="40">
        <v>122.45961800000001</v>
      </c>
      <c r="G19" s="40">
        <v>121.999062</v>
      </c>
      <c r="H19" s="40">
        <v>121.570724</v>
      </c>
      <c r="I19" s="40">
        <v>121.23165899999999</v>
      </c>
      <c r="J19" s="40">
        <v>120.903519</v>
      </c>
      <c r="K19" s="40">
        <v>120.602974</v>
      </c>
      <c r="L19" s="40">
        <v>120.252853</v>
      </c>
      <c r="M19" s="40">
        <v>119.861824</v>
      </c>
      <c r="N19" s="40">
        <v>119.45887</v>
      </c>
      <c r="O19" s="40">
        <v>119.011002</v>
      </c>
      <c r="P19" s="40">
        <v>118.55275</v>
      </c>
      <c r="Q19" s="40">
        <v>118.12649500000001</v>
      </c>
      <c r="R19" s="40">
        <v>117.7565</v>
      </c>
      <c r="S19" s="40">
        <v>117.470573</v>
      </c>
      <c r="T19" s="40">
        <v>117.296814</v>
      </c>
      <c r="U19" s="40">
        <v>117.21965</v>
      </c>
      <c r="V19" s="40">
        <v>117.271103</v>
      </c>
      <c r="W19" s="40">
        <v>117.434135</v>
      </c>
      <c r="X19" s="40">
        <v>117.67607099999999</v>
      </c>
      <c r="Y19" s="40">
        <v>117.995857</v>
      </c>
      <c r="Z19" s="40">
        <v>118.39411200000001</v>
      </c>
      <c r="AA19" s="40">
        <v>118.824203</v>
      </c>
      <c r="AB19" s="40">
        <v>119.287155</v>
      </c>
      <c r="AC19" s="40">
        <v>119.786743</v>
      </c>
      <c r="AD19" s="40">
        <v>120.29351</v>
      </c>
      <c r="AE19" s="40">
        <v>120.810143</v>
      </c>
      <c r="AF19" s="40">
        <v>121.331642</v>
      </c>
      <c r="AG19" s="40">
        <v>121.834694</v>
      </c>
      <c r="AH19" s="40">
        <v>122.323364</v>
      </c>
      <c r="AI19" s="41">
        <v>-3.5399999999999999E-4</v>
      </c>
      <c r="AJ19" s="42"/>
      <c r="AK19" s="43"/>
    </row>
    <row r="21" spans="1:37" ht="15" customHeight="1" x14ac:dyDescent="0.45">
      <c r="A21" s="31"/>
      <c r="B21" s="38" t="s">
        <v>868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</row>
    <row r="22" spans="1:37" ht="15" customHeight="1" x14ac:dyDescent="0.45">
      <c r="A22" s="35" t="s">
        <v>1109</v>
      </c>
      <c r="B22" s="39" t="s">
        <v>861</v>
      </c>
      <c r="C22" s="40">
        <v>4.9433379999999998</v>
      </c>
      <c r="D22" s="40">
        <v>4.9238189999999999</v>
      </c>
      <c r="E22" s="40">
        <v>4.8773929999999996</v>
      </c>
      <c r="F22" s="40">
        <v>4.8067070000000003</v>
      </c>
      <c r="G22" s="40">
        <v>4.7116319999999998</v>
      </c>
      <c r="H22" s="40">
        <v>4.5941340000000004</v>
      </c>
      <c r="I22" s="40">
        <v>4.4537300000000002</v>
      </c>
      <c r="J22" s="40">
        <v>4.2905569999999997</v>
      </c>
      <c r="K22" s="40">
        <v>4.1035700000000004</v>
      </c>
      <c r="L22" s="40">
        <v>3.9016709999999999</v>
      </c>
      <c r="M22" s="40">
        <v>3.689381</v>
      </c>
      <c r="N22" s="40">
        <v>3.48089</v>
      </c>
      <c r="O22" s="40">
        <v>3.2854969999999999</v>
      </c>
      <c r="P22" s="40">
        <v>3.1050749999999998</v>
      </c>
      <c r="Q22" s="40">
        <v>2.9431240000000001</v>
      </c>
      <c r="R22" s="40">
        <v>2.807026</v>
      </c>
      <c r="S22" s="40">
        <v>2.6946150000000002</v>
      </c>
      <c r="T22" s="40">
        <v>2.6028920000000002</v>
      </c>
      <c r="U22" s="40">
        <v>2.537039</v>
      </c>
      <c r="V22" s="40">
        <v>2.4882610000000001</v>
      </c>
      <c r="W22" s="40">
        <v>2.4537589999999998</v>
      </c>
      <c r="X22" s="40">
        <v>2.431187</v>
      </c>
      <c r="Y22" s="40">
        <v>2.417151</v>
      </c>
      <c r="Z22" s="40">
        <v>2.4095409999999999</v>
      </c>
      <c r="AA22" s="40">
        <v>2.4052120000000001</v>
      </c>
      <c r="AB22" s="40">
        <v>2.40347</v>
      </c>
      <c r="AC22" s="40">
        <v>2.4041489999999999</v>
      </c>
      <c r="AD22" s="40">
        <v>2.4064779999999999</v>
      </c>
      <c r="AE22" s="40">
        <v>2.4103850000000002</v>
      </c>
      <c r="AF22" s="40">
        <v>2.4157359999999999</v>
      </c>
      <c r="AG22" s="40">
        <v>2.421878</v>
      </c>
      <c r="AH22" s="40">
        <v>2.4286340000000002</v>
      </c>
      <c r="AI22" s="41">
        <v>-2.2665000000000001E-2</v>
      </c>
      <c r="AJ22" s="42"/>
      <c r="AK22" s="43"/>
    </row>
    <row r="23" spans="1:37" ht="15" customHeight="1" x14ac:dyDescent="0.45">
      <c r="A23" s="35" t="s">
        <v>1110</v>
      </c>
      <c r="B23" s="39" t="s">
        <v>860</v>
      </c>
      <c r="C23" s="40">
        <v>0.192992</v>
      </c>
      <c r="D23" s="40">
        <v>0.19708700000000001</v>
      </c>
      <c r="E23" s="40">
        <v>0.19858999999999999</v>
      </c>
      <c r="F23" s="40">
        <v>0.19902800000000001</v>
      </c>
      <c r="G23" s="40">
        <v>0.198494</v>
      </c>
      <c r="H23" s="40">
        <v>0.19683300000000001</v>
      </c>
      <c r="I23" s="40">
        <v>0.19409299999999999</v>
      </c>
      <c r="J23" s="40">
        <v>0.19003500000000001</v>
      </c>
      <c r="K23" s="40">
        <v>0.18439900000000001</v>
      </c>
      <c r="L23" s="40">
        <v>0.17732100000000001</v>
      </c>
      <c r="M23" s="40">
        <v>0.168845</v>
      </c>
      <c r="N23" s="40">
        <v>0.158772</v>
      </c>
      <c r="O23" s="40">
        <v>0.14826500000000001</v>
      </c>
      <c r="P23" s="40">
        <v>0.13773099999999999</v>
      </c>
      <c r="Q23" s="40">
        <v>0.128335</v>
      </c>
      <c r="R23" s="40">
        <v>0.120083</v>
      </c>
      <c r="S23" s="40">
        <v>0.113348</v>
      </c>
      <c r="T23" s="40">
        <v>0.107556</v>
      </c>
      <c r="U23" s="40">
        <v>0.10306899999999999</v>
      </c>
      <c r="V23" s="40">
        <v>0.100024</v>
      </c>
      <c r="W23" s="40">
        <v>9.8385E-2</v>
      </c>
      <c r="X23" s="40">
        <v>9.7933000000000006E-2</v>
      </c>
      <c r="Y23" s="40">
        <v>9.8310999999999996E-2</v>
      </c>
      <c r="Z23" s="40">
        <v>9.9261000000000002E-2</v>
      </c>
      <c r="AA23" s="40">
        <v>0.100498</v>
      </c>
      <c r="AB23" s="40">
        <v>0.10199800000000001</v>
      </c>
      <c r="AC23" s="40">
        <v>0.103684</v>
      </c>
      <c r="AD23" s="40">
        <v>0.105449</v>
      </c>
      <c r="AE23" s="40">
        <v>0.107289</v>
      </c>
      <c r="AF23" s="40">
        <v>0.109166</v>
      </c>
      <c r="AG23" s="40">
        <v>0.11103300000000001</v>
      </c>
      <c r="AH23" s="40">
        <v>0.11287700000000001</v>
      </c>
      <c r="AI23" s="41">
        <v>-1.7153000000000002E-2</v>
      </c>
      <c r="AJ23" s="42"/>
      <c r="AK23" s="43"/>
    </row>
    <row r="24" spans="1:37" ht="15" customHeight="1" x14ac:dyDescent="0.45">
      <c r="A24" s="35" t="s">
        <v>1111</v>
      </c>
      <c r="B24" s="39" t="s">
        <v>859</v>
      </c>
      <c r="C24" s="40">
        <v>0.22231699999999999</v>
      </c>
      <c r="D24" s="40">
        <v>0.22716</v>
      </c>
      <c r="E24" s="40">
        <v>0.23386499999999999</v>
      </c>
      <c r="F24" s="40">
        <v>0.247194</v>
      </c>
      <c r="G24" s="40">
        <v>0.27880899999999997</v>
      </c>
      <c r="H24" s="40">
        <v>0.34924100000000002</v>
      </c>
      <c r="I24" s="40">
        <v>0.48963400000000001</v>
      </c>
      <c r="J24" s="40">
        <v>0.64554699999999998</v>
      </c>
      <c r="K24" s="40">
        <v>0.80790499999999998</v>
      </c>
      <c r="L24" s="40">
        <v>0.97586099999999998</v>
      </c>
      <c r="M24" s="40">
        <v>1.1518090000000001</v>
      </c>
      <c r="N24" s="40">
        <v>1.3356300000000001</v>
      </c>
      <c r="O24" s="40">
        <v>1.5317229999999999</v>
      </c>
      <c r="P24" s="40">
        <v>1.743403</v>
      </c>
      <c r="Q24" s="40">
        <v>1.9733210000000001</v>
      </c>
      <c r="R24" s="40">
        <v>2.2240150000000001</v>
      </c>
      <c r="S24" s="40">
        <v>2.4957470000000002</v>
      </c>
      <c r="T24" s="40">
        <v>2.7899690000000001</v>
      </c>
      <c r="U24" s="40">
        <v>3.10236</v>
      </c>
      <c r="V24" s="40">
        <v>3.4334570000000002</v>
      </c>
      <c r="W24" s="40">
        <v>3.781612</v>
      </c>
      <c r="X24" s="40">
        <v>4.1422369999999997</v>
      </c>
      <c r="Y24" s="40">
        <v>4.5041019999999996</v>
      </c>
      <c r="Z24" s="40">
        <v>4.8673640000000002</v>
      </c>
      <c r="AA24" s="40">
        <v>5.2300890000000004</v>
      </c>
      <c r="AB24" s="40">
        <v>5.5918900000000002</v>
      </c>
      <c r="AC24" s="40">
        <v>5.955673</v>
      </c>
      <c r="AD24" s="40">
        <v>6.3160590000000001</v>
      </c>
      <c r="AE24" s="40">
        <v>6.6793019999999999</v>
      </c>
      <c r="AF24" s="40">
        <v>7.0455379999999996</v>
      </c>
      <c r="AG24" s="40">
        <v>7.4123590000000004</v>
      </c>
      <c r="AH24" s="40">
        <v>7.7794850000000002</v>
      </c>
      <c r="AI24" s="41">
        <v>0.121517</v>
      </c>
      <c r="AJ24" s="42"/>
      <c r="AK24" s="43"/>
    </row>
    <row r="25" spans="1:37" ht="15" customHeight="1" x14ac:dyDescent="0.45">
      <c r="A25" s="35" t="s">
        <v>1112</v>
      </c>
      <c r="B25" s="39" t="s">
        <v>1040</v>
      </c>
      <c r="C25" s="40">
        <v>0.38929200000000003</v>
      </c>
      <c r="D25" s="40">
        <v>0.68365699999999996</v>
      </c>
      <c r="E25" s="40">
        <v>1.081833</v>
      </c>
      <c r="F25" s="40">
        <v>1.476415</v>
      </c>
      <c r="G25" s="40">
        <v>1.8683510000000001</v>
      </c>
      <c r="H25" s="40">
        <v>2.260005</v>
      </c>
      <c r="I25" s="40">
        <v>2.6280480000000002</v>
      </c>
      <c r="J25" s="40">
        <v>2.990739</v>
      </c>
      <c r="K25" s="40">
        <v>3.35866</v>
      </c>
      <c r="L25" s="40">
        <v>3.737927</v>
      </c>
      <c r="M25" s="40">
        <v>4.1316430000000004</v>
      </c>
      <c r="N25" s="40">
        <v>4.5498289999999999</v>
      </c>
      <c r="O25" s="40">
        <v>4.9945899999999996</v>
      </c>
      <c r="P25" s="40">
        <v>5.4578629999999997</v>
      </c>
      <c r="Q25" s="40">
        <v>5.9345439999999998</v>
      </c>
      <c r="R25" s="40">
        <v>6.421913</v>
      </c>
      <c r="S25" s="40">
        <v>6.9161239999999999</v>
      </c>
      <c r="T25" s="40">
        <v>7.4111279999999997</v>
      </c>
      <c r="U25" s="40">
        <v>7.9046779999999996</v>
      </c>
      <c r="V25" s="40">
        <v>8.3921510000000001</v>
      </c>
      <c r="W25" s="40">
        <v>8.8754399999999993</v>
      </c>
      <c r="X25" s="40">
        <v>9.3513979999999997</v>
      </c>
      <c r="Y25" s="40">
        <v>9.8205500000000008</v>
      </c>
      <c r="Z25" s="40">
        <v>10.286495</v>
      </c>
      <c r="AA25" s="40">
        <v>10.754676999999999</v>
      </c>
      <c r="AB25" s="40">
        <v>11.224081999999999</v>
      </c>
      <c r="AC25" s="40">
        <v>11.695354999999999</v>
      </c>
      <c r="AD25" s="40">
        <v>12.168191</v>
      </c>
      <c r="AE25" s="40">
        <v>12.636718</v>
      </c>
      <c r="AF25" s="40">
        <v>13.107799</v>
      </c>
      <c r="AG25" s="40">
        <v>13.575358</v>
      </c>
      <c r="AH25" s="40">
        <v>14.037774000000001</v>
      </c>
      <c r="AI25" s="41">
        <v>0.122604</v>
      </c>
      <c r="AJ25" s="42"/>
      <c r="AK25" s="43"/>
    </row>
    <row r="26" spans="1:37" ht="15" customHeight="1" x14ac:dyDescent="0.45">
      <c r="A26" s="35" t="s">
        <v>1113</v>
      </c>
      <c r="B26" s="39" t="s">
        <v>858</v>
      </c>
      <c r="C26" s="40">
        <v>0.28012900000000002</v>
      </c>
      <c r="D26" s="40">
        <v>0.28154899999999999</v>
      </c>
      <c r="E26" s="40">
        <v>0.28227000000000002</v>
      </c>
      <c r="F26" s="40">
        <v>0.28212500000000001</v>
      </c>
      <c r="G26" s="40">
        <v>0.281142</v>
      </c>
      <c r="H26" s="40">
        <v>0.27940399999999999</v>
      </c>
      <c r="I26" s="40">
        <v>0.27685900000000002</v>
      </c>
      <c r="J26" s="40">
        <v>0.273393</v>
      </c>
      <c r="K26" s="40">
        <v>0.26856799999999997</v>
      </c>
      <c r="L26" s="40">
        <v>0.26205000000000001</v>
      </c>
      <c r="M26" s="40">
        <v>0.25334899999999999</v>
      </c>
      <c r="N26" s="40">
        <v>0.24282200000000001</v>
      </c>
      <c r="O26" s="40">
        <v>0.23072200000000001</v>
      </c>
      <c r="P26" s="40">
        <v>0.217361</v>
      </c>
      <c r="Q26" s="40">
        <v>0.203537</v>
      </c>
      <c r="R26" s="40">
        <v>0.190025</v>
      </c>
      <c r="S26" s="40">
        <v>0.17807100000000001</v>
      </c>
      <c r="T26" s="40">
        <v>0.168298</v>
      </c>
      <c r="U26" s="40">
        <v>0.160941</v>
      </c>
      <c r="V26" s="40">
        <v>0.15532000000000001</v>
      </c>
      <c r="W26" s="40">
        <v>0.15137400000000001</v>
      </c>
      <c r="X26" s="40">
        <v>0.14893899999999999</v>
      </c>
      <c r="Y26" s="40">
        <v>0.14785699999999999</v>
      </c>
      <c r="Z26" s="40">
        <v>0.14831</v>
      </c>
      <c r="AA26" s="40">
        <v>0.149508</v>
      </c>
      <c r="AB26" s="40">
        <v>0.15115600000000001</v>
      </c>
      <c r="AC26" s="40">
        <v>0.15310299999999999</v>
      </c>
      <c r="AD26" s="40">
        <v>0.15506500000000001</v>
      </c>
      <c r="AE26" s="40">
        <v>0.15703900000000001</v>
      </c>
      <c r="AF26" s="40">
        <v>0.159002</v>
      </c>
      <c r="AG26" s="40">
        <v>0.16090599999999999</v>
      </c>
      <c r="AH26" s="40">
        <v>0.16274</v>
      </c>
      <c r="AI26" s="41">
        <v>-1.7367E-2</v>
      </c>
      <c r="AJ26" s="42"/>
      <c r="AK26" s="43"/>
    </row>
    <row r="27" spans="1:37" ht="15" customHeight="1" x14ac:dyDescent="0.45">
      <c r="A27" s="35" t="s">
        <v>1114</v>
      </c>
      <c r="B27" s="39" t="s">
        <v>857</v>
      </c>
      <c r="C27" s="40">
        <v>0.298844</v>
      </c>
      <c r="D27" s="40">
        <v>0.36282700000000001</v>
      </c>
      <c r="E27" s="40">
        <v>0.41599199999999997</v>
      </c>
      <c r="F27" s="40">
        <v>0.46013300000000001</v>
      </c>
      <c r="G27" s="40">
        <v>0.499778</v>
      </c>
      <c r="H27" s="40">
        <v>0.53559100000000004</v>
      </c>
      <c r="I27" s="40">
        <v>0.56212099999999998</v>
      </c>
      <c r="J27" s="40">
        <v>0.58790799999999999</v>
      </c>
      <c r="K27" s="40">
        <v>0.61414899999999994</v>
      </c>
      <c r="L27" s="40">
        <v>0.64156199999999997</v>
      </c>
      <c r="M27" s="40">
        <v>0.67046799999999995</v>
      </c>
      <c r="N27" s="40">
        <v>0.70343299999999997</v>
      </c>
      <c r="O27" s="40">
        <v>0.73711499999999996</v>
      </c>
      <c r="P27" s="40">
        <v>0.77016600000000002</v>
      </c>
      <c r="Q27" s="40">
        <v>0.80296599999999996</v>
      </c>
      <c r="R27" s="40">
        <v>0.83511899999999994</v>
      </c>
      <c r="S27" s="40">
        <v>0.86766100000000002</v>
      </c>
      <c r="T27" s="40">
        <v>0.90166599999999997</v>
      </c>
      <c r="U27" s="40">
        <v>0.93734899999999999</v>
      </c>
      <c r="V27" s="40">
        <v>0.97548900000000005</v>
      </c>
      <c r="W27" s="40">
        <v>1.0165249999999999</v>
      </c>
      <c r="X27" s="40">
        <v>1.059218</v>
      </c>
      <c r="Y27" s="40">
        <v>1.102973</v>
      </c>
      <c r="Z27" s="40">
        <v>1.1486149999999999</v>
      </c>
      <c r="AA27" s="40">
        <v>1.1949339999999999</v>
      </c>
      <c r="AB27" s="40">
        <v>1.241822</v>
      </c>
      <c r="AC27" s="40">
        <v>1.2892060000000001</v>
      </c>
      <c r="AD27" s="40">
        <v>1.335494</v>
      </c>
      <c r="AE27" s="40">
        <v>1.381613</v>
      </c>
      <c r="AF27" s="40">
        <v>1.426919</v>
      </c>
      <c r="AG27" s="40">
        <v>1.4708829999999999</v>
      </c>
      <c r="AH27" s="40">
        <v>1.513304</v>
      </c>
      <c r="AI27" s="41">
        <v>5.3719999999999997E-2</v>
      </c>
      <c r="AJ27" s="42"/>
      <c r="AK27" s="43"/>
    </row>
    <row r="28" spans="1:37" ht="15" customHeight="1" x14ac:dyDescent="0.45">
      <c r="A28" s="35" t="s">
        <v>1115</v>
      </c>
      <c r="B28" s="39" t="s">
        <v>856</v>
      </c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1.8810000000000001E-3</v>
      </c>
      <c r="O28" s="40">
        <v>1.2884E-2</v>
      </c>
      <c r="P28" s="40">
        <v>3.2982999999999998E-2</v>
      </c>
      <c r="Q28" s="40">
        <v>5.7556000000000003E-2</v>
      </c>
      <c r="R28" s="40">
        <v>8.4198999999999996E-2</v>
      </c>
      <c r="S28" s="40">
        <v>0.11174099999999999</v>
      </c>
      <c r="T28" s="40">
        <v>0.13961599999999999</v>
      </c>
      <c r="U28" s="40">
        <v>0.167578</v>
      </c>
      <c r="V28" s="40">
        <v>0.19550500000000001</v>
      </c>
      <c r="W28" s="40">
        <v>0.22353200000000001</v>
      </c>
      <c r="X28" s="40">
        <v>0.25176300000000001</v>
      </c>
      <c r="Y28" s="40">
        <v>0.27990900000000002</v>
      </c>
      <c r="Z28" s="40">
        <v>0.30769000000000002</v>
      </c>
      <c r="AA28" s="40">
        <v>0.33503699999999997</v>
      </c>
      <c r="AB28" s="40">
        <v>0.361595</v>
      </c>
      <c r="AC28" s="40">
        <v>0.38701000000000002</v>
      </c>
      <c r="AD28" s="40">
        <v>0.41109800000000002</v>
      </c>
      <c r="AE28" s="40">
        <v>0.43330400000000002</v>
      </c>
      <c r="AF28" s="40">
        <v>0.45367800000000003</v>
      </c>
      <c r="AG28" s="40">
        <v>0.47197699999999998</v>
      </c>
      <c r="AH28" s="40">
        <v>0.48831799999999997</v>
      </c>
      <c r="AI28" s="41" t="s">
        <v>12</v>
      </c>
      <c r="AJ28" s="42"/>
      <c r="AK28" s="43"/>
    </row>
    <row r="29" spans="1:37" ht="15" customHeight="1" x14ac:dyDescent="0.45">
      <c r="A29" s="35" t="s">
        <v>1116</v>
      </c>
      <c r="B29" s="39" t="s">
        <v>855</v>
      </c>
      <c r="C29" s="40">
        <v>3.8116050000000001</v>
      </c>
      <c r="D29" s="40">
        <v>3.859083</v>
      </c>
      <c r="E29" s="40">
        <v>3.8836309999999998</v>
      </c>
      <c r="F29" s="40">
        <v>3.8868299999999998</v>
      </c>
      <c r="G29" s="40">
        <v>3.8804989999999999</v>
      </c>
      <c r="H29" s="40">
        <v>3.8661729999999999</v>
      </c>
      <c r="I29" s="40">
        <v>3.8355060000000001</v>
      </c>
      <c r="J29" s="40">
        <v>3.7977789999999998</v>
      </c>
      <c r="K29" s="40">
        <v>3.7540339999999999</v>
      </c>
      <c r="L29" s="40">
        <v>3.7064189999999999</v>
      </c>
      <c r="M29" s="40">
        <v>3.6587619999999998</v>
      </c>
      <c r="N29" s="40">
        <v>3.6184479999999999</v>
      </c>
      <c r="O29" s="40">
        <v>3.582125</v>
      </c>
      <c r="P29" s="40">
        <v>3.5528170000000001</v>
      </c>
      <c r="Q29" s="40">
        <v>3.5372810000000001</v>
      </c>
      <c r="R29" s="40">
        <v>3.5348540000000002</v>
      </c>
      <c r="S29" s="40">
        <v>3.549188</v>
      </c>
      <c r="T29" s="40">
        <v>3.5789360000000001</v>
      </c>
      <c r="U29" s="40">
        <v>3.622379</v>
      </c>
      <c r="V29" s="40">
        <v>3.677235</v>
      </c>
      <c r="W29" s="40">
        <v>3.7408709999999998</v>
      </c>
      <c r="X29" s="40">
        <v>3.8106900000000001</v>
      </c>
      <c r="Y29" s="40">
        <v>3.8845179999999999</v>
      </c>
      <c r="Z29" s="40">
        <v>3.9613049999999999</v>
      </c>
      <c r="AA29" s="40">
        <v>4.0373700000000001</v>
      </c>
      <c r="AB29" s="40">
        <v>4.1115839999999997</v>
      </c>
      <c r="AC29" s="40">
        <v>4.1843630000000003</v>
      </c>
      <c r="AD29" s="40">
        <v>4.2539559999999996</v>
      </c>
      <c r="AE29" s="40">
        <v>4.3217759999999998</v>
      </c>
      <c r="AF29" s="40">
        <v>4.3875190000000002</v>
      </c>
      <c r="AG29" s="40">
        <v>4.4501730000000004</v>
      </c>
      <c r="AH29" s="40">
        <v>4.5097630000000004</v>
      </c>
      <c r="AI29" s="41">
        <v>5.4400000000000004E-3</v>
      </c>
      <c r="AJ29" s="42"/>
      <c r="AK29" s="43"/>
    </row>
    <row r="30" spans="1:37" ht="15" customHeight="1" x14ac:dyDescent="0.45">
      <c r="A30" s="35" t="s">
        <v>1117</v>
      </c>
      <c r="B30" s="39" t="s">
        <v>854</v>
      </c>
      <c r="C30" s="40">
        <v>1.9120999999999999E-2</v>
      </c>
      <c r="D30" s="40">
        <v>1.7347000000000001E-2</v>
      </c>
      <c r="E30" s="40">
        <v>1.6393999999999999E-2</v>
      </c>
      <c r="F30" s="40">
        <v>1.5558000000000001E-2</v>
      </c>
      <c r="G30" s="40">
        <v>1.4829E-2</v>
      </c>
      <c r="H30" s="40">
        <v>1.417E-2</v>
      </c>
      <c r="I30" s="40">
        <v>1.3566E-2</v>
      </c>
      <c r="J30" s="40">
        <v>1.3062000000000001E-2</v>
      </c>
      <c r="K30" s="40">
        <v>1.2612E-2</v>
      </c>
      <c r="L30" s="40">
        <v>1.2227999999999999E-2</v>
      </c>
      <c r="M30" s="40">
        <v>1.1908E-2</v>
      </c>
      <c r="N30" s="40">
        <v>1.1658E-2</v>
      </c>
      <c r="O30" s="40">
        <v>1.1488999999999999E-2</v>
      </c>
      <c r="P30" s="40">
        <v>1.1365E-2</v>
      </c>
      <c r="Q30" s="40">
        <v>1.1294E-2</v>
      </c>
      <c r="R30" s="40">
        <v>1.1282E-2</v>
      </c>
      <c r="S30" s="40">
        <v>1.1313E-2</v>
      </c>
      <c r="T30" s="40">
        <v>1.1377999999999999E-2</v>
      </c>
      <c r="U30" s="40">
        <v>1.1431E-2</v>
      </c>
      <c r="V30" s="40">
        <v>1.1501000000000001E-2</v>
      </c>
      <c r="W30" s="40">
        <v>1.1580999999999999E-2</v>
      </c>
      <c r="X30" s="40">
        <v>1.1665999999999999E-2</v>
      </c>
      <c r="Y30" s="40">
        <v>1.1795999999999999E-2</v>
      </c>
      <c r="Z30" s="40">
        <v>1.1886000000000001E-2</v>
      </c>
      <c r="AA30" s="40">
        <v>1.2037000000000001E-2</v>
      </c>
      <c r="AB30" s="40">
        <v>1.2189E-2</v>
      </c>
      <c r="AC30" s="40">
        <v>1.2342000000000001E-2</v>
      </c>
      <c r="AD30" s="40">
        <v>1.2496999999999999E-2</v>
      </c>
      <c r="AE30" s="40">
        <v>1.2651000000000001E-2</v>
      </c>
      <c r="AF30" s="40">
        <v>1.2812E-2</v>
      </c>
      <c r="AG30" s="40">
        <v>1.2975E-2</v>
      </c>
      <c r="AH30" s="40">
        <v>1.3140000000000001E-2</v>
      </c>
      <c r="AI30" s="41">
        <v>-1.2026E-2</v>
      </c>
      <c r="AJ30" s="42"/>
      <c r="AK30" s="43"/>
    </row>
    <row r="31" spans="1:37" ht="15" customHeight="1" x14ac:dyDescent="0.45">
      <c r="A31" s="35" t="s">
        <v>1118</v>
      </c>
      <c r="B31" s="39" t="s">
        <v>853</v>
      </c>
      <c r="C31" s="40">
        <v>4.5634000000000001E-2</v>
      </c>
      <c r="D31" s="40">
        <v>4.4181999999999999E-2</v>
      </c>
      <c r="E31" s="40">
        <v>4.2873000000000001E-2</v>
      </c>
      <c r="F31" s="40">
        <v>4.1647000000000003E-2</v>
      </c>
      <c r="G31" s="40">
        <v>4.0507000000000001E-2</v>
      </c>
      <c r="H31" s="40">
        <v>3.9312E-2</v>
      </c>
      <c r="I31" s="40">
        <v>3.8039999999999997E-2</v>
      </c>
      <c r="J31" s="40">
        <v>3.6778999999999999E-2</v>
      </c>
      <c r="K31" s="40">
        <v>3.5555999999999997E-2</v>
      </c>
      <c r="L31" s="40">
        <v>3.4443000000000001E-2</v>
      </c>
      <c r="M31" s="40">
        <v>3.3499000000000001E-2</v>
      </c>
      <c r="N31" s="40">
        <v>3.2729000000000001E-2</v>
      </c>
      <c r="O31" s="40">
        <v>3.2132000000000001E-2</v>
      </c>
      <c r="P31" s="40">
        <v>3.1655999999999997E-2</v>
      </c>
      <c r="Q31" s="40">
        <v>3.1341000000000001E-2</v>
      </c>
      <c r="R31" s="40">
        <v>3.1182000000000001E-2</v>
      </c>
      <c r="S31" s="40">
        <v>3.1119999999999998E-2</v>
      </c>
      <c r="T31" s="40">
        <v>3.1134999999999999E-2</v>
      </c>
      <c r="U31" s="40">
        <v>3.1153E-2</v>
      </c>
      <c r="V31" s="40">
        <v>3.1209000000000001E-2</v>
      </c>
      <c r="W31" s="40">
        <v>3.1319E-2</v>
      </c>
      <c r="X31" s="40">
        <v>3.1456999999999999E-2</v>
      </c>
      <c r="Y31" s="40">
        <v>3.1711999999999997E-2</v>
      </c>
      <c r="Z31" s="40">
        <v>3.2018999999999999E-2</v>
      </c>
      <c r="AA31" s="40">
        <v>3.2342000000000003E-2</v>
      </c>
      <c r="AB31" s="40">
        <v>3.2680000000000001E-2</v>
      </c>
      <c r="AC31" s="40">
        <v>3.3034000000000001E-2</v>
      </c>
      <c r="AD31" s="40">
        <v>3.3389000000000002E-2</v>
      </c>
      <c r="AE31" s="40">
        <v>3.3746999999999999E-2</v>
      </c>
      <c r="AF31" s="40">
        <v>3.4112999999999997E-2</v>
      </c>
      <c r="AG31" s="40">
        <v>3.4470000000000001E-2</v>
      </c>
      <c r="AH31" s="40">
        <v>3.4820999999999998E-2</v>
      </c>
      <c r="AI31" s="41">
        <v>-8.685E-3</v>
      </c>
      <c r="AJ31" s="42"/>
      <c r="AK31" s="43"/>
    </row>
    <row r="32" spans="1:37" ht="15" customHeight="1" x14ac:dyDescent="0.45">
      <c r="A32" s="35" t="s">
        <v>1119</v>
      </c>
      <c r="B32" s="39" t="s">
        <v>852</v>
      </c>
      <c r="C32" s="40">
        <v>4.666E-3</v>
      </c>
      <c r="D32" s="40">
        <v>4.81E-3</v>
      </c>
      <c r="E32" s="40">
        <v>4.9560000000000003E-3</v>
      </c>
      <c r="F32" s="40">
        <v>5.0829999999999998E-3</v>
      </c>
      <c r="G32" s="40">
        <v>5.2160000000000002E-3</v>
      </c>
      <c r="H32" s="40">
        <v>5.3470000000000002E-3</v>
      </c>
      <c r="I32" s="40">
        <v>5.4730000000000004E-3</v>
      </c>
      <c r="J32" s="40">
        <v>5.6039999999999996E-3</v>
      </c>
      <c r="K32" s="40">
        <v>5.7419999999999997E-3</v>
      </c>
      <c r="L32" s="40">
        <v>5.8830000000000002E-3</v>
      </c>
      <c r="M32" s="40">
        <v>6.0260000000000001E-3</v>
      </c>
      <c r="N32" s="40">
        <v>6.169E-3</v>
      </c>
      <c r="O32" s="40">
        <v>6.3150000000000003E-3</v>
      </c>
      <c r="P32" s="40">
        <v>6.4510000000000001E-3</v>
      </c>
      <c r="Q32" s="40">
        <v>6.5830000000000003E-3</v>
      </c>
      <c r="R32" s="40">
        <v>6.711E-3</v>
      </c>
      <c r="S32" s="40">
        <v>6.8329999999999997E-3</v>
      </c>
      <c r="T32" s="40">
        <v>6.9509999999999997E-3</v>
      </c>
      <c r="U32" s="40">
        <v>7.0670000000000004E-3</v>
      </c>
      <c r="V32" s="40">
        <v>7.1809999999999999E-3</v>
      </c>
      <c r="W32" s="40">
        <v>7.2979999999999998E-3</v>
      </c>
      <c r="X32" s="40">
        <v>7.4200000000000004E-3</v>
      </c>
      <c r="Y32" s="40">
        <v>7.5110000000000003E-3</v>
      </c>
      <c r="Z32" s="40">
        <v>7.6410000000000002E-3</v>
      </c>
      <c r="AA32" s="40">
        <v>7.7840000000000001E-3</v>
      </c>
      <c r="AB32" s="40">
        <v>7.9369999999999996E-3</v>
      </c>
      <c r="AC32" s="40">
        <v>8.0979999999999993E-3</v>
      </c>
      <c r="AD32" s="40">
        <v>8.2649999999999998E-3</v>
      </c>
      <c r="AE32" s="40">
        <v>8.4340000000000005E-3</v>
      </c>
      <c r="AF32" s="40">
        <v>8.6099999999999996E-3</v>
      </c>
      <c r="AG32" s="40">
        <v>8.7889999999999999E-3</v>
      </c>
      <c r="AH32" s="40">
        <v>8.9720000000000008E-3</v>
      </c>
      <c r="AI32" s="41">
        <v>2.1309999999999999E-2</v>
      </c>
      <c r="AJ32" s="42"/>
      <c r="AK32" s="43"/>
    </row>
    <row r="33" spans="1:37" ht="15" customHeight="1" x14ac:dyDescent="0.45">
      <c r="A33" s="35" t="s">
        <v>1120</v>
      </c>
      <c r="B33" s="39" t="s">
        <v>851</v>
      </c>
      <c r="C33" s="40">
        <v>8.4449999999999994E-3</v>
      </c>
      <c r="D33" s="40">
        <v>8.4010000000000005E-3</v>
      </c>
      <c r="E33" s="40">
        <v>8.3960000000000007E-3</v>
      </c>
      <c r="F33" s="40">
        <v>8.3829999999999998E-3</v>
      </c>
      <c r="G33" s="40">
        <v>8.3850000000000001E-3</v>
      </c>
      <c r="H33" s="40">
        <v>8.3899999999999999E-3</v>
      </c>
      <c r="I33" s="40">
        <v>8.3979999999999992E-3</v>
      </c>
      <c r="J33" s="40">
        <v>8.4130000000000003E-3</v>
      </c>
      <c r="K33" s="40">
        <v>8.4379999999999993E-3</v>
      </c>
      <c r="L33" s="40">
        <v>8.4670000000000006E-3</v>
      </c>
      <c r="M33" s="40">
        <v>8.5050000000000004E-3</v>
      </c>
      <c r="N33" s="40">
        <v>8.5489999999999993E-3</v>
      </c>
      <c r="O33" s="40">
        <v>8.5950000000000002E-3</v>
      </c>
      <c r="P33" s="40">
        <v>8.6390000000000008E-3</v>
      </c>
      <c r="Q33" s="40">
        <v>8.6949999999999996E-3</v>
      </c>
      <c r="R33" s="40">
        <v>8.7620000000000007E-3</v>
      </c>
      <c r="S33" s="40">
        <v>8.8310000000000003E-3</v>
      </c>
      <c r="T33" s="40">
        <v>8.9020000000000002E-3</v>
      </c>
      <c r="U33" s="40">
        <v>8.9700000000000005E-3</v>
      </c>
      <c r="V33" s="40">
        <v>9.0369999999999999E-3</v>
      </c>
      <c r="W33" s="40">
        <v>9.1090000000000008E-3</v>
      </c>
      <c r="X33" s="40">
        <v>9.1859999999999997E-3</v>
      </c>
      <c r="Y33" s="40">
        <v>9.1970000000000003E-3</v>
      </c>
      <c r="Z33" s="40">
        <v>9.2739999999999993E-3</v>
      </c>
      <c r="AA33" s="40">
        <v>9.3640000000000008E-3</v>
      </c>
      <c r="AB33" s="40">
        <v>9.4590000000000004E-3</v>
      </c>
      <c r="AC33" s="40">
        <v>9.5589999999999998E-3</v>
      </c>
      <c r="AD33" s="40">
        <v>9.6579999999999999E-3</v>
      </c>
      <c r="AE33" s="40">
        <v>9.7579999999999993E-3</v>
      </c>
      <c r="AF33" s="40">
        <v>9.8580000000000004E-3</v>
      </c>
      <c r="AG33" s="40">
        <v>9.9550000000000003E-3</v>
      </c>
      <c r="AH33" s="40">
        <v>1.0049000000000001E-2</v>
      </c>
      <c r="AI33" s="41">
        <v>5.6249999999999998E-3</v>
      </c>
      <c r="AJ33" s="42"/>
      <c r="AK33" s="43"/>
    </row>
    <row r="34" spans="1:37" ht="15" customHeight="1" x14ac:dyDescent="0.45">
      <c r="A34" s="35" t="s">
        <v>1121</v>
      </c>
      <c r="B34" s="39" t="s">
        <v>850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40">
        <v>0</v>
      </c>
      <c r="AG34" s="40">
        <v>0</v>
      </c>
      <c r="AH34" s="40">
        <v>0</v>
      </c>
      <c r="AI34" s="41" t="s">
        <v>12</v>
      </c>
      <c r="AJ34" s="42"/>
      <c r="AK34" s="43"/>
    </row>
    <row r="35" spans="1:37" ht="15" customHeight="1" x14ac:dyDescent="0.45">
      <c r="A35" s="35" t="s">
        <v>1122</v>
      </c>
      <c r="B35" s="39" t="s">
        <v>849</v>
      </c>
      <c r="C35" s="40">
        <v>6.4460000000000003E-3</v>
      </c>
      <c r="D35" s="40">
        <v>7.2189999999999997E-3</v>
      </c>
      <c r="E35" s="40">
        <v>7.6160000000000004E-3</v>
      </c>
      <c r="F35" s="40">
        <v>7.8930000000000007E-3</v>
      </c>
      <c r="G35" s="40">
        <v>8.1449999999999995E-3</v>
      </c>
      <c r="H35" s="40">
        <v>8.3909999999999992E-3</v>
      </c>
      <c r="I35" s="40">
        <v>8.6689999999999996E-3</v>
      </c>
      <c r="J35" s="40">
        <v>8.9859999999999992E-3</v>
      </c>
      <c r="K35" s="40">
        <v>9.3489999999999997E-3</v>
      </c>
      <c r="L35" s="40">
        <v>9.757E-3</v>
      </c>
      <c r="M35" s="40">
        <v>1.0205000000000001E-2</v>
      </c>
      <c r="N35" s="40">
        <v>1.069E-2</v>
      </c>
      <c r="O35" s="40">
        <v>1.1183E-2</v>
      </c>
      <c r="P35" s="40">
        <v>1.167E-2</v>
      </c>
      <c r="Q35" s="40">
        <v>1.2154E-2</v>
      </c>
      <c r="R35" s="40">
        <v>1.2643E-2</v>
      </c>
      <c r="S35" s="40">
        <v>1.3188E-2</v>
      </c>
      <c r="T35" s="40">
        <v>1.3809999999999999E-2</v>
      </c>
      <c r="U35" s="40">
        <v>1.4520999999999999E-2</v>
      </c>
      <c r="V35" s="40">
        <v>1.5308E-2</v>
      </c>
      <c r="W35" s="40">
        <v>1.6171999999999999E-2</v>
      </c>
      <c r="X35" s="40">
        <v>1.7087000000000001E-2</v>
      </c>
      <c r="Y35" s="40">
        <v>1.806E-2</v>
      </c>
      <c r="Z35" s="40">
        <v>1.9102000000000001E-2</v>
      </c>
      <c r="AA35" s="40">
        <v>2.0195000000000001E-2</v>
      </c>
      <c r="AB35" s="40">
        <v>2.1333000000000001E-2</v>
      </c>
      <c r="AC35" s="40">
        <v>2.2498000000000001E-2</v>
      </c>
      <c r="AD35" s="40">
        <v>2.368E-2</v>
      </c>
      <c r="AE35" s="40">
        <v>2.4874E-2</v>
      </c>
      <c r="AF35" s="40">
        <v>2.6086999999999999E-2</v>
      </c>
      <c r="AG35" s="40">
        <v>2.7310000000000001E-2</v>
      </c>
      <c r="AH35" s="40">
        <v>2.8545999999999998E-2</v>
      </c>
      <c r="AI35" s="41">
        <v>4.9174000000000002E-2</v>
      </c>
      <c r="AJ35" s="42"/>
      <c r="AK35" s="43"/>
    </row>
    <row r="36" spans="1:37" ht="15" customHeight="1" x14ac:dyDescent="0.45">
      <c r="A36" s="35" t="s">
        <v>1123</v>
      </c>
      <c r="B36" s="39" t="s">
        <v>867</v>
      </c>
      <c r="C36" s="40">
        <v>10.222829000000001</v>
      </c>
      <c r="D36" s="40">
        <v>10.617143</v>
      </c>
      <c r="E36" s="40">
        <v>11.053807000000001</v>
      </c>
      <c r="F36" s="40">
        <v>11.436996000000001</v>
      </c>
      <c r="G36" s="40">
        <v>11.795788999999999</v>
      </c>
      <c r="H36" s="40">
        <v>12.156991</v>
      </c>
      <c r="I36" s="40">
        <v>12.514138000000001</v>
      </c>
      <c r="J36" s="40">
        <v>12.848801999999999</v>
      </c>
      <c r="K36" s="40">
        <v>13.162982</v>
      </c>
      <c r="L36" s="40">
        <v>13.473589</v>
      </c>
      <c r="M36" s="40">
        <v>13.794402</v>
      </c>
      <c r="N36" s="40">
        <v>14.1615</v>
      </c>
      <c r="O36" s="40">
        <v>14.592632999999999</v>
      </c>
      <c r="P36" s="40">
        <v>15.08718</v>
      </c>
      <c r="Q36" s="40">
        <v>15.650729</v>
      </c>
      <c r="R36" s="40">
        <v>16.287814999999998</v>
      </c>
      <c r="S36" s="40">
        <v>16.997779999999999</v>
      </c>
      <c r="T36" s="40">
        <v>17.772234000000001</v>
      </c>
      <c r="U36" s="40">
        <v>18.608532</v>
      </c>
      <c r="V36" s="40">
        <v>19.491678</v>
      </c>
      <c r="W36" s="40">
        <v>20.416979000000001</v>
      </c>
      <c r="X36" s="40">
        <v>21.370183999999998</v>
      </c>
      <c r="Y36" s="40">
        <v>22.333646999999999</v>
      </c>
      <c r="Z36" s="40">
        <v>23.308502000000001</v>
      </c>
      <c r="AA36" s="40">
        <v>24.289047</v>
      </c>
      <c r="AB36" s="40">
        <v>25.271196</v>
      </c>
      <c r="AC36" s="40">
        <v>26.258075999999999</v>
      </c>
      <c r="AD36" s="40">
        <v>27.239279</v>
      </c>
      <c r="AE36" s="40">
        <v>28.216889999999999</v>
      </c>
      <c r="AF36" s="40">
        <v>29.196836000000001</v>
      </c>
      <c r="AG36" s="40">
        <v>30.168068000000002</v>
      </c>
      <c r="AH36" s="40">
        <v>31.128422</v>
      </c>
      <c r="AI36" s="41">
        <v>3.6572E-2</v>
      </c>
      <c r="AJ36" s="42"/>
      <c r="AK36" s="43"/>
    </row>
    <row r="38" spans="1:37" ht="15" customHeight="1" x14ac:dyDescent="0.45">
      <c r="A38" s="35" t="s">
        <v>1124</v>
      </c>
      <c r="B38" s="38" t="s">
        <v>1125</v>
      </c>
      <c r="C38" s="44">
        <v>133.895386</v>
      </c>
      <c r="D38" s="44">
        <v>134.05827300000001</v>
      </c>
      <c r="E38" s="44">
        <v>134.04151899999999</v>
      </c>
      <c r="F38" s="44">
        <v>133.89660599999999</v>
      </c>
      <c r="G38" s="44">
        <v>133.79484600000001</v>
      </c>
      <c r="H38" s="44">
        <v>133.727722</v>
      </c>
      <c r="I38" s="44">
        <v>133.74580399999999</v>
      </c>
      <c r="J38" s="44">
        <v>133.752319</v>
      </c>
      <c r="K38" s="44">
        <v>133.765961</v>
      </c>
      <c r="L38" s="44">
        <v>133.72644</v>
      </c>
      <c r="M38" s="44">
        <v>133.65621899999999</v>
      </c>
      <c r="N38" s="44">
        <v>133.62037699999999</v>
      </c>
      <c r="O38" s="44">
        <v>133.60363799999999</v>
      </c>
      <c r="P38" s="44">
        <v>133.63992300000001</v>
      </c>
      <c r="Q38" s="44">
        <v>133.77722199999999</v>
      </c>
      <c r="R38" s="44">
        <v>134.04431199999999</v>
      </c>
      <c r="S38" s="44">
        <v>134.46835300000001</v>
      </c>
      <c r="T38" s="44">
        <v>135.06904599999999</v>
      </c>
      <c r="U38" s="44">
        <v>135.82818599999999</v>
      </c>
      <c r="V38" s="44">
        <v>136.762787</v>
      </c>
      <c r="W38" s="44">
        <v>137.85112000000001</v>
      </c>
      <c r="X38" s="44">
        <v>139.04624899999999</v>
      </c>
      <c r="Y38" s="44">
        <v>140.329498</v>
      </c>
      <c r="Z38" s="44">
        <v>141.702606</v>
      </c>
      <c r="AA38" s="44">
        <v>143.11325099999999</v>
      </c>
      <c r="AB38" s="44">
        <v>144.55834999999999</v>
      </c>
      <c r="AC38" s="44">
        <v>146.044815</v>
      </c>
      <c r="AD38" s="44">
        <v>147.532791</v>
      </c>
      <c r="AE38" s="44">
        <v>149.027039</v>
      </c>
      <c r="AF38" s="44">
        <v>150.52847299999999</v>
      </c>
      <c r="AG38" s="44">
        <v>152.00276199999999</v>
      </c>
      <c r="AH38" s="44">
        <v>153.45178200000001</v>
      </c>
      <c r="AI38" s="45">
        <v>4.4070000000000003E-3</v>
      </c>
      <c r="AJ38" s="42"/>
      <c r="AK38" s="43"/>
    </row>
    <row r="39" spans="1:37" ht="15" customHeight="1" x14ac:dyDescent="0.45">
      <c r="A39" s="21"/>
      <c r="B39" s="38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5"/>
    </row>
    <row r="40" spans="1:37" ht="15" customHeight="1" x14ac:dyDescent="0.45">
      <c r="A40" s="31"/>
      <c r="B40" s="38" t="s">
        <v>1126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</row>
    <row r="41" spans="1:37" ht="15" customHeight="1" x14ac:dyDescent="0.45">
      <c r="A41" s="31"/>
      <c r="B41" s="38" t="s">
        <v>866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45">
      <c r="A42" s="35" t="s">
        <v>1127</v>
      </c>
      <c r="B42" s="39" t="s">
        <v>865</v>
      </c>
      <c r="C42" s="40">
        <v>106.130341</v>
      </c>
      <c r="D42" s="40">
        <v>107.117836</v>
      </c>
      <c r="E42" s="40">
        <v>108.288231</v>
      </c>
      <c r="F42" s="40">
        <v>109.593132</v>
      </c>
      <c r="G42" s="40">
        <v>111.108971</v>
      </c>
      <c r="H42" s="40">
        <v>112.79714199999999</v>
      </c>
      <c r="I42" s="40">
        <v>114.501457</v>
      </c>
      <c r="J42" s="40">
        <v>116.14720199999999</v>
      </c>
      <c r="K42" s="40">
        <v>117.66289500000001</v>
      </c>
      <c r="L42" s="40">
        <v>119.02029400000001</v>
      </c>
      <c r="M42" s="40">
        <v>120.18047300000001</v>
      </c>
      <c r="N42" s="40">
        <v>121.083443</v>
      </c>
      <c r="O42" s="40">
        <v>121.77430699999999</v>
      </c>
      <c r="P42" s="40">
        <v>122.263672</v>
      </c>
      <c r="Q42" s="40">
        <v>122.52568100000001</v>
      </c>
      <c r="R42" s="40">
        <v>122.548401</v>
      </c>
      <c r="S42" s="40">
        <v>122.365128</v>
      </c>
      <c r="T42" s="40">
        <v>122.018181</v>
      </c>
      <c r="U42" s="40">
        <v>121.54975899999999</v>
      </c>
      <c r="V42" s="40">
        <v>120.98556499999999</v>
      </c>
      <c r="W42" s="40">
        <v>120.33566999999999</v>
      </c>
      <c r="X42" s="40">
        <v>119.630692</v>
      </c>
      <c r="Y42" s="40">
        <v>118.91525300000001</v>
      </c>
      <c r="Z42" s="40">
        <v>118.181015</v>
      </c>
      <c r="AA42" s="40">
        <v>117.43291499999999</v>
      </c>
      <c r="AB42" s="40">
        <v>116.70893100000001</v>
      </c>
      <c r="AC42" s="40">
        <v>116.007751</v>
      </c>
      <c r="AD42" s="40">
        <v>115.35741400000001</v>
      </c>
      <c r="AE42" s="40">
        <v>114.730209</v>
      </c>
      <c r="AF42" s="40">
        <v>114.135139</v>
      </c>
      <c r="AG42" s="40">
        <v>113.575684</v>
      </c>
      <c r="AH42" s="40">
        <v>113.059967</v>
      </c>
      <c r="AI42" s="41">
        <v>2.042E-3</v>
      </c>
    </row>
    <row r="43" spans="1:37" ht="15" customHeight="1" x14ac:dyDescent="0.45">
      <c r="A43" s="35" t="s">
        <v>1128</v>
      </c>
      <c r="B43" s="39" t="s">
        <v>864</v>
      </c>
      <c r="C43" s="40">
        <v>0.54385899999999998</v>
      </c>
      <c r="D43" s="40">
        <v>0.62545799999999996</v>
      </c>
      <c r="E43" s="40">
        <v>0.72867599999999999</v>
      </c>
      <c r="F43" s="40">
        <v>0.854298</v>
      </c>
      <c r="G43" s="40">
        <v>0.97786899999999999</v>
      </c>
      <c r="H43" s="40">
        <v>1.0900879999999999</v>
      </c>
      <c r="I43" s="40">
        <v>1.2002520000000001</v>
      </c>
      <c r="J43" s="40">
        <v>1.303776</v>
      </c>
      <c r="K43" s="40">
        <v>1.404174</v>
      </c>
      <c r="L43" s="40">
        <v>1.496801</v>
      </c>
      <c r="M43" s="40">
        <v>1.584095</v>
      </c>
      <c r="N43" s="40">
        <v>1.6666620000000001</v>
      </c>
      <c r="O43" s="40">
        <v>1.740737</v>
      </c>
      <c r="P43" s="40">
        <v>1.8072809999999999</v>
      </c>
      <c r="Q43" s="40">
        <v>1.8648739999999999</v>
      </c>
      <c r="R43" s="40">
        <v>1.9151860000000001</v>
      </c>
      <c r="S43" s="40">
        <v>1.9575039999999999</v>
      </c>
      <c r="T43" s="40">
        <v>1.9927189999999999</v>
      </c>
      <c r="U43" s="40">
        <v>2.0216970000000001</v>
      </c>
      <c r="V43" s="40">
        <v>2.046996</v>
      </c>
      <c r="W43" s="40">
        <v>2.0682529999999999</v>
      </c>
      <c r="X43" s="40">
        <v>2.0858660000000002</v>
      </c>
      <c r="Y43" s="40">
        <v>2.1002369999999999</v>
      </c>
      <c r="Z43" s="40">
        <v>2.110989</v>
      </c>
      <c r="AA43" s="40">
        <v>2.1190169999999999</v>
      </c>
      <c r="AB43" s="40">
        <v>2.125086</v>
      </c>
      <c r="AC43" s="40">
        <v>2.1286149999999999</v>
      </c>
      <c r="AD43" s="40">
        <v>2.1314839999999999</v>
      </c>
      <c r="AE43" s="40">
        <v>2.1344949999999998</v>
      </c>
      <c r="AF43" s="40">
        <v>2.1368279999999999</v>
      </c>
      <c r="AG43" s="40">
        <v>2.1383549999999998</v>
      </c>
      <c r="AH43" s="40">
        <v>2.1391279999999999</v>
      </c>
      <c r="AI43" s="41">
        <v>4.5165999999999998E-2</v>
      </c>
      <c r="AJ43" s="42"/>
      <c r="AK43" s="43"/>
    </row>
    <row r="44" spans="1:37" ht="15" customHeight="1" x14ac:dyDescent="0.45">
      <c r="A44" s="35" t="s">
        <v>1129</v>
      </c>
      <c r="B44" s="39" t="s">
        <v>863</v>
      </c>
      <c r="C44" s="40">
        <v>106.67420199999999</v>
      </c>
      <c r="D44" s="40">
        <v>107.74329400000001</v>
      </c>
      <c r="E44" s="40">
        <v>109.016907</v>
      </c>
      <c r="F44" s="40">
        <v>110.447433</v>
      </c>
      <c r="G44" s="40">
        <v>112.086838</v>
      </c>
      <c r="H44" s="40">
        <v>113.88723</v>
      </c>
      <c r="I44" s="40">
        <v>115.701706</v>
      </c>
      <c r="J44" s="40">
        <v>117.450981</v>
      </c>
      <c r="K44" s="40">
        <v>119.06707</v>
      </c>
      <c r="L44" s="40">
        <v>120.51709700000001</v>
      </c>
      <c r="M44" s="40">
        <v>121.764565</v>
      </c>
      <c r="N44" s="40">
        <v>122.750107</v>
      </c>
      <c r="O44" s="40">
        <v>123.515045</v>
      </c>
      <c r="P44" s="40">
        <v>124.070953</v>
      </c>
      <c r="Q44" s="40">
        <v>124.390556</v>
      </c>
      <c r="R44" s="40">
        <v>124.46358499999999</v>
      </c>
      <c r="S44" s="40">
        <v>124.322632</v>
      </c>
      <c r="T44" s="40">
        <v>124.010902</v>
      </c>
      <c r="U44" s="40">
        <v>123.571457</v>
      </c>
      <c r="V44" s="40">
        <v>123.032562</v>
      </c>
      <c r="W44" s="40">
        <v>122.40392300000001</v>
      </c>
      <c r="X44" s="40">
        <v>121.71656</v>
      </c>
      <c r="Y44" s="40">
        <v>121.015488</v>
      </c>
      <c r="Z44" s="40">
        <v>120.292007</v>
      </c>
      <c r="AA44" s="40">
        <v>119.55193300000001</v>
      </c>
      <c r="AB44" s="40">
        <v>118.83401499999999</v>
      </c>
      <c r="AC44" s="40">
        <v>118.136368</v>
      </c>
      <c r="AD44" s="40">
        <v>117.488899</v>
      </c>
      <c r="AE44" s="40">
        <v>116.86470799999999</v>
      </c>
      <c r="AF44" s="40">
        <v>116.27196499999999</v>
      </c>
      <c r="AG44" s="40">
        <v>115.714035</v>
      </c>
      <c r="AH44" s="40">
        <v>115.19909699999999</v>
      </c>
      <c r="AI44" s="41">
        <v>2.483E-3</v>
      </c>
      <c r="AJ44" s="42"/>
      <c r="AK44" s="43"/>
    </row>
    <row r="45" spans="1:37" ht="15" customHeight="1" x14ac:dyDescent="0.45">
      <c r="A45" s="21"/>
      <c r="B45" s="47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3"/>
    </row>
    <row r="46" spans="1:37" ht="15" customHeight="1" x14ac:dyDescent="0.45">
      <c r="A46" s="31"/>
      <c r="B46" s="38" t="s">
        <v>862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45">
      <c r="A47" s="35" t="s">
        <v>1130</v>
      </c>
      <c r="B47" s="39" t="s">
        <v>861</v>
      </c>
      <c r="C47" s="40">
        <v>15.253917</v>
      </c>
      <c r="D47" s="40">
        <v>15.331124000000001</v>
      </c>
      <c r="E47" s="40">
        <v>15.291395</v>
      </c>
      <c r="F47" s="40">
        <v>15.196456</v>
      </c>
      <c r="G47" s="40">
        <v>15.058515999999999</v>
      </c>
      <c r="H47" s="40">
        <v>14.873129</v>
      </c>
      <c r="I47" s="40">
        <v>14.647387999999999</v>
      </c>
      <c r="J47" s="40">
        <v>14.39424</v>
      </c>
      <c r="K47" s="40">
        <v>14.120316000000001</v>
      </c>
      <c r="L47" s="40">
        <v>13.838642999999999</v>
      </c>
      <c r="M47" s="40">
        <v>13.561067</v>
      </c>
      <c r="N47" s="40">
        <v>13.287451000000001</v>
      </c>
      <c r="O47" s="40">
        <v>13.010576</v>
      </c>
      <c r="P47" s="40">
        <v>12.734076</v>
      </c>
      <c r="Q47" s="40">
        <v>12.462249999999999</v>
      </c>
      <c r="R47" s="40">
        <v>12.197708</v>
      </c>
      <c r="S47" s="40">
        <v>11.943911999999999</v>
      </c>
      <c r="T47" s="40">
        <v>11.708337999999999</v>
      </c>
      <c r="U47" s="40">
        <v>11.494101000000001</v>
      </c>
      <c r="V47" s="40">
        <v>11.295489999999999</v>
      </c>
      <c r="W47" s="40">
        <v>11.117741000000001</v>
      </c>
      <c r="X47" s="40">
        <v>10.961444999999999</v>
      </c>
      <c r="Y47" s="40">
        <v>10.819258</v>
      </c>
      <c r="Z47" s="40">
        <v>10.687566</v>
      </c>
      <c r="AA47" s="40">
        <v>10.563585</v>
      </c>
      <c r="AB47" s="40">
        <v>10.448607000000001</v>
      </c>
      <c r="AC47" s="40">
        <v>10.341664</v>
      </c>
      <c r="AD47" s="40">
        <v>10.243971</v>
      </c>
      <c r="AE47" s="40">
        <v>10.152886000000001</v>
      </c>
      <c r="AF47" s="40">
        <v>10.068619999999999</v>
      </c>
      <c r="AG47" s="40">
        <v>9.9910460000000008</v>
      </c>
      <c r="AH47" s="40">
        <v>9.9205109999999994</v>
      </c>
      <c r="AI47" s="41">
        <v>-1.3783E-2</v>
      </c>
    </row>
    <row r="48" spans="1:37" ht="15" customHeight="1" x14ac:dyDescent="0.45">
      <c r="A48" s="35" t="s">
        <v>1131</v>
      </c>
      <c r="B48" s="39" t="s">
        <v>860</v>
      </c>
      <c r="C48" s="40">
        <v>1.76E-4</v>
      </c>
      <c r="D48" s="40">
        <v>4.0200000000000001E-4</v>
      </c>
      <c r="E48" s="40">
        <v>6.9899999999999997E-4</v>
      </c>
      <c r="F48" s="40">
        <v>1.083E-3</v>
      </c>
      <c r="G48" s="40">
        <v>1.583E-3</v>
      </c>
      <c r="H48" s="40">
        <v>2.2290000000000001E-3</v>
      </c>
      <c r="I48" s="40">
        <v>3.052E-3</v>
      </c>
      <c r="J48" s="40">
        <v>4.0749999999999996E-3</v>
      </c>
      <c r="K48" s="40">
        <v>5.3220000000000003E-3</v>
      </c>
      <c r="L48" s="40">
        <v>6.8199999999999997E-3</v>
      </c>
      <c r="M48" s="40">
        <v>8.5880000000000001E-3</v>
      </c>
      <c r="N48" s="40">
        <v>1.0619E-2</v>
      </c>
      <c r="O48" s="40">
        <v>1.2912E-2</v>
      </c>
      <c r="P48" s="40">
        <v>1.5461000000000001E-2</v>
      </c>
      <c r="Q48" s="40">
        <v>1.8225000000000002E-2</v>
      </c>
      <c r="R48" s="40">
        <v>2.1163999999999999E-2</v>
      </c>
      <c r="S48" s="40">
        <v>2.4250000000000001E-2</v>
      </c>
      <c r="T48" s="40">
        <v>2.7451E-2</v>
      </c>
      <c r="U48" s="40">
        <v>3.0734999999999998E-2</v>
      </c>
      <c r="V48" s="40">
        <v>3.4058999999999999E-2</v>
      </c>
      <c r="W48" s="40">
        <v>3.7373999999999998E-2</v>
      </c>
      <c r="X48" s="40">
        <v>4.0652000000000001E-2</v>
      </c>
      <c r="Y48" s="40">
        <v>4.3871E-2</v>
      </c>
      <c r="Z48" s="40">
        <v>4.6986E-2</v>
      </c>
      <c r="AA48" s="40">
        <v>4.9985000000000002E-2</v>
      </c>
      <c r="AB48" s="40">
        <v>5.2872000000000002E-2</v>
      </c>
      <c r="AC48" s="40">
        <v>5.5640000000000002E-2</v>
      </c>
      <c r="AD48" s="40">
        <v>5.8302E-2</v>
      </c>
      <c r="AE48" s="40">
        <v>6.0846999999999998E-2</v>
      </c>
      <c r="AF48" s="40">
        <v>6.3284000000000007E-2</v>
      </c>
      <c r="AG48" s="40">
        <v>6.5627000000000005E-2</v>
      </c>
      <c r="AH48" s="40">
        <v>6.7900000000000002E-2</v>
      </c>
      <c r="AI48" s="41">
        <v>0.21187500000000001</v>
      </c>
      <c r="AJ48" s="42"/>
      <c r="AK48" s="43"/>
    </row>
    <row r="49" spans="1:37" ht="15" customHeight="1" x14ac:dyDescent="0.45">
      <c r="A49" s="35" t="s">
        <v>1132</v>
      </c>
      <c r="B49" s="39" t="s">
        <v>859</v>
      </c>
      <c r="C49" s="40">
        <v>5.4510000000000003E-2</v>
      </c>
      <c r="D49" s="40">
        <v>0.108663</v>
      </c>
      <c r="E49" s="40">
        <v>0.169265</v>
      </c>
      <c r="F49" s="40">
        <v>0.23546</v>
      </c>
      <c r="G49" s="40">
        <v>0.305261</v>
      </c>
      <c r="H49" s="40">
        <v>0.381332</v>
      </c>
      <c r="I49" s="40">
        <v>0.45836300000000002</v>
      </c>
      <c r="J49" s="40">
        <v>0.534358</v>
      </c>
      <c r="K49" s="40">
        <v>0.60997299999999999</v>
      </c>
      <c r="L49" s="40">
        <v>0.68616299999999997</v>
      </c>
      <c r="M49" s="40">
        <v>0.76380700000000001</v>
      </c>
      <c r="N49" s="40">
        <v>0.84397599999999995</v>
      </c>
      <c r="O49" s="40">
        <v>0.926292</v>
      </c>
      <c r="P49" s="40">
        <v>1.011531</v>
      </c>
      <c r="Q49" s="40">
        <v>1.099019</v>
      </c>
      <c r="R49" s="40">
        <v>1.1883220000000001</v>
      </c>
      <c r="S49" s="40">
        <v>1.280403</v>
      </c>
      <c r="T49" s="40">
        <v>1.3756820000000001</v>
      </c>
      <c r="U49" s="40">
        <v>1.4735670000000001</v>
      </c>
      <c r="V49" s="40">
        <v>1.573936</v>
      </c>
      <c r="W49" s="40">
        <v>1.676328</v>
      </c>
      <c r="X49" s="40">
        <v>1.7798210000000001</v>
      </c>
      <c r="Y49" s="40">
        <v>1.8817140000000001</v>
      </c>
      <c r="Z49" s="40">
        <v>1.9819020000000001</v>
      </c>
      <c r="AA49" s="40">
        <v>2.0797620000000001</v>
      </c>
      <c r="AB49" s="40">
        <v>2.1758799999999998</v>
      </c>
      <c r="AC49" s="40">
        <v>2.2706059999999999</v>
      </c>
      <c r="AD49" s="40">
        <v>2.3635739999999998</v>
      </c>
      <c r="AE49" s="40">
        <v>2.4554010000000002</v>
      </c>
      <c r="AF49" s="40">
        <v>2.5460250000000002</v>
      </c>
      <c r="AG49" s="40">
        <v>2.6352739999999999</v>
      </c>
      <c r="AH49" s="40">
        <v>2.7231079999999999</v>
      </c>
      <c r="AI49" s="41">
        <v>0.13447100000000001</v>
      </c>
      <c r="AJ49" s="42"/>
      <c r="AK49" s="43"/>
    </row>
    <row r="50" spans="1:37" ht="15" customHeight="1" x14ac:dyDescent="0.45">
      <c r="A50" s="35" t="s">
        <v>1133</v>
      </c>
      <c r="B50" s="39" t="s">
        <v>1040</v>
      </c>
      <c r="C50" s="40">
        <v>1.3566E-2</v>
      </c>
      <c r="D50" s="40">
        <v>1.4288E-2</v>
      </c>
      <c r="E50" s="40">
        <v>1.5262E-2</v>
      </c>
      <c r="F50" s="40">
        <v>1.6528000000000001E-2</v>
      </c>
      <c r="G50" s="40">
        <v>1.814E-2</v>
      </c>
      <c r="H50" s="40">
        <v>2.0187E-2</v>
      </c>
      <c r="I50" s="40">
        <v>2.2745000000000001E-2</v>
      </c>
      <c r="J50" s="40">
        <v>2.5921E-2</v>
      </c>
      <c r="K50" s="40">
        <v>2.9786E-2</v>
      </c>
      <c r="L50" s="40">
        <v>3.4379E-2</v>
      </c>
      <c r="M50" s="40">
        <v>3.9750000000000001E-2</v>
      </c>
      <c r="N50" s="40">
        <v>4.5927000000000003E-2</v>
      </c>
      <c r="O50" s="40">
        <v>5.2932E-2</v>
      </c>
      <c r="P50" s="40">
        <v>6.0720000000000003E-2</v>
      </c>
      <c r="Q50" s="40">
        <v>6.9251999999999994E-2</v>
      </c>
      <c r="R50" s="40">
        <v>7.8524999999999998E-2</v>
      </c>
      <c r="S50" s="40">
        <v>8.8399000000000005E-2</v>
      </c>
      <c r="T50" s="40">
        <v>9.8650000000000002E-2</v>
      </c>
      <c r="U50" s="40">
        <v>0.10914500000000001</v>
      </c>
      <c r="V50" s="40">
        <v>0.119752</v>
      </c>
      <c r="W50" s="40">
        <v>0.13029399999999999</v>
      </c>
      <c r="X50" s="40">
        <v>0.14069699999999999</v>
      </c>
      <c r="Y50" s="40">
        <v>0.15093100000000001</v>
      </c>
      <c r="Z50" s="40">
        <v>0.160798</v>
      </c>
      <c r="AA50" s="40">
        <v>0.170233</v>
      </c>
      <c r="AB50" s="40">
        <v>0.179234</v>
      </c>
      <c r="AC50" s="40">
        <v>0.187747</v>
      </c>
      <c r="AD50" s="40">
        <v>0.19577600000000001</v>
      </c>
      <c r="AE50" s="40">
        <v>0.20324500000000001</v>
      </c>
      <c r="AF50" s="40">
        <v>0.21016299999999999</v>
      </c>
      <c r="AG50" s="40">
        <v>0.21654399999999999</v>
      </c>
      <c r="AH50" s="40">
        <v>0.22242600000000001</v>
      </c>
      <c r="AI50" s="41">
        <v>9.4422000000000006E-2</v>
      </c>
      <c r="AJ50" s="42"/>
      <c r="AK50" s="43"/>
    </row>
    <row r="51" spans="1:37" ht="15" customHeight="1" x14ac:dyDescent="0.45">
      <c r="A51" s="35" t="s">
        <v>1134</v>
      </c>
      <c r="B51" s="39" t="s">
        <v>858</v>
      </c>
      <c r="C51" s="40">
        <v>2.9145999999999998E-2</v>
      </c>
      <c r="D51" s="40">
        <v>3.2828999999999997E-2</v>
      </c>
      <c r="E51" s="40">
        <v>3.6305999999999998E-2</v>
      </c>
      <c r="F51" s="40">
        <v>3.9642999999999998E-2</v>
      </c>
      <c r="G51" s="40">
        <v>4.2986000000000003E-2</v>
      </c>
      <c r="H51" s="40">
        <v>4.6418000000000001E-2</v>
      </c>
      <c r="I51" s="40">
        <v>4.9806000000000003E-2</v>
      </c>
      <c r="J51" s="40">
        <v>5.3122999999999997E-2</v>
      </c>
      <c r="K51" s="40">
        <v>5.6592999999999997E-2</v>
      </c>
      <c r="L51" s="40">
        <v>6.0336000000000001E-2</v>
      </c>
      <c r="M51" s="40">
        <v>6.4379000000000006E-2</v>
      </c>
      <c r="N51" s="40">
        <v>6.8640999999999994E-2</v>
      </c>
      <c r="O51" s="40">
        <v>7.3244000000000004E-2</v>
      </c>
      <c r="P51" s="40">
        <v>7.8420000000000004E-2</v>
      </c>
      <c r="Q51" s="40">
        <v>8.4039000000000003E-2</v>
      </c>
      <c r="R51" s="40">
        <v>9.0008000000000005E-2</v>
      </c>
      <c r="S51" s="40">
        <v>9.6382999999999996E-2</v>
      </c>
      <c r="T51" s="40">
        <v>0.103176</v>
      </c>
      <c r="U51" s="40">
        <v>0.11042399999999999</v>
      </c>
      <c r="V51" s="40">
        <v>0.11828</v>
      </c>
      <c r="W51" s="40">
        <v>0.12695899999999999</v>
      </c>
      <c r="X51" s="40">
        <v>0.13652</v>
      </c>
      <c r="Y51" s="40">
        <v>0.147089</v>
      </c>
      <c r="Z51" s="40">
        <v>0.15903300000000001</v>
      </c>
      <c r="AA51" s="40">
        <v>0.17250599999999999</v>
      </c>
      <c r="AB51" s="40">
        <v>0.18795999999999999</v>
      </c>
      <c r="AC51" s="40">
        <v>0.205759</v>
      </c>
      <c r="AD51" s="40">
        <v>0.226412</v>
      </c>
      <c r="AE51" s="40">
        <v>0.25045699999999999</v>
      </c>
      <c r="AF51" s="40">
        <v>0.27854400000000001</v>
      </c>
      <c r="AG51" s="40">
        <v>0.31139899999999998</v>
      </c>
      <c r="AH51" s="40">
        <v>0.34988799999999998</v>
      </c>
      <c r="AI51" s="41">
        <v>8.3472000000000005E-2</v>
      </c>
      <c r="AJ51" s="42"/>
      <c r="AK51" s="43"/>
    </row>
    <row r="52" spans="1:37" ht="15" customHeight="1" x14ac:dyDescent="0.45">
      <c r="A52" s="35" t="s">
        <v>1135</v>
      </c>
      <c r="B52" s="39" t="s">
        <v>857</v>
      </c>
      <c r="C52" s="40">
        <v>3.3293000000000003E-2</v>
      </c>
      <c r="D52" s="40">
        <v>5.4116999999999998E-2</v>
      </c>
      <c r="E52" s="40">
        <v>7.5277999999999998E-2</v>
      </c>
      <c r="F52" s="40">
        <v>9.4754000000000005E-2</v>
      </c>
      <c r="G52" s="40">
        <v>0.112665</v>
      </c>
      <c r="H52" s="40">
        <v>0.129247</v>
      </c>
      <c r="I52" s="40">
        <v>0.15018899999999999</v>
      </c>
      <c r="J52" s="40">
        <v>0.199072</v>
      </c>
      <c r="K52" s="40">
        <v>0.25713200000000003</v>
      </c>
      <c r="L52" s="40">
        <v>0.31487399999999999</v>
      </c>
      <c r="M52" s="40">
        <v>0.37125999999999998</v>
      </c>
      <c r="N52" s="40">
        <v>0.42692600000000003</v>
      </c>
      <c r="O52" s="40">
        <v>0.48170200000000002</v>
      </c>
      <c r="P52" s="40">
        <v>0.53605899999999995</v>
      </c>
      <c r="Q52" s="40">
        <v>0.58954099999999998</v>
      </c>
      <c r="R52" s="40">
        <v>0.64190000000000003</v>
      </c>
      <c r="S52" s="40">
        <v>0.69327899999999998</v>
      </c>
      <c r="T52" s="40">
        <v>0.74327500000000002</v>
      </c>
      <c r="U52" s="40">
        <v>0.79119700000000004</v>
      </c>
      <c r="V52" s="40">
        <v>0.836677</v>
      </c>
      <c r="W52" s="40">
        <v>0.87928200000000001</v>
      </c>
      <c r="X52" s="40">
        <v>0.91845900000000003</v>
      </c>
      <c r="Y52" s="40">
        <v>0.953901</v>
      </c>
      <c r="Z52" s="40">
        <v>0.98615799999999998</v>
      </c>
      <c r="AA52" s="40">
        <v>1.0154289999999999</v>
      </c>
      <c r="AB52" s="40">
        <v>1.042014</v>
      </c>
      <c r="AC52" s="40">
        <v>1.065906</v>
      </c>
      <c r="AD52" s="40">
        <v>1.0869660000000001</v>
      </c>
      <c r="AE52" s="40">
        <v>1.105272</v>
      </c>
      <c r="AF52" s="40">
        <v>1.120892</v>
      </c>
      <c r="AG52" s="40">
        <v>1.134107</v>
      </c>
      <c r="AH52" s="40">
        <v>1.1450119999999999</v>
      </c>
      <c r="AI52" s="41">
        <v>0.12089</v>
      </c>
      <c r="AJ52" s="42"/>
      <c r="AK52" s="43"/>
    </row>
    <row r="53" spans="1:37" ht="15" customHeight="1" x14ac:dyDescent="0.45">
      <c r="A53" s="35" t="s">
        <v>1136</v>
      </c>
      <c r="B53" s="39" t="s">
        <v>856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1.5E-5</v>
      </c>
      <c r="K53" s="40">
        <v>3.4999999999999997E-5</v>
      </c>
      <c r="L53" s="40">
        <v>6.0000000000000002E-5</v>
      </c>
      <c r="M53" s="40">
        <v>9.2E-5</v>
      </c>
      <c r="N53" s="40">
        <v>1.34E-4</v>
      </c>
      <c r="O53" s="40">
        <v>1.8599999999999999E-4</v>
      </c>
      <c r="P53" s="40">
        <v>2.5099999999999998E-4</v>
      </c>
      <c r="Q53" s="40">
        <v>3.2899999999999997E-4</v>
      </c>
      <c r="R53" s="40">
        <v>4.2400000000000001E-4</v>
      </c>
      <c r="S53" s="40">
        <v>5.3799999999999996E-4</v>
      </c>
      <c r="T53" s="40">
        <v>6.7299999999999999E-4</v>
      </c>
      <c r="U53" s="40">
        <v>8.3000000000000001E-4</v>
      </c>
      <c r="V53" s="40">
        <v>1.01E-3</v>
      </c>
      <c r="W53" s="40">
        <v>1.212E-3</v>
      </c>
      <c r="X53" s="40">
        <v>1.4339999999999999E-3</v>
      </c>
      <c r="Y53" s="40">
        <v>1.673E-3</v>
      </c>
      <c r="Z53" s="40">
        <v>1.926E-3</v>
      </c>
      <c r="AA53" s="40">
        <v>2.189E-3</v>
      </c>
      <c r="AB53" s="40">
        <v>2.4589999999999998E-3</v>
      </c>
      <c r="AC53" s="40">
        <v>2.7330000000000002E-3</v>
      </c>
      <c r="AD53" s="40">
        <v>3.0079999999999998E-3</v>
      </c>
      <c r="AE53" s="40">
        <v>3.2789999999999998E-3</v>
      </c>
      <c r="AF53" s="40">
        <v>3.545E-3</v>
      </c>
      <c r="AG53" s="40">
        <v>3.8019999999999998E-3</v>
      </c>
      <c r="AH53" s="40">
        <v>4.0509999999999999E-3</v>
      </c>
      <c r="AI53" s="41" t="s">
        <v>12</v>
      </c>
      <c r="AJ53" s="42"/>
      <c r="AK53" s="43"/>
    </row>
    <row r="54" spans="1:37" ht="15" customHeight="1" x14ac:dyDescent="0.45">
      <c r="A54" s="35" t="s">
        <v>1137</v>
      </c>
      <c r="B54" s="39" t="s">
        <v>855</v>
      </c>
      <c r="C54" s="40">
        <v>0.88117999999999996</v>
      </c>
      <c r="D54" s="40">
        <v>1.1344829999999999</v>
      </c>
      <c r="E54" s="40">
        <v>1.394274</v>
      </c>
      <c r="F54" s="40">
        <v>1.6616919999999999</v>
      </c>
      <c r="G54" s="40">
        <v>1.9412320000000001</v>
      </c>
      <c r="H54" s="40">
        <v>2.237549</v>
      </c>
      <c r="I54" s="40">
        <v>2.5237259999999999</v>
      </c>
      <c r="J54" s="40">
        <v>2.8220010000000002</v>
      </c>
      <c r="K54" s="40">
        <v>3.1249039999999999</v>
      </c>
      <c r="L54" s="40">
        <v>3.424798</v>
      </c>
      <c r="M54" s="40">
        <v>3.7188140000000001</v>
      </c>
      <c r="N54" s="40">
        <v>4.0014380000000003</v>
      </c>
      <c r="O54" s="40">
        <v>4.276383</v>
      </c>
      <c r="P54" s="40">
        <v>4.543469</v>
      </c>
      <c r="Q54" s="40">
        <v>4.8006950000000002</v>
      </c>
      <c r="R54" s="40">
        <v>5.0476900000000002</v>
      </c>
      <c r="S54" s="40">
        <v>5.286295</v>
      </c>
      <c r="T54" s="40">
        <v>5.518821</v>
      </c>
      <c r="U54" s="40">
        <v>5.745317</v>
      </c>
      <c r="V54" s="40">
        <v>5.9664159999999997</v>
      </c>
      <c r="W54" s="40">
        <v>6.1816430000000002</v>
      </c>
      <c r="X54" s="40">
        <v>6.3913289999999998</v>
      </c>
      <c r="Y54" s="40">
        <v>6.5961590000000001</v>
      </c>
      <c r="Z54" s="40">
        <v>6.795852</v>
      </c>
      <c r="AA54" s="40">
        <v>6.9919019999999996</v>
      </c>
      <c r="AB54" s="40">
        <v>7.1870310000000002</v>
      </c>
      <c r="AC54" s="40">
        <v>7.3822109999999999</v>
      </c>
      <c r="AD54" s="40">
        <v>7.5783969999999998</v>
      </c>
      <c r="AE54" s="40">
        <v>7.7758390000000004</v>
      </c>
      <c r="AF54" s="40">
        <v>7.9745080000000002</v>
      </c>
      <c r="AG54" s="40">
        <v>8.1748519999999996</v>
      </c>
      <c r="AH54" s="40">
        <v>8.3778179999999995</v>
      </c>
      <c r="AI54" s="41">
        <v>7.5352000000000002E-2</v>
      </c>
      <c r="AJ54" s="42"/>
      <c r="AK54" s="43"/>
    </row>
    <row r="55" spans="1:37" ht="15" customHeight="1" x14ac:dyDescent="0.45">
      <c r="A55" s="35" t="s">
        <v>1138</v>
      </c>
      <c r="B55" s="39" t="s">
        <v>854</v>
      </c>
      <c r="C55" s="40">
        <v>1.5369000000000001E-2</v>
      </c>
      <c r="D55" s="40">
        <v>1.3932E-2</v>
      </c>
      <c r="E55" s="40">
        <v>1.3271E-2</v>
      </c>
      <c r="F55" s="40">
        <v>1.2668E-2</v>
      </c>
      <c r="G55" s="40">
        <v>1.2142E-2</v>
      </c>
      <c r="H55" s="40">
        <v>1.1697000000000001E-2</v>
      </c>
      <c r="I55" s="40">
        <v>1.1287999999999999E-2</v>
      </c>
      <c r="J55" s="40">
        <v>1.0956E-2</v>
      </c>
      <c r="K55" s="40">
        <v>1.0678E-2</v>
      </c>
      <c r="L55" s="40">
        <v>1.0446E-2</v>
      </c>
      <c r="M55" s="40">
        <v>1.0189E-2</v>
      </c>
      <c r="N55" s="40">
        <v>1.0015E-2</v>
      </c>
      <c r="O55" s="40">
        <v>9.8589999999999997E-3</v>
      </c>
      <c r="P55" s="40">
        <v>9.7269999999999995E-3</v>
      </c>
      <c r="Q55" s="40">
        <v>9.6030000000000004E-3</v>
      </c>
      <c r="R55" s="40">
        <v>9.5300000000000003E-3</v>
      </c>
      <c r="S55" s="40">
        <v>9.4549999999999999E-3</v>
      </c>
      <c r="T55" s="40">
        <v>9.4000000000000004E-3</v>
      </c>
      <c r="U55" s="40">
        <v>9.3559999999999997E-3</v>
      </c>
      <c r="V55" s="40">
        <v>9.3240000000000007E-3</v>
      </c>
      <c r="W55" s="40">
        <v>9.2890000000000004E-3</v>
      </c>
      <c r="X55" s="40">
        <v>9.247E-3</v>
      </c>
      <c r="Y55" s="40">
        <v>9.2490000000000003E-3</v>
      </c>
      <c r="Z55" s="40">
        <v>9.221E-3</v>
      </c>
      <c r="AA55" s="40">
        <v>9.2329999999999999E-3</v>
      </c>
      <c r="AB55" s="40">
        <v>9.2449999999999997E-3</v>
      </c>
      <c r="AC55" s="40">
        <v>9.2610000000000001E-3</v>
      </c>
      <c r="AD55" s="40">
        <v>9.2809999999999993E-3</v>
      </c>
      <c r="AE55" s="40">
        <v>9.3030000000000005E-3</v>
      </c>
      <c r="AF55" s="40">
        <v>9.3299999999999998E-3</v>
      </c>
      <c r="AG55" s="40">
        <v>9.3600000000000003E-3</v>
      </c>
      <c r="AH55" s="40">
        <v>9.3959999999999998E-3</v>
      </c>
      <c r="AI55" s="41">
        <v>-1.575E-2</v>
      </c>
      <c r="AJ55" s="42"/>
      <c r="AK55" s="43"/>
    </row>
    <row r="56" spans="1:37" ht="15" customHeight="1" x14ac:dyDescent="0.45">
      <c r="A56" s="35" t="s">
        <v>1139</v>
      </c>
      <c r="B56" s="39" t="s">
        <v>853</v>
      </c>
      <c r="C56" s="40">
        <v>3.8442999999999998E-2</v>
      </c>
      <c r="D56" s="40">
        <v>3.8704000000000002E-2</v>
      </c>
      <c r="E56" s="40">
        <v>3.8821000000000001E-2</v>
      </c>
      <c r="F56" s="40">
        <v>3.8773000000000002E-2</v>
      </c>
      <c r="G56" s="40">
        <v>3.8703000000000001E-2</v>
      </c>
      <c r="H56" s="40">
        <v>3.8644999999999999E-2</v>
      </c>
      <c r="I56" s="40">
        <v>3.8524999999999997E-2</v>
      </c>
      <c r="J56" s="40">
        <v>3.8411000000000001E-2</v>
      </c>
      <c r="K56" s="40">
        <v>3.8270999999999999E-2</v>
      </c>
      <c r="L56" s="40">
        <v>3.8122000000000003E-2</v>
      </c>
      <c r="M56" s="40">
        <v>3.7907000000000003E-2</v>
      </c>
      <c r="N56" s="40">
        <v>3.7671999999999997E-2</v>
      </c>
      <c r="O56" s="40">
        <v>3.7414000000000003E-2</v>
      </c>
      <c r="P56" s="40">
        <v>3.7164000000000003E-2</v>
      </c>
      <c r="Q56" s="40">
        <v>3.6882999999999999E-2</v>
      </c>
      <c r="R56" s="40">
        <v>3.6674999999999999E-2</v>
      </c>
      <c r="S56" s="40">
        <v>3.6436000000000003E-2</v>
      </c>
      <c r="T56" s="40">
        <v>3.6228000000000003E-2</v>
      </c>
      <c r="U56" s="40">
        <v>3.6047999999999997E-2</v>
      </c>
      <c r="V56" s="40">
        <v>3.5889999999999998E-2</v>
      </c>
      <c r="W56" s="40">
        <v>3.5712000000000001E-2</v>
      </c>
      <c r="X56" s="40">
        <v>3.5515999999999999E-2</v>
      </c>
      <c r="Y56" s="40">
        <v>3.5360000000000003E-2</v>
      </c>
      <c r="Z56" s="40">
        <v>3.5194000000000003E-2</v>
      </c>
      <c r="AA56" s="40">
        <v>3.5032000000000001E-2</v>
      </c>
      <c r="AB56" s="40">
        <v>3.4881000000000002E-2</v>
      </c>
      <c r="AC56" s="40">
        <v>3.4750999999999997E-2</v>
      </c>
      <c r="AD56" s="40">
        <v>3.4654999999999998E-2</v>
      </c>
      <c r="AE56" s="40">
        <v>3.4569000000000003E-2</v>
      </c>
      <c r="AF56" s="40">
        <v>3.4497E-2</v>
      </c>
      <c r="AG56" s="40">
        <v>3.4438999999999997E-2</v>
      </c>
      <c r="AH56" s="40">
        <v>3.4404999999999998E-2</v>
      </c>
      <c r="AI56" s="41">
        <v>-3.5739999999999999E-3</v>
      </c>
      <c r="AJ56" s="42"/>
      <c r="AK56" s="43"/>
    </row>
    <row r="57" spans="1:37" ht="15" customHeight="1" x14ac:dyDescent="0.45">
      <c r="A57" s="35" t="s">
        <v>1140</v>
      </c>
      <c r="B57" s="39" t="s">
        <v>852</v>
      </c>
      <c r="C57" s="40">
        <v>1.4357E-2</v>
      </c>
      <c r="D57" s="40">
        <v>1.3852E-2</v>
      </c>
      <c r="E57" s="40">
        <v>1.3424E-2</v>
      </c>
      <c r="F57" s="40">
        <v>1.303E-2</v>
      </c>
      <c r="G57" s="40">
        <v>1.2703000000000001E-2</v>
      </c>
      <c r="H57" s="40">
        <v>1.2433E-2</v>
      </c>
      <c r="I57" s="40">
        <v>1.2215E-2</v>
      </c>
      <c r="J57" s="40">
        <v>1.2047E-2</v>
      </c>
      <c r="K57" s="40">
        <v>1.1915E-2</v>
      </c>
      <c r="L57" s="40">
        <v>1.1816E-2</v>
      </c>
      <c r="M57" s="40">
        <v>1.1736E-2</v>
      </c>
      <c r="N57" s="40">
        <v>1.167E-2</v>
      </c>
      <c r="O57" s="40">
        <v>1.1622E-2</v>
      </c>
      <c r="P57" s="40">
        <v>1.1594E-2</v>
      </c>
      <c r="Q57" s="40">
        <v>1.1573999999999999E-2</v>
      </c>
      <c r="R57" s="40">
        <v>1.1616E-2</v>
      </c>
      <c r="S57" s="40">
        <v>1.1657000000000001E-2</v>
      </c>
      <c r="T57" s="40">
        <v>1.172E-2</v>
      </c>
      <c r="U57" s="40">
        <v>1.1793E-2</v>
      </c>
      <c r="V57" s="40">
        <v>1.1878E-2</v>
      </c>
      <c r="W57" s="40">
        <v>1.1958999999999999E-2</v>
      </c>
      <c r="X57" s="40">
        <v>1.2031E-2</v>
      </c>
      <c r="Y57" s="40">
        <v>1.2158E-2</v>
      </c>
      <c r="Z57" s="40">
        <v>1.2302E-2</v>
      </c>
      <c r="AA57" s="40">
        <v>1.2456E-2</v>
      </c>
      <c r="AB57" s="40">
        <v>1.2619999999999999E-2</v>
      </c>
      <c r="AC57" s="40">
        <v>1.2799E-2</v>
      </c>
      <c r="AD57" s="40">
        <v>1.2994E-2</v>
      </c>
      <c r="AE57" s="40">
        <v>1.3206000000000001E-2</v>
      </c>
      <c r="AF57" s="40">
        <v>1.3434E-2</v>
      </c>
      <c r="AG57" s="40">
        <v>1.3679999999999999E-2</v>
      </c>
      <c r="AH57" s="40">
        <v>1.3944E-2</v>
      </c>
      <c r="AI57" s="41">
        <v>-9.3999999999999997E-4</v>
      </c>
      <c r="AJ57" s="42"/>
      <c r="AK57" s="43"/>
    </row>
    <row r="58" spans="1:37" ht="15" customHeight="1" x14ac:dyDescent="0.45">
      <c r="A58" s="35" t="s">
        <v>1141</v>
      </c>
      <c r="B58" s="39" t="s">
        <v>851</v>
      </c>
      <c r="C58" s="40">
        <v>6.5583000000000002E-2</v>
      </c>
      <c r="D58" s="40">
        <v>6.1177000000000002E-2</v>
      </c>
      <c r="E58" s="40">
        <v>5.7027000000000001E-2</v>
      </c>
      <c r="F58" s="40">
        <v>5.2998999999999998E-2</v>
      </c>
      <c r="G58" s="40">
        <v>4.9258000000000003E-2</v>
      </c>
      <c r="H58" s="40">
        <v>4.5810999999999998E-2</v>
      </c>
      <c r="I58" s="40">
        <v>4.2592999999999999E-2</v>
      </c>
      <c r="J58" s="40">
        <v>3.9659E-2</v>
      </c>
      <c r="K58" s="40">
        <v>3.6985999999999998E-2</v>
      </c>
      <c r="L58" s="40">
        <v>3.4587E-2</v>
      </c>
      <c r="M58" s="40">
        <v>3.2397000000000002E-2</v>
      </c>
      <c r="N58" s="40">
        <v>3.0384000000000001E-2</v>
      </c>
      <c r="O58" s="40">
        <v>2.8603E-2</v>
      </c>
      <c r="P58" s="40">
        <v>2.7071000000000001E-2</v>
      </c>
      <c r="Q58" s="40">
        <v>2.5715999999999999E-2</v>
      </c>
      <c r="R58" s="40">
        <v>2.4771999999999999E-2</v>
      </c>
      <c r="S58" s="40">
        <v>2.3911999999999999E-2</v>
      </c>
      <c r="T58" s="40">
        <v>2.3241999999999999E-2</v>
      </c>
      <c r="U58" s="40">
        <v>2.2697999999999999E-2</v>
      </c>
      <c r="V58" s="40">
        <v>2.2251E-2</v>
      </c>
      <c r="W58" s="40">
        <v>2.1819000000000002E-2</v>
      </c>
      <c r="X58" s="40">
        <v>2.1350999999999998E-2</v>
      </c>
      <c r="Y58" s="40">
        <v>2.1270000000000001E-2</v>
      </c>
      <c r="Z58" s="40">
        <v>2.1172E-2</v>
      </c>
      <c r="AA58" s="40">
        <v>2.1073000000000001E-2</v>
      </c>
      <c r="AB58" s="40">
        <v>2.0982000000000001E-2</v>
      </c>
      <c r="AC58" s="40">
        <v>2.0902E-2</v>
      </c>
      <c r="AD58" s="40">
        <v>2.0843E-2</v>
      </c>
      <c r="AE58" s="40">
        <v>2.0788999999999998E-2</v>
      </c>
      <c r="AF58" s="40">
        <v>2.0742E-2</v>
      </c>
      <c r="AG58" s="40">
        <v>2.0704E-2</v>
      </c>
      <c r="AH58" s="40">
        <v>2.0677999999999998E-2</v>
      </c>
      <c r="AI58" s="41">
        <v>-3.6548999999999998E-2</v>
      </c>
      <c r="AJ58" s="42"/>
      <c r="AK58" s="43"/>
    </row>
    <row r="59" spans="1:37" ht="15" customHeight="1" x14ac:dyDescent="0.45">
      <c r="A59" s="35" t="s">
        <v>1142</v>
      </c>
      <c r="B59" s="39" t="s">
        <v>850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  <c r="AI59" s="41" t="s">
        <v>12</v>
      </c>
      <c r="AJ59" s="42"/>
      <c r="AK59" s="43"/>
    </row>
    <row r="60" spans="1:37" ht="15" customHeight="1" x14ac:dyDescent="0.45">
      <c r="A60" s="35" t="s">
        <v>1143</v>
      </c>
      <c r="B60" s="39" t="s">
        <v>849</v>
      </c>
      <c r="C60" s="40">
        <v>0</v>
      </c>
      <c r="D60" s="40">
        <v>6.0000000000000002E-6</v>
      </c>
      <c r="E60" s="40">
        <v>1.4E-5</v>
      </c>
      <c r="F60" s="40">
        <v>2.5000000000000001E-5</v>
      </c>
      <c r="G60" s="40">
        <v>3.8999999999999999E-5</v>
      </c>
      <c r="H60" s="40">
        <v>5.8999999999999998E-5</v>
      </c>
      <c r="I60" s="40">
        <v>8.7999999999999998E-5</v>
      </c>
      <c r="J60" s="40">
        <v>1.2400000000000001E-4</v>
      </c>
      <c r="K60" s="40">
        <v>1.6899999999999999E-4</v>
      </c>
      <c r="L60" s="40">
        <v>2.24E-4</v>
      </c>
      <c r="M60" s="40">
        <v>2.9E-4</v>
      </c>
      <c r="N60" s="40">
        <v>3.68E-4</v>
      </c>
      <c r="O60" s="40">
        <v>4.5899999999999999E-4</v>
      </c>
      <c r="P60" s="40">
        <v>5.6300000000000002E-4</v>
      </c>
      <c r="Q60" s="40">
        <v>6.7900000000000002E-4</v>
      </c>
      <c r="R60" s="40">
        <v>8.0699999999999999E-4</v>
      </c>
      <c r="S60" s="40">
        <v>9.4700000000000003E-4</v>
      </c>
      <c r="T60" s="40">
        <v>1.0989999999999999E-3</v>
      </c>
      <c r="U60" s="40">
        <v>1.261E-3</v>
      </c>
      <c r="V60" s="40">
        <v>1.4339999999999999E-3</v>
      </c>
      <c r="W60" s="40">
        <v>1.616E-3</v>
      </c>
      <c r="X60" s="40">
        <v>1.8060000000000001E-3</v>
      </c>
      <c r="Y60" s="40">
        <v>2.0040000000000001E-3</v>
      </c>
      <c r="Z60" s="40">
        <v>2.2079999999999999E-3</v>
      </c>
      <c r="AA60" s="40">
        <v>2.4169999999999999E-3</v>
      </c>
      <c r="AB60" s="40">
        <v>2.6319999999999998E-3</v>
      </c>
      <c r="AC60" s="40">
        <v>2.8540000000000002E-3</v>
      </c>
      <c r="AD60" s="40">
        <v>3.081E-3</v>
      </c>
      <c r="AE60" s="40">
        <v>3.3140000000000001E-3</v>
      </c>
      <c r="AF60" s="40">
        <v>3.5509999999999999E-3</v>
      </c>
      <c r="AG60" s="40">
        <v>3.7929999999999999E-3</v>
      </c>
      <c r="AH60" s="40">
        <v>4.0390000000000001E-3</v>
      </c>
      <c r="AI60" s="41">
        <v>0.77769299999999997</v>
      </c>
      <c r="AJ60" s="42"/>
      <c r="AK60" s="43"/>
    </row>
    <row r="61" spans="1:37" ht="15" customHeight="1" x14ac:dyDescent="0.45">
      <c r="A61" s="35" t="s">
        <v>1144</v>
      </c>
      <c r="B61" s="39" t="s">
        <v>848</v>
      </c>
      <c r="C61" s="40">
        <v>16.399538</v>
      </c>
      <c r="D61" s="40">
        <v>16.803581000000001</v>
      </c>
      <c r="E61" s="40">
        <v>17.105032000000001</v>
      </c>
      <c r="F61" s="40">
        <v>17.363111</v>
      </c>
      <c r="G61" s="40">
        <v>17.593229000000001</v>
      </c>
      <c r="H61" s="40">
        <v>17.798739999999999</v>
      </c>
      <c r="I61" s="40">
        <v>17.959976000000001</v>
      </c>
      <c r="J61" s="40">
        <v>18.134003</v>
      </c>
      <c r="K61" s="40">
        <v>18.302076</v>
      </c>
      <c r="L61" s="40">
        <v>18.461269000000001</v>
      </c>
      <c r="M61" s="40">
        <v>18.620274999999999</v>
      </c>
      <c r="N61" s="40">
        <v>18.775220999999998</v>
      </c>
      <c r="O61" s="40">
        <v>18.922184000000001</v>
      </c>
      <c r="P61" s="40">
        <v>19.066109000000001</v>
      </c>
      <c r="Q61" s="40">
        <v>19.207808</v>
      </c>
      <c r="R61" s="40">
        <v>19.349142000000001</v>
      </c>
      <c r="S61" s="40">
        <v>19.495867000000001</v>
      </c>
      <c r="T61" s="40">
        <v>19.657755000000002</v>
      </c>
      <c r="U61" s="40">
        <v>19.836469999999998</v>
      </c>
      <c r="V61" s="40">
        <v>20.026394</v>
      </c>
      <c r="W61" s="40">
        <v>20.231228000000002</v>
      </c>
      <c r="X61" s="40">
        <v>20.450310000000002</v>
      </c>
      <c r="Y61" s="40">
        <v>20.674638999999999</v>
      </c>
      <c r="Z61" s="40">
        <v>20.900316</v>
      </c>
      <c r="AA61" s="40">
        <v>21.125800999999999</v>
      </c>
      <c r="AB61" s="40">
        <v>21.356417</v>
      </c>
      <c r="AC61" s="40">
        <v>21.592834</v>
      </c>
      <c r="AD61" s="40">
        <v>21.837259</v>
      </c>
      <c r="AE61" s="40">
        <v>22.088408000000001</v>
      </c>
      <c r="AF61" s="40">
        <v>22.347134</v>
      </c>
      <c r="AG61" s="40">
        <v>22.614626000000001</v>
      </c>
      <c r="AH61" s="40">
        <v>22.893173000000001</v>
      </c>
      <c r="AI61" s="41">
        <v>1.0819E-2</v>
      </c>
      <c r="AJ61" s="42"/>
      <c r="AK61" s="43"/>
    </row>
    <row r="62" spans="1:37" ht="15" customHeight="1" x14ac:dyDescent="0.45">
      <c r="A62" s="21"/>
      <c r="B62" s="47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3"/>
    </row>
    <row r="63" spans="1:37" ht="15" customHeight="1" x14ac:dyDescent="0.45">
      <c r="A63" s="35" t="s">
        <v>1145</v>
      </c>
      <c r="B63" s="38" t="s">
        <v>1146</v>
      </c>
      <c r="C63" s="44">
        <v>123.07373800000001</v>
      </c>
      <c r="D63" s="44">
        <v>124.546875</v>
      </c>
      <c r="E63" s="44">
        <v>126.12194100000001</v>
      </c>
      <c r="F63" s="44">
        <v>127.810547</v>
      </c>
      <c r="G63" s="44">
        <v>129.680069</v>
      </c>
      <c r="H63" s="44">
        <v>131.68597399999999</v>
      </c>
      <c r="I63" s="44">
        <v>133.66168200000001</v>
      </c>
      <c r="J63" s="44">
        <v>135.584991</v>
      </c>
      <c r="K63" s="44">
        <v>137.36914100000001</v>
      </c>
      <c r="L63" s="44">
        <v>138.978363</v>
      </c>
      <c r="M63" s="44">
        <v>140.38484199999999</v>
      </c>
      <c r="N63" s="44">
        <v>141.52533</v>
      </c>
      <c r="O63" s="44">
        <v>142.43722500000001</v>
      </c>
      <c r="P63" s="44">
        <v>143.13705400000001</v>
      </c>
      <c r="Q63" s="44">
        <v>143.59835799999999</v>
      </c>
      <c r="R63" s="44">
        <v>143.81272899999999</v>
      </c>
      <c r="S63" s="44">
        <v>143.81849700000001</v>
      </c>
      <c r="T63" s="44">
        <v>143.668655</v>
      </c>
      <c r="U63" s="44">
        <v>143.407928</v>
      </c>
      <c r="V63" s="44">
        <v>143.05896000000001</v>
      </c>
      <c r="W63" s="44">
        <v>142.63514699999999</v>
      </c>
      <c r="X63" s="44">
        <v>142.16686999999999</v>
      </c>
      <c r="Y63" s="44">
        <v>141.69012499999999</v>
      </c>
      <c r="Z63" s="44">
        <v>141.19232199999999</v>
      </c>
      <c r="AA63" s="44">
        <v>140.67773399999999</v>
      </c>
      <c r="AB63" s="44">
        <v>140.19042999999999</v>
      </c>
      <c r="AC63" s="44">
        <v>139.72920199999999</v>
      </c>
      <c r="AD63" s="44">
        <v>139.32615699999999</v>
      </c>
      <c r="AE63" s="44">
        <v>138.95311000000001</v>
      </c>
      <c r="AF63" s="44">
        <v>138.61909499999999</v>
      </c>
      <c r="AG63" s="44">
        <v>138.32865899999999</v>
      </c>
      <c r="AH63" s="44">
        <v>138.09227000000001</v>
      </c>
      <c r="AI63" s="45">
        <v>3.7209999999999999E-3</v>
      </c>
    </row>
    <row r="64" spans="1:37" ht="15" customHeight="1" x14ac:dyDescent="0.45">
      <c r="A64" s="21"/>
      <c r="B64" s="47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3"/>
    </row>
    <row r="65" spans="1:37" ht="15" customHeight="1" x14ac:dyDescent="0.45">
      <c r="A65" s="35" t="s">
        <v>1147</v>
      </c>
      <c r="B65" s="38" t="s">
        <v>1148</v>
      </c>
      <c r="C65" s="44">
        <v>256.96911599999999</v>
      </c>
      <c r="D65" s="44">
        <v>258.605164</v>
      </c>
      <c r="E65" s="44">
        <v>260.16345200000001</v>
      </c>
      <c r="F65" s="44">
        <v>261.70715300000001</v>
      </c>
      <c r="G65" s="44">
        <v>263.47491500000001</v>
      </c>
      <c r="H65" s="44">
        <v>265.41369600000002</v>
      </c>
      <c r="I65" s="44">
        <v>267.40747099999999</v>
      </c>
      <c r="J65" s="44">
        <v>269.337311</v>
      </c>
      <c r="K65" s="44">
        <v>271.13510100000002</v>
      </c>
      <c r="L65" s="44">
        <v>272.70480300000003</v>
      </c>
      <c r="M65" s="44">
        <v>274.04107699999997</v>
      </c>
      <c r="N65" s="44">
        <v>275.145691</v>
      </c>
      <c r="O65" s="44">
        <v>276.040863</v>
      </c>
      <c r="P65" s="44">
        <v>276.77697799999999</v>
      </c>
      <c r="Q65" s="44">
        <v>277.37558000000001</v>
      </c>
      <c r="R65" s="44">
        <v>277.857056</v>
      </c>
      <c r="S65" s="44">
        <v>278.28686499999998</v>
      </c>
      <c r="T65" s="44">
        <v>278.73770100000002</v>
      </c>
      <c r="U65" s="44">
        <v>279.23611499999998</v>
      </c>
      <c r="V65" s="44">
        <v>279.82174700000002</v>
      </c>
      <c r="W65" s="44">
        <v>280.486267</v>
      </c>
      <c r="X65" s="44">
        <v>281.21313500000002</v>
      </c>
      <c r="Y65" s="44">
        <v>282.01962300000002</v>
      </c>
      <c r="Z65" s="44">
        <v>282.89492799999999</v>
      </c>
      <c r="AA65" s="44">
        <v>283.79098499999998</v>
      </c>
      <c r="AB65" s="44">
        <v>284.74877900000001</v>
      </c>
      <c r="AC65" s="44">
        <v>285.77401700000001</v>
      </c>
      <c r="AD65" s="44">
        <v>286.858948</v>
      </c>
      <c r="AE65" s="44">
        <v>287.980164</v>
      </c>
      <c r="AF65" s="44">
        <v>289.147583</v>
      </c>
      <c r="AG65" s="44">
        <v>290.33142099999998</v>
      </c>
      <c r="AH65" s="44">
        <v>291.54406699999998</v>
      </c>
      <c r="AI65" s="45">
        <v>4.0800000000000003E-3</v>
      </c>
      <c r="AJ65" s="46"/>
      <c r="AK65" s="45"/>
    </row>
    <row r="66" spans="1:37" ht="15" customHeight="1" thickBot="1" x14ac:dyDescent="0.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45">
      <c r="A67" s="31"/>
      <c r="B67" s="143" t="s">
        <v>1149</v>
      </c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3"/>
      <c r="AG67" s="143"/>
      <c r="AH67" s="143"/>
      <c r="AI67" s="143"/>
      <c r="AJ67" s="42"/>
      <c r="AK67" s="43"/>
    </row>
    <row r="68" spans="1:37" ht="15" customHeight="1" x14ac:dyDescent="0.45">
      <c r="A68" s="31"/>
      <c r="B68" s="48" t="s">
        <v>847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42"/>
      <c r="AK68" s="43"/>
    </row>
    <row r="69" spans="1:37" ht="15" customHeight="1" x14ac:dyDescent="0.45">
      <c r="A69" s="31"/>
      <c r="B69" s="48" t="s">
        <v>846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42"/>
      <c r="AK69" s="43"/>
    </row>
    <row r="70" spans="1:37" ht="15" customHeight="1" x14ac:dyDescent="0.45">
      <c r="A70" s="31"/>
      <c r="B70" s="48" t="s">
        <v>845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</row>
    <row r="71" spans="1:37" ht="15" customHeight="1" x14ac:dyDescent="0.45">
      <c r="A71" s="31"/>
      <c r="B71" s="48" t="s">
        <v>1150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45">
      <c r="A72" s="21"/>
      <c r="B72" s="4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3"/>
    </row>
    <row r="73" spans="1:37" ht="15" customHeight="1" x14ac:dyDescent="0.45">
      <c r="A73" s="21"/>
      <c r="B73" s="4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3"/>
    </row>
    <row r="74" spans="1:37" ht="15" customHeight="1" x14ac:dyDescent="0.45">
      <c r="A74" s="21"/>
      <c r="B74" s="4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3"/>
    </row>
    <row r="75" spans="1:37" ht="15" customHeight="1" x14ac:dyDescent="0.45">
      <c r="A75" s="21"/>
      <c r="B75" s="4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3"/>
    </row>
    <row r="76" spans="1:37" ht="15" customHeight="1" x14ac:dyDescent="0.45">
      <c r="A76" s="21"/>
      <c r="B76" s="4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3"/>
    </row>
    <row r="77" spans="1:37" ht="15" customHeight="1" x14ac:dyDescent="0.45">
      <c r="A77" s="21"/>
      <c r="B77" s="4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3"/>
    </row>
    <row r="78" spans="1:37" ht="15" customHeight="1" x14ac:dyDescent="0.45">
      <c r="A78" s="21"/>
      <c r="B78" s="4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3"/>
    </row>
    <row r="79" spans="1:37" ht="15" customHeight="1" x14ac:dyDescent="0.45">
      <c r="A79" s="21"/>
      <c r="B79" s="4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3"/>
    </row>
    <row r="80" spans="1:37" ht="15" customHeight="1" x14ac:dyDescent="0.45">
      <c r="A80" s="21"/>
      <c r="B80" s="38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5"/>
    </row>
    <row r="82" spans="1:37" ht="15" customHeight="1" x14ac:dyDescent="0.45">
      <c r="A82" s="21"/>
      <c r="B82" s="4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3"/>
    </row>
    <row r="83" spans="1:37" ht="15" customHeight="1" x14ac:dyDescent="0.45">
      <c r="A83" s="21"/>
      <c r="B83" s="4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3"/>
    </row>
    <row r="85" spans="1:37" ht="15" customHeight="1" x14ac:dyDescent="0.45">
      <c r="A85" s="21"/>
      <c r="B85" s="38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5"/>
    </row>
    <row r="86" spans="1:37" ht="15" customHeight="1" thickBot="1" x14ac:dyDescent="0.5"/>
    <row r="87" spans="1:37" ht="15" customHeight="1" x14ac:dyDescent="0.45">
      <c r="B87" s="143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  <c r="AI87" s="143"/>
      <c r="AJ87" s="143"/>
      <c r="AK87" s="143"/>
    </row>
    <row r="88" spans="1:37" ht="15" customHeight="1" x14ac:dyDescent="0.45">
      <c r="B88" s="22"/>
    </row>
    <row r="89" spans="1:37" ht="15" customHeight="1" x14ac:dyDescent="0.45">
      <c r="B89" s="22"/>
    </row>
    <row r="90" spans="1:37" ht="15" customHeight="1" x14ac:dyDescent="0.45">
      <c r="B90" s="22"/>
    </row>
    <row r="91" spans="1:37" ht="15" customHeight="1" x14ac:dyDescent="0.45">
      <c r="B91" s="22"/>
    </row>
    <row r="92" spans="1:37" ht="15" customHeight="1" x14ac:dyDescent="0.45">
      <c r="B92" s="22"/>
    </row>
    <row r="93" spans="1:37" ht="15" customHeight="1" x14ac:dyDescent="0.45">
      <c r="B93" s="22"/>
    </row>
    <row r="94" spans="1:37" ht="15" customHeight="1" x14ac:dyDescent="0.45">
      <c r="B94" s="22"/>
    </row>
    <row r="95" spans="1:37" ht="15" customHeight="1" x14ac:dyDescent="0.45">
      <c r="B95" s="22"/>
    </row>
    <row r="96" spans="1:37" ht="15" customHeight="1" x14ac:dyDescent="0.45">
      <c r="B96" s="22"/>
    </row>
    <row r="97" spans="2:2" ht="15" customHeight="1" x14ac:dyDescent="0.45">
      <c r="B97" s="22"/>
    </row>
    <row r="98" spans="2:2" ht="15" customHeight="1" x14ac:dyDescent="0.45">
      <c r="B98" s="22"/>
    </row>
  </sheetData>
  <mergeCells count="2">
    <mergeCell ref="B87:AK87"/>
    <mergeCell ref="B67:AI67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8"/>
  <sheetViews>
    <sheetView tabSelected="1" workbookViewId="0"/>
  </sheetViews>
  <sheetFormatPr defaultRowHeight="14.25" x14ac:dyDescent="0.45"/>
  <cols>
    <col min="1" max="1" width="24.3984375" customWidth="1"/>
  </cols>
  <sheetData>
    <row r="1" spans="1:36" x14ac:dyDescent="0.45">
      <c r="A1" s="1" t="s">
        <v>1093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'CA Freight Calculations'!B18</f>
        <v>184034.81400000001</v>
      </c>
      <c r="C2" s="4">
        <f>'CA Freight Calculations'!C18</f>
        <v>184034.81400000001</v>
      </c>
      <c r="D2" s="4">
        <f>'CA Freight Calculations'!D18</f>
        <v>184034.81400000001</v>
      </c>
      <c r="E2" s="4">
        <f>'CA Freight Calculations'!E18</f>
        <v>184034.81400000001</v>
      </c>
      <c r="F2" s="4">
        <f>'CA Freight Calculations'!F18</f>
        <v>184034.81400000001</v>
      </c>
      <c r="G2" s="4">
        <f>'CA Freight Calculations'!G18</f>
        <v>184034.81400000001</v>
      </c>
      <c r="H2" s="4">
        <f>'CA Freight Calculations'!H18</f>
        <v>177438.476</v>
      </c>
      <c r="I2" s="4">
        <f>'CA Freight Calculations'!I18</f>
        <v>172117.16800000001</v>
      </c>
      <c r="J2" s="4">
        <f>'CA Freight Calculations'!J18</f>
        <v>167601.09400000001</v>
      </c>
      <c r="K2" s="4">
        <f>'CA Freight Calculations'!K18</f>
        <v>163487.18</v>
      </c>
      <c r="L2" s="4">
        <f>'CA Freight Calculations'!L18</f>
        <v>159775.42600000001</v>
      </c>
      <c r="M2" s="4">
        <f>'CA Freight Calculations'!M18</f>
        <v>156063.67199999999</v>
      </c>
      <c r="N2" s="4">
        <f>'CA Freight Calculations'!N18</f>
        <v>154977.28894205339</v>
      </c>
      <c r="O2" s="4">
        <f>'CA Freight Calculations'!O18</f>
        <v>154354.66325988836</v>
      </c>
      <c r="P2" s="4">
        <f>'CA Freight Calculations'!P18</f>
        <v>153887.96819949421</v>
      </c>
      <c r="Q2" s="4">
        <f>'CA Freight Calculations'!Q18</f>
        <v>153295.41092386033</v>
      </c>
      <c r="R2" s="4">
        <f>'CA Freight Calculations'!R18</f>
        <v>152602.04422228859</v>
      </c>
      <c r="S2" s="4">
        <f>'CA Freight Calculations'!S18</f>
        <v>152045.51117441375</v>
      </c>
      <c r="T2" s="4">
        <f>'CA Freight Calculations'!T18</f>
        <v>151387.46495389298</v>
      </c>
      <c r="U2" s="4">
        <f>'CA Freight Calculations'!U18</f>
        <v>151035.09021370375</v>
      </c>
      <c r="V2" s="4">
        <f>'CA Freight Calculations'!V18</f>
        <v>150644.05014033723</v>
      </c>
      <c r="W2" s="4">
        <f>'CA Freight Calculations'!W18</f>
        <v>150174.09267306828</v>
      </c>
      <c r="X2" s="4">
        <f>'CA Freight Calculations'!X18</f>
        <v>150163.15063644454</v>
      </c>
      <c r="Y2" s="4">
        <f>'CA Freight Calculations'!Y18</f>
        <v>150217.3714406224</v>
      </c>
      <c r="Z2" s="4">
        <f>'CA Freight Calculations'!Z18</f>
        <v>150088.90000608051</v>
      </c>
      <c r="AA2" s="4">
        <f>'CA Freight Calculations'!AA18</f>
        <v>150060.77514421262</v>
      </c>
      <c r="AB2" s="4">
        <f>'CA Freight Calculations'!AB18</f>
        <v>150085.01661224515</v>
      </c>
      <c r="AC2" s="4">
        <f>'CA Freight Calculations'!AC18</f>
        <v>149979.41644566887</v>
      </c>
      <c r="AD2" s="4">
        <f>'CA Freight Calculations'!AD18</f>
        <v>150225.41890004053</v>
      </c>
      <c r="AE2" s="4">
        <f>'CA Freight Calculations'!AE18</f>
        <v>150213.07878935305</v>
      </c>
      <c r="AF2" s="4">
        <f>'CA Freight Calculations'!AF18</f>
        <v>150249.06931608284</v>
      </c>
      <c r="AG2" s="4">
        <f>'CA Freight Calculations'!AG18</f>
        <v>150297.19479437053</v>
      </c>
      <c r="AH2" s="4"/>
      <c r="AI2" s="4"/>
      <c r="AJ2" s="4"/>
    </row>
    <row r="3" spans="1:36" x14ac:dyDescent="0.45">
      <c r="A3" t="s">
        <v>1</v>
      </c>
      <c r="B3" s="4">
        <f>B5*('BNVP-LDVs-frgt'!B3/'BNVP-LDVs-frgt'!B5)</f>
        <v>139540.94394731426</v>
      </c>
      <c r="C3" s="4">
        <f>C5*('BNVP-LDVs-frgt'!C3/'BNVP-LDVs-frgt'!C5)</f>
        <v>140915.6744736369</v>
      </c>
      <c r="D3" s="4">
        <f>D5*('BNVP-LDVs-frgt'!C3/'BNVP-LDVs-frgt'!C5)</f>
        <v>147944.11472969124</v>
      </c>
      <c r="E3" s="4">
        <f>E5*('BNVP-LDVs-frgt'!E3/'BNVP-LDVs-frgt'!E5)</f>
        <v>149215.82011675145</v>
      </c>
      <c r="F3" s="4">
        <f>F5*('BNVP-LDVs-frgt'!F3/'BNVP-LDVs-frgt'!F5)</f>
        <v>150554.50593031058</v>
      </c>
      <c r="G3" s="4">
        <f>G5*('BNVP-LDVs-frgt'!G3/'BNVP-LDVs-frgt'!G5)</f>
        <v>159678.89555605131</v>
      </c>
      <c r="H3" s="4">
        <f>H5*('BNVP-LDVs-frgt'!H3/'BNVP-LDVs-frgt'!H5)</f>
        <v>160165.18054112917</v>
      </c>
      <c r="I3" s="4">
        <f>I5*('BNVP-LDVs-frgt'!I3/'BNVP-LDVs-frgt'!I5)</f>
        <v>160353.55200161212</v>
      </c>
      <c r="J3" s="4">
        <f>J5*('BNVP-LDVs-frgt'!J3/'BNVP-LDVs-frgt'!J5)</f>
        <v>169271.51303878744</v>
      </c>
      <c r="K3" s="4">
        <f>K5*('BNVP-LDVs-frgt'!K3/'BNVP-LDVs-frgt'!K5)</f>
        <v>169468.16523441632</v>
      </c>
      <c r="L3" s="4">
        <f>L5*('BNVP-LDVs-frgt'!L3/'BNVP-LDVs-frgt'!L5)</f>
        <v>169663.20116200187</v>
      </c>
      <c r="M3" s="4">
        <f>M5*('BNVP-LDVs-frgt'!M3/'BNVP-LDVs-frgt'!M5)</f>
        <v>169859.66335185908</v>
      </c>
      <c r="N3" s="4">
        <f>N5*('BNVP-LDVs-frgt'!N3/'BNVP-LDVs-frgt'!N5)</f>
        <v>170053.75091915511</v>
      </c>
      <c r="O3" s="4">
        <f>O5*('BNVP-LDVs-frgt'!O3/'BNVP-LDVs-frgt'!O5)</f>
        <v>170249.51129217158</v>
      </c>
      <c r="P3" s="4">
        <f>P5*('BNVP-LDVs-frgt'!P3/'BNVP-LDVs-frgt'!P5)</f>
        <v>170443.58714619459</v>
      </c>
      <c r="Q3" s="4">
        <f>Q5*('BNVP-LDVs-frgt'!Q3/'BNVP-LDVs-frgt'!Q5)</f>
        <v>170482.4456645929</v>
      </c>
      <c r="R3" s="4">
        <f>R5*('BNVP-LDVs-frgt'!R3/'BNVP-LDVs-frgt'!R5)</f>
        <v>170489.73615047341</v>
      </c>
      <c r="S3" s="4">
        <f>S5*('BNVP-LDVs-frgt'!S3/'BNVP-LDVs-frgt'!S5)</f>
        <v>170501.00007322722</v>
      </c>
      <c r="T3" s="4">
        <f>T5*('BNVP-LDVs-frgt'!T3/'BNVP-LDVs-frgt'!T5)</f>
        <v>170510.30203567233</v>
      </c>
      <c r="U3" s="4">
        <f>U5*('BNVP-LDVs-frgt'!U3/'BNVP-LDVs-frgt'!U5)</f>
        <v>170521.85327139907</v>
      </c>
      <c r="V3" s="4">
        <f>V5*('BNVP-LDVs-frgt'!V3/'BNVP-LDVs-frgt'!V5)</f>
        <v>170533.22129206354</v>
      </c>
      <c r="W3" s="4">
        <f>W5*('BNVP-LDVs-frgt'!W3/'BNVP-LDVs-frgt'!W5)</f>
        <v>170545.14658326138</v>
      </c>
      <c r="X3" s="4">
        <f>X5*('BNVP-LDVs-frgt'!X3/'BNVP-LDVs-frgt'!X5)</f>
        <v>170557.90578084887</v>
      </c>
      <c r="Y3" s="4">
        <f>Y5*('BNVP-LDVs-frgt'!Y3/'BNVP-LDVs-frgt'!Y5)</f>
        <v>170571.23391556917</v>
      </c>
      <c r="Z3" s="4">
        <f>Z5*('BNVP-LDVs-frgt'!Z3/'BNVP-LDVs-frgt'!Z5)</f>
        <v>170585.18226502504</v>
      </c>
      <c r="AA3" s="4">
        <f>AA5*('BNVP-LDVs-frgt'!AA3/'BNVP-LDVs-frgt'!AA5)</f>
        <v>170599.52225910642</v>
      </c>
      <c r="AB3" s="4">
        <f>AB5*('BNVP-LDVs-frgt'!AB3/'BNVP-LDVs-frgt'!AB5)</f>
        <v>170613.45728776546</v>
      </c>
      <c r="AC3" s="4">
        <f>AC5*('BNVP-LDVs-frgt'!AC3/'BNVP-LDVs-frgt'!AC5)</f>
        <v>170628.81221258626</v>
      </c>
      <c r="AD3" s="4">
        <f>AD5*('BNVP-LDVs-frgt'!AD3/'BNVP-LDVs-frgt'!AD5)</f>
        <v>170644.52754534446</v>
      </c>
      <c r="AE3" s="4">
        <f>AE5*('BNVP-LDVs-frgt'!AE3/'BNVP-LDVs-frgt'!AE5)</f>
        <v>170660.23812152111</v>
      </c>
      <c r="AF3" s="4">
        <f>AF5*('BNVP-LDVs-frgt'!AF3/'BNVP-LDVs-frgt'!AF5)</f>
        <v>170676.91812492913</v>
      </c>
      <c r="AG3" s="4">
        <f>AG5*('BNVP-LDVs-frgt'!AG3/'BNVP-LDVs-frgt'!AG5)</f>
        <v>170678.93139300414</v>
      </c>
      <c r="AH3" s="4"/>
      <c r="AI3" s="4"/>
      <c r="AJ3" s="4"/>
    </row>
    <row r="4" spans="1:36" x14ac:dyDescent="0.45">
      <c r="A4" t="s">
        <v>2</v>
      </c>
      <c r="B4" s="4">
        <f>'CA Freight Calculations'!B16</f>
        <v>118820</v>
      </c>
      <c r="C4" s="4">
        <f>'CA Freight Calculations'!C16</f>
        <v>118820</v>
      </c>
      <c r="D4" s="4">
        <f>'CA Freight Calculations'!D16</f>
        <v>124746.376</v>
      </c>
      <c r="E4" s="4">
        <f>'CA Freight Calculations'!E16</f>
        <v>124746.376</v>
      </c>
      <c r="F4" s="4">
        <f>'CA Freight Calculations'!F16</f>
        <v>124746.376</v>
      </c>
      <c r="G4" s="4">
        <f>'CA Freight Calculations'!G16</f>
        <v>133978.69</v>
      </c>
      <c r="H4" s="4">
        <f>'CA Freight Calculations'!H16</f>
        <v>133978.69</v>
      </c>
      <c r="I4" s="4">
        <f>'CA Freight Calculations'!I16</f>
        <v>133978.69</v>
      </c>
      <c r="J4" s="4">
        <f>'CA Freight Calculations'!J16</f>
        <v>145350.67800000001</v>
      </c>
      <c r="K4" s="4">
        <f>'CA Freight Calculations'!K16</f>
        <v>145350.67800000001</v>
      </c>
      <c r="L4" s="4">
        <f>'CA Freight Calculations'!L16</f>
        <v>145350.67800000001</v>
      </c>
      <c r="M4" s="4">
        <f>'CA Freight Calculations'!M16</f>
        <v>145350.67800000001</v>
      </c>
      <c r="N4" s="4">
        <f>'CA Freight Calculations'!N16</f>
        <v>145537.17824698775</v>
      </c>
      <c r="O4" s="4">
        <f>'CA Freight Calculations'!O16</f>
        <v>145723.63141759459</v>
      </c>
      <c r="P4" s="4">
        <f>'CA Freight Calculations'!P16</f>
        <v>145908.10123980339</v>
      </c>
      <c r="Q4" s="4">
        <f>'CA Freight Calculations'!Q16</f>
        <v>145959.93028844605</v>
      </c>
      <c r="R4" s="4">
        <f>'CA Freight Calculations'!R16</f>
        <v>145987.3983333392</v>
      </c>
      <c r="S4" s="4">
        <f>'CA Freight Calculations'!S16</f>
        <v>146014.42836320944</v>
      </c>
      <c r="T4" s="4">
        <f>'CA Freight Calculations'!T16</f>
        <v>146044.19291677407</v>
      </c>
      <c r="U4" s="4">
        <f>'CA Freight Calculations'!U16</f>
        <v>146072.31798420157</v>
      </c>
      <c r="V4" s="4">
        <f>'CA Freight Calculations'!V16</f>
        <v>146100.41030284227</v>
      </c>
      <c r="W4" s="4">
        <f>'CA Freight Calculations'!W16</f>
        <v>146132.03130325623</v>
      </c>
      <c r="X4" s="4">
        <f>'CA Freight Calculations'!X16</f>
        <v>146162.57568730548</v>
      </c>
      <c r="Y4" s="4">
        <f>'CA Freight Calculations'!Y16</f>
        <v>146191.40280684913</v>
      </c>
      <c r="Z4" s="4">
        <f>'CA Freight Calculations'!Z16</f>
        <v>146222.82322094415</v>
      </c>
      <c r="AA4" s="4">
        <f>'CA Freight Calculations'!AA16</f>
        <v>146254.33574100191</v>
      </c>
      <c r="AB4" s="4">
        <f>'CA Freight Calculations'!AB16</f>
        <v>146285.08275816921</v>
      </c>
      <c r="AC4" s="4">
        <f>'CA Freight Calculations'!AC16</f>
        <v>146349.4504985419</v>
      </c>
      <c r="AD4" s="4">
        <f>'CA Freight Calculations'!AD16</f>
        <v>146461.9487214527</v>
      </c>
      <c r="AE4" s="4">
        <f>'CA Freight Calculations'!AE16</f>
        <v>146574.91361457482</v>
      </c>
      <c r="AF4" s="4">
        <f>'CA Freight Calculations'!AF16</f>
        <v>146687.92558407795</v>
      </c>
      <c r="AG4" s="4">
        <f>'CA Freight Calculations'!AG16</f>
        <v>146788.33541107675</v>
      </c>
      <c r="AH4" s="4"/>
      <c r="AI4" s="4"/>
      <c r="AJ4" s="4"/>
    </row>
    <row r="5" spans="1:36" x14ac:dyDescent="0.45">
      <c r="A5" t="s">
        <v>3</v>
      </c>
      <c r="B5" s="27">
        <f>'CA Freight Calculations'!B17</f>
        <v>118820</v>
      </c>
      <c r="C5" s="27">
        <f>'CA Freight Calculations'!C17</f>
        <v>118820</v>
      </c>
      <c r="D5" s="27">
        <f>'CA Freight Calculations'!D17</f>
        <v>124746.376</v>
      </c>
      <c r="E5" s="27">
        <f>'CA Freight Calculations'!E17</f>
        <v>124746.376</v>
      </c>
      <c r="F5" s="27">
        <f>'CA Freight Calculations'!F17</f>
        <v>124746.376</v>
      </c>
      <c r="G5" s="27">
        <f>'CA Freight Calculations'!G17</f>
        <v>133978.69</v>
      </c>
      <c r="H5" s="27">
        <f>'CA Freight Calculations'!H17</f>
        <v>133978.69</v>
      </c>
      <c r="I5" s="27">
        <f>'CA Freight Calculations'!I17</f>
        <v>133978.69</v>
      </c>
      <c r="J5" s="27">
        <f>'CA Freight Calculations'!J17</f>
        <v>145350.67800000001</v>
      </c>
      <c r="K5" s="27">
        <f>'CA Freight Calculations'!K17</f>
        <v>145350.67800000001</v>
      </c>
      <c r="L5" s="27">
        <f>'CA Freight Calculations'!L17</f>
        <v>145350.67800000001</v>
      </c>
      <c r="M5" s="27">
        <f>'CA Freight Calculations'!M17</f>
        <v>145350.67800000001</v>
      </c>
      <c r="N5" s="27">
        <f>'CA Freight Calculations'!N17</f>
        <v>145537.17824698775</v>
      </c>
      <c r="O5" s="27">
        <f>'CA Freight Calculations'!O17</f>
        <v>145723.63141759459</v>
      </c>
      <c r="P5" s="27">
        <f>'CA Freight Calculations'!P17</f>
        <v>145908.10123980339</v>
      </c>
      <c r="Q5" s="27">
        <f>'CA Freight Calculations'!Q17</f>
        <v>145959.93028844605</v>
      </c>
      <c r="R5" s="27">
        <f>'CA Freight Calculations'!R17</f>
        <v>145987.3983333392</v>
      </c>
      <c r="S5" s="27">
        <f>'CA Freight Calculations'!S17</f>
        <v>146014.42836320944</v>
      </c>
      <c r="T5" s="27">
        <f>'CA Freight Calculations'!T17</f>
        <v>146044.19291677407</v>
      </c>
      <c r="U5" s="27">
        <f>'CA Freight Calculations'!U17</f>
        <v>146072.31798420157</v>
      </c>
      <c r="V5" s="27">
        <f>'CA Freight Calculations'!V17</f>
        <v>146100.41030284227</v>
      </c>
      <c r="W5" s="27">
        <f>'CA Freight Calculations'!W17</f>
        <v>146132.03130325623</v>
      </c>
      <c r="X5" s="27">
        <f>'CA Freight Calculations'!X17</f>
        <v>146162.57568730548</v>
      </c>
      <c r="Y5" s="27">
        <f>'CA Freight Calculations'!Y17</f>
        <v>146191.40280684913</v>
      </c>
      <c r="Z5" s="27">
        <f>'CA Freight Calculations'!Z17</f>
        <v>146222.82322094415</v>
      </c>
      <c r="AA5" s="27">
        <f>'CA Freight Calculations'!AA17</f>
        <v>146254.33574100191</v>
      </c>
      <c r="AB5" s="27">
        <f>'CA Freight Calculations'!AB17</f>
        <v>146285.08275816921</v>
      </c>
      <c r="AC5" s="27">
        <f>'CA Freight Calculations'!AC17</f>
        <v>146349.4504985419</v>
      </c>
      <c r="AD5" s="27">
        <f>'CA Freight Calculations'!AD17</f>
        <v>146461.9487214527</v>
      </c>
      <c r="AE5" s="27">
        <f>'CA Freight Calculations'!AE17</f>
        <v>146574.91361457482</v>
      </c>
      <c r="AF5" s="27">
        <f>'CA Freight Calculations'!AF17</f>
        <v>146687.92558407795</v>
      </c>
      <c r="AG5" s="27">
        <f>'CA Freight Calculations'!AG17</f>
        <v>146788.33541107675</v>
      </c>
    </row>
    <row r="6" spans="1:36" x14ac:dyDescent="0.45">
      <c r="A6" t="s">
        <v>4</v>
      </c>
      <c r="B6" s="4">
        <f>B5*('BNVP-LDVs-psgr'!B6/'BNVP-LDVs-psgr'!B5)</f>
        <v>112131.86963796579</v>
      </c>
      <c r="C6" s="4">
        <f>C5*('BNVP-LDVs-psgr'!C6/'BNVP-LDVs-psgr'!C5)</f>
        <v>92458.116267662874</v>
      </c>
      <c r="D6" s="4">
        <f>D5*('BNVP-LDVs-psgr'!C6/'BNVP-LDVs-psgr'!C5)</f>
        <v>97069.642620582308</v>
      </c>
      <c r="E6" s="4">
        <f>E5*('BNVP-LDVs-psgr'!E6/'BNVP-LDVs-psgr'!E5)</f>
        <v>97566.594718837412</v>
      </c>
      <c r="F6" s="4">
        <f>F5*('BNVP-LDVs-psgr'!F6/'BNVP-LDVs-psgr'!F5)</f>
        <v>97084.282487300254</v>
      </c>
      <c r="G6" s="4">
        <f>G5*('BNVP-LDVs-psgr'!G6/'BNVP-LDVs-psgr'!G5)</f>
        <v>103106.32606510152</v>
      </c>
      <c r="H6" s="4">
        <f>H5*('BNVP-LDVs-psgr'!H6/'BNVP-LDVs-psgr'!H5)</f>
        <v>104968.20956564278</v>
      </c>
      <c r="I6" s="4">
        <f>I5*('BNVP-LDVs-psgr'!I6/'BNVP-LDVs-psgr'!I5)</f>
        <v>104446.92308693334</v>
      </c>
      <c r="J6" s="4">
        <f>J5*('BNVP-LDVs-psgr'!J6/'BNVP-LDVs-psgr'!J5)</f>
        <v>112996.98864262359</v>
      </c>
      <c r="K6" s="4">
        <f>K5*('BNVP-LDVs-psgr'!K6/'BNVP-LDVs-psgr'!K5)</f>
        <v>112645.39808065275</v>
      </c>
      <c r="L6" s="4">
        <f>L5*('BNVP-LDVs-psgr'!L6/'BNVP-LDVs-psgr'!L5)</f>
        <v>112514.3034136105</v>
      </c>
      <c r="M6" s="4">
        <f>M5*('BNVP-LDVs-psgr'!M6/'BNVP-LDVs-psgr'!M5)</f>
        <v>112593.73262542927</v>
      </c>
      <c r="N6" s="4">
        <f>N5*('BNVP-LDVs-psgr'!N6/'BNVP-LDVs-psgr'!N5)</f>
        <v>112424.71276144053</v>
      </c>
      <c r="O6" s="4">
        <f>O5*('BNVP-LDVs-psgr'!O6/'BNVP-LDVs-psgr'!O5)</f>
        <v>112557.75745358621</v>
      </c>
      <c r="P6" s="4">
        <f>P5*('BNVP-LDVs-psgr'!P6/'BNVP-LDVs-psgr'!P5)</f>
        <v>112782.97483613437</v>
      </c>
      <c r="Q6" s="4">
        <f>Q5*('BNVP-LDVs-psgr'!Q6/'BNVP-LDVs-psgr'!Q5)</f>
        <v>112881.6796006309</v>
      </c>
      <c r="R6" s="4">
        <f>R5*('BNVP-LDVs-psgr'!R6/'BNVP-LDVs-psgr'!R5)</f>
        <v>112883.32948413401</v>
      </c>
      <c r="S6" s="4">
        <f>S5*('BNVP-LDVs-psgr'!S6/'BNVP-LDVs-psgr'!S5)</f>
        <v>112946.83867869616</v>
      </c>
      <c r="T6" s="4">
        <f>T5*('BNVP-LDVs-psgr'!T6/'BNVP-LDVs-psgr'!T5)</f>
        <v>112905.34927224794</v>
      </c>
      <c r="U6" s="4">
        <f>U5*('BNVP-LDVs-psgr'!U6/'BNVP-LDVs-psgr'!U5)</f>
        <v>113032.21237273417</v>
      </c>
      <c r="V6" s="4">
        <f>V5*('BNVP-LDVs-psgr'!V6/'BNVP-LDVs-psgr'!V5)</f>
        <v>113087.17899101802</v>
      </c>
      <c r="W6" s="4">
        <f>W5*('BNVP-LDVs-psgr'!W6/'BNVP-LDVs-psgr'!W5)</f>
        <v>113047.72073304263</v>
      </c>
      <c r="X6" s="4">
        <f>X5*('BNVP-LDVs-psgr'!X6/'BNVP-LDVs-psgr'!X5)</f>
        <v>113194.83355270635</v>
      </c>
      <c r="Y6" s="4">
        <f>Y5*('BNVP-LDVs-psgr'!Y6/'BNVP-LDVs-psgr'!Y5)</f>
        <v>113361.68846043425</v>
      </c>
      <c r="Z6" s="4">
        <f>Z5*('BNVP-LDVs-psgr'!Z6/'BNVP-LDVs-psgr'!Z5)</f>
        <v>113387.60995376353</v>
      </c>
      <c r="AA6" s="4">
        <f>AA5*('BNVP-LDVs-psgr'!AA6/'BNVP-LDVs-psgr'!AA5)</f>
        <v>113470.21596328267</v>
      </c>
      <c r="AB6" s="4">
        <f>AB5*('BNVP-LDVs-psgr'!AB6/'BNVP-LDVs-psgr'!AB5)</f>
        <v>113575.15065076685</v>
      </c>
      <c r="AC6" s="4">
        <f>AC5*('BNVP-LDVs-psgr'!AC6/'BNVP-LDVs-psgr'!AC5)</f>
        <v>113586.2111826622</v>
      </c>
      <c r="AD6" s="4">
        <f>AD5*('BNVP-LDVs-psgr'!AD6/'BNVP-LDVs-psgr'!AD5)</f>
        <v>113832.08688614567</v>
      </c>
      <c r="AE6" s="4">
        <f>AE5*('BNVP-LDVs-psgr'!AE6/'BNVP-LDVs-psgr'!AE5)</f>
        <v>113890.02495202479</v>
      </c>
      <c r="AF6" s="4">
        <f>AF5*('BNVP-LDVs-psgr'!AF6/'BNVP-LDVs-psgr'!AF5)</f>
        <v>113976.42344878688</v>
      </c>
      <c r="AG6" s="4">
        <f>AG5*('BNVP-LDVs-psgr'!AG6/'BNVP-LDVs-psgr'!AG5)</f>
        <v>114066.67158819972</v>
      </c>
      <c r="AH6" s="4"/>
      <c r="AI6" s="4"/>
      <c r="AJ6" s="4"/>
    </row>
    <row r="7" spans="1:36" s="5" customFormat="1" x14ac:dyDescent="0.45">
      <c r="A7" s="5" t="s">
        <v>1076</v>
      </c>
      <c r="B7" s="4">
        <f>B$5*('BNVP-LDVs-frgt'!B7/'BNVP-LDVs-frgt'!B$5)</f>
        <v>167703.95049973993</v>
      </c>
      <c r="C7" s="4">
        <f>C$5*('BNVP-LDVs-frgt'!C7/'BNVP-LDVs-frgt'!C$5)</f>
        <v>168520.3257139129</v>
      </c>
      <c r="D7" s="4">
        <f>D$5*('BNVP-LDVs-frgt'!D7/'BNVP-LDVs-frgt'!D$5)</f>
        <v>175436.50832390829</v>
      </c>
      <c r="E7" s="4">
        <f>E$5*('BNVP-LDVs-frgt'!E7/'BNVP-LDVs-frgt'!E$5)</f>
        <v>175975.5385396459</v>
      </c>
      <c r="F7" s="4">
        <f>F$5*('BNVP-LDVs-frgt'!F7/'BNVP-LDVs-frgt'!F$5)</f>
        <v>176407.05310824621</v>
      </c>
      <c r="G7" s="4">
        <f>G$5*('BNVP-LDVs-frgt'!G7/'BNVP-LDVs-frgt'!G$5)</f>
        <v>186612.01029819457</v>
      </c>
      <c r="H7" s="4">
        <f>H$5*('BNVP-LDVs-frgt'!H7/'BNVP-LDVs-frgt'!H$5)</f>
        <v>187765.9079851917</v>
      </c>
      <c r="I7" s="4">
        <f>I$5*('BNVP-LDVs-frgt'!I7/'BNVP-LDVs-frgt'!I$5)</f>
        <v>187949.16138616749</v>
      </c>
      <c r="J7" s="4">
        <f>J$5*('BNVP-LDVs-frgt'!J7/'BNVP-LDVs-frgt'!J$5)</f>
        <v>198362.90627006299</v>
      </c>
      <c r="K7" s="4">
        <f>K$5*('BNVP-LDVs-frgt'!K7/'BNVP-LDVs-frgt'!K$5)</f>
        <v>198558.92818082808</v>
      </c>
      <c r="L7" s="4">
        <f>L$5*('BNVP-LDVs-frgt'!L7/'BNVP-LDVs-frgt'!L$5)</f>
        <v>198753.22648085468</v>
      </c>
      <c r="M7" s="4">
        <f>M$5*('BNVP-LDVs-frgt'!M7/'BNVP-LDVs-frgt'!M$5)</f>
        <v>198943.51850731243</v>
      </c>
      <c r="N7" s="4">
        <f>N$5*('BNVP-LDVs-frgt'!N7/'BNVP-LDVs-frgt'!N$5)</f>
        <v>199139.60529816267</v>
      </c>
      <c r="O7" s="4">
        <f>O$5*('BNVP-LDVs-frgt'!O7/'BNVP-LDVs-frgt'!O$5)</f>
        <v>199337.86345345041</v>
      </c>
      <c r="P7" s="4">
        <f>P$5*('BNVP-LDVs-frgt'!P7/'BNVP-LDVs-frgt'!P$5)</f>
        <v>199530.94142400663</v>
      </c>
      <c r="Q7" s="4">
        <f>Q$5*('BNVP-LDVs-frgt'!Q7/'BNVP-LDVs-frgt'!Q$5)</f>
        <v>199588.59317792984</v>
      </c>
      <c r="R7" s="4">
        <f>R$5*('BNVP-LDVs-frgt'!R7/'BNVP-LDVs-frgt'!R$5)</f>
        <v>199619.91546923335</v>
      </c>
      <c r="S7" s="4">
        <f>S$5*('BNVP-LDVs-frgt'!S7/'BNVP-LDVs-frgt'!S$5)</f>
        <v>199651.48752901069</v>
      </c>
      <c r="T7" s="4">
        <f>T$5*('BNVP-LDVs-frgt'!T7/'BNVP-LDVs-frgt'!T$5)</f>
        <v>199685.10898362391</v>
      </c>
      <c r="U7" s="4">
        <f>U$5*('BNVP-LDVs-frgt'!U7/'BNVP-LDVs-frgt'!U$5)</f>
        <v>199718.12084599168</v>
      </c>
      <c r="V7" s="4">
        <f>V$5*('BNVP-LDVs-frgt'!V7/'BNVP-LDVs-frgt'!V$5)</f>
        <v>199751.62601099422</v>
      </c>
      <c r="W7" s="4">
        <f>W$5*('BNVP-LDVs-frgt'!W7/'BNVP-LDVs-frgt'!W$5)</f>
        <v>199789.8291409027</v>
      </c>
      <c r="X7" s="4">
        <f>X$5*('BNVP-LDVs-frgt'!X7/'BNVP-LDVs-frgt'!X$5)</f>
        <v>199826.40644428151</v>
      </c>
      <c r="Y7" s="4">
        <f>Y$5*('BNVP-LDVs-frgt'!Y7/'BNVP-LDVs-frgt'!Y$5)</f>
        <v>199860.75507556554</v>
      </c>
      <c r="Z7" s="4">
        <f>Z$5*('BNVP-LDVs-frgt'!Z7/'BNVP-LDVs-frgt'!Z$5)</f>
        <v>199898.91601430488</v>
      </c>
      <c r="AA7" s="4">
        <f>AA$5*('BNVP-LDVs-frgt'!AA7/'BNVP-LDVs-frgt'!AA$5)</f>
        <v>199937.47579613928</v>
      </c>
      <c r="AB7" s="4">
        <f>AB$5*('BNVP-LDVs-frgt'!AB7/'BNVP-LDVs-frgt'!AB$5)</f>
        <v>199975.25657859546</v>
      </c>
      <c r="AC7" s="4">
        <f>AC$5*('BNVP-LDVs-frgt'!AC7/'BNVP-LDVs-frgt'!AC$5)</f>
        <v>200017.95302033596</v>
      </c>
      <c r="AD7" s="4">
        <f>AD$5*('BNVP-LDVs-frgt'!AD7/'BNVP-LDVs-frgt'!AD$5)</f>
        <v>200054.87275930404</v>
      </c>
      <c r="AE7" s="4">
        <f>AE$5*('BNVP-LDVs-frgt'!AE7/'BNVP-LDVs-frgt'!AE$5)</f>
        <v>200094.46937900636</v>
      </c>
      <c r="AF7" s="4">
        <f>AF$5*('BNVP-LDVs-frgt'!AF7/'BNVP-LDVs-frgt'!AF$5)</f>
        <v>200134.9697358266</v>
      </c>
      <c r="AG7" s="4">
        <f>AG$5*('BNVP-LDVs-frgt'!AG7/'BNVP-LDVs-frgt'!AG$5)</f>
        <v>200163.08389893241</v>
      </c>
      <c r="AH7" s="4"/>
      <c r="AI7" s="4"/>
      <c r="AJ7" s="27"/>
    </row>
    <row r="8" spans="1:36" s="5" customFormat="1" x14ac:dyDescent="0.45">
      <c r="A8" s="5" t="s">
        <v>1077</v>
      </c>
      <c r="B8" s="4">
        <f>'CA Freight Calculations'!B19</f>
        <v>198274.93400000001</v>
      </c>
      <c r="C8" s="4">
        <f>'CA Freight Calculations'!C19</f>
        <v>198274.93400000001</v>
      </c>
      <c r="D8" s="4">
        <f>'CA Freight Calculations'!D19</f>
        <v>198274.93400000001</v>
      </c>
      <c r="E8" s="4">
        <f>'CA Freight Calculations'!E19</f>
        <v>198274.93400000001</v>
      </c>
      <c r="F8" s="4">
        <f>'CA Freight Calculations'!F19</f>
        <v>198274.93400000001</v>
      </c>
      <c r="G8" s="4">
        <f>'CA Freight Calculations'!G19</f>
        <v>198274.93400000001</v>
      </c>
      <c r="H8" s="4">
        <f>'CA Freight Calculations'!H19</f>
        <v>194090.64200000002</v>
      </c>
      <c r="I8" s="4">
        <f>'CA Freight Calculations'!I19</f>
        <v>190006.89</v>
      </c>
      <c r="J8" s="4">
        <f>'CA Freight Calculations'!J19</f>
        <v>185943.24600000001</v>
      </c>
      <c r="K8" s="4">
        <f>'CA Freight Calculations'!K19</f>
        <v>181889.65600000002</v>
      </c>
      <c r="L8" s="4">
        <f>'CA Freight Calculations'!L19</f>
        <v>177845.20600000001</v>
      </c>
      <c r="M8" s="4">
        <f>'CA Freight Calculations'!M19</f>
        <v>173801.67</v>
      </c>
      <c r="N8" s="4">
        <f>'CA Freight Calculations'!N19</f>
        <v>171406.21765920805</v>
      </c>
      <c r="O8" s="4">
        <f>'CA Freight Calculations'!O19</f>
        <v>169147.24930164905</v>
      </c>
      <c r="P8" s="4">
        <f>'CA Freight Calculations'!P19</f>
        <v>167002.56009974563</v>
      </c>
      <c r="Q8" s="4">
        <f>'CA Freight Calculations'!Q19</f>
        <v>164803.09921901987</v>
      </c>
      <c r="R8" s="4">
        <f>'CA Freight Calculations'!R19</f>
        <v>162667.6974227902</v>
      </c>
      <c r="S8" s="4">
        <f>'CA Freight Calculations'!S19</f>
        <v>160635.67914220184</v>
      </c>
      <c r="T8" s="4">
        <f>'CA Freight Calculations'!T19</f>
        <v>158687.81300044127</v>
      </c>
      <c r="U8" s="4">
        <f>'CA Freight Calculations'!U19</f>
        <v>156844.21253749469</v>
      </c>
      <c r="V8" s="4">
        <f>'CA Freight Calculations'!V19</f>
        <v>155080.39362208458</v>
      </c>
      <c r="W8" s="4">
        <f>'CA Freight Calculations'!W19</f>
        <v>153388.55789822777</v>
      </c>
      <c r="X8" s="4">
        <f>'CA Freight Calculations'!X19</f>
        <v>151791.42101797269</v>
      </c>
      <c r="Y8" s="4">
        <f>'CA Freight Calculations'!Y19</f>
        <v>150270.67911799799</v>
      </c>
      <c r="Z8" s="4">
        <f>'CA Freight Calculations'!Z19</f>
        <v>148807.08485778511</v>
      </c>
      <c r="AA8" s="4">
        <f>'CA Freight Calculations'!AA19</f>
        <v>147415.43976633274</v>
      </c>
      <c r="AB8" s="4">
        <f>'CA Freight Calculations'!AB19</f>
        <v>146091.62794900019</v>
      </c>
      <c r="AC8" s="4">
        <f>'CA Freight Calculations'!AC19</f>
        <v>144815.20603448979</v>
      </c>
      <c r="AD8" s="4">
        <f>'CA Freight Calculations'!AD19</f>
        <v>143616.99272805706</v>
      </c>
      <c r="AE8" s="4">
        <f>'CA Freight Calculations'!AE19</f>
        <v>142458.09068050209</v>
      </c>
      <c r="AF8" s="4">
        <f>'CA Freight Calculations'!AF19</f>
        <v>141353.862584102</v>
      </c>
      <c r="AG8" s="4">
        <f>'CA Freight Calculations'!AG19</f>
        <v>140285.91024310523</v>
      </c>
      <c r="AH8" s="4"/>
      <c r="AI8" s="4"/>
      <c r="AJ8" s="2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8"/>
  <sheetViews>
    <sheetView topLeftCell="U1" workbookViewId="0">
      <selection activeCell="AE12" sqref="AE12"/>
    </sheetView>
  </sheetViews>
  <sheetFormatPr defaultRowHeight="14.25" x14ac:dyDescent="0.45"/>
  <cols>
    <col min="1" max="1" width="24.3984375" customWidth="1"/>
    <col min="2" max="35" width="10" customWidth="1"/>
  </cols>
  <sheetData>
    <row r="1" spans="1:36" x14ac:dyDescent="0.45">
      <c r="A1" s="1" t="s">
        <v>1093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96315979.350005478</v>
      </c>
      <c r="D2" s="4">
        <f>D$5*('BNVP-HDVs-psgr'!D$2/'BNVP-HDVs-psgr'!D$5)</f>
        <v>96799125.359234765</v>
      </c>
      <c r="E2" s="4">
        <f>E$5*('BNVP-HDVs-psgr'!E$2/'BNVP-HDVs-psgr'!E$5)</f>
        <v>94968770.739330545</v>
      </c>
      <c r="F2" s="4">
        <f>F$5*('BNVP-HDVs-psgr'!F$2/'BNVP-HDVs-psgr'!F$5)</f>
        <v>93978801.99286665</v>
      </c>
      <c r="G2" s="4">
        <f>G$5*('BNVP-HDVs-psgr'!G$2/'BNVP-HDVs-psgr'!G$5)</f>
        <v>90914131.862838477</v>
      </c>
      <c r="H2" s="4">
        <f>H$5*('BNVP-HDVs-psgr'!H$2/'BNVP-HDVs-psgr'!H$5)</f>
        <v>89911667.071843475</v>
      </c>
      <c r="I2" s="4">
        <f>I$5*('BNVP-HDVs-psgr'!I$2/'BNVP-HDVs-psgr'!I$5)</f>
        <v>89105699.349212334</v>
      </c>
      <c r="J2" s="4">
        <f>J$5*('BNVP-HDVs-psgr'!J$2/'BNVP-HDVs-psgr'!J$5)</f>
        <v>85907665.307780385</v>
      </c>
      <c r="K2" s="4">
        <f>K$5*('BNVP-HDVs-psgr'!K$2/'BNVP-HDVs-psgr'!K$5)</f>
        <v>85302218.210543528</v>
      </c>
      <c r="L2" s="4">
        <f>L$5*('BNVP-HDVs-psgr'!L$2/'BNVP-HDVs-psgr'!L$5)</f>
        <v>84754550.251465067</v>
      </c>
      <c r="M2" s="4">
        <f>M$5*('BNVP-HDVs-psgr'!M$2/'BNVP-HDVs-psgr'!M$5)</f>
        <v>84264448.639703989</v>
      </c>
      <c r="N2" s="4">
        <f>N$5*('BNVP-HDVs-psgr'!N$2/'BNVP-HDVs-psgr'!N$5)</f>
        <v>83771864.210639209</v>
      </c>
      <c r="O2" s="4">
        <f>O$5*('BNVP-HDVs-psgr'!O$2/'BNVP-HDVs-psgr'!O$5)</f>
        <v>83296896.611532062</v>
      </c>
      <c r="P2" s="4">
        <f>P$5*('BNVP-HDVs-psgr'!P$2/'BNVP-HDVs-psgr'!P$5)</f>
        <v>82853709.61853756</v>
      </c>
      <c r="Q2" s="4">
        <f>Q$5*('BNVP-HDVs-psgr'!Q$2/'BNVP-HDVs-psgr'!Q$5)</f>
        <v>82424574.362012446</v>
      </c>
      <c r="R2" s="4">
        <f>R$5*('BNVP-HDVs-psgr'!R$2/'BNVP-HDVs-psgr'!R$5)</f>
        <v>82021916.697064176</v>
      </c>
      <c r="S2" s="4">
        <f>S$5*('BNVP-HDVs-psgr'!S$2/'BNVP-HDVs-psgr'!S$5)</f>
        <v>81641797.792466789</v>
      </c>
      <c r="T2" s="4">
        <f>T$5*('BNVP-HDVs-psgr'!T$2/'BNVP-HDVs-psgr'!T$5)</f>
        <v>81302046.278942227</v>
      </c>
      <c r="U2" s="4">
        <f>U$5*('BNVP-HDVs-psgr'!U$2/'BNVP-HDVs-psgr'!U$5)</f>
        <v>80977465.295597002</v>
      </c>
      <c r="V2" s="4">
        <f>V$5*('BNVP-HDVs-psgr'!V$2/'BNVP-HDVs-psgr'!V$5)</f>
        <v>80691751.461233586</v>
      </c>
      <c r="W2" s="4">
        <f>W$5*('BNVP-HDVs-psgr'!W$2/'BNVP-HDVs-psgr'!W$5)</f>
        <v>80447965.018917546</v>
      </c>
      <c r="X2" s="4">
        <f>X$5*('BNVP-HDVs-psgr'!X$2/'BNVP-HDVs-psgr'!X$5)</f>
        <v>80351327.302358925</v>
      </c>
      <c r="Y2" s="4">
        <f>Y$5*('BNVP-HDVs-psgr'!Y$2/'BNVP-HDVs-psgr'!Y$5)</f>
        <v>80258643.953745171</v>
      </c>
      <c r="Z2" s="4">
        <f>Z$5*('BNVP-HDVs-psgr'!Z$2/'BNVP-HDVs-psgr'!Z$5)</f>
        <v>80187447.402360082</v>
      </c>
      <c r="AA2" s="4">
        <f>AA$5*('BNVP-HDVs-psgr'!AA$2/'BNVP-HDVs-psgr'!AA$5)</f>
        <v>80117249.467283309</v>
      </c>
      <c r="AB2" s="4">
        <f>AB$5*('BNVP-HDVs-psgr'!AB$2/'BNVP-HDVs-psgr'!AB$5)</f>
        <v>80048519.762408569</v>
      </c>
      <c r="AC2" s="4">
        <f>AC$5*('BNVP-HDVs-psgr'!AC$2/'BNVP-HDVs-psgr'!AC$5)</f>
        <v>79982619.835126877</v>
      </c>
      <c r="AD2" s="4">
        <f>AD$5*('BNVP-HDVs-psgr'!AD$2/'BNVP-HDVs-psgr'!AD$5)</f>
        <v>79873206.132902727</v>
      </c>
      <c r="AE2" s="4">
        <f>AE$5*('BNVP-HDVs-psgr'!AE$2/'BNVP-HDVs-psgr'!AE$5)</f>
        <v>79786479.577725291</v>
      </c>
      <c r="AF2" s="4">
        <f>AF$5*('BNVP-HDVs-psgr'!AF$2/'BNVP-HDVs-psgr'!AF$5)</f>
        <v>79702054.807583213</v>
      </c>
      <c r="AG2" s="4">
        <f>AG$5*('BNVP-HDVs-psgr'!AG$2/'BNVP-HDVs-psgr'!AG$5)</f>
        <v>79618676.387977153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2">
        <f>AVERAGE('Passenger Aircraft'!C5:C10)</f>
        <v>64833333.333333336</v>
      </c>
      <c r="C5">
        <f t="shared" ref="C5:AG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1077</v>
      </c>
      <c r="B8" s="4">
        <f>B$5*('BNVP-HDVs-psgr'!B$8/'BNVP-HDVs-psgr'!B$5)</f>
        <v>159460156.51951438</v>
      </c>
      <c r="C8" s="4">
        <f>C$5*('BNVP-HDVs-psgr'!C$8/'BNVP-HDVs-psgr'!C$5)</f>
        <v>153863558.35101163</v>
      </c>
      <c r="D8" s="4">
        <f>D$5*('BNVP-HDVs-psgr'!D$8/'BNVP-HDVs-psgr'!D$5)</f>
        <v>148640490.220579</v>
      </c>
      <c r="E8" s="4">
        <f>E$5*('BNVP-HDVs-psgr'!E$8/'BNVP-HDVs-psgr'!E$5)</f>
        <v>143520526.15805796</v>
      </c>
      <c r="F8" s="4">
        <f>F$5*('BNVP-HDVs-psgr'!F$8/'BNVP-HDVs-psgr'!F$5)</f>
        <v>138555330.55988672</v>
      </c>
      <c r="G8" s="4">
        <f>G$5*('BNVP-HDVs-psgr'!G$8/'BNVP-HDVs-psgr'!G$5)</f>
        <v>134494548.67692012</v>
      </c>
      <c r="H8" s="4">
        <f>H$5*('BNVP-HDVs-psgr'!H$8/'BNVP-HDVs-psgr'!H$5)</f>
        <v>129267043.55305046</v>
      </c>
      <c r="I8" s="4">
        <f>I$5*('BNVP-HDVs-psgr'!I$8/'BNVP-HDVs-psgr'!I$5)</f>
        <v>126757312.52854288</v>
      </c>
      <c r="J8" s="4">
        <f>J$5*('BNVP-HDVs-psgr'!J$8/'BNVP-HDVs-psgr'!J$5)</f>
        <v>124404923.14625172</v>
      </c>
      <c r="K8" s="4">
        <f>K$5*('BNVP-HDVs-psgr'!K$8/'BNVP-HDVs-psgr'!K$5)</f>
        <v>122134922.92648153</v>
      </c>
      <c r="L8" s="4">
        <f>L$5*('BNVP-HDVs-psgr'!L$8/'BNVP-HDVs-psgr'!L$5)</f>
        <v>119997793.3604032</v>
      </c>
      <c r="M8" s="4">
        <f>M$5*('BNVP-HDVs-psgr'!M$8/'BNVP-HDVs-psgr'!M$5)</f>
        <v>117990584.38614854</v>
      </c>
      <c r="N8" s="4">
        <f>N$5*('BNVP-HDVs-psgr'!N$8/'BNVP-HDVs-psgr'!N$5)</f>
        <v>115994338.46625914</v>
      </c>
      <c r="O8" s="4">
        <f>O$5*('BNVP-HDVs-psgr'!O$8/'BNVP-HDVs-psgr'!O$5)</f>
        <v>114138767.0861007</v>
      </c>
      <c r="P8" s="4">
        <f>P$5*('BNVP-HDVs-psgr'!P$8/'BNVP-HDVs-psgr'!P$5)</f>
        <v>112390527.08370273</v>
      </c>
      <c r="Q8" s="4">
        <f>Q$5*('BNVP-HDVs-psgr'!Q$8/'BNVP-HDVs-psgr'!Q$5)</f>
        <v>110790394.89603797</v>
      </c>
      <c r="R8" s="4">
        <f>R$5*('BNVP-HDVs-psgr'!R$8/'BNVP-HDVs-psgr'!R$5)</f>
        <v>109264500.24755713</v>
      </c>
      <c r="S8" s="4">
        <f>S$5*('BNVP-HDVs-psgr'!S$8/'BNVP-HDVs-psgr'!S$5)</f>
        <v>107824336.78954521</v>
      </c>
      <c r="T8" s="4">
        <f>T$5*('BNVP-HDVs-psgr'!T$8/'BNVP-HDVs-psgr'!T$5)</f>
        <v>106427215.56104241</v>
      </c>
      <c r="U8" s="4">
        <f>U$5*('BNVP-HDVs-psgr'!U$8/'BNVP-HDVs-psgr'!U$5)</f>
        <v>105131425.87732837</v>
      </c>
      <c r="V8" s="4">
        <f>V$5*('BNVP-HDVs-psgr'!V$8/'BNVP-HDVs-psgr'!V$5)</f>
        <v>103887145.5265511</v>
      </c>
      <c r="W8" s="4">
        <f>W$5*('BNVP-HDVs-psgr'!W$8/'BNVP-HDVs-psgr'!W$5)</f>
        <v>102671485.62255213</v>
      </c>
      <c r="X8" s="4">
        <f>X$5*('BNVP-HDVs-psgr'!X$8/'BNVP-HDVs-psgr'!X$5)</f>
        <v>101541030.51067461</v>
      </c>
      <c r="Y8" s="4">
        <f>Y$5*('BNVP-HDVs-psgr'!Y$8/'BNVP-HDVs-psgr'!Y$5)</f>
        <v>100477101.96122748</v>
      </c>
      <c r="Z8" s="4">
        <f>Z$5*('BNVP-HDVs-psgr'!Z$8/'BNVP-HDVs-psgr'!Z$5)</f>
        <v>99428330.119434819</v>
      </c>
      <c r="AA8" s="4">
        <f>AA$5*('BNVP-HDVs-psgr'!AA$8/'BNVP-HDVs-psgr'!AA$5)</f>
        <v>98437686.034293145</v>
      </c>
      <c r="AB8" s="4">
        <f>AB$5*('BNVP-HDVs-psgr'!AB$8/'BNVP-HDVs-psgr'!AB$5)</f>
        <v>97503378.153319165</v>
      </c>
      <c r="AC8" s="4">
        <f>AC$5*('BNVP-HDVs-psgr'!AC$8/'BNVP-HDVs-psgr'!AC$5)</f>
        <v>96576140.974823385</v>
      </c>
      <c r="AD8" s="4">
        <f>AD$5*('BNVP-HDVs-psgr'!AD$8/'BNVP-HDVs-psgr'!AD$5)</f>
        <v>95732999.485287204</v>
      </c>
      <c r="AE8" s="4">
        <f>AE$5*('BNVP-HDVs-psgr'!AE$8/'BNVP-HDVs-psgr'!AE$5)</f>
        <v>94886660.151566133</v>
      </c>
      <c r="AF8" s="4">
        <f>AF$5*('BNVP-HDVs-psgr'!AF$8/'BNVP-HDVs-psgr'!AF$5)</f>
        <v>94081329.084345549</v>
      </c>
      <c r="AG8" s="4">
        <f>AG$5*('BNVP-HDVs-psgr'!AG$8/'BNVP-HDVs-psgr'!AG$5)</f>
        <v>93316779.864324003</v>
      </c>
      <c r="AH8" s="4"/>
      <c r="AI8" s="4"/>
      <c r="AJ8" s="2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topLeftCell="U1" workbookViewId="0">
      <selection activeCell="AF11" sqref="AF11"/>
    </sheetView>
  </sheetViews>
  <sheetFormatPr defaultRowHeight="14.25" x14ac:dyDescent="0.45"/>
  <cols>
    <col min="1" max="1" width="24.3984375" customWidth="1"/>
    <col min="2" max="35" width="10.1328125" customWidth="1"/>
  </cols>
  <sheetData>
    <row r="1" spans="1:36" x14ac:dyDescent="0.45">
      <c r="A1" s="1" t="s">
        <v>1093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96315979.350005478</v>
      </c>
      <c r="D2" s="4">
        <f>D$5*('BNVP-HDVs-psgr'!D$2/'BNVP-HDVs-psgr'!D$5)</f>
        <v>96799125.359234765</v>
      </c>
      <c r="E2" s="4">
        <f>E$5*('BNVP-HDVs-psgr'!E$2/'BNVP-HDVs-psgr'!E$5)</f>
        <v>94968770.739330545</v>
      </c>
      <c r="F2" s="4">
        <f>F$5*('BNVP-HDVs-psgr'!F$2/'BNVP-HDVs-psgr'!F$5)</f>
        <v>93978801.99286665</v>
      </c>
      <c r="G2" s="4">
        <f>G$5*('BNVP-HDVs-psgr'!G$2/'BNVP-HDVs-psgr'!G$5)</f>
        <v>90914131.862838477</v>
      </c>
      <c r="H2" s="4">
        <f>H$5*('BNVP-HDVs-psgr'!H$2/'BNVP-HDVs-psgr'!H$5)</f>
        <v>89911667.071843475</v>
      </c>
      <c r="I2" s="4">
        <f>I$5*('BNVP-HDVs-psgr'!I$2/'BNVP-HDVs-psgr'!I$5)</f>
        <v>89105699.349212334</v>
      </c>
      <c r="J2" s="4">
        <f>J$5*('BNVP-HDVs-psgr'!J$2/'BNVP-HDVs-psgr'!J$5)</f>
        <v>85907665.307780385</v>
      </c>
      <c r="K2" s="4">
        <f>K$5*('BNVP-HDVs-psgr'!K$2/'BNVP-HDVs-psgr'!K$5)</f>
        <v>85302218.210543528</v>
      </c>
      <c r="L2" s="4">
        <f>L$5*('BNVP-HDVs-psgr'!L$2/'BNVP-HDVs-psgr'!L$5)</f>
        <v>84754550.251465067</v>
      </c>
      <c r="M2" s="4">
        <f>M$5*('BNVP-HDVs-psgr'!M$2/'BNVP-HDVs-psgr'!M$5)</f>
        <v>84264448.639703989</v>
      </c>
      <c r="N2" s="4">
        <f>N$5*('BNVP-HDVs-psgr'!N$2/'BNVP-HDVs-psgr'!N$5)</f>
        <v>83771864.210639209</v>
      </c>
      <c r="O2" s="4">
        <f>O$5*('BNVP-HDVs-psgr'!O$2/'BNVP-HDVs-psgr'!O$5)</f>
        <v>83296896.611532062</v>
      </c>
      <c r="P2" s="4">
        <f>P$5*('BNVP-HDVs-psgr'!P$2/'BNVP-HDVs-psgr'!P$5)</f>
        <v>82853709.61853756</v>
      </c>
      <c r="Q2" s="4">
        <f>Q$5*('BNVP-HDVs-psgr'!Q$2/'BNVP-HDVs-psgr'!Q$5)</f>
        <v>82424574.362012446</v>
      </c>
      <c r="R2" s="4">
        <f>R$5*('BNVP-HDVs-psgr'!R$2/'BNVP-HDVs-psgr'!R$5)</f>
        <v>82021916.697064176</v>
      </c>
      <c r="S2" s="4">
        <f>S$5*('BNVP-HDVs-psgr'!S$2/'BNVP-HDVs-psgr'!S$5)</f>
        <v>81641797.792466789</v>
      </c>
      <c r="T2" s="4">
        <f>T$5*('BNVP-HDVs-psgr'!T$2/'BNVP-HDVs-psgr'!T$5)</f>
        <v>81302046.278942227</v>
      </c>
      <c r="U2" s="4">
        <f>U$5*('BNVP-HDVs-psgr'!U$2/'BNVP-HDVs-psgr'!U$5)</f>
        <v>80977465.295597002</v>
      </c>
      <c r="V2" s="4">
        <f>V$5*('BNVP-HDVs-psgr'!V$2/'BNVP-HDVs-psgr'!V$5)</f>
        <v>80691751.461233586</v>
      </c>
      <c r="W2" s="4">
        <f>W$5*('BNVP-HDVs-psgr'!W$2/'BNVP-HDVs-psgr'!W$5)</f>
        <v>80447965.018917546</v>
      </c>
      <c r="X2" s="4">
        <f>X$5*('BNVP-HDVs-psgr'!X$2/'BNVP-HDVs-psgr'!X$5)</f>
        <v>80351327.302358925</v>
      </c>
      <c r="Y2" s="4">
        <f>Y$5*('BNVP-HDVs-psgr'!Y$2/'BNVP-HDVs-psgr'!Y$5)</f>
        <v>80258643.953745171</v>
      </c>
      <c r="Z2" s="4">
        <f>Z$5*('BNVP-HDVs-psgr'!Z$2/'BNVP-HDVs-psgr'!Z$5)</f>
        <v>80187447.402360082</v>
      </c>
      <c r="AA2" s="4">
        <f>AA$5*('BNVP-HDVs-psgr'!AA$2/'BNVP-HDVs-psgr'!AA$5)</f>
        <v>80117249.467283309</v>
      </c>
      <c r="AB2" s="4">
        <f>AB$5*('BNVP-HDVs-psgr'!AB$2/'BNVP-HDVs-psgr'!AB$5)</f>
        <v>80048519.762408569</v>
      </c>
      <c r="AC2" s="4">
        <f>AC$5*('BNVP-HDVs-psgr'!AC$2/'BNVP-HDVs-psgr'!AC$5)</f>
        <v>79982619.835126877</v>
      </c>
      <c r="AD2" s="4">
        <f>AD$5*('BNVP-HDVs-psgr'!AD$2/'BNVP-HDVs-psgr'!AD$5)</f>
        <v>79873206.132902727</v>
      </c>
      <c r="AE2" s="4">
        <f>AE$5*('BNVP-HDVs-psgr'!AE$2/'BNVP-HDVs-psgr'!AE$5)</f>
        <v>79786479.577725291</v>
      </c>
      <c r="AF2" s="4">
        <f>AF$5*('BNVP-HDVs-psgr'!AF$2/'BNVP-HDVs-psgr'!AF$5)</f>
        <v>79702054.807583213</v>
      </c>
      <c r="AG2" s="4">
        <f>AG$5*('BNVP-HDVs-psgr'!AG$2/'BNVP-HDVs-psgr'!AG$5)</f>
        <v>79618676.387977153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f>AVERAGE('Passenger Aircraft'!C5:C10)</f>
        <v>64833333.333333336</v>
      </c>
      <c r="C5">
        <f t="shared" ref="C5:AG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1077</v>
      </c>
      <c r="B8" s="4">
        <f>B$5*('BNVP-HDVs-psgr'!B$8/'BNVP-HDVs-psgr'!B$5)</f>
        <v>159460156.51951438</v>
      </c>
      <c r="C8" s="4">
        <f>C$5*('BNVP-HDVs-psgr'!C$8/'BNVP-HDVs-psgr'!C$5)</f>
        <v>153863558.35101163</v>
      </c>
      <c r="D8" s="4">
        <f>D$5*('BNVP-HDVs-psgr'!D$8/'BNVP-HDVs-psgr'!D$5)</f>
        <v>148640490.220579</v>
      </c>
      <c r="E8" s="4">
        <f>E$5*('BNVP-HDVs-psgr'!E$8/'BNVP-HDVs-psgr'!E$5)</f>
        <v>143520526.15805796</v>
      </c>
      <c r="F8" s="4">
        <f>F$5*('BNVP-HDVs-psgr'!F$8/'BNVP-HDVs-psgr'!F$5)</f>
        <v>138555330.55988672</v>
      </c>
      <c r="G8" s="4">
        <f>G$5*('BNVP-HDVs-psgr'!G$8/'BNVP-HDVs-psgr'!G$5)</f>
        <v>134494548.67692012</v>
      </c>
      <c r="H8" s="4">
        <f>H$5*('BNVP-HDVs-psgr'!H$8/'BNVP-HDVs-psgr'!H$5)</f>
        <v>129267043.55305046</v>
      </c>
      <c r="I8" s="4">
        <f>I$5*('BNVP-HDVs-psgr'!I$8/'BNVP-HDVs-psgr'!I$5)</f>
        <v>126757312.52854288</v>
      </c>
      <c r="J8" s="4">
        <f>J$5*('BNVP-HDVs-psgr'!J$8/'BNVP-HDVs-psgr'!J$5)</f>
        <v>124404923.14625172</v>
      </c>
      <c r="K8" s="4">
        <f>K$5*('BNVP-HDVs-psgr'!K$8/'BNVP-HDVs-psgr'!K$5)</f>
        <v>122134922.92648153</v>
      </c>
      <c r="L8" s="4">
        <f>L$5*('BNVP-HDVs-psgr'!L$8/'BNVP-HDVs-psgr'!L$5)</f>
        <v>119997793.3604032</v>
      </c>
      <c r="M8" s="4">
        <f>M$5*('BNVP-HDVs-psgr'!M$8/'BNVP-HDVs-psgr'!M$5)</f>
        <v>117990584.38614854</v>
      </c>
      <c r="N8" s="4">
        <f>N$5*('BNVP-HDVs-psgr'!N$8/'BNVP-HDVs-psgr'!N$5)</f>
        <v>115994338.46625914</v>
      </c>
      <c r="O8" s="4">
        <f>O$5*('BNVP-HDVs-psgr'!O$8/'BNVP-HDVs-psgr'!O$5)</f>
        <v>114138767.0861007</v>
      </c>
      <c r="P8" s="4">
        <f>P$5*('BNVP-HDVs-psgr'!P$8/'BNVP-HDVs-psgr'!P$5)</f>
        <v>112390527.08370273</v>
      </c>
      <c r="Q8" s="4">
        <f>Q$5*('BNVP-HDVs-psgr'!Q$8/'BNVP-HDVs-psgr'!Q$5)</f>
        <v>110790394.89603797</v>
      </c>
      <c r="R8" s="4">
        <f>R$5*('BNVP-HDVs-psgr'!R$8/'BNVP-HDVs-psgr'!R$5)</f>
        <v>109264500.24755713</v>
      </c>
      <c r="S8" s="4">
        <f>S$5*('BNVP-HDVs-psgr'!S$8/'BNVP-HDVs-psgr'!S$5)</f>
        <v>107824336.78954521</v>
      </c>
      <c r="T8" s="4">
        <f>T$5*('BNVP-HDVs-psgr'!T$8/'BNVP-HDVs-psgr'!T$5)</f>
        <v>106427215.56104241</v>
      </c>
      <c r="U8" s="4">
        <f>U$5*('BNVP-HDVs-psgr'!U$8/'BNVP-HDVs-psgr'!U$5)</f>
        <v>105131425.87732837</v>
      </c>
      <c r="V8" s="4">
        <f>V$5*('BNVP-HDVs-psgr'!V$8/'BNVP-HDVs-psgr'!V$5)</f>
        <v>103887145.5265511</v>
      </c>
      <c r="W8" s="4">
        <f>W$5*('BNVP-HDVs-psgr'!W$8/'BNVP-HDVs-psgr'!W$5)</f>
        <v>102671485.62255213</v>
      </c>
      <c r="X8" s="4">
        <f>X$5*('BNVP-HDVs-psgr'!X$8/'BNVP-HDVs-psgr'!X$5)</f>
        <v>101541030.51067461</v>
      </c>
      <c r="Y8" s="4">
        <f>Y$5*('BNVP-HDVs-psgr'!Y$8/'BNVP-HDVs-psgr'!Y$5)</f>
        <v>100477101.96122748</v>
      </c>
      <c r="Z8" s="4">
        <f>Z$5*('BNVP-HDVs-psgr'!Z$8/'BNVP-HDVs-psgr'!Z$5)</f>
        <v>99428330.119434819</v>
      </c>
      <c r="AA8" s="4">
        <f>AA$5*('BNVP-HDVs-psgr'!AA$8/'BNVP-HDVs-psgr'!AA$5)</f>
        <v>98437686.034293145</v>
      </c>
      <c r="AB8" s="4">
        <f>AB$5*('BNVP-HDVs-psgr'!AB$8/'BNVP-HDVs-psgr'!AB$5)</f>
        <v>97503378.153319165</v>
      </c>
      <c r="AC8" s="4">
        <f>AC$5*('BNVP-HDVs-psgr'!AC$8/'BNVP-HDVs-psgr'!AC$5)</f>
        <v>96576140.974823385</v>
      </c>
      <c r="AD8" s="4">
        <f>AD$5*('BNVP-HDVs-psgr'!AD$8/'BNVP-HDVs-psgr'!AD$5)</f>
        <v>95732999.485287204</v>
      </c>
      <c r="AE8" s="4">
        <f>AE$5*('BNVP-HDVs-psgr'!AE$8/'BNVP-HDVs-psgr'!AE$5)</f>
        <v>94886660.151566133</v>
      </c>
      <c r="AF8" s="4">
        <f>AF$5*('BNVP-HDVs-psgr'!AF$8/'BNVP-HDVs-psgr'!AF$5)</f>
        <v>94081329.084345549</v>
      </c>
      <c r="AG8" s="4">
        <f>AG$5*('BNVP-HDVs-psgr'!AG$8/'BNVP-HDVs-psgr'!AG$5)</f>
        <v>93316779.864324003</v>
      </c>
      <c r="AH8" s="4"/>
      <c r="AI8" s="4"/>
      <c r="AJ8" s="2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topLeftCell="T1" workbookViewId="0">
      <selection activeCell="AH10" sqref="AH10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1093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3713983.7795631932</v>
      </c>
      <c r="D2" s="4">
        <f>D$5*('BNVP-HDVs-psgr'!D$2/'BNVP-HDVs-psgr'!D$5)</f>
        <v>3732614.0884023691</v>
      </c>
      <c r="E2" s="4">
        <f>E$5*('BNVP-HDVs-psgr'!E$2/'BNVP-HDVs-psgr'!E$5)</f>
        <v>3662034.8614137745</v>
      </c>
      <c r="F2" s="4">
        <f>F$5*('BNVP-HDVs-psgr'!F$2/'BNVP-HDVs-psgr'!F$5)</f>
        <v>3623861.2593650375</v>
      </c>
      <c r="G2" s="4">
        <f>G$5*('BNVP-HDVs-psgr'!G$2/'BNVP-HDVs-psgr'!G$5)</f>
        <v>3505686.3186184498</v>
      </c>
      <c r="H2" s="4">
        <f>H$5*('BNVP-HDVs-psgr'!H$2/'BNVP-HDVs-psgr'!H$5)</f>
        <v>3467030.8639528332</v>
      </c>
      <c r="I2" s="4">
        <f>I$5*('BNVP-HDVs-psgr'!I$2/'BNVP-HDVs-psgr'!I$5)</f>
        <v>3435952.4170647427</v>
      </c>
      <c r="J2" s="4">
        <f>J$5*('BNVP-HDVs-psgr'!J$2/'BNVP-HDVs-psgr'!J$5)</f>
        <v>3312634.9090403747</v>
      </c>
      <c r="K2" s="4">
        <f>K$5*('BNVP-HDVs-psgr'!K$2/'BNVP-HDVs-psgr'!K$5)</f>
        <v>3289288.6199438376</v>
      </c>
      <c r="L2" s="4">
        <f>L$5*('BNVP-HDVs-psgr'!L$2/'BNVP-HDVs-psgr'!L$5)</f>
        <v>3268170.3181798868</v>
      </c>
      <c r="M2" s="4">
        <f>M$5*('BNVP-HDVs-psgr'!M$2/'BNVP-HDVs-psgr'!M$5)</f>
        <v>3249271.7984461687</v>
      </c>
      <c r="N2" s="4">
        <f>N$5*('BNVP-HDVs-psgr'!N$2/'BNVP-HDVs-psgr'!N$5)</f>
        <v>3230277.5402560104</v>
      </c>
      <c r="O2" s="4">
        <f>O$5*('BNVP-HDVs-psgr'!O$2/'BNVP-HDVs-psgr'!O$5)</f>
        <v>3211962.5942750154</v>
      </c>
      <c r="P2" s="4">
        <f>P$5*('BNVP-HDVs-psgr'!P$2/'BNVP-HDVs-psgr'!P$5)</f>
        <v>3194873.1215374381</v>
      </c>
      <c r="Q2" s="4">
        <f>Q$5*('BNVP-HDVs-psgr'!Q$2/'BNVP-HDVs-psgr'!Q$5)</f>
        <v>3178325.489537755</v>
      </c>
      <c r="R2" s="4">
        <f>R$5*('BNVP-HDVs-psgr'!R$2/'BNVP-HDVs-psgr'!R$5)</f>
        <v>3162798.8443598012</v>
      </c>
      <c r="S2" s="4">
        <f>S$5*('BNVP-HDVs-psgr'!S$2/'BNVP-HDVs-psgr'!S$5)</f>
        <v>3148141.3030514182</v>
      </c>
      <c r="T2" s="4">
        <f>T$5*('BNVP-HDVs-psgr'!T$2/'BNVP-HDVs-psgr'!T$5)</f>
        <v>3135040.3449463584</v>
      </c>
      <c r="U2" s="4">
        <f>U$5*('BNVP-HDVs-psgr'!U$2/'BNVP-HDVs-psgr'!U$5)</f>
        <v>3122524.3687248202</v>
      </c>
      <c r="V2" s="4">
        <f>V$5*('BNVP-HDVs-psgr'!V$2/'BNVP-HDVs-psgr'!V$5)</f>
        <v>3111507.1257545087</v>
      </c>
      <c r="W2" s="4">
        <f>W$5*('BNVP-HDVs-psgr'!W$2/'BNVP-HDVs-psgr'!W$5)</f>
        <v>3102106.6202667435</v>
      </c>
      <c r="X2" s="4">
        <f>X$5*('BNVP-HDVs-psgr'!X$2/'BNVP-HDVs-psgr'!X$5)</f>
        <v>3098380.2301680818</v>
      </c>
      <c r="Y2" s="4">
        <f>Y$5*('BNVP-HDVs-psgr'!Y$2/'BNVP-HDVs-psgr'!Y$5)</f>
        <v>3094806.3221238498</v>
      </c>
      <c r="Z2" s="4">
        <f>Z$5*('BNVP-HDVs-psgr'!Z$2/'BNVP-HDVs-psgr'!Z$5)</f>
        <v>3092060.9538185121</v>
      </c>
      <c r="AA2" s="4">
        <f>AA$5*('BNVP-HDVs-psgr'!AA$2/'BNVP-HDVs-psgr'!AA$5)</f>
        <v>3089354.0925687649</v>
      </c>
      <c r="AB2" s="4">
        <f>AB$5*('BNVP-HDVs-psgr'!AB$2/'BNVP-HDVs-psgr'!AB$5)</f>
        <v>3086703.8468795079</v>
      </c>
      <c r="AC2" s="4">
        <f>AC$5*('BNVP-HDVs-psgr'!AC$2/'BNVP-HDVs-psgr'!AC$5)</f>
        <v>3084162.7185781575</v>
      </c>
      <c r="AD2" s="4">
        <f>AD$5*('BNVP-HDVs-psgr'!AD$2/'BNVP-HDVs-psgr'!AD$5)</f>
        <v>3079943.6812173286</v>
      </c>
      <c r="AE2" s="4">
        <f>AE$5*('BNVP-HDVs-psgr'!AE$2/'BNVP-HDVs-psgr'!AE$5)</f>
        <v>3076599.4695780957</v>
      </c>
      <c r="AF2" s="4">
        <f>AF$5*('BNVP-HDVs-psgr'!AF$2/'BNVP-HDVs-psgr'!AF$5)</f>
        <v>3073344.0157165765</v>
      </c>
      <c r="AG2" s="4">
        <f>AG$5*('BNVP-HDVs-psgr'!AG$2/'BNVP-HDVs-psgr'!AG$5)</f>
        <v>3070128.9095621011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v>2500000</v>
      </c>
      <c r="C5">
        <f t="shared" ref="C5:AG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1077</v>
      </c>
      <c r="B8" s="4">
        <f>B$5*('BNVP-HDVs-psgr'!B$8/'BNVP-HDVs-psgr'!B$5)</f>
        <v>6148849.223117521</v>
      </c>
      <c r="C8" s="4">
        <f>C$5*('BNVP-HDVs-psgr'!C$8/'BNVP-HDVs-psgr'!C$5)</f>
        <v>5933042.0957973637</v>
      </c>
      <c r="D8" s="4">
        <f>D$5*('BNVP-HDVs-psgr'!D$8/'BNVP-HDVs-psgr'!D$5)</f>
        <v>5731638.4403822226</v>
      </c>
      <c r="E8" s="4">
        <f>E$5*('BNVP-HDVs-psgr'!E$8/'BNVP-HDVs-psgr'!E$5)</f>
        <v>5534210.5202335967</v>
      </c>
      <c r="F8" s="4">
        <f>F$5*('BNVP-HDVs-psgr'!F$8/'BNVP-HDVs-psgr'!F$5)</f>
        <v>5342750.5357282804</v>
      </c>
      <c r="G8" s="4">
        <f>G$5*('BNVP-HDVs-psgr'!G$8/'BNVP-HDVs-psgr'!G$5)</f>
        <v>5186165.116076611</v>
      </c>
      <c r="H8" s="4">
        <f>H$5*('BNVP-HDVs-psgr'!H$8/'BNVP-HDVs-psgr'!H$5)</f>
        <v>4984590.3683695551</v>
      </c>
      <c r="I8" s="4">
        <f>I$5*('BNVP-HDVs-psgr'!I$8/'BNVP-HDVs-psgr'!I$5)</f>
        <v>4887814.1077844296</v>
      </c>
      <c r="J8" s="4">
        <f>J$5*('BNVP-HDVs-psgr'!J$8/'BNVP-HDVs-psgr'!J$5)</f>
        <v>4797105.0056395261</v>
      </c>
      <c r="K8" s="4">
        <f>K$5*('BNVP-HDVs-psgr'!K$8/'BNVP-HDVs-psgr'!K$5)</f>
        <v>4709572.8634890048</v>
      </c>
      <c r="L8" s="4">
        <f>L$5*('BNVP-HDVs-psgr'!L$8/'BNVP-HDVs-psgr'!L$5)</f>
        <v>4627164.2683960097</v>
      </c>
      <c r="M8" s="4">
        <f>M$5*('BNVP-HDVs-psgr'!M$8/'BNVP-HDVs-psgr'!M$5)</f>
        <v>4549765.4647615114</v>
      </c>
      <c r="N8" s="4">
        <f>N$5*('BNVP-HDVs-psgr'!N$8/'BNVP-HDVs-psgr'!N$5)</f>
        <v>4472789.4010125631</v>
      </c>
      <c r="O8" s="4">
        <f>O$5*('BNVP-HDVs-psgr'!O$8/'BNVP-HDVs-psgr'!O$5)</f>
        <v>4401237.8053766331</v>
      </c>
      <c r="P8" s="4">
        <f>P$5*('BNVP-HDVs-psgr'!P$8/'BNVP-HDVs-psgr'!P$5)</f>
        <v>4333824.9518137295</v>
      </c>
      <c r="Q8" s="4">
        <f>Q$5*('BNVP-HDVs-psgr'!Q$8/'BNVP-HDVs-psgr'!Q$5)</f>
        <v>4272123.1965053193</v>
      </c>
      <c r="R8" s="4">
        <f>R$5*('BNVP-HDVs-psgr'!R$8/'BNVP-HDVs-psgr'!R$5)</f>
        <v>4213284.0712425625</v>
      </c>
      <c r="S8" s="4">
        <f>S$5*('BNVP-HDVs-psgr'!S$8/'BNVP-HDVs-psgr'!S$5)</f>
        <v>4157750.7759464732</v>
      </c>
      <c r="T8" s="4">
        <f>T$5*('BNVP-HDVs-psgr'!T$8/'BNVP-HDVs-psgr'!T$5)</f>
        <v>4103877.2067240002</v>
      </c>
      <c r="U8" s="4">
        <f>U$5*('BNVP-HDVs-psgr'!U$8/'BNVP-HDVs-psgr'!U$5)</f>
        <v>4053911.0235473663</v>
      </c>
      <c r="V8" s="4">
        <f>V$5*('BNVP-HDVs-psgr'!V$8/'BNVP-HDVs-psgr'!V$5)</f>
        <v>4005931.0614351323</v>
      </c>
      <c r="W8" s="4">
        <f>W$5*('BNVP-HDVs-psgr'!W$8/'BNVP-HDVs-psgr'!W$5)</f>
        <v>3959054.7155225752</v>
      </c>
      <c r="X8" s="4">
        <f>X$5*('BNVP-HDVs-psgr'!X$8/'BNVP-HDVs-psgr'!X$5)</f>
        <v>3915463.9014398949</v>
      </c>
      <c r="Y8" s="4">
        <f>Y$5*('BNVP-HDVs-psgr'!Y$8/'BNVP-HDVs-psgr'!Y$5)</f>
        <v>3874438.37896764</v>
      </c>
      <c r="Z8" s="4">
        <f>Z$5*('BNVP-HDVs-psgr'!Z$8/'BNVP-HDVs-psgr'!Z$5)</f>
        <v>3833997.3053766643</v>
      </c>
      <c r="AA8" s="4">
        <f>AA$5*('BNVP-HDVs-psgr'!AA$8/'BNVP-HDVs-psgr'!AA$5)</f>
        <v>3795797.661990738</v>
      </c>
      <c r="AB8" s="4">
        <f>AB$5*('BNVP-HDVs-psgr'!AB$8/'BNVP-HDVs-psgr'!AB$5)</f>
        <v>3759770.3658092222</v>
      </c>
      <c r="AC8" s="4">
        <f>AC$5*('BNVP-HDVs-psgr'!AC$8/'BNVP-HDVs-psgr'!AC$5)</f>
        <v>3724015.7188235242</v>
      </c>
      <c r="AD8" s="4">
        <f>AD$5*('BNVP-HDVs-psgr'!AD$8/'BNVP-HDVs-psgr'!AD$5)</f>
        <v>3691503.8361935937</v>
      </c>
      <c r="AE8" s="4">
        <f>AE$5*('BNVP-HDVs-psgr'!AE$8/'BNVP-HDVs-psgr'!AE$5)</f>
        <v>3658868.643376586</v>
      </c>
      <c r="AF8" s="4">
        <f>AF$5*('BNVP-HDVs-psgr'!AF$8/'BNVP-HDVs-psgr'!AF$5)</f>
        <v>3627814.7461829903</v>
      </c>
      <c r="AG8" s="4">
        <f>AG$5*('BNVP-HDVs-psgr'!AG$8/'BNVP-HDVs-psgr'!AG$5)</f>
        <v>3598333.4137914144</v>
      </c>
      <c r="AH8" s="4"/>
      <c r="AI8" s="4"/>
      <c r="AJ8" s="2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topLeftCell="T1" workbookViewId="0">
      <selection activeCell="AE10" sqref="AE10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1093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3713983.7795631932</v>
      </c>
      <c r="D2" s="4">
        <f>D$5*('BNVP-HDVs-psgr'!D$2/'BNVP-HDVs-psgr'!D$5)</f>
        <v>3732614.0884023691</v>
      </c>
      <c r="E2" s="4">
        <f>E$5*('BNVP-HDVs-psgr'!E$2/'BNVP-HDVs-psgr'!E$5)</f>
        <v>3662034.8614137745</v>
      </c>
      <c r="F2" s="4">
        <f>F$5*('BNVP-HDVs-psgr'!F$2/'BNVP-HDVs-psgr'!F$5)</f>
        <v>3623861.2593650375</v>
      </c>
      <c r="G2" s="4">
        <f>G$5*('BNVP-HDVs-psgr'!G$2/'BNVP-HDVs-psgr'!G$5)</f>
        <v>3505686.3186184498</v>
      </c>
      <c r="H2" s="4">
        <f>H$5*('BNVP-HDVs-psgr'!H$2/'BNVP-HDVs-psgr'!H$5)</f>
        <v>3467030.8639528332</v>
      </c>
      <c r="I2" s="4">
        <f>I$5*('BNVP-HDVs-psgr'!I$2/'BNVP-HDVs-psgr'!I$5)</f>
        <v>3435952.4170647427</v>
      </c>
      <c r="J2" s="4">
        <f>J$5*('BNVP-HDVs-psgr'!J$2/'BNVP-HDVs-psgr'!J$5)</f>
        <v>3312634.9090403747</v>
      </c>
      <c r="K2" s="4">
        <f>K$5*('BNVP-HDVs-psgr'!K$2/'BNVP-HDVs-psgr'!K$5)</f>
        <v>3289288.6199438376</v>
      </c>
      <c r="L2" s="4">
        <f>L$5*('BNVP-HDVs-psgr'!L$2/'BNVP-HDVs-psgr'!L$5)</f>
        <v>3268170.3181798868</v>
      </c>
      <c r="M2" s="4">
        <f>M$5*('BNVP-HDVs-psgr'!M$2/'BNVP-HDVs-psgr'!M$5)</f>
        <v>3249271.7984461687</v>
      </c>
      <c r="N2" s="4">
        <f>N$5*('BNVP-HDVs-psgr'!N$2/'BNVP-HDVs-psgr'!N$5)</f>
        <v>3230277.5402560104</v>
      </c>
      <c r="O2" s="4">
        <f>O$5*('BNVP-HDVs-psgr'!O$2/'BNVP-HDVs-psgr'!O$5)</f>
        <v>3211962.5942750154</v>
      </c>
      <c r="P2" s="4">
        <f>P$5*('BNVP-HDVs-psgr'!P$2/'BNVP-HDVs-psgr'!P$5)</f>
        <v>3194873.1215374381</v>
      </c>
      <c r="Q2" s="4">
        <f>Q$5*('BNVP-HDVs-psgr'!Q$2/'BNVP-HDVs-psgr'!Q$5)</f>
        <v>3178325.489537755</v>
      </c>
      <c r="R2" s="4">
        <f>R$5*('BNVP-HDVs-psgr'!R$2/'BNVP-HDVs-psgr'!R$5)</f>
        <v>3162798.8443598012</v>
      </c>
      <c r="S2" s="4">
        <f>S$5*('BNVP-HDVs-psgr'!S$2/'BNVP-HDVs-psgr'!S$5)</f>
        <v>3148141.3030514182</v>
      </c>
      <c r="T2" s="4">
        <f>T$5*('BNVP-HDVs-psgr'!T$2/'BNVP-HDVs-psgr'!T$5)</f>
        <v>3135040.3449463584</v>
      </c>
      <c r="U2" s="4">
        <f>U$5*('BNVP-HDVs-psgr'!U$2/'BNVP-HDVs-psgr'!U$5)</f>
        <v>3122524.3687248202</v>
      </c>
      <c r="V2" s="4">
        <f>V$5*('BNVP-HDVs-psgr'!V$2/'BNVP-HDVs-psgr'!V$5)</f>
        <v>3111507.1257545087</v>
      </c>
      <c r="W2" s="4">
        <f>W$5*('BNVP-HDVs-psgr'!W$2/'BNVP-HDVs-psgr'!W$5)</f>
        <v>3102106.6202667435</v>
      </c>
      <c r="X2" s="4">
        <f>X$5*('BNVP-HDVs-psgr'!X$2/'BNVP-HDVs-psgr'!X$5)</f>
        <v>3098380.2301680818</v>
      </c>
      <c r="Y2" s="4">
        <f>Y$5*('BNVP-HDVs-psgr'!Y$2/'BNVP-HDVs-psgr'!Y$5)</f>
        <v>3094806.3221238498</v>
      </c>
      <c r="Z2" s="4">
        <f>Z$5*('BNVP-HDVs-psgr'!Z$2/'BNVP-HDVs-psgr'!Z$5)</f>
        <v>3092060.9538185121</v>
      </c>
      <c r="AA2" s="4">
        <f>AA$5*('BNVP-HDVs-psgr'!AA$2/'BNVP-HDVs-psgr'!AA$5)</f>
        <v>3089354.0925687649</v>
      </c>
      <c r="AB2" s="4">
        <f>AB$5*('BNVP-HDVs-psgr'!AB$2/'BNVP-HDVs-psgr'!AB$5)</f>
        <v>3086703.8468795079</v>
      </c>
      <c r="AC2" s="4">
        <f>AC$5*('BNVP-HDVs-psgr'!AC$2/'BNVP-HDVs-psgr'!AC$5)</f>
        <v>3084162.7185781575</v>
      </c>
      <c r="AD2" s="4">
        <f>AD$5*('BNVP-HDVs-psgr'!AD$2/'BNVP-HDVs-psgr'!AD$5)</f>
        <v>3079943.6812173286</v>
      </c>
      <c r="AE2" s="4">
        <f>AE$5*('BNVP-HDVs-psgr'!AE$2/'BNVP-HDVs-psgr'!AE$5)</f>
        <v>3076599.4695780957</v>
      </c>
      <c r="AF2" s="4">
        <f>AF$5*('BNVP-HDVs-psgr'!AF$2/'BNVP-HDVs-psgr'!AF$5)</f>
        <v>3073344.0157165765</v>
      </c>
      <c r="AG2" s="4">
        <f>AG$5*('BNVP-HDVs-psgr'!AG$2/'BNVP-HDVs-psgr'!AG$5)</f>
        <v>3070128.9095621011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v>2500000</v>
      </c>
      <c r="C5">
        <f t="shared" ref="C5:AG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1077</v>
      </c>
      <c r="B8" s="4">
        <f>B$5*('BNVP-HDVs-psgr'!B$8/'BNVP-HDVs-psgr'!B$5)</f>
        <v>6148849.223117521</v>
      </c>
      <c r="C8" s="4">
        <f>C$5*('BNVP-HDVs-psgr'!C$8/'BNVP-HDVs-psgr'!C$5)</f>
        <v>5933042.0957973637</v>
      </c>
      <c r="D8" s="4">
        <f>D$5*('BNVP-HDVs-psgr'!D$8/'BNVP-HDVs-psgr'!D$5)</f>
        <v>5731638.4403822226</v>
      </c>
      <c r="E8" s="4">
        <f>E$5*('BNVP-HDVs-psgr'!E$8/'BNVP-HDVs-psgr'!E$5)</f>
        <v>5534210.5202335967</v>
      </c>
      <c r="F8" s="4">
        <f>F$5*('BNVP-HDVs-psgr'!F$8/'BNVP-HDVs-psgr'!F$5)</f>
        <v>5342750.5357282804</v>
      </c>
      <c r="G8" s="4">
        <f>G$5*('BNVP-HDVs-psgr'!G$8/'BNVP-HDVs-psgr'!G$5)</f>
        <v>5186165.116076611</v>
      </c>
      <c r="H8" s="4">
        <f>H$5*('BNVP-HDVs-psgr'!H$8/'BNVP-HDVs-psgr'!H$5)</f>
        <v>4984590.3683695551</v>
      </c>
      <c r="I8" s="4">
        <f>I$5*('BNVP-HDVs-psgr'!I$8/'BNVP-HDVs-psgr'!I$5)</f>
        <v>4887814.1077844296</v>
      </c>
      <c r="J8" s="4">
        <f>J$5*('BNVP-HDVs-psgr'!J$8/'BNVP-HDVs-psgr'!J$5)</f>
        <v>4797105.0056395261</v>
      </c>
      <c r="K8" s="4">
        <f>K$5*('BNVP-HDVs-psgr'!K$8/'BNVP-HDVs-psgr'!K$5)</f>
        <v>4709572.8634890048</v>
      </c>
      <c r="L8" s="4">
        <f>L$5*('BNVP-HDVs-psgr'!L$8/'BNVP-HDVs-psgr'!L$5)</f>
        <v>4627164.2683960097</v>
      </c>
      <c r="M8" s="4">
        <f>M$5*('BNVP-HDVs-psgr'!M$8/'BNVP-HDVs-psgr'!M$5)</f>
        <v>4549765.4647615114</v>
      </c>
      <c r="N8" s="4">
        <f>N$5*('BNVP-HDVs-psgr'!N$8/'BNVP-HDVs-psgr'!N$5)</f>
        <v>4472789.4010125631</v>
      </c>
      <c r="O8" s="4">
        <f>O$5*('BNVP-HDVs-psgr'!O$8/'BNVP-HDVs-psgr'!O$5)</f>
        <v>4401237.8053766331</v>
      </c>
      <c r="P8" s="4">
        <f>P$5*('BNVP-HDVs-psgr'!P$8/'BNVP-HDVs-psgr'!P$5)</f>
        <v>4333824.9518137295</v>
      </c>
      <c r="Q8" s="4">
        <f>Q$5*('BNVP-HDVs-psgr'!Q$8/'BNVP-HDVs-psgr'!Q$5)</f>
        <v>4272123.1965053193</v>
      </c>
      <c r="R8" s="4">
        <f>R$5*('BNVP-HDVs-psgr'!R$8/'BNVP-HDVs-psgr'!R$5)</f>
        <v>4213284.0712425625</v>
      </c>
      <c r="S8" s="4">
        <f>S$5*('BNVP-HDVs-psgr'!S$8/'BNVP-HDVs-psgr'!S$5)</f>
        <v>4157750.7759464732</v>
      </c>
      <c r="T8" s="4">
        <f>T$5*('BNVP-HDVs-psgr'!T$8/'BNVP-HDVs-psgr'!T$5)</f>
        <v>4103877.2067240002</v>
      </c>
      <c r="U8" s="4">
        <f>U$5*('BNVP-HDVs-psgr'!U$8/'BNVP-HDVs-psgr'!U$5)</f>
        <v>4053911.0235473663</v>
      </c>
      <c r="V8" s="4">
        <f>V$5*('BNVP-HDVs-psgr'!V$8/'BNVP-HDVs-psgr'!V$5)</f>
        <v>4005931.0614351323</v>
      </c>
      <c r="W8" s="4">
        <f>W$5*('BNVP-HDVs-psgr'!W$8/'BNVP-HDVs-psgr'!W$5)</f>
        <v>3959054.7155225752</v>
      </c>
      <c r="X8" s="4">
        <f>X$5*('BNVP-HDVs-psgr'!X$8/'BNVP-HDVs-psgr'!X$5)</f>
        <v>3915463.9014398949</v>
      </c>
      <c r="Y8" s="4">
        <f>Y$5*('BNVP-HDVs-psgr'!Y$8/'BNVP-HDVs-psgr'!Y$5)</f>
        <v>3874438.37896764</v>
      </c>
      <c r="Z8" s="4">
        <f>Z$5*('BNVP-HDVs-psgr'!Z$8/'BNVP-HDVs-psgr'!Z$5)</f>
        <v>3833997.3053766643</v>
      </c>
      <c r="AA8" s="4">
        <f>AA$5*('BNVP-HDVs-psgr'!AA$8/'BNVP-HDVs-psgr'!AA$5)</f>
        <v>3795797.661990738</v>
      </c>
      <c r="AB8" s="4">
        <f>AB$5*('BNVP-HDVs-psgr'!AB$8/'BNVP-HDVs-psgr'!AB$5)</f>
        <v>3759770.3658092222</v>
      </c>
      <c r="AC8" s="4">
        <f>AC$5*('BNVP-HDVs-psgr'!AC$8/'BNVP-HDVs-psgr'!AC$5)</f>
        <v>3724015.7188235242</v>
      </c>
      <c r="AD8" s="4">
        <f>AD$5*('BNVP-HDVs-psgr'!AD$8/'BNVP-HDVs-psgr'!AD$5)</f>
        <v>3691503.8361935937</v>
      </c>
      <c r="AE8" s="4">
        <f>AE$5*('BNVP-HDVs-psgr'!AE$8/'BNVP-HDVs-psgr'!AE$5)</f>
        <v>3658868.643376586</v>
      </c>
      <c r="AF8" s="4">
        <f>AF$5*('BNVP-HDVs-psgr'!AF$8/'BNVP-HDVs-psgr'!AF$5)</f>
        <v>3627814.7461829903</v>
      </c>
      <c r="AG8" s="4">
        <f>AG$5*('BNVP-HDVs-psgr'!AG$8/'BNVP-HDVs-psgr'!AG$5)</f>
        <v>3598333.4137914144</v>
      </c>
      <c r="AH8" s="4"/>
      <c r="AI8" s="4"/>
      <c r="AJ8" s="2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topLeftCell="S1" workbookViewId="0">
      <selection activeCell="AH1" sqref="AH1:AI8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1093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43927.915924048662</v>
      </c>
      <c r="C2" s="4">
        <f>C$5*('BNVP-HDVs-psgr'!C$2/'BNVP-HDVs-psgr'!C$5)</f>
        <v>44567.805354758319</v>
      </c>
      <c r="D2" s="4">
        <f>D$5*('BNVP-HDVs-psgr'!D$2/'BNVP-HDVs-psgr'!D$5)</f>
        <v>44791.369060828431</v>
      </c>
      <c r="E2" s="4">
        <f>E$5*('BNVP-HDVs-psgr'!E$2/'BNVP-HDVs-psgr'!E$5)</f>
        <v>43944.418336965289</v>
      </c>
      <c r="F2" s="4">
        <f>F$5*('BNVP-HDVs-psgr'!F$2/'BNVP-HDVs-psgr'!F$5)</f>
        <v>43486.335112380453</v>
      </c>
      <c r="G2" s="4">
        <f>G$5*('BNVP-HDVs-psgr'!G$2/'BNVP-HDVs-psgr'!G$5)</f>
        <v>42068.235823421397</v>
      </c>
      <c r="H2" s="4">
        <f>H$5*('BNVP-HDVs-psgr'!H$2/'BNVP-HDVs-psgr'!H$5)</f>
        <v>41604.370367433999</v>
      </c>
      <c r="I2" s="4">
        <f>I$5*('BNVP-HDVs-psgr'!I$2/'BNVP-HDVs-psgr'!I$5)</f>
        <v>41231.42900477691</v>
      </c>
      <c r="J2" s="4">
        <f>J$5*('BNVP-HDVs-psgr'!J$2/'BNVP-HDVs-psgr'!J$5)</f>
        <v>39751.618908484495</v>
      </c>
      <c r="K2" s="4">
        <f>K$5*('BNVP-HDVs-psgr'!K$2/'BNVP-HDVs-psgr'!K$5)</f>
        <v>39471.463439326049</v>
      </c>
      <c r="L2" s="4">
        <f>L$5*('BNVP-HDVs-psgr'!L$2/'BNVP-HDVs-psgr'!L$5)</f>
        <v>39218.043818158636</v>
      </c>
      <c r="M2" s="4">
        <f>M$5*('BNVP-HDVs-psgr'!M$2/'BNVP-HDVs-psgr'!M$5)</f>
        <v>38991.261581354025</v>
      </c>
      <c r="N2" s="4">
        <f>N$5*('BNVP-HDVs-psgr'!N$2/'BNVP-HDVs-psgr'!N$5)</f>
        <v>38763.330483072124</v>
      </c>
      <c r="O2" s="4">
        <f>O$5*('BNVP-HDVs-psgr'!O$2/'BNVP-HDVs-psgr'!O$5)</f>
        <v>38543.551131300184</v>
      </c>
      <c r="P2" s="4">
        <f>P$5*('BNVP-HDVs-psgr'!P$2/'BNVP-HDVs-psgr'!P$5)</f>
        <v>38338.477458449255</v>
      </c>
      <c r="Q2" s="4">
        <f>Q$5*('BNVP-HDVs-psgr'!Q$2/'BNVP-HDVs-psgr'!Q$5)</f>
        <v>38139.905874453063</v>
      </c>
      <c r="R2" s="4">
        <f>R$5*('BNVP-HDVs-psgr'!R$2/'BNVP-HDVs-psgr'!R$5)</f>
        <v>37953.586132317614</v>
      </c>
      <c r="S2" s="4">
        <f>S$5*('BNVP-HDVs-psgr'!S$2/'BNVP-HDVs-psgr'!S$5)</f>
        <v>37777.69563661702</v>
      </c>
      <c r="T2" s="4">
        <f>T$5*('BNVP-HDVs-psgr'!T$2/'BNVP-HDVs-psgr'!T$5)</f>
        <v>37620.484139356297</v>
      </c>
      <c r="U2" s="4">
        <f>U$5*('BNVP-HDVs-psgr'!U$2/'BNVP-HDVs-psgr'!U$5)</f>
        <v>37470.292424697836</v>
      </c>
      <c r="V2" s="4">
        <f>V$5*('BNVP-HDVs-psgr'!V$2/'BNVP-HDVs-psgr'!V$5)</f>
        <v>37338.085509054101</v>
      </c>
      <c r="W2" s="4">
        <f>W$5*('BNVP-HDVs-psgr'!W$2/'BNVP-HDVs-psgr'!W$5)</f>
        <v>37225.279443200925</v>
      </c>
      <c r="X2" s="4">
        <f>X$5*('BNVP-HDVs-psgr'!X$2/'BNVP-HDVs-psgr'!X$5)</f>
        <v>37180.562762016983</v>
      </c>
      <c r="Y2" s="4">
        <f>Y$5*('BNVP-HDVs-psgr'!Y$2/'BNVP-HDVs-psgr'!Y$5)</f>
        <v>37137.675865486199</v>
      </c>
      <c r="Z2" s="4">
        <f>Z$5*('BNVP-HDVs-psgr'!Z$2/'BNVP-HDVs-psgr'!Z$5)</f>
        <v>37104.731445822144</v>
      </c>
      <c r="AA2" s="4">
        <f>AA$5*('BNVP-HDVs-psgr'!AA$2/'BNVP-HDVs-psgr'!AA$5)</f>
        <v>37072.249110825185</v>
      </c>
      <c r="AB2" s="4">
        <f>AB$5*('BNVP-HDVs-psgr'!AB$2/'BNVP-HDVs-psgr'!AB$5)</f>
        <v>37040.446162554093</v>
      </c>
      <c r="AC2" s="4">
        <f>AC$5*('BNVP-HDVs-psgr'!AC$2/'BNVP-HDVs-psgr'!AC$5)</f>
        <v>37009.95262293789</v>
      </c>
      <c r="AD2" s="4">
        <f>AD$5*('BNVP-HDVs-psgr'!AD$2/'BNVP-HDVs-psgr'!AD$5)</f>
        <v>36959.324174607944</v>
      </c>
      <c r="AE2" s="4">
        <f>AE$5*('BNVP-HDVs-psgr'!AE$2/'BNVP-HDVs-psgr'!AE$5)</f>
        <v>36919.193634937146</v>
      </c>
      <c r="AF2" s="4">
        <f>AF$5*('BNVP-HDVs-psgr'!AF$2/'BNVP-HDVs-psgr'!AF$5)</f>
        <v>36880.128188598916</v>
      </c>
      <c r="AG2" s="4">
        <f>AG$5*('BNVP-HDVs-psgr'!AG$2/'BNVP-HDVs-psgr'!AG$5)</f>
        <v>36841.54691474521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f>B$5</f>
        <v>30000</v>
      </c>
      <c r="C4">
        <f t="shared" ref="C4:AG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  <c r="AG4">
        <f t="shared" si="0"/>
        <v>30000</v>
      </c>
    </row>
    <row r="5" spans="1:36" x14ac:dyDescent="0.45">
      <c r="A5" t="s">
        <v>3</v>
      </c>
      <c r="B5" s="13">
        <f>Ships!A49</f>
        <v>30000</v>
      </c>
      <c r="C5">
        <f t="shared" ref="C5:AG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  <c r="AG5">
        <f t="shared" si="1"/>
        <v>30000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1077</v>
      </c>
      <c r="B8" s="4">
        <f>B$5*('BNVP-HDVs-psgr'!B$8/'BNVP-HDVs-psgr'!B$5)</f>
        <v>73786.190677410254</v>
      </c>
      <c r="C8" s="4">
        <f>C$5*('BNVP-HDVs-psgr'!C$8/'BNVP-HDVs-psgr'!C$5)</f>
        <v>71196.505149568373</v>
      </c>
      <c r="D8" s="4">
        <f>D$5*('BNVP-HDVs-psgr'!D$8/'BNVP-HDVs-psgr'!D$5)</f>
        <v>68779.661284586677</v>
      </c>
      <c r="E8" s="4">
        <f>E$5*('BNVP-HDVs-psgr'!E$8/'BNVP-HDVs-psgr'!E$5)</f>
        <v>66410.526242803156</v>
      </c>
      <c r="F8" s="4">
        <f>F$5*('BNVP-HDVs-psgr'!F$8/'BNVP-HDVs-psgr'!F$5)</f>
        <v>64113.006428739362</v>
      </c>
      <c r="G8" s="4">
        <f>G$5*('BNVP-HDVs-psgr'!G$8/'BNVP-HDVs-psgr'!G$5)</f>
        <v>62233.981392919333</v>
      </c>
      <c r="H8" s="4">
        <f>H$5*('BNVP-HDVs-psgr'!H$8/'BNVP-HDVs-psgr'!H$5)</f>
        <v>59815.084420434658</v>
      </c>
      <c r="I8" s="4">
        <f>I$5*('BNVP-HDVs-psgr'!I$8/'BNVP-HDVs-psgr'!I$5)</f>
        <v>58653.769293413156</v>
      </c>
      <c r="J8" s="4">
        <f>J$5*('BNVP-HDVs-psgr'!J$8/'BNVP-HDVs-psgr'!J$5)</f>
        <v>57565.260067674317</v>
      </c>
      <c r="K8" s="4">
        <f>K$5*('BNVP-HDVs-psgr'!K$8/'BNVP-HDVs-psgr'!K$5)</f>
        <v>56514.87436186806</v>
      </c>
      <c r="L8" s="4">
        <f>L$5*('BNVP-HDVs-psgr'!L$8/'BNVP-HDVs-psgr'!L$5)</f>
        <v>55525.971220752122</v>
      </c>
      <c r="M8" s="4">
        <f>M$5*('BNVP-HDVs-psgr'!M$8/'BNVP-HDVs-psgr'!M$5)</f>
        <v>54597.185577138138</v>
      </c>
      <c r="N8" s="4">
        <f>N$5*('BNVP-HDVs-psgr'!N$8/'BNVP-HDVs-psgr'!N$5)</f>
        <v>53673.472812150758</v>
      </c>
      <c r="O8" s="4">
        <f>O$5*('BNVP-HDVs-psgr'!O$8/'BNVP-HDVs-psgr'!O$5)</f>
        <v>52814.8536645196</v>
      </c>
      <c r="P8" s="4">
        <f>P$5*('BNVP-HDVs-psgr'!P$8/'BNVP-HDVs-psgr'!P$5)</f>
        <v>52005.899421764756</v>
      </c>
      <c r="Q8" s="4">
        <f>Q$5*('BNVP-HDVs-psgr'!Q$8/'BNVP-HDVs-psgr'!Q$5)</f>
        <v>51265.47835806384</v>
      </c>
      <c r="R8" s="4">
        <f>R$5*('BNVP-HDVs-psgr'!R$8/'BNVP-HDVs-psgr'!R$5)</f>
        <v>50559.408854910755</v>
      </c>
      <c r="S8" s="4">
        <f>S$5*('BNVP-HDVs-psgr'!S$8/'BNVP-HDVs-psgr'!S$5)</f>
        <v>49893.00931135768</v>
      </c>
      <c r="T8" s="4">
        <f>T$5*('BNVP-HDVs-psgr'!T$8/'BNVP-HDVs-psgr'!T$5)</f>
        <v>49246.526480688008</v>
      </c>
      <c r="U8" s="4">
        <f>U$5*('BNVP-HDVs-psgr'!U$8/'BNVP-HDVs-psgr'!U$5)</f>
        <v>48646.932282568399</v>
      </c>
      <c r="V8" s="4">
        <f>V$5*('BNVP-HDVs-psgr'!V$8/'BNVP-HDVs-psgr'!V$5)</f>
        <v>48071.17273722159</v>
      </c>
      <c r="W8" s="4">
        <f>W$5*('BNVP-HDVs-psgr'!W$8/'BNVP-HDVs-psgr'!W$5)</f>
        <v>47508.656586270903</v>
      </c>
      <c r="X8" s="4">
        <f>X$5*('BNVP-HDVs-psgr'!X$8/'BNVP-HDVs-psgr'!X$5)</f>
        <v>46985.566817278741</v>
      </c>
      <c r="Y8" s="4">
        <f>Y$5*('BNVP-HDVs-psgr'!Y$8/'BNVP-HDVs-psgr'!Y$5)</f>
        <v>46493.260547611681</v>
      </c>
      <c r="Z8" s="4">
        <f>Z$5*('BNVP-HDVs-psgr'!Z$8/'BNVP-HDVs-psgr'!Z$5)</f>
        <v>46007.967664519965</v>
      </c>
      <c r="AA8" s="4">
        <f>AA$5*('BNVP-HDVs-psgr'!AA$8/'BNVP-HDVs-psgr'!AA$5)</f>
        <v>45549.571943888855</v>
      </c>
      <c r="AB8" s="4">
        <f>AB$5*('BNVP-HDVs-psgr'!AB$8/'BNVP-HDVs-psgr'!AB$5)</f>
        <v>45117.244389710671</v>
      </c>
      <c r="AC8" s="4">
        <f>AC$5*('BNVP-HDVs-psgr'!AC$8/'BNVP-HDVs-psgr'!AC$5)</f>
        <v>44688.188625882285</v>
      </c>
      <c r="AD8" s="4">
        <f>AD$5*('BNVP-HDVs-psgr'!AD$8/'BNVP-HDVs-psgr'!AD$5)</f>
        <v>44298.046034323124</v>
      </c>
      <c r="AE8" s="4">
        <f>AE$5*('BNVP-HDVs-psgr'!AE$8/'BNVP-HDVs-psgr'!AE$5)</f>
        <v>43906.423720519029</v>
      </c>
      <c r="AF8" s="4">
        <f>AF$5*('BNVP-HDVs-psgr'!AF$8/'BNVP-HDVs-psgr'!AF$5)</f>
        <v>43533.776954195884</v>
      </c>
      <c r="AG8" s="4">
        <f>AG$5*('BNVP-HDVs-psgr'!AG$8/'BNVP-HDVs-psgr'!AG$5)</f>
        <v>43180.000965496969</v>
      </c>
      <c r="AH8" s="4"/>
      <c r="AI8" s="4"/>
      <c r="AJ8" s="2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topLeftCell="T1" workbookViewId="0">
      <selection activeCell="AH11" sqref="AH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1093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14642638.641349554</v>
      </c>
      <c r="C2" s="4">
        <f>C$5*('BNVP-HDVs-psgr'!C$2/'BNVP-HDVs-psgr'!C$5)</f>
        <v>14855935.118252773</v>
      </c>
      <c r="D2" s="4">
        <f>D$5*('BNVP-HDVs-psgr'!D$2/'BNVP-HDVs-psgr'!D$5)</f>
        <v>14930456.353609476</v>
      </c>
      <c r="E2" s="4">
        <f>E$5*('BNVP-HDVs-psgr'!E$2/'BNVP-HDVs-psgr'!E$5)</f>
        <v>14648139.445655098</v>
      </c>
      <c r="F2" s="4">
        <f>F$5*('BNVP-HDVs-psgr'!F$2/'BNVP-HDVs-psgr'!F$5)</f>
        <v>14495445.03746015</v>
      </c>
      <c r="G2" s="4">
        <f>G$5*('BNVP-HDVs-psgr'!G$2/'BNVP-HDVs-psgr'!G$5)</f>
        <v>14022745.274473799</v>
      </c>
      <c r="H2" s="4">
        <f>H$5*('BNVP-HDVs-psgr'!H$2/'BNVP-HDVs-psgr'!H$5)</f>
        <v>13868123.455811333</v>
      </c>
      <c r="I2" s="4">
        <f>I$5*('BNVP-HDVs-psgr'!I$2/'BNVP-HDVs-psgr'!I$5)</f>
        <v>13743809.668258971</v>
      </c>
      <c r="J2" s="4">
        <f>J$5*('BNVP-HDVs-psgr'!J$2/'BNVP-HDVs-psgr'!J$5)</f>
        <v>13250539.636161499</v>
      </c>
      <c r="K2" s="4">
        <f>K$5*('BNVP-HDVs-psgr'!K$2/'BNVP-HDVs-psgr'!K$5)</f>
        <v>13157154.479775351</v>
      </c>
      <c r="L2" s="4">
        <f>L$5*('BNVP-HDVs-psgr'!L$2/'BNVP-HDVs-psgr'!L$5)</f>
        <v>13072681.272719547</v>
      </c>
      <c r="M2" s="4">
        <f>M$5*('BNVP-HDVs-psgr'!M$2/'BNVP-HDVs-psgr'!M$5)</f>
        <v>12997087.193784675</v>
      </c>
      <c r="N2" s="4">
        <f>N$5*('BNVP-HDVs-psgr'!N$2/'BNVP-HDVs-psgr'!N$5)</f>
        <v>12921110.161024041</v>
      </c>
      <c r="O2" s="4">
        <f>O$5*('BNVP-HDVs-psgr'!O$2/'BNVP-HDVs-psgr'!O$5)</f>
        <v>12847850.377100062</v>
      </c>
      <c r="P2" s="4">
        <f>P$5*('BNVP-HDVs-psgr'!P$2/'BNVP-HDVs-psgr'!P$5)</f>
        <v>12779492.486149753</v>
      </c>
      <c r="Q2" s="4">
        <f>Q$5*('BNVP-HDVs-psgr'!Q$2/'BNVP-HDVs-psgr'!Q$5)</f>
        <v>12713301.95815102</v>
      </c>
      <c r="R2" s="4">
        <f>R$5*('BNVP-HDVs-psgr'!R$2/'BNVP-HDVs-psgr'!R$5)</f>
        <v>12651195.377439205</v>
      </c>
      <c r="S2" s="4">
        <f>S$5*('BNVP-HDVs-psgr'!S$2/'BNVP-HDVs-psgr'!S$5)</f>
        <v>12592565.212205673</v>
      </c>
      <c r="T2" s="4">
        <f>T$5*('BNVP-HDVs-psgr'!T$2/'BNVP-HDVs-psgr'!T$5)</f>
        <v>12540161.379785433</v>
      </c>
      <c r="U2" s="4">
        <f>U$5*('BNVP-HDVs-psgr'!U$2/'BNVP-HDVs-psgr'!U$5)</f>
        <v>12490097.474899281</v>
      </c>
      <c r="V2" s="4">
        <f>V$5*('BNVP-HDVs-psgr'!V$2/'BNVP-HDVs-psgr'!V$5)</f>
        <v>12446028.503018035</v>
      </c>
      <c r="W2" s="4">
        <f>W$5*('BNVP-HDVs-psgr'!W$2/'BNVP-HDVs-psgr'!W$5)</f>
        <v>12408426.481066974</v>
      </c>
      <c r="X2" s="4">
        <f>X$5*('BNVP-HDVs-psgr'!X$2/'BNVP-HDVs-psgr'!X$5)</f>
        <v>12393520.920672327</v>
      </c>
      <c r="Y2" s="4">
        <f>Y$5*('BNVP-HDVs-psgr'!Y$2/'BNVP-HDVs-psgr'!Y$5)</f>
        <v>12379225.288495399</v>
      </c>
      <c r="Z2" s="4">
        <f>Z$5*('BNVP-HDVs-psgr'!Z$2/'BNVP-HDVs-psgr'!Z$5)</f>
        <v>12368243.815274049</v>
      </c>
      <c r="AA2" s="4">
        <f>AA$5*('BNVP-HDVs-psgr'!AA$2/'BNVP-HDVs-psgr'!AA$5)</f>
        <v>12357416.37027506</v>
      </c>
      <c r="AB2" s="4">
        <f>AB$5*('BNVP-HDVs-psgr'!AB$2/'BNVP-HDVs-psgr'!AB$5)</f>
        <v>12346815.387518032</v>
      </c>
      <c r="AC2" s="4">
        <f>AC$5*('BNVP-HDVs-psgr'!AC$2/'BNVP-HDVs-psgr'!AC$5)</f>
        <v>12336650.87431263</v>
      </c>
      <c r="AD2" s="4">
        <f>AD$5*('BNVP-HDVs-psgr'!AD$2/'BNVP-HDVs-psgr'!AD$5)</f>
        <v>12319774.724869315</v>
      </c>
      <c r="AE2" s="4">
        <f>AE$5*('BNVP-HDVs-psgr'!AE$2/'BNVP-HDVs-psgr'!AE$5)</f>
        <v>12306397.878312383</v>
      </c>
      <c r="AF2" s="4">
        <f>AF$5*('BNVP-HDVs-psgr'!AF$2/'BNVP-HDVs-psgr'!AF$5)</f>
        <v>12293376.062866306</v>
      </c>
      <c r="AG2" s="4">
        <f>AG$5*('BNVP-HDVs-psgr'!AG$2/'BNVP-HDVs-psgr'!AG$5)</f>
        <v>12280515.638248404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f>Ships!A35</f>
        <v>10000000</v>
      </c>
      <c r="C5">
        <f t="shared" ref="C5:AG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  <c r="AG5">
        <f t="shared" si="0"/>
        <v>10000000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1077</v>
      </c>
      <c r="B8" s="4">
        <f>B$5*('BNVP-HDVs-psgr'!B$8/'BNVP-HDVs-psgr'!B$5)</f>
        <v>24595396.892470084</v>
      </c>
      <c r="C8" s="4">
        <f>C$5*('BNVP-HDVs-psgr'!C$8/'BNVP-HDVs-psgr'!C$5)</f>
        <v>23732168.383189455</v>
      </c>
      <c r="D8" s="4">
        <f>D$5*('BNVP-HDVs-psgr'!D$8/'BNVP-HDVs-psgr'!D$5)</f>
        <v>22926553.761528891</v>
      </c>
      <c r="E8" s="4">
        <f>E$5*('BNVP-HDVs-psgr'!E$8/'BNVP-HDVs-psgr'!E$5)</f>
        <v>22136842.080934387</v>
      </c>
      <c r="F8" s="4">
        <f>F$5*('BNVP-HDVs-psgr'!F$8/'BNVP-HDVs-psgr'!F$5)</f>
        <v>21371002.142913122</v>
      </c>
      <c r="G8" s="4">
        <f>G$5*('BNVP-HDVs-psgr'!G$8/'BNVP-HDVs-psgr'!G$5)</f>
        <v>20744660.464306444</v>
      </c>
      <c r="H8" s="4">
        <f>H$5*('BNVP-HDVs-psgr'!H$8/'BNVP-HDVs-psgr'!H$5)</f>
        <v>19938361.47347822</v>
      </c>
      <c r="I8" s="4">
        <f>I$5*('BNVP-HDVs-psgr'!I$8/'BNVP-HDVs-psgr'!I$5)</f>
        <v>19551256.431137718</v>
      </c>
      <c r="J8" s="4">
        <f>J$5*('BNVP-HDVs-psgr'!J$8/'BNVP-HDVs-psgr'!J$5)</f>
        <v>19188420.022558104</v>
      </c>
      <c r="K8" s="4">
        <f>K$5*('BNVP-HDVs-psgr'!K$8/'BNVP-HDVs-psgr'!K$5)</f>
        <v>18838291.453956019</v>
      </c>
      <c r="L8" s="4">
        <f>L$5*('BNVP-HDVs-psgr'!L$8/'BNVP-HDVs-psgr'!L$5)</f>
        <v>18508657.073584039</v>
      </c>
      <c r="M8" s="4">
        <f>M$5*('BNVP-HDVs-psgr'!M$8/'BNVP-HDVs-psgr'!M$5)</f>
        <v>18199061.859046046</v>
      </c>
      <c r="N8" s="4">
        <f>N$5*('BNVP-HDVs-psgr'!N$8/'BNVP-HDVs-psgr'!N$5)</f>
        <v>17891157.604050253</v>
      </c>
      <c r="O8" s="4">
        <f>O$5*('BNVP-HDVs-psgr'!O$8/'BNVP-HDVs-psgr'!O$5)</f>
        <v>17604951.221506532</v>
      </c>
      <c r="P8" s="4">
        <f>P$5*('BNVP-HDVs-psgr'!P$8/'BNVP-HDVs-psgr'!P$5)</f>
        <v>17335299.807254918</v>
      </c>
      <c r="Q8" s="4">
        <f>Q$5*('BNVP-HDVs-psgr'!Q$8/'BNVP-HDVs-psgr'!Q$5)</f>
        <v>17088492.786021277</v>
      </c>
      <c r="R8" s="4">
        <f>R$5*('BNVP-HDVs-psgr'!R$8/'BNVP-HDVs-psgr'!R$5)</f>
        <v>16853136.28497025</v>
      </c>
      <c r="S8" s="4">
        <f>S$5*('BNVP-HDVs-psgr'!S$8/'BNVP-HDVs-psgr'!S$5)</f>
        <v>16631003.103785893</v>
      </c>
      <c r="T8" s="4">
        <f>T$5*('BNVP-HDVs-psgr'!T$8/'BNVP-HDVs-psgr'!T$5)</f>
        <v>16415508.826896001</v>
      </c>
      <c r="U8" s="4">
        <f>U$5*('BNVP-HDVs-psgr'!U$8/'BNVP-HDVs-psgr'!U$5)</f>
        <v>16215644.094189465</v>
      </c>
      <c r="V8" s="4">
        <f>V$5*('BNVP-HDVs-psgr'!V$8/'BNVP-HDVs-psgr'!V$5)</f>
        <v>16023724.245740529</v>
      </c>
      <c r="W8" s="4">
        <f>W$5*('BNVP-HDVs-psgr'!W$8/'BNVP-HDVs-psgr'!W$5)</f>
        <v>15836218.862090301</v>
      </c>
      <c r="X8" s="4">
        <f>X$5*('BNVP-HDVs-psgr'!X$8/'BNVP-HDVs-psgr'!X$5)</f>
        <v>15661855.60575958</v>
      </c>
      <c r="Y8" s="4">
        <f>Y$5*('BNVP-HDVs-psgr'!Y$8/'BNVP-HDVs-psgr'!Y$5)</f>
        <v>15497753.51587056</v>
      </c>
      <c r="Z8" s="4">
        <f>Z$5*('BNVP-HDVs-psgr'!Z$8/'BNVP-HDVs-psgr'!Z$5)</f>
        <v>15335989.221506657</v>
      </c>
      <c r="AA8" s="4">
        <f>AA$5*('BNVP-HDVs-psgr'!AA$8/'BNVP-HDVs-psgr'!AA$5)</f>
        <v>15183190.647962952</v>
      </c>
      <c r="AB8" s="4">
        <f>AB$5*('BNVP-HDVs-psgr'!AB$8/'BNVP-HDVs-psgr'!AB$5)</f>
        <v>15039081.463236889</v>
      </c>
      <c r="AC8" s="4">
        <f>AC$5*('BNVP-HDVs-psgr'!AC$8/'BNVP-HDVs-psgr'!AC$5)</f>
        <v>14896062.875294097</v>
      </c>
      <c r="AD8" s="4">
        <f>AD$5*('BNVP-HDVs-psgr'!AD$8/'BNVP-HDVs-psgr'!AD$5)</f>
        <v>14766015.344774375</v>
      </c>
      <c r="AE8" s="4">
        <f>AE$5*('BNVP-HDVs-psgr'!AE$8/'BNVP-HDVs-psgr'!AE$5)</f>
        <v>14635474.573506344</v>
      </c>
      <c r="AF8" s="4">
        <f>AF$5*('BNVP-HDVs-psgr'!AF$8/'BNVP-HDVs-psgr'!AF$5)</f>
        <v>14511258.984731961</v>
      </c>
      <c r="AG8" s="4">
        <f>AG$5*('BNVP-HDVs-psgr'!AG$8/'BNVP-HDVs-psgr'!AG$5)</f>
        <v>14393333.655165657</v>
      </c>
      <c r="AH8" s="4"/>
      <c r="AI8" s="4"/>
      <c r="AJ8" s="2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topLeftCell="T1" workbookViewId="0">
      <selection activeCell="AF17" sqref="AF17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1093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B4*('BNVP-LDVs-psgr'!B2/'BNVP-LDVs-psgr'!B4)</f>
        <v>16110.815101853439</v>
      </c>
      <c r="C2" s="4">
        <f>C4*('BNVP-LDVs-psgr'!C2/'BNVP-LDVs-psgr'!C4)</f>
        <v>16122.481180416436</v>
      </c>
      <c r="D2" s="4">
        <f>D4*('BNVP-LDVs-psgr'!C2/'BNVP-LDVs-psgr'!C4)</f>
        <v>16122.481180416436</v>
      </c>
      <c r="E2" s="4">
        <f>E4*('BNVP-LDVs-psgr'!E2/'BNVP-LDVs-psgr'!E4)</f>
        <v>15738.334156449049</v>
      </c>
      <c r="F2" s="4">
        <f>F4*('BNVP-LDVs-psgr'!F2/'BNVP-LDVs-psgr'!F4)</f>
        <v>15407.667050477685</v>
      </c>
      <c r="G2" s="4">
        <f>G4*('BNVP-LDVs-psgr'!G2/'BNVP-LDVs-psgr'!G4)</f>
        <v>15115.95239240778</v>
      </c>
      <c r="H2" s="4">
        <f>H4*('BNVP-LDVs-psgr'!H2/'BNVP-LDVs-psgr'!H4)</f>
        <v>14745.696071829319</v>
      </c>
      <c r="I2" s="4">
        <f>I4*('BNVP-LDVs-psgr'!I2/'BNVP-LDVs-psgr'!I4)</f>
        <v>14567.839727891365</v>
      </c>
      <c r="J2" s="4">
        <f>J4*('BNVP-LDVs-psgr'!J2/'BNVP-LDVs-psgr'!J4)</f>
        <v>14406.992372907267</v>
      </c>
      <c r="K2" s="4">
        <f>K4*('BNVP-LDVs-psgr'!K2/'BNVP-LDVs-psgr'!K4)</f>
        <v>14258.571739782126</v>
      </c>
      <c r="L2" s="4">
        <f>L4*('BNVP-LDVs-psgr'!L2/'BNVP-LDVs-psgr'!L4)</f>
        <v>14123.739210356598</v>
      </c>
      <c r="M2" s="4">
        <f>M4*('BNVP-LDVs-psgr'!M2/'BNVP-LDVs-psgr'!M4)</f>
        <v>14002.738139248249</v>
      </c>
      <c r="N2" s="4">
        <f>N4*('BNVP-LDVs-psgr'!N2/'BNVP-LDVs-psgr'!N4)</f>
        <v>13890.61496941003</v>
      </c>
      <c r="O2" s="4">
        <f>O4*('BNVP-LDVs-psgr'!O2/'BNVP-LDVs-psgr'!O4)</f>
        <v>13787.28648664948</v>
      </c>
      <c r="P2" s="4">
        <f>P4*('BNVP-LDVs-psgr'!P2/'BNVP-LDVs-psgr'!P4)</f>
        <v>13691.951424007799</v>
      </c>
      <c r="Q2" s="4">
        <f>Q4*('BNVP-LDVs-psgr'!Q2/'BNVP-LDVs-psgr'!Q4)</f>
        <v>13610.714427884228</v>
      </c>
      <c r="R2" s="4">
        <f>R4*('BNVP-LDVs-psgr'!R2/'BNVP-LDVs-psgr'!R4)</f>
        <v>13535.390337001081</v>
      </c>
      <c r="S2" s="4">
        <f>S4*('BNVP-LDVs-psgr'!S2/'BNVP-LDVs-psgr'!S4)</f>
        <v>13465.855580555732</v>
      </c>
      <c r="T2" s="4">
        <f>T4*('BNVP-LDVs-psgr'!T2/'BNVP-LDVs-psgr'!T4)</f>
        <v>13401.002058491762</v>
      </c>
      <c r="U2" s="4">
        <f>U4*('BNVP-LDVs-psgr'!U2/'BNVP-LDVs-psgr'!U4)</f>
        <v>13342.879768006236</v>
      </c>
      <c r="V2" s="4">
        <f>V4*('BNVP-LDVs-psgr'!V2/'BNVP-LDVs-psgr'!V4)</f>
        <v>13290.509568048912</v>
      </c>
      <c r="W2" s="4">
        <f>W4*('BNVP-LDVs-psgr'!W2/'BNVP-LDVs-psgr'!W4)</f>
        <v>13242.317764464184</v>
      </c>
      <c r="X2" s="4">
        <f>X4*('BNVP-LDVs-psgr'!X2/'BNVP-LDVs-psgr'!X4)</f>
        <v>13221.323712261626</v>
      </c>
      <c r="Y2" s="4">
        <f>Y4*('BNVP-LDVs-psgr'!Y2/'BNVP-LDVs-psgr'!Y4)</f>
        <v>13202.716141607354</v>
      </c>
      <c r="Z2" s="4">
        <f>Z4*('BNVP-LDVs-psgr'!Z2/'BNVP-LDVs-psgr'!Z4)</f>
        <v>13184.367606424064</v>
      </c>
      <c r="AA2" s="4">
        <f>AA4*('BNVP-LDVs-psgr'!AA2/'BNVP-LDVs-psgr'!AA4)</f>
        <v>13167.537451856404</v>
      </c>
      <c r="AB2" s="4">
        <f>AB4*('BNVP-LDVs-psgr'!AB2/'BNVP-LDVs-psgr'!AB4)</f>
        <v>13152.293729861629</v>
      </c>
      <c r="AC2" s="4">
        <f>AC4*('BNVP-LDVs-psgr'!AC2/'BNVP-LDVs-psgr'!AC4)</f>
        <v>13136.743209250433</v>
      </c>
      <c r="AD2" s="4">
        <f>AD4*('BNVP-LDVs-psgr'!AD2/'BNVP-LDVs-psgr'!AD4)</f>
        <v>13122.96559442332</v>
      </c>
      <c r="AE2" s="4">
        <f>AE4*('BNVP-LDVs-psgr'!AE2/'BNVP-LDVs-psgr'!AE4)</f>
        <v>13108.547520114742</v>
      </c>
      <c r="AF2" s="4">
        <f>AF4*('BNVP-LDVs-psgr'!AF2/'BNVP-LDVs-psgr'!AF4)</f>
        <v>13095.010879835247</v>
      </c>
      <c r="AG2" s="4">
        <f>AG4*('BNVP-LDVs-psgr'!AG2/'BNVP-LDVs-psgr'!AG4)</f>
        <v>13082.930584313317</v>
      </c>
      <c r="AH2" s="4"/>
      <c r="AI2" s="4"/>
      <c r="AJ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 s="13">
        <f>AVERAGE(Motorbikes!C3:C12)</f>
        <v>8980</v>
      </c>
      <c r="C4">
        <f>$B4</f>
        <v>8980</v>
      </c>
      <c r="D4">
        <f t="shared" ref="D4:AG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  <c r="AG4">
        <f t="shared" si="0"/>
        <v>8980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1077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/>
      <c r="AI8"/>
      <c r="AJ8" s="2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topLeftCell="T1" workbookViewId="0">
      <selection activeCell="AG11" sqref="AG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1093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1077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/>
      <c r="AI8"/>
      <c r="AJ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51"/>
  <sheetViews>
    <sheetView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C79" sqref="C79"/>
    </sheetView>
  </sheetViews>
  <sheetFormatPr defaultRowHeight="15" customHeight="1" x14ac:dyDescent="0.45"/>
  <cols>
    <col min="1" max="1" width="13.796875" customWidth="1"/>
    <col min="2" max="2" width="45.73046875" customWidth="1"/>
  </cols>
  <sheetData>
    <row r="1" spans="1:37" ht="15" customHeight="1" thickBot="1" x14ac:dyDescent="0.5">
      <c r="A1" s="31"/>
      <c r="B1" s="32" t="s">
        <v>1096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45">
      <c r="A3" s="31"/>
      <c r="B3" s="31"/>
      <c r="C3" s="34" t="s">
        <v>18</v>
      </c>
      <c r="D3" s="34" t="s">
        <v>1097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45">
      <c r="A4" s="31"/>
      <c r="B4" s="31"/>
      <c r="C4" s="34" t="s">
        <v>17</v>
      </c>
      <c r="D4" s="34" t="s">
        <v>1098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45">
      <c r="A5" s="31"/>
      <c r="B5" s="31"/>
      <c r="C5" s="34" t="s">
        <v>15</v>
      </c>
      <c r="D5" s="34" t="s">
        <v>1099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45">
      <c r="A6" s="31"/>
      <c r="B6" s="31"/>
      <c r="C6" s="34" t="s">
        <v>14</v>
      </c>
      <c r="D6" s="34"/>
      <c r="E6" s="34" t="s">
        <v>1100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5">
      <c r="A10" s="35" t="s">
        <v>999</v>
      </c>
      <c r="B10" s="36" t="s">
        <v>1151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45">
      <c r="A11" s="31"/>
      <c r="B11" s="32" t="s">
        <v>13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1104</v>
      </c>
      <c r="AJ12" s="25"/>
      <c r="AK12" s="25"/>
    </row>
    <row r="13" spans="1:37" ht="15" customHeight="1" thickBot="1" x14ac:dyDescent="0.5">
      <c r="A13" s="31"/>
      <c r="B13" s="33" t="s">
        <v>998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45">
      <c r="A15" s="31"/>
      <c r="B15" s="38" t="s">
        <v>997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45">
      <c r="A16" s="31"/>
      <c r="B16" s="38" t="s">
        <v>941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45">
      <c r="A17" s="31"/>
      <c r="B17" s="38" t="s">
        <v>996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</row>
    <row r="18" spans="1:37" ht="15" customHeight="1" x14ac:dyDescent="0.45">
      <c r="A18" s="35" t="s">
        <v>995</v>
      </c>
      <c r="B18" s="39" t="s">
        <v>968</v>
      </c>
      <c r="C18" s="49">
        <v>32.889961</v>
      </c>
      <c r="D18" s="49">
        <v>33.894725999999999</v>
      </c>
      <c r="E18" s="49">
        <v>35.099060000000001</v>
      </c>
      <c r="F18" s="49">
        <v>36.618167999999997</v>
      </c>
      <c r="G18" s="49">
        <v>38.326942000000003</v>
      </c>
      <c r="H18" s="49">
        <v>39.061954</v>
      </c>
      <c r="I18" s="49">
        <v>40.161727999999997</v>
      </c>
      <c r="J18" s="49">
        <v>40.186557999999998</v>
      </c>
      <c r="K18" s="49">
        <v>40.244514000000002</v>
      </c>
      <c r="L18" s="49">
        <v>40.314751000000001</v>
      </c>
      <c r="M18" s="49">
        <v>40.375256</v>
      </c>
      <c r="N18" s="49">
        <v>40.446235999999999</v>
      </c>
      <c r="O18" s="49">
        <v>40.483677</v>
      </c>
      <c r="P18" s="49">
        <v>40.525776</v>
      </c>
      <c r="Q18" s="49">
        <v>40.564804000000002</v>
      </c>
      <c r="R18" s="49">
        <v>40.592444999999998</v>
      </c>
      <c r="S18" s="49">
        <v>40.594414</v>
      </c>
      <c r="T18" s="49">
        <v>40.552677000000003</v>
      </c>
      <c r="U18" s="49">
        <v>40.496296000000001</v>
      </c>
      <c r="V18" s="49">
        <v>40.454219999999999</v>
      </c>
      <c r="W18" s="49">
        <v>40.421970000000002</v>
      </c>
      <c r="X18" s="49">
        <v>40.381915999999997</v>
      </c>
      <c r="Y18" s="49">
        <v>40.358021000000001</v>
      </c>
      <c r="Z18" s="49">
        <v>40.340316999999999</v>
      </c>
      <c r="AA18" s="49">
        <v>40.312533999999999</v>
      </c>
      <c r="AB18" s="49">
        <v>40.285381000000001</v>
      </c>
      <c r="AC18" s="49">
        <v>40.282527999999999</v>
      </c>
      <c r="AD18" s="49">
        <v>40.253529</v>
      </c>
      <c r="AE18" s="49">
        <v>40.231502999999996</v>
      </c>
      <c r="AF18" s="49">
        <v>40.225166000000002</v>
      </c>
      <c r="AG18" s="49">
        <v>40.198521</v>
      </c>
      <c r="AH18" s="49">
        <v>40.178719000000001</v>
      </c>
      <c r="AI18" s="41">
        <v>6.4780000000000003E-3</v>
      </c>
      <c r="AJ18" s="42"/>
      <c r="AK18" s="43"/>
    </row>
    <row r="19" spans="1:37" ht="15" customHeight="1" x14ac:dyDescent="0.45">
      <c r="A19" s="35" t="s">
        <v>994</v>
      </c>
      <c r="B19" s="39" t="s">
        <v>966</v>
      </c>
      <c r="C19" s="49">
        <v>33.923518999999999</v>
      </c>
      <c r="D19" s="49">
        <v>35.311928000000002</v>
      </c>
      <c r="E19" s="49">
        <v>37.754905999999998</v>
      </c>
      <c r="F19" s="49">
        <v>40.534241000000002</v>
      </c>
      <c r="G19" s="49">
        <v>42.459842999999999</v>
      </c>
      <c r="H19" s="49">
        <v>43.392578</v>
      </c>
      <c r="I19" s="49">
        <v>44.611893000000002</v>
      </c>
      <c r="J19" s="49">
        <v>44.666325000000001</v>
      </c>
      <c r="K19" s="49">
        <v>44.625576000000002</v>
      </c>
      <c r="L19" s="49">
        <v>44.568516000000002</v>
      </c>
      <c r="M19" s="49">
        <v>44.553055000000001</v>
      </c>
      <c r="N19" s="49">
        <v>44.553890000000003</v>
      </c>
      <c r="O19" s="49">
        <v>44.516956</v>
      </c>
      <c r="P19" s="49">
        <v>44.465305000000001</v>
      </c>
      <c r="Q19" s="49">
        <v>44.407119999999999</v>
      </c>
      <c r="R19" s="49">
        <v>44.341163999999999</v>
      </c>
      <c r="S19" s="49">
        <v>44.230938000000002</v>
      </c>
      <c r="T19" s="49">
        <v>44.122456</v>
      </c>
      <c r="U19" s="49">
        <v>44.009639999999997</v>
      </c>
      <c r="V19" s="49">
        <v>43.920689000000003</v>
      </c>
      <c r="W19" s="49">
        <v>43.830871999999999</v>
      </c>
      <c r="X19" s="49">
        <v>43.733680999999997</v>
      </c>
      <c r="Y19" s="49">
        <v>43.646427000000003</v>
      </c>
      <c r="Z19" s="49">
        <v>43.570292999999999</v>
      </c>
      <c r="AA19" s="49">
        <v>43.487465</v>
      </c>
      <c r="AB19" s="49">
        <v>43.406193000000002</v>
      </c>
      <c r="AC19" s="49">
        <v>43.324252999999999</v>
      </c>
      <c r="AD19" s="49">
        <v>43.234428000000001</v>
      </c>
      <c r="AE19" s="49">
        <v>43.164149999999999</v>
      </c>
      <c r="AF19" s="49">
        <v>43.084403999999999</v>
      </c>
      <c r="AG19" s="49">
        <v>43.007998999999998</v>
      </c>
      <c r="AH19" s="49">
        <v>42.930363</v>
      </c>
      <c r="AI19" s="41">
        <v>7.6249999999999998E-3</v>
      </c>
      <c r="AJ19" s="42"/>
      <c r="AK19" s="43"/>
    </row>
    <row r="20" spans="1:37" ht="15" customHeight="1" x14ac:dyDescent="0.45">
      <c r="A20" s="35" t="s">
        <v>993</v>
      </c>
      <c r="B20" s="39" t="s">
        <v>964</v>
      </c>
      <c r="C20" s="49">
        <v>40.650410000000001</v>
      </c>
      <c r="D20" s="49">
        <v>41.613976000000001</v>
      </c>
      <c r="E20" s="49">
        <v>43.302982</v>
      </c>
      <c r="F20" s="49">
        <v>45.381115000000001</v>
      </c>
      <c r="G20" s="49">
        <v>47.430594999999997</v>
      </c>
      <c r="H20" s="49">
        <v>48.331631000000002</v>
      </c>
      <c r="I20" s="49">
        <v>50.627791999999999</v>
      </c>
      <c r="J20" s="49">
        <v>50.645457999999998</v>
      </c>
      <c r="K20" s="49">
        <v>50.587418</v>
      </c>
      <c r="L20" s="49">
        <v>50.501475999999997</v>
      </c>
      <c r="M20" s="49">
        <v>50.443156999999999</v>
      </c>
      <c r="N20" s="49">
        <v>50.455578000000003</v>
      </c>
      <c r="O20" s="49">
        <v>50.436256</v>
      </c>
      <c r="P20" s="49">
        <v>50.421028</v>
      </c>
      <c r="Q20" s="49">
        <v>50.416687000000003</v>
      </c>
      <c r="R20" s="49">
        <v>50.399723000000002</v>
      </c>
      <c r="S20" s="49">
        <v>50.324706999999997</v>
      </c>
      <c r="T20" s="49">
        <v>50.246181</v>
      </c>
      <c r="U20" s="49">
        <v>50.152572999999997</v>
      </c>
      <c r="V20" s="49">
        <v>50.056778000000001</v>
      </c>
      <c r="W20" s="49">
        <v>49.951270999999998</v>
      </c>
      <c r="X20" s="49">
        <v>49.836021000000002</v>
      </c>
      <c r="Y20" s="49">
        <v>49.732964000000003</v>
      </c>
      <c r="Z20" s="49">
        <v>49.643051</v>
      </c>
      <c r="AA20" s="49">
        <v>49.541836000000004</v>
      </c>
      <c r="AB20" s="49">
        <v>49.443061999999998</v>
      </c>
      <c r="AC20" s="49">
        <v>49.347690999999998</v>
      </c>
      <c r="AD20" s="49">
        <v>49.238585999999998</v>
      </c>
      <c r="AE20" s="49">
        <v>49.153492</v>
      </c>
      <c r="AF20" s="49">
        <v>49.059055000000001</v>
      </c>
      <c r="AG20" s="49">
        <v>48.964916000000002</v>
      </c>
      <c r="AH20" s="49">
        <v>48.868819999999999</v>
      </c>
      <c r="AI20" s="41">
        <v>5.9569999999999996E-3</v>
      </c>
      <c r="AJ20" s="42"/>
      <c r="AK20" s="43"/>
    </row>
    <row r="21" spans="1:37" ht="15" customHeight="1" x14ac:dyDescent="0.45">
      <c r="A21" s="35" t="s">
        <v>992</v>
      </c>
      <c r="B21" s="39" t="s">
        <v>962</v>
      </c>
      <c r="C21" s="49">
        <v>44.551704000000001</v>
      </c>
      <c r="D21" s="49">
        <v>45.423381999999997</v>
      </c>
      <c r="E21" s="49">
        <v>46.721885999999998</v>
      </c>
      <c r="F21" s="49">
        <v>48.356777000000001</v>
      </c>
      <c r="G21" s="49">
        <v>49.853127000000001</v>
      </c>
      <c r="H21" s="49">
        <v>51.122292000000002</v>
      </c>
      <c r="I21" s="49">
        <v>54.909092000000001</v>
      </c>
      <c r="J21" s="49">
        <v>54.946784999999998</v>
      </c>
      <c r="K21" s="49">
        <v>54.867001000000002</v>
      </c>
      <c r="L21" s="49">
        <v>54.769233999999997</v>
      </c>
      <c r="M21" s="49">
        <v>54.682549000000002</v>
      </c>
      <c r="N21" s="49">
        <v>54.669311999999998</v>
      </c>
      <c r="O21" s="49">
        <v>54.664318000000002</v>
      </c>
      <c r="P21" s="49">
        <v>54.584637000000001</v>
      </c>
      <c r="Q21" s="49">
        <v>54.519649999999999</v>
      </c>
      <c r="R21" s="49">
        <v>54.461243000000003</v>
      </c>
      <c r="S21" s="49">
        <v>54.404442000000003</v>
      </c>
      <c r="T21" s="49">
        <v>54.345547000000003</v>
      </c>
      <c r="U21" s="49">
        <v>54.229176000000002</v>
      </c>
      <c r="V21" s="49">
        <v>54.121765000000003</v>
      </c>
      <c r="W21" s="49">
        <v>54.011333</v>
      </c>
      <c r="X21" s="49">
        <v>53.893416999999999</v>
      </c>
      <c r="Y21" s="49">
        <v>53.788196999999997</v>
      </c>
      <c r="Z21" s="49">
        <v>53.695788999999998</v>
      </c>
      <c r="AA21" s="49">
        <v>53.596446999999998</v>
      </c>
      <c r="AB21" s="49">
        <v>53.499378</v>
      </c>
      <c r="AC21" s="49">
        <v>53.400374999999997</v>
      </c>
      <c r="AD21" s="49">
        <v>53.295456000000001</v>
      </c>
      <c r="AE21" s="49">
        <v>53.213757000000001</v>
      </c>
      <c r="AF21" s="49">
        <v>53.119014999999997</v>
      </c>
      <c r="AG21" s="49">
        <v>53.028854000000003</v>
      </c>
      <c r="AH21" s="49">
        <v>52.935172999999999</v>
      </c>
      <c r="AI21" s="41">
        <v>5.5770000000000004E-3</v>
      </c>
      <c r="AJ21" s="42"/>
      <c r="AK21" s="43"/>
    </row>
    <row r="22" spans="1:37" ht="15" customHeight="1" x14ac:dyDescent="0.45">
      <c r="A22" s="35" t="s">
        <v>991</v>
      </c>
      <c r="B22" s="39" t="s">
        <v>960</v>
      </c>
      <c r="C22" s="49">
        <v>38.992538000000003</v>
      </c>
      <c r="D22" s="49">
        <v>39.982532999999997</v>
      </c>
      <c r="E22" s="49">
        <v>41.559207999999998</v>
      </c>
      <c r="F22" s="49">
        <v>43.501465000000003</v>
      </c>
      <c r="G22" s="49">
        <v>45.087752999999999</v>
      </c>
      <c r="H22" s="49">
        <v>46.188434999999998</v>
      </c>
      <c r="I22" s="49">
        <v>48.950400999999999</v>
      </c>
      <c r="J22" s="49">
        <v>48.938679</v>
      </c>
      <c r="K22" s="49">
        <v>48.908763999999998</v>
      </c>
      <c r="L22" s="49">
        <v>48.872089000000003</v>
      </c>
      <c r="M22" s="49">
        <v>48.843918000000002</v>
      </c>
      <c r="N22" s="49">
        <v>48.877437999999998</v>
      </c>
      <c r="O22" s="49">
        <v>48.909992000000003</v>
      </c>
      <c r="P22" s="49">
        <v>48.951408000000001</v>
      </c>
      <c r="Q22" s="49">
        <v>48.983207999999998</v>
      </c>
      <c r="R22" s="49">
        <v>48.964348000000001</v>
      </c>
      <c r="S22" s="49">
        <v>48.939571000000001</v>
      </c>
      <c r="T22" s="49">
        <v>48.919159000000001</v>
      </c>
      <c r="U22" s="49">
        <v>48.875362000000003</v>
      </c>
      <c r="V22" s="49">
        <v>48.828547999999998</v>
      </c>
      <c r="W22" s="49">
        <v>48.786095000000003</v>
      </c>
      <c r="X22" s="49">
        <v>48.723461</v>
      </c>
      <c r="Y22" s="49">
        <v>48.665008999999998</v>
      </c>
      <c r="Z22" s="49">
        <v>48.614657999999999</v>
      </c>
      <c r="AA22" s="49">
        <v>48.550404</v>
      </c>
      <c r="AB22" s="49">
        <v>48.478167999999997</v>
      </c>
      <c r="AC22" s="49">
        <v>48.399956000000003</v>
      </c>
      <c r="AD22" s="49">
        <v>48.315044</v>
      </c>
      <c r="AE22" s="49">
        <v>48.249049999999997</v>
      </c>
      <c r="AF22" s="49">
        <v>48.176063999999997</v>
      </c>
      <c r="AG22" s="49">
        <v>48.104897000000001</v>
      </c>
      <c r="AH22" s="49">
        <v>48.032082000000003</v>
      </c>
      <c r="AI22" s="41">
        <v>6.7479999999999997E-3</v>
      </c>
      <c r="AJ22" s="42"/>
      <c r="AK22" s="43"/>
    </row>
    <row r="23" spans="1:37" ht="15" customHeight="1" x14ac:dyDescent="0.45">
      <c r="A23" s="35" t="s">
        <v>990</v>
      </c>
      <c r="B23" s="39" t="s">
        <v>958</v>
      </c>
      <c r="C23" s="49">
        <v>28.657945999999999</v>
      </c>
      <c r="D23" s="49">
        <v>29.703489000000001</v>
      </c>
      <c r="E23" s="49">
        <v>30.852295000000002</v>
      </c>
      <c r="F23" s="49">
        <v>32.044196999999997</v>
      </c>
      <c r="G23" s="49">
        <v>33.693866999999997</v>
      </c>
      <c r="H23" s="49">
        <v>34.266556000000001</v>
      </c>
      <c r="I23" s="49">
        <v>35.165866999999999</v>
      </c>
      <c r="J23" s="49">
        <v>35.221508</v>
      </c>
      <c r="K23" s="49">
        <v>35.242046000000002</v>
      </c>
      <c r="L23" s="49">
        <v>35.274456000000001</v>
      </c>
      <c r="M23" s="49">
        <v>35.280182000000003</v>
      </c>
      <c r="N23" s="49">
        <v>35.245139999999999</v>
      </c>
      <c r="O23" s="49">
        <v>35.159733000000003</v>
      </c>
      <c r="P23" s="49">
        <v>35.07</v>
      </c>
      <c r="Q23" s="49">
        <v>34.991675999999998</v>
      </c>
      <c r="R23" s="49">
        <v>34.921059</v>
      </c>
      <c r="S23" s="49">
        <v>34.851433</v>
      </c>
      <c r="T23" s="49">
        <v>34.798896999999997</v>
      </c>
      <c r="U23" s="49">
        <v>34.737651999999997</v>
      </c>
      <c r="V23" s="49">
        <v>34.680019000000001</v>
      </c>
      <c r="W23" s="49">
        <v>34.629646000000001</v>
      </c>
      <c r="X23" s="49">
        <v>34.570549</v>
      </c>
      <c r="Y23" s="49">
        <v>34.517761</v>
      </c>
      <c r="Z23" s="49">
        <v>34.471755999999999</v>
      </c>
      <c r="AA23" s="49">
        <v>34.419403000000003</v>
      </c>
      <c r="AB23" s="49">
        <v>34.369155999999997</v>
      </c>
      <c r="AC23" s="49">
        <v>34.329891000000003</v>
      </c>
      <c r="AD23" s="49">
        <v>34.277576000000003</v>
      </c>
      <c r="AE23" s="49">
        <v>34.236896999999999</v>
      </c>
      <c r="AF23" s="49">
        <v>34.199477999999999</v>
      </c>
      <c r="AG23" s="49">
        <v>34.154891999999997</v>
      </c>
      <c r="AH23" s="49">
        <v>34.113700999999999</v>
      </c>
      <c r="AI23" s="41">
        <v>5.6369999999999996E-3</v>
      </c>
      <c r="AJ23" s="42"/>
      <c r="AK23" s="43"/>
    </row>
    <row r="24" spans="1:37" ht="15" customHeight="1" x14ac:dyDescent="0.45">
      <c r="A24" s="35" t="s">
        <v>1152</v>
      </c>
      <c r="B24" s="39" t="s">
        <v>1044</v>
      </c>
      <c r="C24" s="49">
        <v>38.373775000000002</v>
      </c>
      <c r="D24" s="49">
        <v>39.099411000000003</v>
      </c>
      <c r="E24" s="49">
        <v>40.278140999999998</v>
      </c>
      <c r="F24" s="49">
        <v>41.970013000000002</v>
      </c>
      <c r="G24" s="49">
        <v>43.718414000000003</v>
      </c>
      <c r="H24" s="49">
        <v>45.116993000000001</v>
      </c>
      <c r="I24" s="49">
        <v>47.066189000000001</v>
      </c>
      <c r="J24" s="49">
        <v>47.079369</v>
      </c>
      <c r="K24" s="49">
        <v>47.026398</v>
      </c>
      <c r="L24" s="49">
        <v>46.976481999999997</v>
      </c>
      <c r="M24" s="49">
        <v>46.986114999999998</v>
      </c>
      <c r="N24" s="49">
        <v>47.015759000000003</v>
      </c>
      <c r="O24" s="49">
        <v>47.010513000000003</v>
      </c>
      <c r="P24" s="49">
        <v>46.957512000000001</v>
      </c>
      <c r="Q24" s="49">
        <v>46.919510000000002</v>
      </c>
      <c r="R24" s="49">
        <v>46.842548000000001</v>
      </c>
      <c r="S24" s="49">
        <v>46.759655000000002</v>
      </c>
      <c r="T24" s="49">
        <v>46.662590000000002</v>
      </c>
      <c r="U24" s="49">
        <v>46.564041000000003</v>
      </c>
      <c r="V24" s="49">
        <v>46.489178000000003</v>
      </c>
      <c r="W24" s="49">
        <v>46.412247000000001</v>
      </c>
      <c r="X24" s="49">
        <v>46.332653000000001</v>
      </c>
      <c r="Y24" s="49">
        <v>46.262264000000002</v>
      </c>
      <c r="Z24" s="49">
        <v>46.200405000000003</v>
      </c>
      <c r="AA24" s="49">
        <v>46.135154999999997</v>
      </c>
      <c r="AB24" s="49">
        <v>46.071331000000001</v>
      </c>
      <c r="AC24" s="49">
        <v>46.015652000000003</v>
      </c>
      <c r="AD24" s="49">
        <v>45.950867000000002</v>
      </c>
      <c r="AE24" s="49">
        <v>45.868972999999997</v>
      </c>
      <c r="AF24" s="49">
        <v>45.762301999999998</v>
      </c>
      <c r="AG24" s="49">
        <v>45.655521</v>
      </c>
      <c r="AH24" s="49">
        <v>45.548492000000003</v>
      </c>
      <c r="AI24" s="41">
        <v>5.5440000000000003E-3</v>
      </c>
      <c r="AJ24" s="42"/>
      <c r="AK24" s="43"/>
    </row>
    <row r="25" spans="1:37" ht="15" customHeight="1" x14ac:dyDescent="0.45">
      <c r="A25" s="35" t="s">
        <v>1153</v>
      </c>
      <c r="B25" s="39" t="s">
        <v>1045</v>
      </c>
      <c r="C25" s="49">
        <v>33.025688000000002</v>
      </c>
      <c r="D25" s="49">
        <v>34.269775000000003</v>
      </c>
      <c r="E25" s="49">
        <v>35.856068</v>
      </c>
      <c r="F25" s="49">
        <v>37.336852999999998</v>
      </c>
      <c r="G25" s="49">
        <v>39.006737000000001</v>
      </c>
      <c r="H25" s="49">
        <v>40.680484999999997</v>
      </c>
      <c r="I25" s="49">
        <v>41.715465999999999</v>
      </c>
      <c r="J25" s="49">
        <v>41.705680999999998</v>
      </c>
      <c r="K25" s="49">
        <v>41.717936999999999</v>
      </c>
      <c r="L25" s="49">
        <v>41.794865000000001</v>
      </c>
      <c r="M25" s="49">
        <v>41.871082000000001</v>
      </c>
      <c r="N25" s="49">
        <v>41.961998000000001</v>
      </c>
      <c r="O25" s="49">
        <v>42.000416000000001</v>
      </c>
      <c r="P25" s="49">
        <v>42.018462999999997</v>
      </c>
      <c r="Q25" s="49">
        <v>41.998584999999999</v>
      </c>
      <c r="R25" s="49">
        <v>41.964306000000001</v>
      </c>
      <c r="S25" s="49">
        <v>41.923724999999997</v>
      </c>
      <c r="T25" s="49">
        <v>41.867911999999997</v>
      </c>
      <c r="U25" s="49">
        <v>41.813389000000001</v>
      </c>
      <c r="V25" s="49">
        <v>41.768669000000003</v>
      </c>
      <c r="W25" s="49">
        <v>41.741698999999997</v>
      </c>
      <c r="X25" s="49">
        <v>41.708205999999997</v>
      </c>
      <c r="Y25" s="49">
        <v>41.678879000000002</v>
      </c>
      <c r="Z25" s="49">
        <v>41.655150999999996</v>
      </c>
      <c r="AA25" s="49">
        <v>41.625667999999997</v>
      </c>
      <c r="AB25" s="49">
        <v>41.597481000000002</v>
      </c>
      <c r="AC25" s="49">
        <v>41.599086999999997</v>
      </c>
      <c r="AD25" s="49">
        <v>41.577587000000001</v>
      </c>
      <c r="AE25" s="49">
        <v>41.561092000000002</v>
      </c>
      <c r="AF25" s="49">
        <v>41.561726</v>
      </c>
      <c r="AG25" s="49">
        <v>41.541691</v>
      </c>
      <c r="AH25" s="49">
        <v>41.530532999999998</v>
      </c>
      <c r="AI25" s="41">
        <v>7.4190000000000002E-3</v>
      </c>
      <c r="AJ25" s="42"/>
      <c r="AK25" s="43"/>
    </row>
    <row r="26" spans="1:37" ht="15" customHeight="1" x14ac:dyDescent="0.45">
      <c r="A26" s="35" t="s">
        <v>989</v>
      </c>
      <c r="B26" s="39" t="s">
        <v>988</v>
      </c>
      <c r="C26" s="49">
        <v>40.032085000000002</v>
      </c>
      <c r="D26" s="49">
        <v>40.7547</v>
      </c>
      <c r="E26" s="49">
        <v>42.079085999999997</v>
      </c>
      <c r="F26" s="49">
        <v>43.836596999999998</v>
      </c>
      <c r="G26" s="49">
        <v>45.535183000000004</v>
      </c>
      <c r="H26" s="49">
        <v>46.758572000000001</v>
      </c>
      <c r="I26" s="49">
        <v>49.064857000000003</v>
      </c>
      <c r="J26" s="49">
        <v>49.090339999999998</v>
      </c>
      <c r="K26" s="49">
        <v>49.014290000000003</v>
      </c>
      <c r="L26" s="49">
        <v>48.944580000000002</v>
      </c>
      <c r="M26" s="49">
        <v>48.890636000000001</v>
      </c>
      <c r="N26" s="49">
        <v>48.861099000000003</v>
      </c>
      <c r="O26" s="49">
        <v>48.853340000000003</v>
      </c>
      <c r="P26" s="49">
        <v>48.782364000000001</v>
      </c>
      <c r="Q26" s="49">
        <v>48.713622999999998</v>
      </c>
      <c r="R26" s="49">
        <v>48.633853999999999</v>
      </c>
      <c r="S26" s="49">
        <v>48.547863</v>
      </c>
      <c r="T26" s="49">
        <v>48.450329000000004</v>
      </c>
      <c r="U26" s="49">
        <v>48.348391999999997</v>
      </c>
      <c r="V26" s="49">
        <v>48.244785</v>
      </c>
      <c r="W26" s="49">
        <v>48.148499000000001</v>
      </c>
      <c r="X26" s="49">
        <v>48.057353999999997</v>
      </c>
      <c r="Y26" s="49">
        <v>47.965443</v>
      </c>
      <c r="Z26" s="49">
        <v>47.876517999999997</v>
      </c>
      <c r="AA26" s="49">
        <v>47.795498000000002</v>
      </c>
      <c r="AB26" s="49">
        <v>47.709907999999999</v>
      </c>
      <c r="AC26" s="49">
        <v>47.625275000000002</v>
      </c>
      <c r="AD26" s="49">
        <v>47.544215999999999</v>
      </c>
      <c r="AE26" s="49">
        <v>47.446750999999999</v>
      </c>
      <c r="AF26" s="49">
        <v>47.353855000000003</v>
      </c>
      <c r="AG26" s="49">
        <v>47.257689999999997</v>
      </c>
      <c r="AH26" s="49">
        <v>47.160473000000003</v>
      </c>
      <c r="AI26" s="41">
        <v>5.3E-3</v>
      </c>
      <c r="AJ26" s="42"/>
      <c r="AK26" s="43"/>
    </row>
    <row r="27" spans="1:37" ht="15" customHeight="1" x14ac:dyDescent="0.45">
      <c r="A27" s="35" t="s">
        <v>987</v>
      </c>
      <c r="B27" s="39" t="s">
        <v>986</v>
      </c>
      <c r="C27" s="49">
        <v>32.690792000000002</v>
      </c>
      <c r="D27" s="49">
        <v>33.280887999999997</v>
      </c>
      <c r="E27" s="49">
        <v>34.362403999999998</v>
      </c>
      <c r="F27" s="49">
        <v>35.797611000000003</v>
      </c>
      <c r="G27" s="49">
        <v>37.184699999999999</v>
      </c>
      <c r="H27" s="49">
        <v>38.183739000000003</v>
      </c>
      <c r="I27" s="49">
        <v>40.067084999999999</v>
      </c>
      <c r="J27" s="49">
        <v>40.087893999999999</v>
      </c>
      <c r="K27" s="49">
        <v>40.025790999999998</v>
      </c>
      <c r="L27" s="49">
        <v>39.968864000000004</v>
      </c>
      <c r="M27" s="49">
        <v>39.924816</v>
      </c>
      <c r="N27" s="49">
        <v>39.900696000000003</v>
      </c>
      <c r="O27" s="49">
        <v>39.894359999999999</v>
      </c>
      <c r="P27" s="49">
        <v>39.836399</v>
      </c>
      <c r="Q27" s="49">
        <v>39.780262</v>
      </c>
      <c r="R27" s="49">
        <v>39.715122000000001</v>
      </c>
      <c r="S27" s="49">
        <v>39.644900999999997</v>
      </c>
      <c r="T27" s="49">
        <v>39.565254000000003</v>
      </c>
      <c r="U27" s="49">
        <v>39.482010000000002</v>
      </c>
      <c r="V27" s="49">
        <v>39.397404000000002</v>
      </c>
      <c r="W27" s="49">
        <v>39.318775000000002</v>
      </c>
      <c r="X27" s="49">
        <v>39.244343000000001</v>
      </c>
      <c r="Y27" s="49">
        <v>39.169288999999999</v>
      </c>
      <c r="Z27" s="49">
        <v>39.096671999999998</v>
      </c>
      <c r="AA27" s="49">
        <v>39.03051</v>
      </c>
      <c r="AB27" s="49">
        <v>38.960613000000002</v>
      </c>
      <c r="AC27" s="49">
        <v>38.891502000000003</v>
      </c>
      <c r="AD27" s="49">
        <v>38.825310000000002</v>
      </c>
      <c r="AE27" s="49">
        <v>38.745716000000002</v>
      </c>
      <c r="AF27" s="49">
        <v>38.669857</v>
      </c>
      <c r="AG27" s="49">
        <v>38.591327999999997</v>
      </c>
      <c r="AH27" s="49">
        <v>38.511935999999999</v>
      </c>
      <c r="AI27" s="41">
        <v>5.3E-3</v>
      </c>
      <c r="AJ27" s="42"/>
      <c r="AK27" s="43"/>
    </row>
    <row r="28" spans="1:37" ht="15" customHeight="1" x14ac:dyDescent="0.45">
      <c r="A28" s="21"/>
    </row>
    <row r="29" spans="1:37" ht="15" customHeight="1" x14ac:dyDescent="0.45">
      <c r="A29" s="31"/>
      <c r="B29" s="38" t="s">
        <v>985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</row>
    <row r="30" spans="1:37" ht="15" customHeight="1" x14ac:dyDescent="0.45">
      <c r="A30" s="35" t="s">
        <v>984</v>
      </c>
      <c r="B30" s="39" t="s">
        <v>953</v>
      </c>
      <c r="C30" s="49">
        <v>28.898015999999998</v>
      </c>
      <c r="D30" s="49">
        <v>30.083445000000001</v>
      </c>
      <c r="E30" s="49">
        <v>31.211254</v>
      </c>
      <c r="F30" s="49">
        <v>33.532485999999999</v>
      </c>
      <c r="G30" s="49">
        <v>34.952140999999997</v>
      </c>
      <c r="H30" s="49">
        <v>37.162497999999999</v>
      </c>
      <c r="I30" s="49">
        <v>39.233775999999999</v>
      </c>
      <c r="J30" s="49">
        <v>39.232261999999999</v>
      </c>
      <c r="K30" s="49">
        <v>39.244553000000003</v>
      </c>
      <c r="L30" s="49">
        <v>39.282017000000003</v>
      </c>
      <c r="M30" s="49">
        <v>39.340862000000001</v>
      </c>
      <c r="N30" s="49">
        <v>39.411563999999998</v>
      </c>
      <c r="O30" s="49">
        <v>39.450054000000002</v>
      </c>
      <c r="P30" s="49">
        <v>39.495162999999998</v>
      </c>
      <c r="Q30" s="49">
        <v>39.549900000000001</v>
      </c>
      <c r="R30" s="49">
        <v>39.586570999999999</v>
      </c>
      <c r="S30" s="49">
        <v>39.586010000000002</v>
      </c>
      <c r="T30" s="49">
        <v>39.518452000000003</v>
      </c>
      <c r="U30" s="49">
        <v>39.469971000000001</v>
      </c>
      <c r="V30" s="49">
        <v>39.428618999999998</v>
      </c>
      <c r="W30" s="49">
        <v>39.392257999999998</v>
      </c>
      <c r="X30" s="49">
        <v>39.349522</v>
      </c>
      <c r="Y30" s="49">
        <v>39.311337000000002</v>
      </c>
      <c r="Z30" s="49">
        <v>39.276791000000003</v>
      </c>
      <c r="AA30" s="49">
        <v>39.236561000000002</v>
      </c>
      <c r="AB30" s="49">
        <v>39.197029000000001</v>
      </c>
      <c r="AC30" s="49">
        <v>39.159519000000003</v>
      </c>
      <c r="AD30" s="49">
        <v>39.114643000000001</v>
      </c>
      <c r="AE30" s="49">
        <v>39.079360999999999</v>
      </c>
      <c r="AF30" s="49">
        <v>39.041119000000002</v>
      </c>
      <c r="AG30" s="49">
        <v>39.001601999999998</v>
      </c>
      <c r="AH30" s="49">
        <v>38.961468000000004</v>
      </c>
      <c r="AI30" s="41">
        <v>9.6849999999999992E-3</v>
      </c>
      <c r="AJ30" s="42"/>
      <c r="AK30" s="43"/>
    </row>
    <row r="31" spans="1:37" ht="15" customHeight="1" x14ac:dyDescent="0.45">
      <c r="A31" s="35" t="s">
        <v>983</v>
      </c>
      <c r="B31" s="39" t="s">
        <v>951</v>
      </c>
      <c r="C31" s="49">
        <v>26.799551000000001</v>
      </c>
      <c r="D31" s="49">
        <v>27.466609999999999</v>
      </c>
      <c r="E31" s="49">
        <v>28.099136000000001</v>
      </c>
      <c r="F31" s="49">
        <v>29.006043999999999</v>
      </c>
      <c r="G31" s="49">
        <v>29.808344000000002</v>
      </c>
      <c r="H31" s="49">
        <v>31.339894999999999</v>
      </c>
      <c r="I31" s="49">
        <v>32.575038999999997</v>
      </c>
      <c r="J31" s="49">
        <v>32.559928999999997</v>
      </c>
      <c r="K31" s="49">
        <v>32.580337999999998</v>
      </c>
      <c r="L31" s="49">
        <v>32.609054999999998</v>
      </c>
      <c r="M31" s="49">
        <v>32.641185999999998</v>
      </c>
      <c r="N31" s="49">
        <v>32.684010000000001</v>
      </c>
      <c r="O31" s="49">
        <v>32.714061999999998</v>
      </c>
      <c r="P31" s="49">
        <v>32.743744</v>
      </c>
      <c r="Q31" s="49">
        <v>32.765259</v>
      </c>
      <c r="R31" s="49">
        <v>32.762881999999998</v>
      </c>
      <c r="S31" s="49">
        <v>32.735947000000003</v>
      </c>
      <c r="T31" s="49">
        <v>32.689503000000002</v>
      </c>
      <c r="U31" s="49">
        <v>32.643684</v>
      </c>
      <c r="V31" s="49">
        <v>32.604950000000002</v>
      </c>
      <c r="W31" s="49">
        <v>32.569659999999999</v>
      </c>
      <c r="X31" s="49">
        <v>32.529324000000003</v>
      </c>
      <c r="Y31" s="49">
        <v>32.493504000000001</v>
      </c>
      <c r="Z31" s="49">
        <v>32.462829999999997</v>
      </c>
      <c r="AA31" s="49">
        <v>32.427303000000002</v>
      </c>
      <c r="AB31" s="49">
        <v>32.392414000000002</v>
      </c>
      <c r="AC31" s="49">
        <v>32.361190999999998</v>
      </c>
      <c r="AD31" s="49">
        <v>32.322277</v>
      </c>
      <c r="AE31" s="49">
        <v>32.291682999999999</v>
      </c>
      <c r="AF31" s="49">
        <v>32.259186</v>
      </c>
      <c r="AG31" s="49">
        <v>32.224876000000002</v>
      </c>
      <c r="AH31" s="49">
        <v>32.190337999999997</v>
      </c>
      <c r="AI31" s="41">
        <v>5.9300000000000004E-3</v>
      </c>
      <c r="AJ31" s="42"/>
      <c r="AK31" s="43"/>
    </row>
    <row r="32" spans="1:37" ht="15" customHeight="1" x14ac:dyDescent="0.45">
      <c r="A32" s="35" t="s">
        <v>982</v>
      </c>
      <c r="B32" s="39" t="s">
        <v>949</v>
      </c>
      <c r="C32" s="49">
        <v>30.626825</v>
      </c>
      <c r="D32" s="49">
        <v>31.372413999999999</v>
      </c>
      <c r="E32" s="49">
        <v>32.227393999999997</v>
      </c>
      <c r="F32" s="49">
        <v>33.561763999999997</v>
      </c>
      <c r="G32" s="49">
        <v>34.613250999999998</v>
      </c>
      <c r="H32" s="49">
        <v>36.436424000000002</v>
      </c>
      <c r="I32" s="49">
        <v>37.244346999999998</v>
      </c>
      <c r="J32" s="49">
        <v>37.255679999999998</v>
      </c>
      <c r="K32" s="49">
        <v>37.269871000000002</v>
      </c>
      <c r="L32" s="49">
        <v>37.293056</v>
      </c>
      <c r="M32" s="49">
        <v>37.330894000000001</v>
      </c>
      <c r="N32" s="49">
        <v>37.373863</v>
      </c>
      <c r="O32" s="49">
        <v>37.393635000000003</v>
      </c>
      <c r="P32" s="49">
        <v>37.419445000000003</v>
      </c>
      <c r="Q32" s="49">
        <v>37.431910999999999</v>
      </c>
      <c r="R32" s="49">
        <v>37.421680000000002</v>
      </c>
      <c r="S32" s="49">
        <v>37.426723000000003</v>
      </c>
      <c r="T32" s="49">
        <v>37.435211000000002</v>
      </c>
      <c r="U32" s="49">
        <v>37.432212999999997</v>
      </c>
      <c r="V32" s="49">
        <v>37.424048999999997</v>
      </c>
      <c r="W32" s="49">
        <v>37.410026999999999</v>
      </c>
      <c r="X32" s="49">
        <v>37.394787000000001</v>
      </c>
      <c r="Y32" s="49">
        <v>37.38203</v>
      </c>
      <c r="Z32" s="49">
        <v>37.371273000000002</v>
      </c>
      <c r="AA32" s="49">
        <v>37.358879000000002</v>
      </c>
      <c r="AB32" s="49">
        <v>37.346885999999998</v>
      </c>
      <c r="AC32" s="49">
        <v>37.336857000000002</v>
      </c>
      <c r="AD32" s="49">
        <v>37.323456</v>
      </c>
      <c r="AE32" s="49">
        <v>37.313042000000003</v>
      </c>
      <c r="AF32" s="49">
        <v>37.302714999999999</v>
      </c>
      <c r="AG32" s="49">
        <v>37.291865999999999</v>
      </c>
      <c r="AH32" s="49">
        <v>37.282412999999998</v>
      </c>
      <c r="AI32" s="41">
        <v>6.3639999999999999E-3</v>
      </c>
      <c r="AJ32" s="42"/>
      <c r="AK32" s="43"/>
    </row>
    <row r="33" spans="1:37" ht="15" customHeight="1" x14ac:dyDescent="0.45">
      <c r="A33" s="35" t="s">
        <v>981</v>
      </c>
      <c r="B33" s="39" t="s">
        <v>947</v>
      </c>
      <c r="C33" s="49">
        <v>27.806598999999999</v>
      </c>
      <c r="D33" s="49">
        <v>29.022406</v>
      </c>
      <c r="E33" s="49">
        <v>30.65119</v>
      </c>
      <c r="F33" s="49">
        <v>33.056426999999999</v>
      </c>
      <c r="G33" s="49">
        <v>35.480305000000001</v>
      </c>
      <c r="H33" s="49">
        <v>37.966723999999999</v>
      </c>
      <c r="I33" s="49">
        <v>39.056716999999999</v>
      </c>
      <c r="J33" s="49">
        <v>39.052852999999999</v>
      </c>
      <c r="K33" s="49">
        <v>39.058276999999997</v>
      </c>
      <c r="L33" s="49">
        <v>39.062942999999997</v>
      </c>
      <c r="M33" s="49">
        <v>39.108260999999999</v>
      </c>
      <c r="N33" s="49">
        <v>39.171348999999999</v>
      </c>
      <c r="O33" s="49">
        <v>39.224373</v>
      </c>
      <c r="P33" s="49">
        <v>39.286797</v>
      </c>
      <c r="Q33" s="49">
        <v>39.331322</v>
      </c>
      <c r="R33" s="49">
        <v>39.299149</v>
      </c>
      <c r="S33" s="49">
        <v>39.254593</v>
      </c>
      <c r="T33" s="49">
        <v>39.213965999999999</v>
      </c>
      <c r="U33" s="49">
        <v>39.174613999999998</v>
      </c>
      <c r="V33" s="49">
        <v>39.144736999999999</v>
      </c>
      <c r="W33" s="49">
        <v>39.113258000000002</v>
      </c>
      <c r="X33" s="49">
        <v>39.080368</v>
      </c>
      <c r="Y33" s="49">
        <v>39.051746000000001</v>
      </c>
      <c r="Z33" s="49">
        <v>39.025920999999997</v>
      </c>
      <c r="AA33" s="49">
        <v>38.997044000000002</v>
      </c>
      <c r="AB33" s="49">
        <v>38.968105000000001</v>
      </c>
      <c r="AC33" s="49">
        <v>38.937762999999997</v>
      </c>
      <c r="AD33" s="49">
        <v>38.904662999999999</v>
      </c>
      <c r="AE33" s="49">
        <v>38.878444999999999</v>
      </c>
      <c r="AF33" s="49">
        <v>38.847926999999999</v>
      </c>
      <c r="AG33" s="49">
        <v>38.817993000000001</v>
      </c>
      <c r="AH33" s="49">
        <v>38.786437999999997</v>
      </c>
      <c r="AI33" s="41">
        <v>1.0793000000000001E-2</v>
      </c>
      <c r="AJ33" s="42"/>
      <c r="AK33" s="43"/>
    </row>
    <row r="34" spans="1:37" ht="15" customHeight="1" x14ac:dyDescent="0.45">
      <c r="A34" s="35" t="s">
        <v>980</v>
      </c>
      <c r="B34" s="39" t="s">
        <v>945</v>
      </c>
      <c r="C34" s="49">
        <v>26.562259999999998</v>
      </c>
      <c r="D34" s="49">
        <v>27.920131999999999</v>
      </c>
      <c r="E34" s="49">
        <v>29.615781999999999</v>
      </c>
      <c r="F34" s="49">
        <v>32.268523999999999</v>
      </c>
      <c r="G34" s="49">
        <v>34.721587999999997</v>
      </c>
      <c r="H34" s="49">
        <v>37.454407000000003</v>
      </c>
      <c r="I34" s="49">
        <v>38.634917999999999</v>
      </c>
      <c r="J34" s="49">
        <v>38.629821999999997</v>
      </c>
      <c r="K34" s="49">
        <v>38.657744999999998</v>
      </c>
      <c r="L34" s="49">
        <v>38.686019999999999</v>
      </c>
      <c r="M34" s="49">
        <v>38.724784999999997</v>
      </c>
      <c r="N34" s="49">
        <v>38.751465000000003</v>
      </c>
      <c r="O34" s="49">
        <v>38.752819000000002</v>
      </c>
      <c r="P34" s="49">
        <v>38.760727000000003</v>
      </c>
      <c r="Q34" s="49">
        <v>38.763496000000004</v>
      </c>
      <c r="R34" s="49">
        <v>38.732211999999997</v>
      </c>
      <c r="S34" s="49">
        <v>38.685326000000003</v>
      </c>
      <c r="T34" s="49">
        <v>38.641235000000002</v>
      </c>
      <c r="U34" s="49">
        <v>38.598736000000002</v>
      </c>
      <c r="V34" s="49">
        <v>38.565716000000002</v>
      </c>
      <c r="W34" s="49">
        <v>38.532265000000002</v>
      </c>
      <c r="X34" s="49">
        <v>38.496082000000001</v>
      </c>
      <c r="Y34" s="49">
        <v>38.464218000000002</v>
      </c>
      <c r="Z34" s="49">
        <v>38.435904999999998</v>
      </c>
      <c r="AA34" s="49">
        <v>38.403861999999997</v>
      </c>
      <c r="AB34" s="49">
        <v>38.371986</v>
      </c>
      <c r="AC34" s="49">
        <v>38.340012000000002</v>
      </c>
      <c r="AD34" s="49">
        <v>38.303508999999998</v>
      </c>
      <c r="AE34" s="49">
        <v>38.274639000000001</v>
      </c>
      <c r="AF34" s="49">
        <v>38.242114999999998</v>
      </c>
      <c r="AG34" s="49">
        <v>38.209403999999999</v>
      </c>
      <c r="AH34" s="49">
        <v>38.175510000000003</v>
      </c>
      <c r="AI34" s="41">
        <v>1.1769E-2</v>
      </c>
      <c r="AJ34" s="42"/>
      <c r="AK34" s="43"/>
    </row>
    <row r="35" spans="1:37" ht="15" customHeight="1" x14ac:dyDescent="0.45">
      <c r="A35" s="35" t="s">
        <v>979</v>
      </c>
      <c r="B35" s="39" t="s">
        <v>943</v>
      </c>
      <c r="C35" s="49">
        <v>25.189889999999998</v>
      </c>
      <c r="D35" s="49">
        <v>25.737206</v>
      </c>
      <c r="E35" s="49">
        <v>26.314952999999999</v>
      </c>
      <c r="F35" s="49">
        <v>27.309975000000001</v>
      </c>
      <c r="G35" s="49">
        <v>28.108830999999999</v>
      </c>
      <c r="H35" s="49">
        <v>29.892150999999998</v>
      </c>
      <c r="I35" s="49">
        <v>31.35277</v>
      </c>
      <c r="J35" s="49">
        <v>31.352561999999999</v>
      </c>
      <c r="K35" s="49">
        <v>31.385131999999999</v>
      </c>
      <c r="L35" s="49">
        <v>31.427482999999999</v>
      </c>
      <c r="M35" s="49">
        <v>31.452529999999999</v>
      </c>
      <c r="N35" s="49">
        <v>31.482762999999998</v>
      </c>
      <c r="O35" s="49">
        <v>31.502697000000001</v>
      </c>
      <c r="P35" s="49">
        <v>31.534904000000001</v>
      </c>
      <c r="Q35" s="49">
        <v>31.529205000000001</v>
      </c>
      <c r="R35" s="49">
        <v>31.520600999999999</v>
      </c>
      <c r="S35" s="49">
        <v>31.487176999999999</v>
      </c>
      <c r="T35" s="49">
        <v>31.453296999999999</v>
      </c>
      <c r="U35" s="49">
        <v>31.418379000000002</v>
      </c>
      <c r="V35" s="49">
        <v>31.388659000000001</v>
      </c>
      <c r="W35" s="49">
        <v>31.361128000000001</v>
      </c>
      <c r="X35" s="49">
        <v>31.329232999999999</v>
      </c>
      <c r="Y35" s="49">
        <v>31.300331</v>
      </c>
      <c r="Z35" s="49">
        <v>31.275656000000001</v>
      </c>
      <c r="AA35" s="49">
        <v>31.246670000000002</v>
      </c>
      <c r="AB35" s="49">
        <v>31.217649000000002</v>
      </c>
      <c r="AC35" s="49">
        <v>31.19088</v>
      </c>
      <c r="AD35" s="49">
        <v>31.157416999999999</v>
      </c>
      <c r="AE35" s="49">
        <v>31.130801999999999</v>
      </c>
      <c r="AF35" s="49">
        <v>31.102229999999999</v>
      </c>
      <c r="AG35" s="49">
        <v>31.071878000000002</v>
      </c>
      <c r="AH35" s="49">
        <v>31.041132000000001</v>
      </c>
      <c r="AI35" s="41">
        <v>6.7600000000000004E-3</v>
      </c>
      <c r="AJ35" s="42"/>
      <c r="AK35" s="43"/>
    </row>
    <row r="36" spans="1:37" ht="15" customHeight="1" x14ac:dyDescent="0.45">
      <c r="A36" s="35" t="s">
        <v>1154</v>
      </c>
      <c r="B36" s="39" t="s">
        <v>1044</v>
      </c>
      <c r="C36" s="49">
        <v>35.140846000000003</v>
      </c>
      <c r="D36" s="49">
        <v>36.076416000000002</v>
      </c>
      <c r="E36" s="49">
        <v>37.128940999999998</v>
      </c>
      <c r="F36" s="49">
        <v>39.114803000000002</v>
      </c>
      <c r="G36" s="49">
        <v>40.339686999999998</v>
      </c>
      <c r="H36" s="49">
        <v>42.205635000000001</v>
      </c>
      <c r="I36" s="49">
        <v>44.738636</v>
      </c>
      <c r="J36" s="49">
        <v>44.696292999999997</v>
      </c>
      <c r="K36" s="49">
        <v>44.659106999999999</v>
      </c>
      <c r="L36" s="49">
        <v>44.613551999999999</v>
      </c>
      <c r="M36" s="49">
        <v>44.573017</v>
      </c>
      <c r="N36" s="49">
        <v>44.541736999999998</v>
      </c>
      <c r="O36" s="49">
        <v>44.491759999999999</v>
      </c>
      <c r="P36" s="49">
        <v>44.441184999999997</v>
      </c>
      <c r="Q36" s="49">
        <v>44.402016000000003</v>
      </c>
      <c r="R36" s="49">
        <v>44.356026</v>
      </c>
      <c r="S36" s="49">
        <v>44.304744999999997</v>
      </c>
      <c r="T36" s="49">
        <v>44.254874999999998</v>
      </c>
      <c r="U36" s="49">
        <v>44.182147999999998</v>
      </c>
      <c r="V36" s="49">
        <v>44.121367999999997</v>
      </c>
      <c r="W36" s="49">
        <v>44.060673000000001</v>
      </c>
      <c r="X36" s="49">
        <v>43.98959</v>
      </c>
      <c r="Y36" s="49">
        <v>43.924754999999998</v>
      </c>
      <c r="Z36" s="49">
        <v>43.863543999999997</v>
      </c>
      <c r="AA36" s="49">
        <v>43.793044999999999</v>
      </c>
      <c r="AB36" s="49">
        <v>43.723869000000001</v>
      </c>
      <c r="AC36" s="49">
        <v>43.659672</v>
      </c>
      <c r="AD36" s="49">
        <v>43.587059000000004</v>
      </c>
      <c r="AE36" s="49">
        <v>43.530472000000003</v>
      </c>
      <c r="AF36" s="49">
        <v>43.461585999999997</v>
      </c>
      <c r="AG36" s="49">
        <v>43.385886999999997</v>
      </c>
      <c r="AH36" s="49">
        <v>43.309868000000002</v>
      </c>
      <c r="AI36" s="41">
        <v>6.7650000000000002E-3</v>
      </c>
      <c r="AJ36" s="42"/>
      <c r="AK36" s="43"/>
    </row>
    <row r="37" spans="1:37" ht="15" customHeight="1" x14ac:dyDescent="0.45">
      <c r="A37" s="35" t="s">
        <v>1155</v>
      </c>
      <c r="B37" s="39" t="s">
        <v>1045</v>
      </c>
      <c r="C37" s="49">
        <v>30.155649</v>
      </c>
      <c r="D37" s="49">
        <v>31.29355</v>
      </c>
      <c r="E37" s="49">
        <v>33.098956999999999</v>
      </c>
      <c r="F37" s="49">
        <v>34.850056000000002</v>
      </c>
      <c r="G37" s="49">
        <v>36.166561000000002</v>
      </c>
      <c r="H37" s="49">
        <v>37.589087999999997</v>
      </c>
      <c r="I37" s="49">
        <v>38.980145</v>
      </c>
      <c r="J37" s="49">
        <v>39.445003999999997</v>
      </c>
      <c r="K37" s="49">
        <v>39.424819999999997</v>
      </c>
      <c r="L37" s="49">
        <v>39.389515000000003</v>
      </c>
      <c r="M37" s="49">
        <v>39.364815</v>
      </c>
      <c r="N37" s="49">
        <v>39.366978000000003</v>
      </c>
      <c r="O37" s="49">
        <v>39.364040000000003</v>
      </c>
      <c r="P37" s="49">
        <v>39.359127000000001</v>
      </c>
      <c r="Q37" s="49">
        <v>39.339458</v>
      </c>
      <c r="R37" s="49">
        <v>39.310574000000003</v>
      </c>
      <c r="S37" s="49">
        <v>39.278858</v>
      </c>
      <c r="T37" s="49">
        <v>39.228957999999999</v>
      </c>
      <c r="U37" s="49">
        <v>39.176582000000003</v>
      </c>
      <c r="V37" s="49">
        <v>39.131683000000002</v>
      </c>
      <c r="W37" s="49">
        <v>39.090012000000002</v>
      </c>
      <c r="X37" s="49">
        <v>39.039085</v>
      </c>
      <c r="Y37" s="49">
        <v>38.991813999999998</v>
      </c>
      <c r="Z37" s="49">
        <v>38.950451000000001</v>
      </c>
      <c r="AA37" s="49">
        <v>38.902706000000002</v>
      </c>
      <c r="AB37" s="49">
        <v>38.855068000000003</v>
      </c>
      <c r="AC37" s="49">
        <v>38.810200000000002</v>
      </c>
      <c r="AD37" s="49">
        <v>38.757159999999999</v>
      </c>
      <c r="AE37" s="49">
        <v>38.715763000000003</v>
      </c>
      <c r="AF37" s="49">
        <v>38.670357000000003</v>
      </c>
      <c r="AG37" s="49">
        <v>38.624222000000003</v>
      </c>
      <c r="AH37" s="49">
        <v>38.577435000000001</v>
      </c>
      <c r="AI37" s="41">
        <v>7.9769999999999997E-3</v>
      </c>
      <c r="AJ37" s="42"/>
      <c r="AK37" s="43"/>
    </row>
    <row r="38" spans="1:37" ht="15" customHeight="1" x14ac:dyDescent="0.45">
      <c r="A38" s="35" t="s">
        <v>978</v>
      </c>
      <c r="B38" s="39" t="s">
        <v>977</v>
      </c>
      <c r="C38" s="49">
        <v>29.903424999999999</v>
      </c>
      <c r="D38" s="49">
        <v>30.845013000000002</v>
      </c>
      <c r="E38" s="49">
        <v>32.078156</v>
      </c>
      <c r="F38" s="49">
        <v>33.657642000000003</v>
      </c>
      <c r="G38" s="49">
        <v>34.854492</v>
      </c>
      <c r="H38" s="49">
        <v>36.543221000000003</v>
      </c>
      <c r="I38" s="49">
        <v>38.052788</v>
      </c>
      <c r="J38" s="49">
        <v>38.184742</v>
      </c>
      <c r="K38" s="49">
        <v>38.165191999999998</v>
      </c>
      <c r="L38" s="49">
        <v>38.157668999999999</v>
      </c>
      <c r="M38" s="49">
        <v>38.153773999999999</v>
      </c>
      <c r="N38" s="49">
        <v>38.157932000000002</v>
      </c>
      <c r="O38" s="49">
        <v>38.159923999999997</v>
      </c>
      <c r="P38" s="49">
        <v>38.156787999999999</v>
      </c>
      <c r="Q38" s="49">
        <v>38.142822000000002</v>
      </c>
      <c r="R38" s="49">
        <v>38.113964000000003</v>
      </c>
      <c r="S38" s="49">
        <v>38.076134000000003</v>
      </c>
      <c r="T38" s="49">
        <v>38.023147999999999</v>
      </c>
      <c r="U38" s="49">
        <v>37.969329999999999</v>
      </c>
      <c r="V38" s="49">
        <v>37.918526</v>
      </c>
      <c r="W38" s="49">
        <v>37.871696</v>
      </c>
      <c r="X38" s="49">
        <v>37.820872999999999</v>
      </c>
      <c r="Y38" s="49">
        <v>37.772717</v>
      </c>
      <c r="Z38" s="49">
        <v>37.728248999999998</v>
      </c>
      <c r="AA38" s="49">
        <v>37.681355000000003</v>
      </c>
      <c r="AB38" s="49">
        <v>37.63335</v>
      </c>
      <c r="AC38" s="49">
        <v>37.587811000000002</v>
      </c>
      <c r="AD38" s="49">
        <v>37.537658999999998</v>
      </c>
      <c r="AE38" s="49">
        <v>37.491467</v>
      </c>
      <c r="AF38" s="49">
        <v>37.445076</v>
      </c>
      <c r="AG38" s="49">
        <v>37.395564999999998</v>
      </c>
      <c r="AH38" s="49">
        <v>37.345207000000002</v>
      </c>
      <c r="AI38" s="41">
        <v>7.195E-3</v>
      </c>
      <c r="AJ38" s="42"/>
      <c r="AK38" s="43"/>
    </row>
    <row r="39" spans="1:37" ht="15" customHeight="1" x14ac:dyDescent="0.45">
      <c r="A39" s="35" t="s">
        <v>976</v>
      </c>
      <c r="B39" s="39" t="s">
        <v>975</v>
      </c>
      <c r="C39" s="49">
        <v>24.381997999999999</v>
      </c>
      <c r="D39" s="49">
        <v>25.149729000000001</v>
      </c>
      <c r="E39" s="49">
        <v>26.155182</v>
      </c>
      <c r="F39" s="49">
        <v>27.443028999999999</v>
      </c>
      <c r="G39" s="49">
        <v>28.418890000000001</v>
      </c>
      <c r="H39" s="49">
        <v>29.795808999999998</v>
      </c>
      <c r="I39" s="49">
        <v>31.026646</v>
      </c>
      <c r="J39" s="49">
        <v>31.134236999999999</v>
      </c>
      <c r="K39" s="49">
        <v>31.118296000000001</v>
      </c>
      <c r="L39" s="49">
        <v>31.112162000000001</v>
      </c>
      <c r="M39" s="49">
        <v>31.108986000000002</v>
      </c>
      <c r="N39" s="49">
        <v>31.112376999999999</v>
      </c>
      <c r="O39" s="49">
        <v>31.114000000000001</v>
      </c>
      <c r="P39" s="49">
        <v>31.111443999999999</v>
      </c>
      <c r="Q39" s="49">
        <v>31.100058000000001</v>
      </c>
      <c r="R39" s="49">
        <v>31.076526999999999</v>
      </c>
      <c r="S39" s="49">
        <v>31.045680999999998</v>
      </c>
      <c r="T39" s="49">
        <v>31.002479999999998</v>
      </c>
      <c r="U39" s="49">
        <v>30.958599</v>
      </c>
      <c r="V39" s="49">
        <v>30.917175</v>
      </c>
      <c r="W39" s="49">
        <v>30.878992</v>
      </c>
      <c r="X39" s="49">
        <v>30.837553</v>
      </c>
      <c r="Y39" s="49">
        <v>30.798287999999999</v>
      </c>
      <c r="Z39" s="49">
        <v>30.762032000000001</v>
      </c>
      <c r="AA39" s="49">
        <v>30.723794999999999</v>
      </c>
      <c r="AB39" s="49">
        <v>30.684653999999998</v>
      </c>
      <c r="AC39" s="49">
        <v>30.647524000000001</v>
      </c>
      <c r="AD39" s="49">
        <v>30.606632000000001</v>
      </c>
      <c r="AE39" s="49">
        <v>30.568968000000002</v>
      </c>
      <c r="AF39" s="49">
        <v>30.531143</v>
      </c>
      <c r="AG39" s="49">
        <v>30.490773999999998</v>
      </c>
      <c r="AH39" s="49">
        <v>30.449715000000001</v>
      </c>
      <c r="AI39" s="41">
        <v>7.195E-3</v>
      </c>
      <c r="AJ39" s="42"/>
      <c r="AK39" s="43"/>
    </row>
    <row r="41" spans="1:37" ht="15" customHeight="1" x14ac:dyDescent="0.45">
      <c r="A41" s="31"/>
      <c r="B41" s="38" t="s">
        <v>974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45">
      <c r="A42" s="35" t="s">
        <v>973</v>
      </c>
      <c r="B42" s="39" t="s">
        <v>936</v>
      </c>
      <c r="C42" s="50">
        <v>0.81661499999999998</v>
      </c>
      <c r="D42" s="50">
        <v>0.81661499999999998</v>
      </c>
      <c r="E42" s="50">
        <v>0.81661499999999998</v>
      </c>
      <c r="F42" s="50">
        <v>0.81661499999999998</v>
      </c>
      <c r="G42" s="50">
        <v>0.81661499999999998</v>
      </c>
      <c r="H42" s="50">
        <v>0.81661499999999998</v>
      </c>
      <c r="I42" s="50">
        <v>0.81661499999999998</v>
      </c>
      <c r="J42" s="50">
        <v>0.81661499999999998</v>
      </c>
      <c r="K42" s="50">
        <v>0.81661499999999998</v>
      </c>
      <c r="L42" s="50">
        <v>0.81661499999999998</v>
      </c>
      <c r="M42" s="50">
        <v>0.81661499999999998</v>
      </c>
      <c r="N42" s="50">
        <v>0.81661499999999998</v>
      </c>
      <c r="O42" s="50">
        <v>0.81661499999999998</v>
      </c>
      <c r="P42" s="50">
        <v>0.81661499999999998</v>
      </c>
      <c r="Q42" s="50">
        <v>0.81661499999999998</v>
      </c>
      <c r="R42" s="50">
        <v>0.81661499999999998</v>
      </c>
      <c r="S42" s="50">
        <v>0.81661499999999998</v>
      </c>
      <c r="T42" s="50">
        <v>0.81661499999999998</v>
      </c>
      <c r="U42" s="50">
        <v>0.81661499999999998</v>
      </c>
      <c r="V42" s="50">
        <v>0.81661499999999998</v>
      </c>
      <c r="W42" s="50">
        <v>0.81661499999999998</v>
      </c>
      <c r="X42" s="50">
        <v>0.81661499999999998</v>
      </c>
      <c r="Y42" s="50">
        <v>0.81661499999999998</v>
      </c>
      <c r="Z42" s="50">
        <v>0.81661499999999998</v>
      </c>
      <c r="AA42" s="50">
        <v>0.81661499999999998</v>
      </c>
      <c r="AB42" s="50">
        <v>0.81661499999999998</v>
      </c>
      <c r="AC42" s="50">
        <v>0.81661499999999998</v>
      </c>
      <c r="AD42" s="50">
        <v>0.81661499999999998</v>
      </c>
      <c r="AE42" s="50">
        <v>0.81661499999999998</v>
      </c>
      <c r="AF42" s="50">
        <v>0.81661499999999998</v>
      </c>
      <c r="AG42" s="50">
        <v>0.81661499999999998</v>
      </c>
      <c r="AH42" s="50">
        <v>0.81661499999999998</v>
      </c>
      <c r="AI42" s="41">
        <v>0</v>
      </c>
      <c r="AJ42" s="51"/>
      <c r="AK42" s="43"/>
    </row>
    <row r="43" spans="1:37" ht="15" customHeight="1" x14ac:dyDescent="0.45">
      <c r="A43" s="35" t="s">
        <v>972</v>
      </c>
      <c r="B43" s="39" t="s">
        <v>934</v>
      </c>
      <c r="C43" s="50">
        <v>0.81535800000000003</v>
      </c>
      <c r="D43" s="50">
        <v>0.81535800000000003</v>
      </c>
      <c r="E43" s="50">
        <v>0.81535800000000003</v>
      </c>
      <c r="F43" s="50">
        <v>0.81535800000000003</v>
      </c>
      <c r="G43" s="50">
        <v>0.81535800000000003</v>
      </c>
      <c r="H43" s="50">
        <v>0.81535800000000003</v>
      </c>
      <c r="I43" s="50">
        <v>0.81535800000000003</v>
      </c>
      <c r="J43" s="50">
        <v>0.81535800000000003</v>
      </c>
      <c r="K43" s="50">
        <v>0.81535800000000003</v>
      </c>
      <c r="L43" s="50">
        <v>0.81535800000000003</v>
      </c>
      <c r="M43" s="50">
        <v>0.81535800000000003</v>
      </c>
      <c r="N43" s="50">
        <v>0.81535800000000003</v>
      </c>
      <c r="O43" s="50">
        <v>0.81535800000000003</v>
      </c>
      <c r="P43" s="50">
        <v>0.81535800000000003</v>
      </c>
      <c r="Q43" s="50">
        <v>0.81535800000000003</v>
      </c>
      <c r="R43" s="50">
        <v>0.81535800000000003</v>
      </c>
      <c r="S43" s="50">
        <v>0.81535800000000003</v>
      </c>
      <c r="T43" s="50">
        <v>0.81535800000000003</v>
      </c>
      <c r="U43" s="50">
        <v>0.81535800000000003</v>
      </c>
      <c r="V43" s="50">
        <v>0.81535800000000003</v>
      </c>
      <c r="W43" s="50">
        <v>0.81535800000000003</v>
      </c>
      <c r="X43" s="50">
        <v>0.81535800000000003</v>
      </c>
      <c r="Y43" s="50">
        <v>0.81535800000000003</v>
      </c>
      <c r="Z43" s="50">
        <v>0.81535800000000003</v>
      </c>
      <c r="AA43" s="50">
        <v>0.81535800000000003</v>
      </c>
      <c r="AB43" s="50">
        <v>0.81535800000000003</v>
      </c>
      <c r="AC43" s="50">
        <v>0.81535800000000003</v>
      </c>
      <c r="AD43" s="50">
        <v>0.81535800000000003</v>
      </c>
      <c r="AE43" s="50">
        <v>0.81535800000000003</v>
      </c>
      <c r="AF43" s="50">
        <v>0.81535800000000003</v>
      </c>
      <c r="AG43" s="50">
        <v>0.81535800000000003</v>
      </c>
      <c r="AH43" s="50">
        <v>0.81535800000000003</v>
      </c>
      <c r="AI43" s="41">
        <v>0</v>
      </c>
      <c r="AJ43" s="51"/>
      <c r="AK43" s="43"/>
    </row>
    <row r="44" spans="1:37" ht="15" customHeight="1" x14ac:dyDescent="0.45">
      <c r="A44" s="21"/>
    </row>
    <row r="45" spans="1:37" ht="15" customHeight="1" x14ac:dyDescent="0.45">
      <c r="A45" s="31"/>
      <c r="B45" s="38" t="s">
        <v>971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</row>
    <row r="46" spans="1:37" ht="15" customHeight="1" x14ac:dyDescent="0.45">
      <c r="A46" s="31"/>
      <c r="B46" s="38" t="s">
        <v>970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45">
      <c r="A47" s="35" t="s">
        <v>969</v>
      </c>
      <c r="B47" s="39" t="s">
        <v>968</v>
      </c>
      <c r="C47" s="49">
        <v>57.070320000000002</v>
      </c>
      <c r="D47" s="49">
        <v>56.728085</v>
      </c>
      <c r="E47" s="49">
        <v>56.225211999999999</v>
      </c>
      <c r="F47" s="49">
        <v>56.757423000000003</v>
      </c>
      <c r="G47" s="49">
        <v>58.154373</v>
      </c>
      <c r="H47" s="49">
        <v>57.636318000000003</v>
      </c>
      <c r="I47" s="49">
        <v>58.127827000000003</v>
      </c>
      <c r="J47" s="49">
        <v>56.815224000000001</v>
      </c>
      <c r="K47" s="49">
        <v>56.140537000000002</v>
      </c>
      <c r="L47" s="49">
        <v>55.869838999999999</v>
      </c>
      <c r="M47" s="49">
        <v>56.013644999999997</v>
      </c>
      <c r="N47" s="49">
        <v>57.327399999999997</v>
      </c>
      <c r="O47" s="49">
        <v>57.926361</v>
      </c>
      <c r="P47" s="49">
        <v>58.846428000000003</v>
      </c>
      <c r="Q47" s="49">
        <v>59.969481999999999</v>
      </c>
      <c r="R47" s="49">
        <v>60.916279000000003</v>
      </c>
      <c r="S47" s="49">
        <v>61.857875999999997</v>
      </c>
      <c r="T47" s="49">
        <v>62.755665</v>
      </c>
      <c r="U47" s="49">
        <v>63.447673999999999</v>
      </c>
      <c r="V47" s="49">
        <v>64.261566000000002</v>
      </c>
      <c r="W47" s="49">
        <v>65.107024999999993</v>
      </c>
      <c r="X47" s="49">
        <v>65.765395999999996</v>
      </c>
      <c r="Y47" s="49">
        <v>61.089893000000004</v>
      </c>
      <c r="Z47" s="49">
        <v>61.296173000000003</v>
      </c>
      <c r="AA47" s="49">
        <v>61.460887999999997</v>
      </c>
      <c r="AB47" s="49">
        <v>61.613391999999997</v>
      </c>
      <c r="AC47" s="49">
        <v>61.805328000000003</v>
      </c>
      <c r="AD47" s="49">
        <v>61.944724999999998</v>
      </c>
      <c r="AE47" s="49">
        <v>62.175151999999997</v>
      </c>
      <c r="AF47" s="49">
        <v>62.402458000000003</v>
      </c>
      <c r="AG47" s="49">
        <v>62.611851000000001</v>
      </c>
      <c r="AH47" s="49">
        <v>62.813147999999998</v>
      </c>
      <c r="AI47" s="41">
        <v>3.0980000000000001E-3</v>
      </c>
      <c r="AJ47" s="42"/>
      <c r="AK47" s="43"/>
    </row>
    <row r="48" spans="1:37" ht="15" customHeight="1" x14ac:dyDescent="0.45">
      <c r="A48" s="35" t="s">
        <v>967</v>
      </c>
      <c r="B48" s="39" t="s">
        <v>966</v>
      </c>
      <c r="C48" s="49">
        <v>49.373997000000003</v>
      </c>
      <c r="D48" s="49">
        <v>52.365119999999997</v>
      </c>
      <c r="E48" s="49">
        <v>58.031464</v>
      </c>
      <c r="F48" s="49">
        <v>64.885268999999994</v>
      </c>
      <c r="G48" s="49">
        <v>70.034003999999996</v>
      </c>
      <c r="H48" s="49">
        <v>75.486869999999996</v>
      </c>
      <c r="I48" s="49">
        <v>84.177254000000005</v>
      </c>
      <c r="J48" s="49">
        <v>84.909324999999995</v>
      </c>
      <c r="K48" s="49">
        <v>84.643646000000004</v>
      </c>
      <c r="L48" s="49">
        <v>84.680626000000004</v>
      </c>
      <c r="M48" s="49">
        <v>85.337006000000002</v>
      </c>
      <c r="N48" s="49">
        <v>86.612251000000001</v>
      </c>
      <c r="O48" s="49">
        <v>88.084655999999995</v>
      </c>
      <c r="P48" s="49">
        <v>89.900253000000006</v>
      </c>
      <c r="Q48" s="49">
        <v>91.834045000000003</v>
      </c>
      <c r="R48" s="49">
        <v>93.671028000000007</v>
      </c>
      <c r="S48" s="49">
        <v>95.429817</v>
      </c>
      <c r="T48" s="49">
        <v>97.081778999999997</v>
      </c>
      <c r="U48" s="49">
        <v>98.442169000000007</v>
      </c>
      <c r="V48" s="49">
        <v>99.751900000000006</v>
      </c>
      <c r="W48" s="49">
        <v>100.987831</v>
      </c>
      <c r="X48" s="49">
        <v>101.97062699999999</v>
      </c>
      <c r="Y48" s="49">
        <v>102.561905</v>
      </c>
      <c r="Z48" s="49">
        <v>103.231262</v>
      </c>
      <c r="AA48" s="49">
        <v>103.85096</v>
      </c>
      <c r="AB48" s="49">
        <v>104.432007</v>
      </c>
      <c r="AC48" s="49">
        <v>105.07428</v>
      </c>
      <c r="AD48" s="49">
        <v>105.604378</v>
      </c>
      <c r="AE48" s="49">
        <v>106.303032</v>
      </c>
      <c r="AF48" s="49">
        <v>106.974327</v>
      </c>
      <c r="AG48" s="49">
        <v>107.608406</v>
      </c>
      <c r="AH48" s="49">
        <v>108.19858600000001</v>
      </c>
      <c r="AI48" s="41">
        <v>2.5631000000000001E-2</v>
      </c>
      <c r="AJ48" s="42"/>
      <c r="AK48" s="43"/>
    </row>
    <row r="49" spans="1:37" ht="15" customHeight="1" x14ac:dyDescent="0.45">
      <c r="A49" s="35" t="s">
        <v>965</v>
      </c>
      <c r="B49" s="39" t="s">
        <v>964</v>
      </c>
      <c r="C49" s="49">
        <v>59.938125999999997</v>
      </c>
      <c r="D49" s="49">
        <v>63.325676000000001</v>
      </c>
      <c r="E49" s="49">
        <v>68.868713</v>
      </c>
      <c r="F49" s="49">
        <v>73.391982999999996</v>
      </c>
      <c r="G49" s="49">
        <v>77.986557000000005</v>
      </c>
      <c r="H49" s="49">
        <v>81.446640000000002</v>
      </c>
      <c r="I49" s="49">
        <v>90.613784999999993</v>
      </c>
      <c r="J49" s="49">
        <v>90.921013000000002</v>
      </c>
      <c r="K49" s="49">
        <v>90.564468000000005</v>
      </c>
      <c r="L49" s="49">
        <v>90.540993</v>
      </c>
      <c r="M49" s="49">
        <v>91.055785999999998</v>
      </c>
      <c r="N49" s="49">
        <v>92.155602000000002</v>
      </c>
      <c r="O49" s="49">
        <v>93.411788999999999</v>
      </c>
      <c r="P49" s="49">
        <v>94.994300999999993</v>
      </c>
      <c r="Q49" s="49">
        <v>96.681229000000002</v>
      </c>
      <c r="R49" s="49">
        <v>98.317718999999997</v>
      </c>
      <c r="S49" s="49">
        <v>99.893249999999995</v>
      </c>
      <c r="T49" s="49">
        <v>101.371674</v>
      </c>
      <c r="U49" s="49">
        <v>102.58009300000001</v>
      </c>
      <c r="V49" s="49">
        <v>103.736572</v>
      </c>
      <c r="W49" s="49">
        <v>104.829674</v>
      </c>
      <c r="X49" s="49">
        <v>105.719643</v>
      </c>
      <c r="Y49" s="49">
        <v>106.29769899999999</v>
      </c>
      <c r="Z49" s="49">
        <v>106.92141700000001</v>
      </c>
      <c r="AA49" s="49">
        <v>107.492233</v>
      </c>
      <c r="AB49" s="49">
        <v>108.024559</v>
      </c>
      <c r="AC49" s="49">
        <v>108.607933</v>
      </c>
      <c r="AD49" s="49">
        <v>109.10354599999999</v>
      </c>
      <c r="AE49" s="49">
        <v>109.736504</v>
      </c>
      <c r="AF49" s="49">
        <v>110.353127</v>
      </c>
      <c r="AG49" s="49">
        <v>110.941422</v>
      </c>
      <c r="AH49" s="49">
        <v>111.496132</v>
      </c>
      <c r="AI49" s="41">
        <v>2.0223999999999999E-2</v>
      </c>
      <c r="AJ49" s="42"/>
      <c r="AK49" s="43"/>
    </row>
    <row r="50" spans="1:37" ht="15" customHeight="1" x14ac:dyDescent="0.45">
      <c r="A50" s="35" t="s">
        <v>963</v>
      </c>
      <c r="B50" s="39" t="s">
        <v>962</v>
      </c>
      <c r="C50" s="49">
        <v>93.039008999999993</v>
      </c>
      <c r="D50" s="49">
        <v>99.411529999999999</v>
      </c>
      <c r="E50" s="49">
        <v>106.36039700000001</v>
      </c>
      <c r="F50" s="49">
        <v>108.98303199999999</v>
      </c>
      <c r="G50" s="49">
        <v>110.547157</v>
      </c>
      <c r="H50" s="49">
        <v>112.438591</v>
      </c>
      <c r="I50" s="49">
        <v>119.46663700000001</v>
      </c>
      <c r="J50" s="49">
        <v>119.58113899999999</v>
      </c>
      <c r="K50" s="49">
        <v>119.52050800000001</v>
      </c>
      <c r="L50" s="49">
        <v>119.542053</v>
      </c>
      <c r="M50" s="49">
        <v>119.771484</v>
      </c>
      <c r="N50" s="49">
        <v>120.180336</v>
      </c>
      <c r="O50" s="49">
        <v>120.568321</v>
      </c>
      <c r="P50" s="49">
        <v>120.997131</v>
      </c>
      <c r="Q50" s="49">
        <v>121.470276</v>
      </c>
      <c r="R50" s="49">
        <v>121.945412</v>
      </c>
      <c r="S50" s="49">
        <v>122.39247899999999</v>
      </c>
      <c r="T50" s="49">
        <v>122.787155</v>
      </c>
      <c r="U50" s="49">
        <v>123.084587</v>
      </c>
      <c r="V50" s="49">
        <v>123.34967</v>
      </c>
      <c r="W50" s="49">
        <v>123.58152800000001</v>
      </c>
      <c r="X50" s="49">
        <v>123.744293</v>
      </c>
      <c r="Y50" s="49">
        <v>123.897385</v>
      </c>
      <c r="Z50" s="49">
        <v>124.069626</v>
      </c>
      <c r="AA50" s="49">
        <v>124.22204600000001</v>
      </c>
      <c r="AB50" s="49">
        <v>124.364372</v>
      </c>
      <c r="AC50" s="49">
        <v>124.52069899999999</v>
      </c>
      <c r="AD50" s="49">
        <v>124.643501</v>
      </c>
      <c r="AE50" s="49">
        <v>124.808594</v>
      </c>
      <c r="AF50" s="49">
        <v>124.96163900000001</v>
      </c>
      <c r="AG50" s="49">
        <v>125.109146</v>
      </c>
      <c r="AH50" s="49">
        <v>125.247292</v>
      </c>
      <c r="AI50" s="41">
        <v>9.6360000000000005E-3</v>
      </c>
      <c r="AJ50" s="42"/>
      <c r="AK50" s="43"/>
    </row>
    <row r="51" spans="1:37" ht="15" customHeight="1" x14ac:dyDescent="0.45">
      <c r="A51" s="35" t="s">
        <v>961</v>
      </c>
      <c r="B51" s="39" t="s">
        <v>960</v>
      </c>
      <c r="C51" s="49">
        <v>63.376598000000001</v>
      </c>
      <c r="D51" s="49">
        <v>72.371216000000004</v>
      </c>
      <c r="E51" s="49">
        <v>81.192795000000004</v>
      </c>
      <c r="F51" s="49">
        <v>84.499511999999996</v>
      </c>
      <c r="G51" s="49">
        <v>87.392792</v>
      </c>
      <c r="H51" s="49">
        <v>89.982169999999996</v>
      </c>
      <c r="I51" s="49">
        <v>96.653580000000005</v>
      </c>
      <c r="J51" s="49">
        <v>96.763458</v>
      </c>
      <c r="K51" s="49">
        <v>97.051772999999997</v>
      </c>
      <c r="L51" s="49">
        <v>97.515784999999994</v>
      </c>
      <c r="M51" s="49">
        <v>98.235709999999997</v>
      </c>
      <c r="N51" s="49">
        <v>99.151893999999999</v>
      </c>
      <c r="O51" s="49">
        <v>100.005264</v>
      </c>
      <c r="P51" s="49">
        <v>100.898689</v>
      </c>
      <c r="Q51" s="49">
        <v>101.809296</v>
      </c>
      <c r="R51" s="49">
        <v>102.63159899999999</v>
      </c>
      <c r="S51" s="49">
        <v>103.38215599999999</v>
      </c>
      <c r="T51" s="49">
        <v>104.051613</v>
      </c>
      <c r="U51" s="49">
        <v>104.567795</v>
      </c>
      <c r="V51" s="49">
        <v>105.03198999999999</v>
      </c>
      <c r="W51" s="49">
        <v>105.44441999999999</v>
      </c>
      <c r="X51" s="49">
        <v>105.74355300000001</v>
      </c>
      <c r="Y51" s="49">
        <v>105.971344</v>
      </c>
      <c r="Z51" s="49">
        <v>106.22659299999999</v>
      </c>
      <c r="AA51" s="49">
        <v>106.451424</v>
      </c>
      <c r="AB51" s="49">
        <v>106.65673099999999</v>
      </c>
      <c r="AC51" s="49">
        <v>106.882874</v>
      </c>
      <c r="AD51" s="49">
        <v>107.057541</v>
      </c>
      <c r="AE51" s="49">
        <v>107.296143</v>
      </c>
      <c r="AF51" s="49">
        <v>107.52010300000001</v>
      </c>
      <c r="AG51" s="49">
        <v>107.73221599999999</v>
      </c>
      <c r="AH51" s="49">
        <v>107.92879499999999</v>
      </c>
      <c r="AI51" s="41">
        <v>1.7322000000000001E-2</v>
      </c>
      <c r="AJ51" s="42"/>
      <c r="AK51" s="43"/>
    </row>
    <row r="52" spans="1:37" ht="15" customHeight="1" x14ac:dyDescent="0.45">
      <c r="A52" s="35" t="s">
        <v>959</v>
      </c>
      <c r="B52" s="39" t="s">
        <v>958</v>
      </c>
      <c r="C52" s="49">
        <v>37.252974999999999</v>
      </c>
      <c r="D52" s="49">
        <v>41.826011999999999</v>
      </c>
      <c r="E52" s="49">
        <v>45.782837000000001</v>
      </c>
      <c r="F52" s="49">
        <v>48.508633000000003</v>
      </c>
      <c r="G52" s="49">
        <v>53.097275000000003</v>
      </c>
      <c r="H52" s="49">
        <v>56.189177999999998</v>
      </c>
      <c r="I52" s="49">
        <v>61.432758</v>
      </c>
      <c r="J52" s="49">
        <v>62.078311999999997</v>
      </c>
      <c r="K52" s="49">
        <v>62.599730999999998</v>
      </c>
      <c r="L52" s="49">
        <v>63.371563000000002</v>
      </c>
      <c r="M52" s="49">
        <v>64.532227000000006</v>
      </c>
      <c r="N52" s="49">
        <v>66.679580999999999</v>
      </c>
      <c r="O52" s="49">
        <v>68.597656000000001</v>
      </c>
      <c r="P52" s="49">
        <v>70.764472999999995</v>
      </c>
      <c r="Q52" s="49">
        <v>73.198463000000004</v>
      </c>
      <c r="R52" s="49">
        <v>75.439414999999997</v>
      </c>
      <c r="S52" s="49">
        <v>77.574860000000001</v>
      </c>
      <c r="T52" s="49">
        <v>79.645058000000006</v>
      </c>
      <c r="U52" s="49">
        <v>81.370529000000005</v>
      </c>
      <c r="V52" s="49">
        <v>83.119926000000007</v>
      </c>
      <c r="W52" s="49">
        <v>84.822890999999998</v>
      </c>
      <c r="X52" s="49">
        <v>86.219818000000004</v>
      </c>
      <c r="Y52" s="49">
        <v>87.125045999999998</v>
      </c>
      <c r="Z52" s="49">
        <v>88.161918999999997</v>
      </c>
      <c r="AA52" s="49">
        <v>89.086121000000006</v>
      </c>
      <c r="AB52" s="49">
        <v>89.943268000000003</v>
      </c>
      <c r="AC52" s="49">
        <v>90.893364000000005</v>
      </c>
      <c r="AD52" s="49">
        <v>91.683402999999998</v>
      </c>
      <c r="AE52" s="49">
        <v>92.734145999999996</v>
      </c>
      <c r="AF52" s="49">
        <v>93.756607000000002</v>
      </c>
      <c r="AG52" s="49">
        <v>94.714371</v>
      </c>
      <c r="AH52" s="49">
        <v>95.614188999999996</v>
      </c>
      <c r="AI52" s="41">
        <v>3.0873000000000001E-2</v>
      </c>
      <c r="AJ52" s="42"/>
      <c r="AK52" s="43"/>
    </row>
    <row r="53" spans="1:37" ht="15" customHeight="1" x14ac:dyDescent="0.45">
      <c r="A53" s="35" t="s">
        <v>1156</v>
      </c>
      <c r="B53" s="39" t="s">
        <v>1044</v>
      </c>
      <c r="C53" s="49">
        <v>57.572861000000003</v>
      </c>
      <c r="D53" s="49">
        <v>58.568382</v>
      </c>
      <c r="E53" s="49">
        <v>60.136288</v>
      </c>
      <c r="F53" s="49">
        <v>62.700885999999997</v>
      </c>
      <c r="G53" s="49">
        <v>65.815132000000006</v>
      </c>
      <c r="H53" s="49">
        <v>69.526580999999993</v>
      </c>
      <c r="I53" s="49">
        <v>77.203948999999994</v>
      </c>
      <c r="J53" s="49">
        <v>77.864563000000004</v>
      </c>
      <c r="K53" s="49">
        <v>78.018523999999999</v>
      </c>
      <c r="L53" s="49">
        <v>78.360198999999994</v>
      </c>
      <c r="M53" s="49">
        <v>79.065842000000004</v>
      </c>
      <c r="N53" s="49">
        <v>80.090355000000002</v>
      </c>
      <c r="O53" s="49">
        <v>81.202713000000003</v>
      </c>
      <c r="P53" s="49">
        <v>82.522728000000001</v>
      </c>
      <c r="Q53" s="49">
        <v>83.931145000000001</v>
      </c>
      <c r="R53" s="49">
        <v>85.266623999999993</v>
      </c>
      <c r="S53" s="49">
        <v>86.539574000000002</v>
      </c>
      <c r="T53" s="49">
        <v>87.739151000000007</v>
      </c>
      <c r="U53" s="49">
        <v>88.744545000000002</v>
      </c>
      <c r="V53" s="49">
        <v>89.734024000000005</v>
      </c>
      <c r="W53" s="49">
        <v>90.681099000000003</v>
      </c>
      <c r="X53" s="49">
        <v>91.458397000000005</v>
      </c>
      <c r="Y53" s="49">
        <v>91.922584999999998</v>
      </c>
      <c r="Z53" s="49">
        <v>92.427398999999994</v>
      </c>
      <c r="AA53" s="49">
        <v>92.882210000000001</v>
      </c>
      <c r="AB53" s="49">
        <v>93.307738999999998</v>
      </c>
      <c r="AC53" s="49">
        <v>93.785529999999994</v>
      </c>
      <c r="AD53" s="49">
        <v>94.176970999999995</v>
      </c>
      <c r="AE53" s="49">
        <v>94.743110999999999</v>
      </c>
      <c r="AF53" s="49">
        <v>95.311760000000007</v>
      </c>
      <c r="AG53" s="49">
        <v>95.851585</v>
      </c>
      <c r="AH53" s="49">
        <v>96.380279999999999</v>
      </c>
      <c r="AI53" s="41">
        <v>1.6760000000000001E-2</v>
      </c>
      <c r="AJ53" s="42"/>
      <c r="AK53" s="43"/>
    </row>
    <row r="54" spans="1:37" ht="15" customHeight="1" x14ac:dyDescent="0.45">
      <c r="A54" s="35" t="s">
        <v>1157</v>
      </c>
      <c r="B54" s="39" t="s">
        <v>1045</v>
      </c>
      <c r="C54" s="49">
        <v>53.258862000000001</v>
      </c>
      <c r="D54" s="49">
        <v>61.003673999999997</v>
      </c>
      <c r="E54" s="49">
        <v>67.822990000000004</v>
      </c>
      <c r="F54" s="49">
        <v>71.163276999999994</v>
      </c>
      <c r="G54" s="49">
        <v>74.516945000000007</v>
      </c>
      <c r="H54" s="49">
        <v>79.461539999999999</v>
      </c>
      <c r="I54" s="49">
        <v>84.624435000000005</v>
      </c>
      <c r="J54" s="49">
        <v>85.117255999999998</v>
      </c>
      <c r="K54" s="49">
        <v>85.354279000000005</v>
      </c>
      <c r="L54" s="49">
        <v>85.643676999999997</v>
      </c>
      <c r="M54" s="49">
        <v>86.157013000000006</v>
      </c>
      <c r="N54" s="49">
        <v>86.757866000000007</v>
      </c>
      <c r="O54" s="49">
        <v>87.505088999999998</v>
      </c>
      <c r="P54" s="49">
        <v>88.426688999999996</v>
      </c>
      <c r="Q54" s="49">
        <v>89.299453999999997</v>
      </c>
      <c r="R54" s="49">
        <v>90.067374999999998</v>
      </c>
      <c r="S54" s="49">
        <v>90.754562000000007</v>
      </c>
      <c r="T54" s="49">
        <v>91.365325999999996</v>
      </c>
      <c r="U54" s="49">
        <v>91.843613000000005</v>
      </c>
      <c r="V54" s="49">
        <v>92.283660999999995</v>
      </c>
      <c r="W54" s="49">
        <v>92.683525000000003</v>
      </c>
      <c r="X54" s="49">
        <v>92.979622000000006</v>
      </c>
      <c r="Y54" s="49">
        <v>93.178344999999993</v>
      </c>
      <c r="Z54" s="49">
        <v>93.405570999999995</v>
      </c>
      <c r="AA54" s="49">
        <v>93.603592000000006</v>
      </c>
      <c r="AB54" s="49">
        <v>93.787887999999995</v>
      </c>
      <c r="AC54" s="49">
        <v>93.999709999999993</v>
      </c>
      <c r="AD54" s="49">
        <v>94.161591000000001</v>
      </c>
      <c r="AE54" s="49">
        <v>94.391318999999996</v>
      </c>
      <c r="AF54" s="49">
        <v>94.606444999999994</v>
      </c>
      <c r="AG54" s="49">
        <v>94.808166999999997</v>
      </c>
      <c r="AH54" s="49">
        <v>94.997726</v>
      </c>
      <c r="AI54" s="41">
        <v>1.8842999999999999E-2</v>
      </c>
      <c r="AJ54" s="42"/>
      <c r="AK54" s="43"/>
    </row>
    <row r="55" spans="1:37" ht="15" customHeight="1" x14ac:dyDescent="0.45">
      <c r="A55" s="35" t="s">
        <v>957</v>
      </c>
      <c r="B55" s="39" t="s">
        <v>956</v>
      </c>
      <c r="C55" s="49">
        <v>75.36927</v>
      </c>
      <c r="D55" s="49">
        <v>80.259438000000003</v>
      </c>
      <c r="E55" s="49">
        <v>87.643303000000003</v>
      </c>
      <c r="F55" s="49">
        <v>90.875602999999998</v>
      </c>
      <c r="G55" s="49">
        <v>93.243645000000001</v>
      </c>
      <c r="H55" s="49">
        <v>95.913094000000001</v>
      </c>
      <c r="I55" s="49">
        <v>102.928612</v>
      </c>
      <c r="J55" s="49">
        <v>103.18358600000001</v>
      </c>
      <c r="K55" s="49">
        <v>103.019775</v>
      </c>
      <c r="L55" s="49">
        <v>103.061752</v>
      </c>
      <c r="M55" s="49">
        <v>103.326836</v>
      </c>
      <c r="N55" s="49">
        <v>103.730782</v>
      </c>
      <c r="O55" s="49">
        <v>104.56356</v>
      </c>
      <c r="P55" s="49">
        <v>105.325401</v>
      </c>
      <c r="Q55" s="49">
        <v>106.054199</v>
      </c>
      <c r="R55" s="49">
        <v>106.786652</v>
      </c>
      <c r="S55" s="49">
        <v>107.49603999999999</v>
      </c>
      <c r="T55" s="49">
        <v>108.095657</v>
      </c>
      <c r="U55" s="49">
        <v>108.624329</v>
      </c>
      <c r="V55" s="49">
        <v>109.021721</v>
      </c>
      <c r="W55" s="49">
        <v>109.41231500000001</v>
      </c>
      <c r="X55" s="49">
        <v>109.756226</v>
      </c>
      <c r="Y55" s="49">
        <v>109.900032</v>
      </c>
      <c r="Z55" s="49">
        <v>110.11597399999999</v>
      </c>
      <c r="AA55" s="49">
        <v>110.38252300000001</v>
      </c>
      <c r="AB55" s="49">
        <v>110.603706</v>
      </c>
      <c r="AC55" s="49">
        <v>110.82504299999999</v>
      </c>
      <c r="AD55" s="49">
        <v>111.068764</v>
      </c>
      <c r="AE55" s="49">
        <v>111.273087</v>
      </c>
      <c r="AF55" s="49">
        <v>111.550911</v>
      </c>
      <c r="AG55" s="49">
        <v>111.804688</v>
      </c>
      <c r="AH55" s="49">
        <v>112.04589799999999</v>
      </c>
      <c r="AI55" s="41">
        <v>1.2873000000000001E-2</v>
      </c>
      <c r="AJ55" s="42"/>
      <c r="AK55" s="43"/>
    </row>
    <row r="56" spans="1:37" ht="15" customHeight="1" x14ac:dyDescent="0.45">
      <c r="A56" s="21"/>
    </row>
    <row r="57" spans="1:37" ht="15" customHeight="1" x14ac:dyDescent="0.45">
      <c r="A57" s="31"/>
      <c r="B57" s="38" t="s">
        <v>955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</row>
    <row r="58" spans="1:37" ht="15" customHeight="1" x14ac:dyDescent="0.45">
      <c r="A58" s="35" t="s">
        <v>954</v>
      </c>
      <c r="B58" s="39" t="s">
        <v>953</v>
      </c>
      <c r="C58" s="49">
        <v>31.667079999999999</v>
      </c>
      <c r="D58" s="49">
        <v>36.531322000000003</v>
      </c>
      <c r="E58" s="49">
        <v>38.083720999999997</v>
      </c>
      <c r="F58" s="49">
        <v>40.269604000000001</v>
      </c>
      <c r="G58" s="49">
        <v>41.814898999999997</v>
      </c>
      <c r="H58" s="49">
        <v>44.479022999999998</v>
      </c>
      <c r="I58" s="49">
        <v>47.032359999999997</v>
      </c>
      <c r="J58" s="49">
        <v>46.861258999999997</v>
      </c>
      <c r="K58" s="49">
        <v>46.999622000000002</v>
      </c>
      <c r="L58" s="49">
        <v>47.167290000000001</v>
      </c>
      <c r="M58" s="49">
        <v>47.393420999999996</v>
      </c>
      <c r="N58" s="49">
        <v>47.726677000000002</v>
      </c>
      <c r="O58" s="49">
        <v>48.087898000000003</v>
      </c>
      <c r="P58" s="49">
        <v>48.480141000000003</v>
      </c>
      <c r="Q58" s="49">
        <v>48.915500999999999</v>
      </c>
      <c r="R58" s="49">
        <v>49.326014999999998</v>
      </c>
      <c r="S58" s="49">
        <v>49.697712000000003</v>
      </c>
      <c r="T58" s="49">
        <v>50.029967999999997</v>
      </c>
      <c r="U58" s="49">
        <v>50.312041999999998</v>
      </c>
      <c r="V58" s="49">
        <v>50.615645999999998</v>
      </c>
      <c r="W58" s="49">
        <v>50.933112999999999</v>
      </c>
      <c r="X58" s="49">
        <v>51.175697</v>
      </c>
      <c r="Y58" s="49">
        <v>51.326186999999997</v>
      </c>
      <c r="Z58" s="49">
        <v>51.518008999999999</v>
      </c>
      <c r="AA58" s="49">
        <v>51.669350000000001</v>
      </c>
      <c r="AB58" s="49">
        <v>51.810757000000002</v>
      </c>
      <c r="AC58" s="49">
        <v>51.992542</v>
      </c>
      <c r="AD58" s="49">
        <v>52.103656999999998</v>
      </c>
      <c r="AE58" s="49">
        <v>52.309361000000003</v>
      </c>
      <c r="AF58" s="49">
        <v>52.487507000000001</v>
      </c>
      <c r="AG58" s="49">
        <v>52.653407999999999</v>
      </c>
      <c r="AH58" s="49">
        <v>52.80545</v>
      </c>
      <c r="AI58" s="41">
        <v>1.6631E-2</v>
      </c>
      <c r="AJ58" s="42"/>
      <c r="AK58" s="43"/>
    </row>
    <row r="59" spans="1:37" ht="15" customHeight="1" x14ac:dyDescent="0.45">
      <c r="A59" s="35" t="s">
        <v>952</v>
      </c>
      <c r="B59" s="39" t="s">
        <v>951</v>
      </c>
      <c r="C59" s="49">
        <v>28.565308000000002</v>
      </c>
      <c r="D59" s="49">
        <v>29.794647000000001</v>
      </c>
      <c r="E59" s="49">
        <v>30.802385000000001</v>
      </c>
      <c r="F59" s="49">
        <v>31.865658</v>
      </c>
      <c r="G59" s="49">
        <v>32.843777000000003</v>
      </c>
      <c r="H59" s="49">
        <v>34.624889000000003</v>
      </c>
      <c r="I59" s="49">
        <v>36.440845000000003</v>
      </c>
      <c r="J59" s="49">
        <v>36.592914999999998</v>
      </c>
      <c r="K59" s="49">
        <v>36.764598999999997</v>
      </c>
      <c r="L59" s="49">
        <v>36.919395000000002</v>
      </c>
      <c r="M59" s="49">
        <v>37.072201</v>
      </c>
      <c r="N59" s="49">
        <v>37.240611999999999</v>
      </c>
      <c r="O59" s="49">
        <v>37.427906</v>
      </c>
      <c r="P59" s="49">
        <v>37.612170999999996</v>
      </c>
      <c r="Q59" s="49">
        <v>37.797832</v>
      </c>
      <c r="R59" s="49">
        <v>37.952438000000001</v>
      </c>
      <c r="S59" s="49">
        <v>38.075920000000004</v>
      </c>
      <c r="T59" s="49">
        <v>38.185378999999998</v>
      </c>
      <c r="U59" s="49">
        <v>38.271160000000002</v>
      </c>
      <c r="V59" s="49">
        <v>38.362468999999997</v>
      </c>
      <c r="W59" s="49">
        <v>38.453006999999999</v>
      </c>
      <c r="X59" s="49">
        <v>38.518397999999998</v>
      </c>
      <c r="Y59" s="49">
        <v>38.570770000000003</v>
      </c>
      <c r="Z59" s="49">
        <v>38.643684</v>
      </c>
      <c r="AA59" s="49">
        <v>38.699390000000001</v>
      </c>
      <c r="AB59" s="49">
        <v>38.755070000000003</v>
      </c>
      <c r="AC59" s="49">
        <v>38.821510000000004</v>
      </c>
      <c r="AD59" s="49">
        <v>38.863773000000002</v>
      </c>
      <c r="AE59" s="49">
        <v>38.942867</v>
      </c>
      <c r="AF59" s="49">
        <v>39.007072000000001</v>
      </c>
      <c r="AG59" s="49">
        <v>39.067368000000002</v>
      </c>
      <c r="AH59" s="49">
        <v>39.124924</v>
      </c>
      <c r="AI59" s="41">
        <v>1.0199E-2</v>
      </c>
      <c r="AJ59" s="42"/>
      <c r="AK59" s="43"/>
    </row>
    <row r="60" spans="1:37" ht="15" customHeight="1" x14ac:dyDescent="0.45">
      <c r="A60" s="35" t="s">
        <v>950</v>
      </c>
      <c r="B60" s="39" t="s">
        <v>949</v>
      </c>
      <c r="C60" s="49">
        <v>32.058208</v>
      </c>
      <c r="D60" s="49">
        <v>37.344627000000003</v>
      </c>
      <c r="E60" s="49">
        <v>39.589911999999998</v>
      </c>
      <c r="F60" s="49">
        <v>42.488067999999998</v>
      </c>
      <c r="G60" s="49">
        <v>43.980167000000002</v>
      </c>
      <c r="H60" s="49">
        <v>46.281723</v>
      </c>
      <c r="I60" s="49">
        <v>48.812182999999997</v>
      </c>
      <c r="J60" s="49">
        <v>48.898364999999998</v>
      </c>
      <c r="K60" s="49">
        <v>49.037430000000001</v>
      </c>
      <c r="L60" s="49">
        <v>49.194794000000002</v>
      </c>
      <c r="M60" s="49">
        <v>49.405678000000002</v>
      </c>
      <c r="N60" s="49">
        <v>49.726562000000001</v>
      </c>
      <c r="O60" s="49">
        <v>50.042121999999999</v>
      </c>
      <c r="P60" s="49">
        <v>50.392116999999999</v>
      </c>
      <c r="Q60" s="49">
        <v>50.761443999999997</v>
      </c>
      <c r="R60" s="49">
        <v>51.107951999999997</v>
      </c>
      <c r="S60" s="49">
        <v>51.442225999999998</v>
      </c>
      <c r="T60" s="49">
        <v>51.772826999999999</v>
      </c>
      <c r="U60" s="49">
        <v>52.039406</v>
      </c>
      <c r="V60" s="49">
        <v>52.307129000000003</v>
      </c>
      <c r="W60" s="49">
        <v>52.571784999999998</v>
      </c>
      <c r="X60" s="49">
        <v>52.777884999999998</v>
      </c>
      <c r="Y60" s="49">
        <v>52.898113000000002</v>
      </c>
      <c r="Z60" s="49">
        <v>53.045699999999997</v>
      </c>
      <c r="AA60" s="49">
        <v>53.167175</v>
      </c>
      <c r="AB60" s="49">
        <v>53.278354999999998</v>
      </c>
      <c r="AC60" s="49">
        <v>53.414551000000003</v>
      </c>
      <c r="AD60" s="49">
        <v>53.504435999999998</v>
      </c>
      <c r="AE60" s="49">
        <v>53.653934</v>
      </c>
      <c r="AF60" s="49">
        <v>53.792167999999997</v>
      </c>
      <c r="AG60" s="49">
        <v>53.921764000000003</v>
      </c>
      <c r="AH60" s="49">
        <v>54.036320000000003</v>
      </c>
      <c r="AI60" s="41">
        <v>1.6985E-2</v>
      </c>
      <c r="AJ60" s="42"/>
      <c r="AK60" s="43"/>
    </row>
    <row r="61" spans="1:37" ht="15" customHeight="1" x14ac:dyDescent="0.45">
      <c r="A61" s="35" t="s">
        <v>948</v>
      </c>
      <c r="B61" s="39" t="s">
        <v>947</v>
      </c>
      <c r="C61" s="49">
        <v>39.379767999999999</v>
      </c>
      <c r="D61" s="49">
        <v>43.034320999999998</v>
      </c>
      <c r="E61" s="49">
        <v>45.063305</v>
      </c>
      <c r="F61" s="49">
        <v>47.468860999999997</v>
      </c>
      <c r="G61" s="49">
        <v>49.934882999999999</v>
      </c>
      <c r="H61" s="49">
        <v>52.759932999999997</v>
      </c>
      <c r="I61" s="49">
        <v>54.465358999999999</v>
      </c>
      <c r="J61" s="49">
        <v>53.242652999999997</v>
      </c>
      <c r="K61" s="49">
        <v>52.969012999999997</v>
      </c>
      <c r="L61" s="49">
        <v>52.793982999999997</v>
      </c>
      <c r="M61" s="49">
        <v>52.757671000000002</v>
      </c>
      <c r="N61" s="49">
        <v>52.87603</v>
      </c>
      <c r="O61" s="49">
        <v>52.996521000000001</v>
      </c>
      <c r="P61" s="49">
        <v>53.174582999999998</v>
      </c>
      <c r="Q61" s="49">
        <v>53.374104000000003</v>
      </c>
      <c r="R61" s="49">
        <v>53.536769999999997</v>
      </c>
      <c r="S61" s="49">
        <v>53.675700999999997</v>
      </c>
      <c r="T61" s="49">
        <v>53.799624999999999</v>
      </c>
      <c r="U61" s="49">
        <v>53.871673999999999</v>
      </c>
      <c r="V61" s="49">
        <v>53.951855000000002</v>
      </c>
      <c r="W61" s="49">
        <v>54.035438999999997</v>
      </c>
      <c r="X61" s="49">
        <v>54.072299999999998</v>
      </c>
      <c r="Y61" s="49">
        <v>54.078975999999997</v>
      </c>
      <c r="Z61" s="49">
        <v>54.112304999999999</v>
      </c>
      <c r="AA61" s="49">
        <v>54.119911000000002</v>
      </c>
      <c r="AB61" s="49">
        <v>54.122894000000002</v>
      </c>
      <c r="AC61" s="49">
        <v>54.146281999999999</v>
      </c>
      <c r="AD61" s="49">
        <v>54.126410999999997</v>
      </c>
      <c r="AE61" s="49">
        <v>54.158268</v>
      </c>
      <c r="AF61" s="49">
        <v>54.173594999999999</v>
      </c>
      <c r="AG61" s="49">
        <v>54.178463000000001</v>
      </c>
      <c r="AH61" s="49">
        <v>54.177188999999998</v>
      </c>
      <c r="AI61" s="41">
        <v>1.0344000000000001E-2</v>
      </c>
      <c r="AJ61" s="42"/>
      <c r="AK61" s="43"/>
    </row>
    <row r="62" spans="1:37" ht="15" customHeight="1" x14ac:dyDescent="0.45">
      <c r="A62" s="35" t="s">
        <v>946</v>
      </c>
      <c r="B62" s="39" t="s">
        <v>945</v>
      </c>
      <c r="C62" s="49">
        <v>32.829783999999997</v>
      </c>
      <c r="D62" s="49">
        <v>36.244228</v>
      </c>
      <c r="E62" s="49">
        <v>40.061751999999998</v>
      </c>
      <c r="F62" s="49">
        <v>44.128906000000001</v>
      </c>
      <c r="G62" s="49">
        <v>47.627234999999999</v>
      </c>
      <c r="H62" s="49">
        <v>51.617733000000001</v>
      </c>
      <c r="I62" s="49">
        <v>53.787174</v>
      </c>
      <c r="J62" s="49">
        <v>53.537441000000001</v>
      </c>
      <c r="K62" s="49">
        <v>53.578772999999998</v>
      </c>
      <c r="L62" s="49">
        <v>53.703243000000001</v>
      </c>
      <c r="M62" s="49">
        <v>53.972881000000001</v>
      </c>
      <c r="N62" s="49">
        <v>54.446323</v>
      </c>
      <c r="O62" s="49">
        <v>54.911102</v>
      </c>
      <c r="P62" s="49">
        <v>55.445534000000002</v>
      </c>
      <c r="Q62" s="49">
        <v>56.014457999999998</v>
      </c>
      <c r="R62" s="49">
        <v>56.552235000000003</v>
      </c>
      <c r="S62" s="49">
        <v>57.045521000000001</v>
      </c>
      <c r="T62" s="49">
        <v>57.520245000000003</v>
      </c>
      <c r="U62" s="49">
        <v>57.890937999999998</v>
      </c>
      <c r="V62" s="49">
        <v>58.271473</v>
      </c>
      <c r="W62" s="49">
        <v>58.644813999999997</v>
      </c>
      <c r="X62" s="49">
        <v>58.915084999999998</v>
      </c>
      <c r="Y62" s="49">
        <v>59.035178999999999</v>
      </c>
      <c r="Z62" s="49">
        <v>59.196612999999999</v>
      </c>
      <c r="AA62" s="49">
        <v>59.314895999999997</v>
      </c>
      <c r="AB62" s="49">
        <v>59.414138999999999</v>
      </c>
      <c r="AC62" s="49">
        <v>59.549793000000001</v>
      </c>
      <c r="AD62" s="49">
        <v>59.606673999999998</v>
      </c>
      <c r="AE62" s="49">
        <v>59.768096999999997</v>
      </c>
      <c r="AF62" s="49">
        <v>59.902068999999997</v>
      </c>
      <c r="AG62" s="49">
        <v>60.013866</v>
      </c>
      <c r="AH62" s="49">
        <v>60.102715000000003</v>
      </c>
      <c r="AI62" s="41">
        <v>1.9699000000000001E-2</v>
      </c>
      <c r="AJ62" s="42"/>
      <c r="AK62" s="43"/>
    </row>
    <row r="63" spans="1:37" ht="15" customHeight="1" x14ac:dyDescent="0.45">
      <c r="A63" s="35" t="s">
        <v>944</v>
      </c>
      <c r="B63" s="39" t="s">
        <v>943</v>
      </c>
      <c r="C63" s="49">
        <v>28.389875</v>
      </c>
      <c r="D63" s="49">
        <v>29.862577000000002</v>
      </c>
      <c r="E63" s="49">
        <v>30.99267</v>
      </c>
      <c r="F63" s="49">
        <v>32.217140000000001</v>
      </c>
      <c r="G63" s="49">
        <v>33.232692999999998</v>
      </c>
      <c r="H63" s="49">
        <v>35.463970000000003</v>
      </c>
      <c r="I63" s="49">
        <v>37.967804000000001</v>
      </c>
      <c r="J63" s="49">
        <v>38.058605</v>
      </c>
      <c r="K63" s="49">
        <v>38.195816000000001</v>
      </c>
      <c r="L63" s="49">
        <v>38.350937000000002</v>
      </c>
      <c r="M63" s="49">
        <v>38.524985999999998</v>
      </c>
      <c r="N63" s="49">
        <v>38.765780999999997</v>
      </c>
      <c r="O63" s="49">
        <v>39.034615000000002</v>
      </c>
      <c r="P63" s="49">
        <v>39.327393000000001</v>
      </c>
      <c r="Q63" s="49">
        <v>39.617125999999999</v>
      </c>
      <c r="R63" s="49">
        <v>39.891151000000001</v>
      </c>
      <c r="S63" s="49">
        <v>40.137245</v>
      </c>
      <c r="T63" s="49">
        <v>40.386982000000003</v>
      </c>
      <c r="U63" s="49">
        <v>40.585754000000001</v>
      </c>
      <c r="V63" s="49">
        <v>40.783423999999997</v>
      </c>
      <c r="W63" s="49">
        <v>40.980049000000001</v>
      </c>
      <c r="X63" s="49">
        <v>41.129356000000001</v>
      </c>
      <c r="Y63" s="49">
        <v>41.215099000000002</v>
      </c>
      <c r="Z63" s="49">
        <v>41.324547000000003</v>
      </c>
      <c r="AA63" s="49">
        <v>41.409976999999998</v>
      </c>
      <c r="AB63" s="49">
        <v>41.487541</v>
      </c>
      <c r="AC63" s="49">
        <v>41.584259000000003</v>
      </c>
      <c r="AD63" s="49">
        <v>41.638939000000001</v>
      </c>
      <c r="AE63" s="49">
        <v>41.749912000000002</v>
      </c>
      <c r="AF63" s="49">
        <v>41.845047000000001</v>
      </c>
      <c r="AG63" s="49">
        <v>41.929195</v>
      </c>
      <c r="AH63" s="49">
        <v>42.003109000000002</v>
      </c>
      <c r="AI63" s="41">
        <v>1.2716E-2</v>
      </c>
      <c r="AJ63" s="42"/>
      <c r="AK63" s="43"/>
    </row>
    <row r="64" spans="1:37" ht="15" customHeight="1" x14ac:dyDescent="0.45">
      <c r="A64" s="35" t="s">
        <v>1158</v>
      </c>
      <c r="B64" s="39" t="s">
        <v>1044</v>
      </c>
      <c r="C64" s="49">
        <v>42.920611999999998</v>
      </c>
      <c r="D64" s="49">
        <v>45.786242999999999</v>
      </c>
      <c r="E64" s="49">
        <v>48.134231999999997</v>
      </c>
      <c r="F64" s="49">
        <v>50.866604000000002</v>
      </c>
      <c r="G64" s="49">
        <v>52.457653000000001</v>
      </c>
      <c r="H64" s="49">
        <v>54.972729000000001</v>
      </c>
      <c r="I64" s="49">
        <v>60.223689999999998</v>
      </c>
      <c r="J64" s="49">
        <v>62.37529</v>
      </c>
      <c r="K64" s="49">
        <v>63.044696999999999</v>
      </c>
      <c r="L64" s="49">
        <v>63.156238999999999</v>
      </c>
      <c r="M64" s="49">
        <v>63.306491999999999</v>
      </c>
      <c r="N64" s="49">
        <v>63.688060999999998</v>
      </c>
      <c r="O64" s="49">
        <v>64.033287000000001</v>
      </c>
      <c r="P64" s="49">
        <v>64.444121999999993</v>
      </c>
      <c r="Q64" s="49">
        <v>64.878219999999999</v>
      </c>
      <c r="R64" s="49">
        <v>65.277450999999999</v>
      </c>
      <c r="S64" s="49">
        <v>65.638367000000002</v>
      </c>
      <c r="T64" s="49">
        <v>65.977829</v>
      </c>
      <c r="U64" s="49">
        <v>66.217162999999999</v>
      </c>
      <c r="V64" s="49">
        <v>66.471878000000004</v>
      </c>
      <c r="W64" s="49">
        <v>66.716758999999996</v>
      </c>
      <c r="X64" s="49">
        <v>66.876137</v>
      </c>
      <c r="Y64" s="49">
        <v>66.921593000000001</v>
      </c>
      <c r="Z64" s="49">
        <v>66.997681</v>
      </c>
      <c r="AA64" s="49">
        <v>67.029205000000005</v>
      </c>
      <c r="AB64" s="49">
        <v>67.047577000000004</v>
      </c>
      <c r="AC64" s="49">
        <v>67.099815000000007</v>
      </c>
      <c r="AD64" s="49">
        <v>67.089721999999995</v>
      </c>
      <c r="AE64" s="49">
        <v>67.171074000000004</v>
      </c>
      <c r="AF64" s="49">
        <v>67.221160999999995</v>
      </c>
      <c r="AG64" s="49">
        <v>67.253883000000002</v>
      </c>
      <c r="AH64" s="49">
        <v>67.260323</v>
      </c>
      <c r="AI64" s="41">
        <v>1.4596E-2</v>
      </c>
      <c r="AJ64" s="42"/>
      <c r="AK64" s="43"/>
    </row>
    <row r="65" spans="1:37" ht="15" customHeight="1" x14ac:dyDescent="0.45">
      <c r="A65" s="35" t="s">
        <v>1159</v>
      </c>
      <c r="B65" s="39" t="s">
        <v>1045</v>
      </c>
      <c r="C65" s="49">
        <v>34.479236999999998</v>
      </c>
      <c r="D65" s="49">
        <v>36.802970999999999</v>
      </c>
      <c r="E65" s="49">
        <v>39.783721999999997</v>
      </c>
      <c r="F65" s="49">
        <v>42.052951999999998</v>
      </c>
      <c r="G65" s="49">
        <v>43.778323999999998</v>
      </c>
      <c r="H65" s="49">
        <v>45.724293000000003</v>
      </c>
      <c r="I65" s="49">
        <v>48.170464000000003</v>
      </c>
      <c r="J65" s="49">
        <v>48.890362000000003</v>
      </c>
      <c r="K65" s="49">
        <v>49.047767999999998</v>
      </c>
      <c r="L65" s="49">
        <v>49.205298999999997</v>
      </c>
      <c r="M65" s="49">
        <v>49.412632000000002</v>
      </c>
      <c r="N65" s="49">
        <v>49.740527999999998</v>
      </c>
      <c r="O65" s="49">
        <v>50.078144000000002</v>
      </c>
      <c r="P65" s="49">
        <v>50.432338999999999</v>
      </c>
      <c r="Q65" s="49">
        <v>50.795077999999997</v>
      </c>
      <c r="R65" s="49">
        <v>51.137363000000001</v>
      </c>
      <c r="S65" s="49">
        <v>51.459086999999997</v>
      </c>
      <c r="T65" s="49">
        <v>51.762988999999997</v>
      </c>
      <c r="U65" s="49">
        <v>52.010395000000003</v>
      </c>
      <c r="V65" s="49">
        <v>52.269973999999998</v>
      </c>
      <c r="W65" s="49">
        <v>52.532341000000002</v>
      </c>
      <c r="X65" s="49">
        <v>52.734985000000002</v>
      </c>
      <c r="Y65" s="49">
        <v>52.845722000000002</v>
      </c>
      <c r="Z65" s="49">
        <v>52.980533999999999</v>
      </c>
      <c r="AA65" s="49">
        <v>53.089191</v>
      </c>
      <c r="AB65" s="49">
        <v>53.189289000000002</v>
      </c>
      <c r="AC65" s="49">
        <v>53.313744</v>
      </c>
      <c r="AD65" s="49">
        <v>53.393569999999997</v>
      </c>
      <c r="AE65" s="49">
        <v>53.537391999999997</v>
      </c>
      <c r="AF65" s="49">
        <v>53.667422999999999</v>
      </c>
      <c r="AG65" s="49">
        <v>53.784911999999998</v>
      </c>
      <c r="AH65" s="49">
        <v>53.892712000000003</v>
      </c>
      <c r="AI65" s="41">
        <v>1.4512000000000001E-2</v>
      </c>
      <c r="AJ65" s="42"/>
      <c r="AK65" s="43"/>
    </row>
    <row r="66" spans="1:37" ht="15" customHeight="1" x14ac:dyDescent="0.45">
      <c r="A66" s="31"/>
      <c r="B66" s="38" t="s">
        <v>942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45">
      <c r="A67" s="31"/>
      <c r="B67" s="38" t="s">
        <v>941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</row>
    <row r="68" spans="1:37" ht="15" customHeight="1" x14ac:dyDescent="0.45">
      <c r="A68" s="35" t="s">
        <v>940</v>
      </c>
      <c r="B68" s="39" t="s">
        <v>936</v>
      </c>
      <c r="C68" s="49">
        <v>41.748745</v>
      </c>
      <c r="D68" s="49">
        <v>42.197056000000003</v>
      </c>
      <c r="E68" s="49">
        <v>43.741497000000003</v>
      </c>
      <c r="F68" s="49">
        <v>45.642307000000002</v>
      </c>
      <c r="G68" s="49">
        <v>47.397640000000003</v>
      </c>
      <c r="H68" s="49">
        <v>48.660823999999998</v>
      </c>
      <c r="I68" s="49">
        <v>51.580230999999998</v>
      </c>
      <c r="J68" s="49">
        <v>51.691806999999997</v>
      </c>
      <c r="K68" s="49">
        <v>51.738453</v>
      </c>
      <c r="L68" s="49">
        <v>51.784058000000002</v>
      </c>
      <c r="M68" s="49">
        <v>51.854343</v>
      </c>
      <c r="N68" s="49">
        <v>51.981087000000002</v>
      </c>
      <c r="O68" s="49">
        <v>52.089142000000002</v>
      </c>
      <c r="P68" s="49">
        <v>52.158698999999999</v>
      </c>
      <c r="Q68" s="49">
        <v>52.223025999999997</v>
      </c>
      <c r="R68" s="49">
        <v>52.258682</v>
      </c>
      <c r="S68" s="49">
        <v>52.267639000000003</v>
      </c>
      <c r="T68" s="49">
        <v>52.262058000000003</v>
      </c>
      <c r="U68" s="49">
        <v>52.217013999999999</v>
      </c>
      <c r="V68" s="49">
        <v>52.169598000000001</v>
      </c>
      <c r="W68" s="49">
        <v>52.113255000000002</v>
      </c>
      <c r="X68" s="49">
        <v>52.039135000000002</v>
      </c>
      <c r="Y68" s="49">
        <v>51.969588999999999</v>
      </c>
      <c r="Z68" s="49">
        <v>51.906796</v>
      </c>
      <c r="AA68" s="49">
        <v>51.831584999999997</v>
      </c>
      <c r="AB68" s="49">
        <v>51.753928999999999</v>
      </c>
      <c r="AC68" s="49">
        <v>51.676482999999998</v>
      </c>
      <c r="AD68" s="49">
        <v>51.587524000000002</v>
      </c>
      <c r="AE68" s="49">
        <v>51.513953999999998</v>
      </c>
      <c r="AF68" s="49">
        <v>51.428973999999997</v>
      </c>
      <c r="AG68" s="49">
        <v>51.343597000000003</v>
      </c>
      <c r="AH68" s="49">
        <v>51.255961999999997</v>
      </c>
      <c r="AI68" s="41">
        <v>6.6400000000000001E-3</v>
      </c>
      <c r="AJ68" s="42"/>
      <c r="AK68" s="43"/>
    </row>
    <row r="69" spans="1:37" ht="15" customHeight="1" x14ac:dyDescent="0.45">
      <c r="A69" s="35" t="s">
        <v>939</v>
      </c>
      <c r="B69" s="39" t="s">
        <v>934</v>
      </c>
      <c r="C69" s="49">
        <v>29.297989000000001</v>
      </c>
      <c r="D69" s="49">
        <v>30.110862999999998</v>
      </c>
      <c r="E69" s="49">
        <v>31.341013</v>
      </c>
      <c r="F69" s="49">
        <v>33.007289999999998</v>
      </c>
      <c r="G69" s="49">
        <v>34.366183999999997</v>
      </c>
      <c r="H69" s="49">
        <v>36.224663</v>
      </c>
      <c r="I69" s="49">
        <v>37.777400999999998</v>
      </c>
      <c r="J69" s="49">
        <v>37.943953999999998</v>
      </c>
      <c r="K69" s="49">
        <v>38.012954999999998</v>
      </c>
      <c r="L69" s="49">
        <v>38.089500000000001</v>
      </c>
      <c r="M69" s="49">
        <v>38.181660000000001</v>
      </c>
      <c r="N69" s="49">
        <v>38.292197999999999</v>
      </c>
      <c r="O69" s="49">
        <v>38.390953000000003</v>
      </c>
      <c r="P69" s="49">
        <v>38.491154000000002</v>
      </c>
      <c r="Q69" s="49">
        <v>38.575012000000001</v>
      </c>
      <c r="R69" s="49">
        <v>38.628216000000002</v>
      </c>
      <c r="S69" s="49">
        <v>38.658611000000001</v>
      </c>
      <c r="T69" s="49">
        <v>38.668705000000003</v>
      </c>
      <c r="U69" s="49">
        <v>38.667006999999998</v>
      </c>
      <c r="V69" s="49">
        <v>38.664852000000003</v>
      </c>
      <c r="W69" s="49">
        <v>38.657173</v>
      </c>
      <c r="X69" s="49">
        <v>38.636833000000003</v>
      </c>
      <c r="Y69" s="49">
        <v>38.615676999999998</v>
      </c>
      <c r="Z69" s="49">
        <v>38.594948000000002</v>
      </c>
      <c r="AA69" s="49">
        <v>38.564990999999999</v>
      </c>
      <c r="AB69" s="49">
        <v>38.532677</v>
      </c>
      <c r="AC69" s="49">
        <v>38.500557000000001</v>
      </c>
      <c r="AD69" s="49">
        <v>38.459412</v>
      </c>
      <c r="AE69" s="49">
        <v>38.426777000000001</v>
      </c>
      <c r="AF69" s="49">
        <v>38.388877999999998</v>
      </c>
      <c r="AG69" s="49">
        <v>38.348495</v>
      </c>
      <c r="AH69" s="49">
        <v>38.306694</v>
      </c>
      <c r="AI69" s="41">
        <v>8.6859999999999993E-3</v>
      </c>
      <c r="AJ69" s="42"/>
      <c r="AK69" s="43"/>
    </row>
    <row r="70" spans="1:37" ht="15" customHeight="1" x14ac:dyDescent="0.45">
      <c r="A70" s="21"/>
    </row>
    <row r="71" spans="1:37" ht="15" customHeight="1" x14ac:dyDescent="0.45">
      <c r="A71" s="31"/>
      <c r="B71" s="38" t="s">
        <v>938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45">
      <c r="A72" s="35" t="s">
        <v>937</v>
      </c>
      <c r="B72" s="39" t="s">
        <v>936</v>
      </c>
      <c r="C72" s="49">
        <v>31.656063</v>
      </c>
      <c r="D72" s="49">
        <v>32.260525000000001</v>
      </c>
      <c r="E72" s="49">
        <v>33.078423000000001</v>
      </c>
      <c r="F72" s="49">
        <v>34.158847999999999</v>
      </c>
      <c r="G72" s="49">
        <v>35.668762000000001</v>
      </c>
      <c r="H72" s="49">
        <v>36.952148000000001</v>
      </c>
      <c r="I72" s="49">
        <v>38.497813999999998</v>
      </c>
      <c r="J72" s="49">
        <v>39.687728999999997</v>
      </c>
      <c r="K72" s="49">
        <v>40.571609000000002</v>
      </c>
      <c r="L72" s="49">
        <v>41.252181999999998</v>
      </c>
      <c r="M72" s="49">
        <v>41.769427999999998</v>
      </c>
      <c r="N72" s="49">
        <v>42.172038999999998</v>
      </c>
      <c r="O72" s="49">
        <v>42.456997000000001</v>
      </c>
      <c r="P72" s="49">
        <v>42.594386999999998</v>
      </c>
      <c r="Q72" s="49">
        <v>42.712521000000002</v>
      </c>
      <c r="R72" s="49">
        <v>42.82</v>
      </c>
      <c r="S72" s="49">
        <v>42.917178999999997</v>
      </c>
      <c r="T72" s="49">
        <v>43.005642000000002</v>
      </c>
      <c r="U72" s="49">
        <v>43.069592</v>
      </c>
      <c r="V72" s="49">
        <v>43.110863000000002</v>
      </c>
      <c r="W72" s="49">
        <v>43.13937</v>
      </c>
      <c r="X72" s="49">
        <v>43.152203</v>
      </c>
      <c r="Y72" s="49">
        <v>43.153469000000001</v>
      </c>
      <c r="Z72" s="49">
        <v>43.140697000000003</v>
      </c>
      <c r="AA72" s="49">
        <v>43.116630999999998</v>
      </c>
      <c r="AB72" s="49">
        <v>43.082886000000002</v>
      </c>
      <c r="AC72" s="49">
        <v>43.041907999999999</v>
      </c>
      <c r="AD72" s="49">
        <v>42.992064999999997</v>
      </c>
      <c r="AE72" s="49">
        <v>42.939720000000001</v>
      </c>
      <c r="AF72" s="49">
        <v>42.881225999999998</v>
      </c>
      <c r="AG72" s="49">
        <v>42.818283000000001</v>
      </c>
      <c r="AH72" s="49">
        <v>42.751998999999998</v>
      </c>
      <c r="AI72" s="41">
        <v>9.7400000000000004E-3</v>
      </c>
      <c r="AJ72" s="42"/>
      <c r="AK72" s="43"/>
    </row>
    <row r="73" spans="1:37" ht="15" customHeight="1" x14ac:dyDescent="0.45">
      <c r="A73" s="35" t="s">
        <v>935</v>
      </c>
      <c r="B73" s="39" t="s">
        <v>934</v>
      </c>
      <c r="C73" s="49">
        <v>22.140131</v>
      </c>
      <c r="D73" s="49">
        <v>22.744184000000001</v>
      </c>
      <c r="E73" s="49">
        <v>23.423190999999999</v>
      </c>
      <c r="F73" s="49">
        <v>24.403147000000001</v>
      </c>
      <c r="G73" s="49">
        <v>25.431294999999999</v>
      </c>
      <c r="H73" s="49">
        <v>26.615532000000002</v>
      </c>
      <c r="I73" s="49">
        <v>27.775525999999999</v>
      </c>
      <c r="J73" s="49">
        <v>28.706582999999998</v>
      </c>
      <c r="K73" s="49">
        <v>29.414648</v>
      </c>
      <c r="L73" s="49">
        <v>29.928633000000001</v>
      </c>
      <c r="M73" s="49">
        <v>30.309282</v>
      </c>
      <c r="N73" s="49">
        <v>30.527763</v>
      </c>
      <c r="O73" s="49">
        <v>30.617929</v>
      </c>
      <c r="P73" s="49">
        <v>30.690905000000001</v>
      </c>
      <c r="Q73" s="49">
        <v>30.761088999999998</v>
      </c>
      <c r="R73" s="49">
        <v>30.823506999999999</v>
      </c>
      <c r="S73" s="49">
        <v>30.879303</v>
      </c>
      <c r="T73" s="49">
        <v>30.925709000000001</v>
      </c>
      <c r="U73" s="49">
        <v>30.961480999999999</v>
      </c>
      <c r="V73" s="49">
        <v>30.987922999999999</v>
      </c>
      <c r="W73" s="49">
        <v>31.007618000000001</v>
      </c>
      <c r="X73" s="49">
        <v>31.019964000000002</v>
      </c>
      <c r="Y73" s="49">
        <v>31.027342000000001</v>
      </c>
      <c r="Z73" s="49">
        <v>31.030846</v>
      </c>
      <c r="AA73" s="49">
        <v>31.030767000000001</v>
      </c>
      <c r="AB73" s="49">
        <v>31.027325000000001</v>
      </c>
      <c r="AC73" s="49">
        <v>31.020942999999999</v>
      </c>
      <c r="AD73" s="49">
        <v>31.010169999999999</v>
      </c>
      <c r="AE73" s="49">
        <v>30.997302999999999</v>
      </c>
      <c r="AF73" s="49">
        <v>30.981186000000001</v>
      </c>
      <c r="AG73" s="49">
        <v>30.962026999999999</v>
      </c>
      <c r="AH73" s="49">
        <v>30.940194999999999</v>
      </c>
      <c r="AI73" s="41">
        <v>1.0854000000000001E-2</v>
      </c>
      <c r="AJ73" s="42"/>
      <c r="AK73" s="43"/>
    </row>
    <row r="74" spans="1:37" ht="15" customHeight="1" x14ac:dyDescent="0.45">
      <c r="A74" s="21"/>
    </row>
    <row r="75" spans="1:37" ht="15" customHeight="1" x14ac:dyDescent="0.45">
      <c r="A75" s="31"/>
      <c r="B75" s="38" t="s">
        <v>933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</row>
    <row r="76" spans="1:37" ht="15" customHeight="1" x14ac:dyDescent="0.45">
      <c r="A76" s="31"/>
      <c r="B76" s="38" t="s">
        <v>1046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</row>
    <row r="77" spans="1:37" ht="15" customHeight="1" x14ac:dyDescent="0.45">
      <c r="A77" s="35" t="s">
        <v>932</v>
      </c>
      <c r="B77" s="39" t="s">
        <v>903</v>
      </c>
      <c r="C77" s="49">
        <v>0.42189599999999999</v>
      </c>
      <c r="D77" s="49">
        <v>0.45046399999999998</v>
      </c>
      <c r="E77" s="49">
        <v>0.461476</v>
      </c>
      <c r="F77" s="49">
        <v>0.46820000000000001</v>
      </c>
      <c r="G77" s="49">
        <v>0.47221299999999999</v>
      </c>
      <c r="H77" s="49">
        <v>0.47637400000000002</v>
      </c>
      <c r="I77" s="49">
        <v>0.48658499999999999</v>
      </c>
      <c r="J77" s="49">
        <v>0.486985</v>
      </c>
      <c r="K77" s="49">
        <v>0.489736</v>
      </c>
      <c r="L77" s="49">
        <v>0.49090600000000001</v>
      </c>
      <c r="M77" s="49">
        <v>0.49444500000000002</v>
      </c>
      <c r="N77" s="49">
        <v>0.50604099999999996</v>
      </c>
      <c r="O77" s="49">
        <v>0.49839</v>
      </c>
      <c r="P77" s="49">
        <v>0.50017400000000001</v>
      </c>
      <c r="Q77" s="49">
        <v>0.504471</v>
      </c>
      <c r="R77" s="49">
        <v>0.50395400000000001</v>
      </c>
      <c r="S77" s="49">
        <v>0.50378199999999995</v>
      </c>
      <c r="T77" s="49">
        <v>0.50528499999999998</v>
      </c>
      <c r="U77" s="49">
        <v>0.50430900000000001</v>
      </c>
      <c r="V77" s="49">
        <v>0.50736099999999995</v>
      </c>
      <c r="W77" s="49">
        <v>0.50861599999999996</v>
      </c>
      <c r="X77" s="49">
        <v>0.50751599999999997</v>
      </c>
      <c r="Y77" s="49">
        <v>0.50927999999999995</v>
      </c>
      <c r="Z77" s="49">
        <v>0.51212400000000002</v>
      </c>
      <c r="AA77" s="49">
        <v>0.51123600000000002</v>
      </c>
      <c r="AB77" s="49">
        <v>0.51194600000000001</v>
      </c>
      <c r="AC77" s="49">
        <v>0.51372300000000004</v>
      </c>
      <c r="AD77" s="49">
        <v>0.51249999999999996</v>
      </c>
      <c r="AE77" s="49">
        <v>0.51629599999999998</v>
      </c>
      <c r="AF77" s="49">
        <v>0.51583699999999999</v>
      </c>
      <c r="AG77" s="49">
        <v>0.51582700000000004</v>
      </c>
      <c r="AH77" s="49">
        <v>0.51607800000000004</v>
      </c>
      <c r="AI77" s="41">
        <v>6.5209999999999999E-3</v>
      </c>
      <c r="AJ77" s="42"/>
      <c r="AK77" s="43"/>
    </row>
    <row r="78" spans="1:37" ht="15" customHeight="1" x14ac:dyDescent="0.45">
      <c r="A78" s="35" t="s">
        <v>931</v>
      </c>
      <c r="B78" s="39" t="s">
        <v>901</v>
      </c>
      <c r="C78" s="49">
        <v>4.5220320000000003</v>
      </c>
      <c r="D78" s="49">
        <v>4.5735450000000002</v>
      </c>
      <c r="E78" s="49">
        <v>4.5620079999999996</v>
      </c>
      <c r="F78" s="49">
        <v>4.5971869999999999</v>
      </c>
      <c r="G78" s="49">
        <v>4.6078520000000003</v>
      </c>
      <c r="H78" s="49">
        <v>4.4991789999999998</v>
      </c>
      <c r="I78" s="49">
        <v>4.6238599999999996</v>
      </c>
      <c r="J78" s="49">
        <v>4.5186869999999999</v>
      </c>
      <c r="K78" s="49">
        <v>4.5195030000000003</v>
      </c>
      <c r="L78" s="49">
        <v>4.4955239999999996</v>
      </c>
      <c r="M78" s="49">
        <v>4.5066519999999999</v>
      </c>
      <c r="N78" s="49">
        <v>4.5508420000000003</v>
      </c>
      <c r="O78" s="49">
        <v>4.4811920000000001</v>
      </c>
      <c r="P78" s="49">
        <v>4.4804240000000002</v>
      </c>
      <c r="Q78" s="49">
        <v>4.4975690000000004</v>
      </c>
      <c r="R78" s="49">
        <v>4.4804110000000001</v>
      </c>
      <c r="S78" s="49">
        <v>4.4603539999999997</v>
      </c>
      <c r="T78" s="49">
        <v>4.4598209999999998</v>
      </c>
      <c r="U78" s="49">
        <v>4.4333999999999998</v>
      </c>
      <c r="V78" s="49">
        <v>4.4496960000000003</v>
      </c>
      <c r="W78" s="49">
        <v>4.4498340000000001</v>
      </c>
      <c r="X78" s="49">
        <v>4.4242549999999996</v>
      </c>
      <c r="Y78" s="49">
        <v>4.4292199999999999</v>
      </c>
      <c r="Z78" s="49">
        <v>4.4457129999999996</v>
      </c>
      <c r="AA78" s="49">
        <v>4.4252120000000001</v>
      </c>
      <c r="AB78" s="49">
        <v>4.4214039999999999</v>
      </c>
      <c r="AC78" s="49">
        <v>4.4301490000000001</v>
      </c>
      <c r="AD78" s="49">
        <v>4.4039390000000003</v>
      </c>
      <c r="AE78" s="49">
        <v>4.4365069999999998</v>
      </c>
      <c r="AF78" s="49">
        <v>4.4213909999999998</v>
      </c>
      <c r="AG78" s="49">
        <v>4.4119089999999996</v>
      </c>
      <c r="AH78" s="49">
        <v>4.4044249999999998</v>
      </c>
      <c r="AI78" s="41">
        <v>-8.4999999999999995E-4</v>
      </c>
      <c r="AJ78" s="42"/>
      <c r="AK78" s="43"/>
    </row>
    <row r="79" spans="1:37" ht="15" customHeight="1" x14ac:dyDescent="0.45">
      <c r="A79" s="35" t="s">
        <v>930</v>
      </c>
      <c r="B79" s="39" t="s">
        <v>899</v>
      </c>
      <c r="C79" s="49">
        <v>14.593612</v>
      </c>
      <c r="D79" s="49">
        <v>14.720454999999999</v>
      </c>
      <c r="E79" s="49">
        <v>14.653378</v>
      </c>
      <c r="F79" s="49">
        <v>14.548759</v>
      </c>
      <c r="G79" s="49">
        <v>14.458205</v>
      </c>
      <c r="H79" s="49">
        <v>14.353745</v>
      </c>
      <c r="I79" s="49">
        <v>14.4741</v>
      </c>
      <c r="J79" s="49">
        <v>14.369308</v>
      </c>
      <c r="K79" s="49">
        <v>14.351089999999999</v>
      </c>
      <c r="L79" s="49">
        <v>14.277136</v>
      </c>
      <c r="M79" s="49">
        <v>14.289742</v>
      </c>
      <c r="N79" s="49">
        <v>14.407166</v>
      </c>
      <c r="O79" s="49">
        <v>14.203670000000001</v>
      </c>
      <c r="P79" s="49">
        <v>14.188316</v>
      </c>
      <c r="Q79" s="49">
        <v>14.22113</v>
      </c>
      <c r="R79" s="49">
        <v>14.175269999999999</v>
      </c>
      <c r="S79" s="49">
        <v>14.117388999999999</v>
      </c>
      <c r="T79" s="49">
        <v>14.10539</v>
      </c>
      <c r="U79" s="49">
        <v>14.030537000000001</v>
      </c>
      <c r="V79" s="49">
        <v>14.061178</v>
      </c>
      <c r="W79" s="49">
        <v>14.052524</v>
      </c>
      <c r="X79" s="49">
        <v>13.982597999999999</v>
      </c>
      <c r="Y79" s="49">
        <v>13.985798000000001</v>
      </c>
      <c r="Z79" s="49">
        <v>14.018862</v>
      </c>
      <c r="AA79" s="49">
        <v>13.961834</v>
      </c>
      <c r="AB79" s="49">
        <v>13.944964000000001</v>
      </c>
      <c r="AC79" s="49">
        <v>13.959742</v>
      </c>
      <c r="AD79" s="49">
        <v>13.891313999999999</v>
      </c>
      <c r="AE79" s="49">
        <v>13.96148</v>
      </c>
      <c r="AF79" s="49">
        <v>13.918029000000001</v>
      </c>
      <c r="AG79" s="49">
        <v>13.888484</v>
      </c>
      <c r="AH79" s="49">
        <v>13.86565</v>
      </c>
      <c r="AI79" s="41">
        <v>-1.6490000000000001E-3</v>
      </c>
      <c r="AJ79" s="42"/>
      <c r="AK79" s="43"/>
    </row>
    <row r="80" spans="1:37" ht="15" customHeight="1" x14ac:dyDescent="0.45">
      <c r="A80" s="35" t="s">
        <v>929</v>
      </c>
      <c r="B80" s="39" t="s">
        <v>897</v>
      </c>
      <c r="C80" s="49">
        <v>38.814579000000002</v>
      </c>
      <c r="D80" s="49">
        <v>36.790703000000001</v>
      </c>
      <c r="E80" s="49">
        <v>36.157631000000002</v>
      </c>
      <c r="F80" s="49">
        <v>35.740734000000003</v>
      </c>
      <c r="G80" s="49">
        <v>35.605258999999997</v>
      </c>
      <c r="H80" s="49">
        <v>35.601607999999999</v>
      </c>
      <c r="I80" s="49">
        <v>34.771197999999998</v>
      </c>
      <c r="J80" s="49">
        <v>34.908123000000003</v>
      </c>
      <c r="K80" s="49">
        <v>34.730587</v>
      </c>
      <c r="L80" s="49">
        <v>34.695694000000003</v>
      </c>
      <c r="M80" s="49">
        <v>34.490105</v>
      </c>
      <c r="N80" s="49">
        <v>34.104323999999998</v>
      </c>
      <c r="O80" s="49">
        <v>34.376410999999997</v>
      </c>
      <c r="P80" s="49">
        <v>34.267215999999998</v>
      </c>
      <c r="Q80" s="49">
        <v>34.070843000000004</v>
      </c>
      <c r="R80" s="49">
        <v>34.002322999999997</v>
      </c>
      <c r="S80" s="49">
        <v>34.005501000000002</v>
      </c>
      <c r="T80" s="49">
        <v>33.920634999999997</v>
      </c>
      <c r="U80" s="49">
        <v>33.980182999999997</v>
      </c>
      <c r="V80" s="49">
        <v>33.813960999999999</v>
      </c>
      <c r="W80" s="49">
        <v>33.735976999999998</v>
      </c>
      <c r="X80" s="49">
        <v>33.795940000000002</v>
      </c>
      <c r="Y80" s="49">
        <v>33.702339000000002</v>
      </c>
      <c r="Z80" s="49">
        <v>33.545349000000002</v>
      </c>
      <c r="AA80" s="49">
        <v>33.588104000000001</v>
      </c>
      <c r="AB80" s="49">
        <v>33.547089</v>
      </c>
      <c r="AC80" s="49">
        <v>33.438225000000003</v>
      </c>
      <c r="AD80" s="49">
        <v>33.516795999999999</v>
      </c>
      <c r="AE80" s="49">
        <v>33.30048</v>
      </c>
      <c r="AF80" s="49">
        <v>33.335937999999999</v>
      </c>
      <c r="AG80" s="49">
        <v>33.334591000000003</v>
      </c>
      <c r="AH80" s="49">
        <v>33.319206000000001</v>
      </c>
      <c r="AI80" s="41">
        <v>-4.9119999999999997E-3</v>
      </c>
      <c r="AJ80" s="42"/>
      <c r="AK80" s="43"/>
    </row>
    <row r="81" spans="1:37" ht="15" customHeight="1" x14ac:dyDescent="0.45">
      <c r="A81" s="35" t="s">
        <v>928</v>
      </c>
      <c r="B81" s="39" t="s">
        <v>895</v>
      </c>
      <c r="C81" s="49">
        <v>14.780246999999999</v>
      </c>
      <c r="D81" s="49">
        <v>13.754198000000001</v>
      </c>
      <c r="E81" s="49">
        <v>13.275525</v>
      </c>
      <c r="F81" s="49">
        <v>13.07835</v>
      </c>
      <c r="G81" s="49">
        <v>12.960122</v>
      </c>
      <c r="H81" s="49">
        <v>12.828448</v>
      </c>
      <c r="I81" s="49">
        <v>12.401965000000001</v>
      </c>
      <c r="J81" s="49">
        <v>12.416797000000001</v>
      </c>
      <c r="K81" s="49">
        <v>12.294007000000001</v>
      </c>
      <c r="L81" s="49">
        <v>12.255452999999999</v>
      </c>
      <c r="M81" s="49">
        <v>12.117990000000001</v>
      </c>
      <c r="N81" s="49">
        <v>11.879538</v>
      </c>
      <c r="O81" s="49">
        <v>12.01484</v>
      </c>
      <c r="P81" s="49">
        <v>11.938667000000001</v>
      </c>
      <c r="Q81" s="49">
        <v>11.811798</v>
      </c>
      <c r="R81" s="49">
        <v>11.787006999999999</v>
      </c>
      <c r="S81" s="49">
        <v>11.783389</v>
      </c>
      <c r="T81" s="49">
        <v>11.724318999999999</v>
      </c>
      <c r="U81" s="49">
        <v>11.747636999999999</v>
      </c>
      <c r="V81" s="49">
        <v>11.643086</v>
      </c>
      <c r="W81" s="49">
        <v>11.591467</v>
      </c>
      <c r="X81" s="49">
        <v>11.620789</v>
      </c>
      <c r="Y81" s="49">
        <v>11.558788</v>
      </c>
      <c r="Z81" s="49">
        <v>11.464002000000001</v>
      </c>
      <c r="AA81" s="49">
        <v>11.48366</v>
      </c>
      <c r="AB81" s="49">
        <v>11.454397999999999</v>
      </c>
      <c r="AC81" s="49">
        <v>11.389194</v>
      </c>
      <c r="AD81" s="49">
        <v>11.429582</v>
      </c>
      <c r="AE81" s="49">
        <v>11.301695</v>
      </c>
      <c r="AF81" s="49">
        <v>11.315531999999999</v>
      </c>
      <c r="AG81" s="49">
        <v>11.309448</v>
      </c>
      <c r="AH81" s="49">
        <v>11.297884</v>
      </c>
      <c r="AI81" s="41">
        <v>-8.6300000000000005E-3</v>
      </c>
      <c r="AJ81" s="42"/>
      <c r="AK81" s="43"/>
    </row>
    <row r="82" spans="1:37" ht="15" customHeight="1" x14ac:dyDescent="0.45">
      <c r="A82" s="35" t="s">
        <v>927</v>
      </c>
      <c r="B82" s="39" t="s">
        <v>893</v>
      </c>
      <c r="C82" s="49">
        <v>0.97134299999999996</v>
      </c>
      <c r="D82" s="49">
        <v>0.94567900000000005</v>
      </c>
      <c r="E82" s="49">
        <v>0.93995399999999996</v>
      </c>
      <c r="F82" s="49">
        <v>0.94154000000000004</v>
      </c>
      <c r="G82" s="49">
        <v>0.93577200000000005</v>
      </c>
      <c r="H82" s="49">
        <v>0.93525599999999998</v>
      </c>
      <c r="I82" s="49">
        <v>0.93962999999999997</v>
      </c>
      <c r="J82" s="49">
        <v>0.92757699999999998</v>
      </c>
      <c r="K82" s="49">
        <v>0.92549899999999996</v>
      </c>
      <c r="L82" s="49">
        <v>0.92526399999999998</v>
      </c>
      <c r="M82" s="49">
        <v>0.92313199999999995</v>
      </c>
      <c r="N82" s="49">
        <v>0.92000099999999996</v>
      </c>
      <c r="O82" s="49">
        <v>0.92361800000000005</v>
      </c>
      <c r="P82" s="49">
        <v>0.92211399999999999</v>
      </c>
      <c r="Q82" s="49">
        <v>0.91968700000000003</v>
      </c>
      <c r="R82" s="49">
        <v>0.91744300000000001</v>
      </c>
      <c r="S82" s="49">
        <v>0.91678499999999996</v>
      </c>
      <c r="T82" s="49">
        <v>0.91549499999999995</v>
      </c>
      <c r="U82" s="49">
        <v>0.91583800000000004</v>
      </c>
      <c r="V82" s="49">
        <v>0.91375499999999998</v>
      </c>
      <c r="W82" s="49">
        <v>0.91261700000000001</v>
      </c>
      <c r="X82" s="49">
        <v>0.913246</v>
      </c>
      <c r="Y82" s="49">
        <v>0.91195599999999999</v>
      </c>
      <c r="Z82" s="49">
        <v>0.91000899999999996</v>
      </c>
      <c r="AA82" s="49">
        <v>0.91037800000000002</v>
      </c>
      <c r="AB82" s="49">
        <v>0.90972799999999998</v>
      </c>
      <c r="AC82" s="49">
        <v>0.90834700000000002</v>
      </c>
      <c r="AD82" s="49">
        <v>0.90922899999999995</v>
      </c>
      <c r="AE82" s="49">
        <v>0.90664900000000004</v>
      </c>
      <c r="AF82" s="49">
        <v>0.90678499999999995</v>
      </c>
      <c r="AG82" s="49">
        <v>0.90659900000000004</v>
      </c>
      <c r="AH82" s="49">
        <v>0.90615900000000005</v>
      </c>
      <c r="AI82" s="41">
        <v>-2.238E-3</v>
      </c>
      <c r="AJ82" s="42"/>
      <c r="AK82" s="43"/>
    </row>
    <row r="83" spans="1:37" ht="15" customHeight="1" x14ac:dyDescent="0.45">
      <c r="A83" s="35" t="s">
        <v>1160</v>
      </c>
      <c r="B83" s="39" t="s">
        <v>1047</v>
      </c>
      <c r="C83" s="49">
        <v>21.314177999999998</v>
      </c>
      <c r="D83" s="49">
        <v>23.842644</v>
      </c>
      <c r="E83" s="49">
        <v>24.827641</v>
      </c>
      <c r="F83" s="49">
        <v>25.333970999999998</v>
      </c>
      <c r="G83" s="49">
        <v>25.587554999999998</v>
      </c>
      <c r="H83" s="49">
        <v>25.791640999999998</v>
      </c>
      <c r="I83" s="49">
        <v>26.687304000000001</v>
      </c>
      <c r="J83" s="49">
        <v>26.695404</v>
      </c>
      <c r="K83" s="49">
        <v>26.962492000000001</v>
      </c>
      <c r="L83" s="49">
        <v>27.067619000000001</v>
      </c>
      <c r="M83" s="49">
        <v>27.350351</v>
      </c>
      <c r="N83" s="49">
        <v>27.802261000000001</v>
      </c>
      <c r="O83" s="49">
        <v>27.576212000000002</v>
      </c>
      <c r="P83" s="49">
        <v>27.742683</v>
      </c>
      <c r="Q83" s="49">
        <v>27.995211000000001</v>
      </c>
      <c r="R83" s="49">
        <v>28.097539999999999</v>
      </c>
      <c r="S83" s="49">
        <v>28.128895</v>
      </c>
      <c r="T83" s="49">
        <v>28.257584000000001</v>
      </c>
      <c r="U83" s="49">
        <v>28.229153</v>
      </c>
      <c r="V83" s="49">
        <v>28.441351000000001</v>
      </c>
      <c r="W83" s="49">
        <v>28.556626999999999</v>
      </c>
      <c r="X83" s="49">
        <v>28.519258000000001</v>
      </c>
      <c r="Y83" s="49">
        <v>28.648779000000001</v>
      </c>
      <c r="Z83" s="49">
        <v>28.844097000000001</v>
      </c>
      <c r="AA83" s="49">
        <v>28.822247000000001</v>
      </c>
      <c r="AB83" s="49">
        <v>28.890737999999999</v>
      </c>
      <c r="AC83" s="49">
        <v>29.031044000000001</v>
      </c>
      <c r="AD83" s="49">
        <v>28.966145999999998</v>
      </c>
      <c r="AE83" s="49">
        <v>29.216007000000001</v>
      </c>
      <c r="AF83" s="49">
        <v>29.194852999999998</v>
      </c>
      <c r="AG83" s="49">
        <v>29.216476</v>
      </c>
      <c r="AH83" s="49">
        <v>29.250595000000001</v>
      </c>
      <c r="AI83" s="41">
        <v>1.0263E-2</v>
      </c>
      <c r="AJ83" s="42"/>
      <c r="AK83" s="43"/>
    </row>
    <row r="84" spans="1:37" ht="15" customHeight="1" x14ac:dyDescent="0.45">
      <c r="A84" s="35" t="s">
        <v>1161</v>
      </c>
      <c r="B84" s="39" t="s">
        <v>1048</v>
      </c>
      <c r="C84" s="49">
        <v>4.5820860000000003</v>
      </c>
      <c r="D84" s="49">
        <v>4.922301</v>
      </c>
      <c r="E84" s="49">
        <v>5.1223840000000003</v>
      </c>
      <c r="F84" s="49">
        <v>5.291245</v>
      </c>
      <c r="G84" s="49">
        <v>5.373024</v>
      </c>
      <c r="H84" s="49">
        <v>5.5137510000000001</v>
      </c>
      <c r="I84" s="49">
        <v>5.615386</v>
      </c>
      <c r="J84" s="49">
        <v>5.6771349999999998</v>
      </c>
      <c r="K84" s="49">
        <v>5.7271200000000002</v>
      </c>
      <c r="L84" s="49">
        <v>5.7924230000000003</v>
      </c>
      <c r="M84" s="49">
        <v>5.8276000000000003</v>
      </c>
      <c r="N84" s="49">
        <v>5.8298199999999998</v>
      </c>
      <c r="O84" s="49">
        <v>5.9256279999999997</v>
      </c>
      <c r="P84" s="49">
        <v>5.9604189999999999</v>
      </c>
      <c r="Q84" s="49">
        <v>5.9792949999999996</v>
      </c>
      <c r="R84" s="49">
        <v>6.0360519999999998</v>
      </c>
      <c r="S84" s="49">
        <v>6.0839109999999996</v>
      </c>
      <c r="T84" s="49">
        <v>6.1114750000000004</v>
      </c>
      <c r="U84" s="49">
        <v>6.1589939999999999</v>
      </c>
      <c r="V84" s="49">
        <v>6.1696499999999999</v>
      </c>
      <c r="W84" s="49">
        <v>6.1923649999999997</v>
      </c>
      <c r="X84" s="49">
        <v>6.2363910000000002</v>
      </c>
      <c r="Y84" s="49">
        <v>6.2538039999999997</v>
      </c>
      <c r="Z84" s="49">
        <v>6.2598229999999999</v>
      </c>
      <c r="AA84" s="49">
        <v>6.2973169999999996</v>
      </c>
      <c r="AB84" s="49">
        <v>6.3197400000000004</v>
      </c>
      <c r="AC84" s="49">
        <v>6.3296049999999999</v>
      </c>
      <c r="AD84" s="49">
        <v>6.3705059999999998</v>
      </c>
      <c r="AE84" s="49">
        <v>6.3608909999999996</v>
      </c>
      <c r="AF84" s="49">
        <v>6.391667</v>
      </c>
      <c r="AG84" s="49">
        <v>6.4166420000000004</v>
      </c>
      <c r="AH84" s="49">
        <v>6.44</v>
      </c>
      <c r="AI84" s="41">
        <v>1.1039999999999999E-2</v>
      </c>
      <c r="AJ84" s="42"/>
      <c r="AK84" s="43"/>
    </row>
    <row r="85" spans="1:37" ht="15" customHeight="1" x14ac:dyDescent="0.45">
      <c r="C85" s="24"/>
    </row>
    <row r="86" spans="1:37" ht="15" customHeight="1" x14ac:dyDescent="0.45">
      <c r="A86" s="31"/>
      <c r="B86" s="38" t="s">
        <v>1049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</row>
    <row r="87" spans="1:37" ht="15" customHeight="1" x14ac:dyDescent="0.45">
      <c r="A87" s="35" t="s">
        <v>926</v>
      </c>
      <c r="B87" s="39" t="s">
        <v>889</v>
      </c>
      <c r="C87" s="49">
        <v>3.673584</v>
      </c>
      <c r="D87" s="49">
        <v>3.6252209999999998</v>
      </c>
      <c r="E87" s="49">
        <v>3.5789879999999998</v>
      </c>
      <c r="F87" s="49">
        <v>3.550157</v>
      </c>
      <c r="G87" s="49">
        <v>3.5574479999999999</v>
      </c>
      <c r="H87" s="49">
        <v>3.55287</v>
      </c>
      <c r="I87" s="49">
        <v>3.4710239999999999</v>
      </c>
      <c r="J87" s="49">
        <v>3.495962</v>
      </c>
      <c r="K87" s="49">
        <v>3.4759799999999998</v>
      </c>
      <c r="L87" s="49">
        <v>3.475571</v>
      </c>
      <c r="M87" s="49">
        <v>3.451759</v>
      </c>
      <c r="N87" s="49">
        <v>3.415575</v>
      </c>
      <c r="O87" s="49">
        <v>3.4422869999999999</v>
      </c>
      <c r="P87" s="49">
        <v>3.4304730000000001</v>
      </c>
      <c r="Q87" s="49">
        <v>3.4090289999999999</v>
      </c>
      <c r="R87" s="49">
        <v>3.408277</v>
      </c>
      <c r="S87" s="49">
        <v>3.412992</v>
      </c>
      <c r="T87" s="49">
        <v>3.4042870000000001</v>
      </c>
      <c r="U87" s="49">
        <v>3.4132250000000002</v>
      </c>
      <c r="V87" s="49">
        <v>3.393602</v>
      </c>
      <c r="W87" s="49">
        <v>3.3851650000000002</v>
      </c>
      <c r="X87" s="49">
        <v>3.3948140000000002</v>
      </c>
      <c r="Y87" s="49">
        <v>3.3842370000000002</v>
      </c>
      <c r="Z87" s="49">
        <v>3.3658779999999999</v>
      </c>
      <c r="AA87" s="49">
        <v>3.3728600000000002</v>
      </c>
      <c r="AB87" s="49">
        <v>3.368935</v>
      </c>
      <c r="AC87" s="49">
        <v>3.3562880000000002</v>
      </c>
      <c r="AD87" s="49">
        <v>3.3683429999999999</v>
      </c>
      <c r="AE87" s="49">
        <v>3.3408120000000001</v>
      </c>
      <c r="AF87" s="49">
        <v>3.3466290000000001</v>
      </c>
      <c r="AG87" s="49">
        <v>3.3476249999999999</v>
      </c>
      <c r="AH87" s="49">
        <v>3.3475769999999998</v>
      </c>
      <c r="AI87" s="41">
        <v>-2.993E-3</v>
      </c>
      <c r="AJ87" s="42"/>
      <c r="AK87" s="43"/>
    </row>
    <row r="88" spans="1:37" ht="15" customHeight="1" x14ac:dyDescent="0.45">
      <c r="A88" s="35" t="s">
        <v>925</v>
      </c>
      <c r="B88" s="39" t="s">
        <v>887</v>
      </c>
      <c r="C88" s="49">
        <v>19.123017999999998</v>
      </c>
      <c r="D88" s="49">
        <v>19.811509999999998</v>
      </c>
      <c r="E88" s="49">
        <v>20.072116999999999</v>
      </c>
      <c r="F88" s="49">
        <v>20.276941000000001</v>
      </c>
      <c r="G88" s="49">
        <v>20.398121</v>
      </c>
      <c r="H88" s="49">
        <v>20.426268</v>
      </c>
      <c r="I88" s="49">
        <v>20.655066999999999</v>
      </c>
      <c r="J88" s="49">
        <v>20.690200999999998</v>
      </c>
      <c r="K88" s="49">
        <v>20.756157000000002</v>
      </c>
      <c r="L88" s="49">
        <v>20.805354999999999</v>
      </c>
      <c r="M88" s="49">
        <v>20.858761000000001</v>
      </c>
      <c r="N88" s="49">
        <v>20.935188</v>
      </c>
      <c r="O88" s="49">
        <v>20.967617000000001</v>
      </c>
      <c r="P88" s="49">
        <v>21.005413000000001</v>
      </c>
      <c r="Q88" s="49">
        <v>21.052517000000002</v>
      </c>
      <c r="R88" s="49">
        <v>21.092457</v>
      </c>
      <c r="S88" s="49">
        <v>21.121120000000001</v>
      </c>
      <c r="T88" s="49">
        <v>21.151150000000001</v>
      </c>
      <c r="U88" s="49">
        <v>21.171151999999999</v>
      </c>
      <c r="V88" s="49">
        <v>21.203897000000001</v>
      </c>
      <c r="W88" s="49">
        <v>21.227772000000002</v>
      </c>
      <c r="X88" s="49">
        <v>21.241116999999999</v>
      </c>
      <c r="Y88" s="49">
        <v>21.267586000000001</v>
      </c>
      <c r="Z88" s="49">
        <v>21.293904999999999</v>
      </c>
      <c r="AA88" s="49">
        <v>21.306350999999999</v>
      </c>
      <c r="AB88" s="49">
        <v>21.325294</v>
      </c>
      <c r="AC88" s="49">
        <v>21.344678999999999</v>
      </c>
      <c r="AD88" s="49">
        <v>21.353929999999998</v>
      </c>
      <c r="AE88" s="49">
        <v>21.380949000000001</v>
      </c>
      <c r="AF88" s="49">
        <v>21.392503999999999</v>
      </c>
      <c r="AG88" s="49">
        <v>21.406960000000002</v>
      </c>
      <c r="AH88" s="49">
        <v>21.422118999999999</v>
      </c>
      <c r="AI88" s="41">
        <v>3.669E-3</v>
      </c>
      <c r="AJ88" s="42"/>
      <c r="AK88" s="43"/>
    </row>
    <row r="89" spans="1:37" ht="15" customHeight="1" x14ac:dyDescent="0.45">
      <c r="A89" s="35" t="s">
        <v>924</v>
      </c>
      <c r="B89" s="39" t="s">
        <v>885</v>
      </c>
      <c r="C89" s="49">
        <v>3.2340849999999999</v>
      </c>
      <c r="D89" s="49">
        <v>3.6015039999999998</v>
      </c>
      <c r="E89" s="49">
        <v>3.6601020000000002</v>
      </c>
      <c r="F89" s="49">
        <v>3.7134100000000001</v>
      </c>
      <c r="G89" s="49">
        <v>3.7126800000000002</v>
      </c>
      <c r="H89" s="49">
        <v>3.6288420000000001</v>
      </c>
      <c r="I89" s="49">
        <v>3.7747869999999999</v>
      </c>
      <c r="J89" s="49">
        <v>3.799207</v>
      </c>
      <c r="K89" s="49">
        <v>3.8127930000000001</v>
      </c>
      <c r="L89" s="49">
        <v>3.7986110000000002</v>
      </c>
      <c r="M89" s="49">
        <v>3.820891</v>
      </c>
      <c r="N89" s="49">
        <v>3.8654410000000001</v>
      </c>
      <c r="O89" s="49">
        <v>3.8124850000000001</v>
      </c>
      <c r="P89" s="49">
        <v>3.819547</v>
      </c>
      <c r="Q89" s="49">
        <v>3.8421090000000002</v>
      </c>
      <c r="R89" s="49">
        <v>3.8580009999999998</v>
      </c>
      <c r="S89" s="49">
        <v>3.8462619999999998</v>
      </c>
      <c r="T89" s="49">
        <v>3.8512439999999999</v>
      </c>
      <c r="U89" s="49">
        <v>3.8289249999999999</v>
      </c>
      <c r="V89" s="49">
        <v>3.8513359999999999</v>
      </c>
      <c r="W89" s="49">
        <v>3.8568799999999999</v>
      </c>
      <c r="X89" s="49">
        <v>3.8348770000000001</v>
      </c>
      <c r="Y89" s="49">
        <v>3.8443209999999999</v>
      </c>
      <c r="Z89" s="49">
        <v>3.866336</v>
      </c>
      <c r="AA89" s="49">
        <v>3.849113</v>
      </c>
      <c r="AB89" s="49">
        <v>3.8491330000000001</v>
      </c>
      <c r="AC89" s="49">
        <v>3.8629519999999999</v>
      </c>
      <c r="AD89" s="49">
        <v>3.838511</v>
      </c>
      <c r="AE89" s="49">
        <v>3.8760810000000001</v>
      </c>
      <c r="AF89" s="49">
        <v>3.8618109999999999</v>
      </c>
      <c r="AG89" s="49">
        <v>3.8551069999999998</v>
      </c>
      <c r="AH89" s="49">
        <v>3.8525969999999998</v>
      </c>
      <c r="AI89" s="41">
        <v>5.6610000000000002E-3</v>
      </c>
      <c r="AJ89" s="42"/>
      <c r="AK89" s="43"/>
    </row>
    <row r="90" spans="1:37" ht="15" customHeight="1" x14ac:dyDescent="0.45">
      <c r="A90" s="35" t="s">
        <v>923</v>
      </c>
      <c r="B90" s="39" t="s">
        <v>883</v>
      </c>
      <c r="C90" s="49">
        <v>4.1318419999999998</v>
      </c>
      <c r="D90" s="49">
        <v>4.1534849999999999</v>
      </c>
      <c r="E90" s="49">
        <v>4.1145209999999999</v>
      </c>
      <c r="F90" s="49">
        <v>4.0917269999999997</v>
      </c>
      <c r="G90" s="49">
        <v>4.0711909999999998</v>
      </c>
      <c r="H90" s="49">
        <v>4.0615790000000001</v>
      </c>
      <c r="I90" s="49">
        <v>4.0759020000000001</v>
      </c>
      <c r="J90" s="49">
        <v>4.0737610000000002</v>
      </c>
      <c r="K90" s="49">
        <v>4.0611059999999997</v>
      </c>
      <c r="L90" s="49">
        <v>4.0495479999999997</v>
      </c>
      <c r="M90" s="49">
        <v>4.0393230000000004</v>
      </c>
      <c r="N90" s="49">
        <v>4.0320539999999996</v>
      </c>
      <c r="O90" s="49">
        <v>4.0234880000000004</v>
      </c>
      <c r="P90" s="49">
        <v>4.0155479999999999</v>
      </c>
      <c r="Q90" s="49">
        <v>4.0089550000000003</v>
      </c>
      <c r="R90" s="49">
        <v>4.008858</v>
      </c>
      <c r="S90" s="49">
        <v>4.0037760000000002</v>
      </c>
      <c r="T90" s="49">
        <v>3.9978090000000002</v>
      </c>
      <c r="U90" s="49">
        <v>3.9919560000000001</v>
      </c>
      <c r="V90" s="49">
        <v>3.9868250000000001</v>
      </c>
      <c r="W90" s="49">
        <v>3.9816940000000001</v>
      </c>
      <c r="X90" s="49">
        <v>3.9764370000000002</v>
      </c>
      <c r="Y90" s="49">
        <v>3.97207</v>
      </c>
      <c r="Z90" s="49">
        <v>3.967816</v>
      </c>
      <c r="AA90" s="49">
        <v>3.963282</v>
      </c>
      <c r="AB90" s="49">
        <v>3.9592589999999999</v>
      </c>
      <c r="AC90" s="49">
        <v>3.9553229999999999</v>
      </c>
      <c r="AD90" s="49">
        <v>3.9512830000000001</v>
      </c>
      <c r="AE90" s="49">
        <v>3.9479920000000002</v>
      </c>
      <c r="AF90" s="49">
        <v>3.9443679999999999</v>
      </c>
      <c r="AG90" s="49">
        <v>3.941004</v>
      </c>
      <c r="AH90" s="49">
        <v>3.9383900000000001</v>
      </c>
      <c r="AI90" s="41">
        <v>-1.5460000000000001E-3</v>
      </c>
      <c r="AJ90" s="42"/>
      <c r="AK90" s="43"/>
    </row>
    <row r="91" spans="1:37" ht="15" customHeight="1" x14ac:dyDescent="0.45">
      <c r="A91" s="35" t="s">
        <v>922</v>
      </c>
      <c r="B91" s="39" t="s">
        <v>881</v>
      </c>
      <c r="C91" s="49">
        <v>5.0728650000000002</v>
      </c>
      <c r="D91" s="49">
        <v>4.7375350000000003</v>
      </c>
      <c r="E91" s="49">
        <v>4.6014499999999998</v>
      </c>
      <c r="F91" s="49">
        <v>4.503838</v>
      </c>
      <c r="G91" s="49">
        <v>4.4375809999999998</v>
      </c>
      <c r="H91" s="49">
        <v>4.4095639999999996</v>
      </c>
      <c r="I91" s="49">
        <v>4.3427740000000004</v>
      </c>
      <c r="J91" s="49">
        <v>4.2947610000000003</v>
      </c>
      <c r="K91" s="49">
        <v>4.2587679999999999</v>
      </c>
      <c r="L91" s="49">
        <v>4.233358</v>
      </c>
      <c r="M91" s="49">
        <v>4.2022899999999996</v>
      </c>
      <c r="N91" s="49">
        <v>4.173527</v>
      </c>
      <c r="O91" s="49">
        <v>4.1612349999999996</v>
      </c>
      <c r="P91" s="49">
        <v>4.1390390000000004</v>
      </c>
      <c r="Q91" s="49">
        <v>4.1154770000000003</v>
      </c>
      <c r="R91" s="49">
        <v>4.0935139999999999</v>
      </c>
      <c r="S91" s="49">
        <v>4.0789210000000002</v>
      </c>
      <c r="T91" s="49">
        <v>4.061871</v>
      </c>
      <c r="U91" s="49">
        <v>4.0517349999999999</v>
      </c>
      <c r="V91" s="49">
        <v>4.0327029999999997</v>
      </c>
      <c r="W91" s="49">
        <v>4.0180470000000001</v>
      </c>
      <c r="X91" s="49">
        <v>4.0103989999999996</v>
      </c>
      <c r="Y91" s="49">
        <v>3.995879</v>
      </c>
      <c r="Z91" s="49">
        <v>3.979609</v>
      </c>
      <c r="AA91" s="49">
        <v>3.9723139999999999</v>
      </c>
      <c r="AB91" s="49">
        <v>3.9614690000000001</v>
      </c>
      <c r="AC91" s="49">
        <v>3.9482819999999998</v>
      </c>
      <c r="AD91" s="49">
        <v>3.9440200000000001</v>
      </c>
      <c r="AE91" s="49">
        <v>3.9261499999999998</v>
      </c>
      <c r="AF91" s="49">
        <v>3.919842</v>
      </c>
      <c r="AG91" s="49">
        <v>3.912153</v>
      </c>
      <c r="AH91" s="49">
        <v>3.9039860000000002</v>
      </c>
      <c r="AI91" s="41">
        <v>-8.4130000000000003E-3</v>
      </c>
      <c r="AJ91" s="42"/>
      <c r="AK91" s="43"/>
    </row>
    <row r="92" spans="1:37" ht="15" customHeight="1" x14ac:dyDescent="0.45">
      <c r="A92" s="35" t="s">
        <v>921</v>
      </c>
      <c r="B92" s="39" t="s">
        <v>879</v>
      </c>
      <c r="C92" s="49">
        <v>5.0137349999999996</v>
      </c>
      <c r="D92" s="49">
        <v>4.8219000000000003</v>
      </c>
      <c r="E92" s="49">
        <v>4.7427539999999997</v>
      </c>
      <c r="F92" s="49">
        <v>4.6869750000000003</v>
      </c>
      <c r="G92" s="49">
        <v>4.641413</v>
      </c>
      <c r="H92" s="49">
        <v>4.615469</v>
      </c>
      <c r="I92" s="49">
        <v>4.6057220000000001</v>
      </c>
      <c r="J92" s="49">
        <v>4.5595869999999996</v>
      </c>
      <c r="K92" s="49">
        <v>4.5398310000000004</v>
      </c>
      <c r="L92" s="49">
        <v>4.5212899999999996</v>
      </c>
      <c r="M92" s="49">
        <v>4.5061900000000001</v>
      </c>
      <c r="N92" s="49">
        <v>4.4955629999999998</v>
      </c>
      <c r="O92" s="49">
        <v>4.4792589999999999</v>
      </c>
      <c r="P92" s="49">
        <v>4.4664679999999999</v>
      </c>
      <c r="Q92" s="49">
        <v>4.4554710000000002</v>
      </c>
      <c r="R92" s="49">
        <v>4.4412240000000001</v>
      </c>
      <c r="S92" s="49">
        <v>4.4288850000000002</v>
      </c>
      <c r="T92" s="49">
        <v>4.4188159999999996</v>
      </c>
      <c r="U92" s="49">
        <v>4.4080620000000001</v>
      </c>
      <c r="V92" s="49">
        <v>4.3998739999999996</v>
      </c>
      <c r="W92" s="49">
        <v>4.3914</v>
      </c>
      <c r="X92" s="49">
        <v>4.382504</v>
      </c>
      <c r="Y92" s="49">
        <v>4.374752</v>
      </c>
      <c r="Z92" s="49">
        <v>4.3682319999999999</v>
      </c>
      <c r="AA92" s="49">
        <v>4.3604520000000004</v>
      </c>
      <c r="AB92" s="49">
        <v>4.3533910000000002</v>
      </c>
      <c r="AC92" s="49">
        <v>4.3473769999999998</v>
      </c>
      <c r="AD92" s="49">
        <v>4.340192</v>
      </c>
      <c r="AE92" s="49">
        <v>4.3353089999999996</v>
      </c>
      <c r="AF92" s="49">
        <v>4.3285980000000004</v>
      </c>
      <c r="AG92" s="49">
        <v>4.3223880000000001</v>
      </c>
      <c r="AH92" s="49">
        <v>4.3163010000000002</v>
      </c>
      <c r="AI92" s="41">
        <v>-4.8199999999999996E-3</v>
      </c>
      <c r="AJ92" s="42"/>
      <c r="AK92" s="43"/>
    </row>
    <row r="93" spans="1:37" ht="15" customHeight="1" x14ac:dyDescent="0.45">
      <c r="A93" s="35" t="s">
        <v>1162</v>
      </c>
      <c r="B93" s="39" t="s">
        <v>1047</v>
      </c>
      <c r="C93" s="49">
        <v>22.905639999999998</v>
      </c>
      <c r="D93" s="49">
        <v>22.595912999999999</v>
      </c>
      <c r="E93" s="49">
        <v>22.579879999999999</v>
      </c>
      <c r="F93" s="49">
        <v>22.581316000000001</v>
      </c>
      <c r="G93" s="49">
        <v>22.600197000000001</v>
      </c>
      <c r="H93" s="49">
        <v>22.651952999999999</v>
      </c>
      <c r="I93" s="49">
        <v>22.502846000000002</v>
      </c>
      <c r="J93" s="49">
        <v>22.573132000000001</v>
      </c>
      <c r="K93" s="49">
        <v>22.576599000000002</v>
      </c>
      <c r="L93" s="49">
        <v>22.600512999999999</v>
      </c>
      <c r="M93" s="49">
        <v>22.596627999999999</v>
      </c>
      <c r="N93" s="49">
        <v>22.578990999999998</v>
      </c>
      <c r="O93" s="49">
        <v>22.620418999999998</v>
      </c>
      <c r="P93" s="49">
        <v>22.623096</v>
      </c>
      <c r="Q93" s="49">
        <v>22.613337000000001</v>
      </c>
      <c r="R93" s="49">
        <v>22.603945</v>
      </c>
      <c r="S93" s="49">
        <v>22.615632999999999</v>
      </c>
      <c r="T93" s="49">
        <v>22.616720000000001</v>
      </c>
      <c r="U93" s="49">
        <v>22.637135000000001</v>
      </c>
      <c r="V93" s="49">
        <v>22.625143000000001</v>
      </c>
      <c r="W93" s="49">
        <v>22.625388999999998</v>
      </c>
      <c r="X93" s="49">
        <v>22.645882</v>
      </c>
      <c r="Y93" s="49">
        <v>22.641670000000001</v>
      </c>
      <c r="Z93" s="49">
        <v>22.629673</v>
      </c>
      <c r="AA93" s="49">
        <v>22.645728999999999</v>
      </c>
      <c r="AB93" s="49">
        <v>22.648334999999999</v>
      </c>
      <c r="AC93" s="49">
        <v>22.642022999999998</v>
      </c>
      <c r="AD93" s="49">
        <v>22.663073000000001</v>
      </c>
      <c r="AE93" s="49">
        <v>22.63843</v>
      </c>
      <c r="AF93" s="49">
        <v>22.649937000000001</v>
      </c>
      <c r="AG93" s="49">
        <v>22.655859</v>
      </c>
      <c r="AH93" s="49">
        <v>22.659421999999999</v>
      </c>
      <c r="AI93" s="41">
        <v>-3.4900000000000003E-4</v>
      </c>
      <c r="AJ93" s="42"/>
      <c r="AK93" s="43"/>
    </row>
    <row r="94" spans="1:37" ht="15" customHeight="1" x14ac:dyDescent="0.45">
      <c r="A94" s="35" t="s">
        <v>1163</v>
      </c>
      <c r="B94" s="39" t="s">
        <v>1048</v>
      </c>
      <c r="C94" s="49">
        <v>36.845207000000002</v>
      </c>
      <c r="D94" s="49">
        <v>36.652934999999999</v>
      </c>
      <c r="E94" s="49">
        <v>36.650207999999999</v>
      </c>
      <c r="F94" s="49">
        <v>36.595599999999997</v>
      </c>
      <c r="G94" s="49">
        <v>36.581401999999997</v>
      </c>
      <c r="H94" s="49">
        <v>36.653438999999999</v>
      </c>
      <c r="I94" s="49">
        <v>36.571872999999997</v>
      </c>
      <c r="J94" s="49">
        <v>36.513404999999999</v>
      </c>
      <c r="K94" s="49">
        <v>36.518737999999999</v>
      </c>
      <c r="L94" s="49">
        <v>36.515746999999998</v>
      </c>
      <c r="M94" s="49">
        <v>36.524151000000003</v>
      </c>
      <c r="N94" s="49">
        <v>36.503653999999997</v>
      </c>
      <c r="O94" s="49">
        <v>36.493198</v>
      </c>
      <c r="P94" s="49">
        <v>36.500430999999999</v>
      </c>
      <c r="Q94" s="49">
        <v>36.503132000000001</v>
      </c>
      <c r="R94" s="49">
        <v>36.493766999999998</v>
      </c>
      <c r="S94" s="49">
        <v>36.492420000000003</v>
      </c>
      <c r="T94" s="49">
        <v>36.498134999999998</v>
      </c>
      <c r="U94" s="49">
        <v>36.497802999999998</v>
      </c>
      <c r="V94" s="49">
        <v>36.506625999999997</v>
      </c>
      <c r="W94" s="49">
        <v>36.513641</v>
      </c>
      <c r="X94" s="49">
        <v>36.513973</v>
      </c>
      <c r="Y94" s="49">
        <v>36.519492999999997</v>
      </c>
      <c r="Z94" s="49">
        <v>36.528542000000002</v>
      </c>
      <c r="AA94" s="49">
        <v>36.529907000000001</v>
      </c>
      <c r="AB94" s="49">
        <v>36.534163999999997</v>
      </c>
      <c r="AC94" s="49">
        <v>36.543101999999998</v>
      </c>
      <c r="AD94" s="49">
        <v>36.540619</v>
      </c>
      <c r="AE94" s="49">
        <v>36.554313999999998</v>
      </c>
      <c r="AF94" s="49">
        <v>36.556328000000001</v>
      </c>
      <c r="AG94" s="49">
        <v>36.558903000000001</v>
      </c>
      <c r="AH94" s="49">
        <v>36.559601000000001</v>
      </c>
      <c r="AI94" s="41">
        <v>-2.5099999999999998E-4</v>
      </c>
      <c r="AJ94" s="42"/>
      <c r="AK94" s="43"/>
    </row>
    <row r="95" spans="1:37" ht="15" customHeight="1" x14ac:dyDescent="0.45">
      <c r="A95" s="21"/>
    </row>
    <row r="96" spans="1:37" ht="15" customHeight="1" x14ac:dyDescent="0.45">
      <c r="A96" s="31"/>
      <c r="B96" s="38" t="s">
        <v>920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</row>
    <row r="97" spans="1:37" ht="15" customHeight="1" x14ac:dyDescent="0.45">
      <c r="A97" s="31"/>
      <c r="B97" s="38" t="s">
        <v>874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</row>
    <row r="98" spans="1:37" ht="15" customHeight="1" x14ac:dyDescent="0.45">
      <c r="A98" s="35" t="s">
        <v>919</v>
      </c>
      <c r="B98" s="39" t="s">
        <v>903</v>
      </c>
      <c r="C98" s="52">
        <v>266.53851300000002</v>
      </c>
      <c r="D98" s="52">
        <v>258.79482999999999</v>
      </c>
      <c r="E98" s="52">
        <v>249.36682099999999</v>
      </c>
      <c r="F98" s="52">
        <v>240.318726</v>
      </c>
      <c r="G98" s="52">
        <v>232.31012000000001</v>
      </c>
      <c r="H98" s="52">
        <v>230.724716</v>
      </c>
      <c r="I98" s="52">
        <v>226.87321499999999</v>
      </c>
      <c r="J98" s="52">
        <v>225.49809300000001</v>
      </c>
      <c r="K98" s="52">
        <v>224.11094700000001</v>
      </c>
      <c r="L98" s="52">
        <v>222.94657900000001</v>
      </c>
      <c r="M98" s="52">
        <v>221.79155</v>
      </c>
      <c r="N98" s="52">
        <v>220.428528</v>
      </c>
      <c r="O98" s="52">
        <v>219.424271</v>
      </c>
      <c r="P98" s="52">
        <v>218.451538</v>
      </c>
      <c r="Q98" s="52">
        <v>217.355774</v>
      </c>
      <c r="R98" s="52">
        <v>216.26507599999999</v>
      </c>
      <c r="S98" s="52">
        <v>215.228882</v>
      </c>
      <c r="T98" s="52">
        <v>214.148865</v>
      </c>
      <c r="U98" s="52">
        <v>214.77702300000001</v>
      </c>
      <c r="V98" s="52">
        <v>215.28291300000001</v>
      </c>
      <c r="W98" s="52">
        <v>215.77685500000001</v>
      </c>
      <c r="X98" s="52">
        <v>216.448105</v>
      </c>
      <c r="Y98" s="52">
        <v>217.04127500000001</v>
      </c>
      <c r="Z98" s="52">
        <v>217.52789300000001</v>
      </c>
      <c r="AA98" s="52">
        <v>218.14686599999999</v>
      </c>
      <c r="AB98" s="52">
        <v>218.766785</v>
      </c>
      <c r="AC98" s="52">
        <v>219.34023999999999</v>
      </c>
      <c r="AD98" s="52">
        <v>220.08369400000001</v>
      </c>
      <c r="AE98" s="52">
        <v>220.60740699999999</v>
      </c>
      <c r="AF98" s="52">
        <v>221.203461</v>
      </c>
      <c r="AG98" s="52">
        <v>221.82875100000001</v>
      </c>
      <c r="AH98" s="52">
        <v>222.46868900000001</v>
      </c>
      <c r="AI98" s="41">
        <v>-5.8129999999999996E-3</v>
      </c>
      <c r="AJ98" s="53"/>
      <c r="AK98" s="43"/>
    </row>
    <row r="99" spans="1:37" ht="15" customHeight="1" x14ac:dyDescent="0.45">
      <c r="A99" s="35" t="s">
        <v>918</v>
      </c>
      <c r="B99" s="39" t="s">
        <v>901</v>
      </c>
      <c r="C99" s="52">
        <v>263.97189300000002</v>
      </c>
      <c r="D99" s="52">
        <v>259.28146400000003</v>
      </c>
      <c r="E99" s="52">
        <v>249.404144</v>
      </c>
      <c r="F99" s="52">
        <v>236.245453</v>
      </c>
      <c r="G99" s="52">
        <v>226.63812300000001</v>
      </c>
      <c r="H99" s="52">
        <v>223.258636</v>
      </c>
      <c r="I99" s="52">
        <v>216.68838500000001</v>
      </c>
      <c r="J99" s="52">
        <v>215.558853</v>
      </c>
      <c r="K99" s="52">
        <v>214.64598100000001</v>
      </c>
      <c r="L99" s="52">
        <v>214.031937</v>
      </c>
      <c r="M99" s="52">
        <v>213.384995</v>
      </c>
      <c r="N99" s="52">
        <v>212.30844099999999</v>
      </c>
      <c r="O99" s="52">
        <v>211.78866600000001</v>
      </c>
      <c r="P99" s="52">
        <v>211.29016100000001</v>
      </c>
      <c r="Q99" s="52">
        <v>210.54409799999999</v>
      </c>
      <c r="R99" s="52">
        <v>209.902771</v>
      </c>
      <c r="S99" s="52">
        <v>209.37359599999999</v>
      </c>
      <c r="T99" s="52">
        <v>208.80426</v>
      </c>
      <c r="U99" s="52">
        <v>208.467682</v>
      </c>
      <c r="V99" s="52">
        <v>207.93173200000001</v>
      </c>
      <c r="W99" s="52">
        <v>207.38865699999999</v>
      </c>
      <c r="X99" s="52">
        <v>207.15988200000001</v>
      </c>
      <c r="Y99" s="52">
        <v>206.810959</v>
      </c>
      <c r="Z99" s="52">
        <v>206.291977</v>
      </c>
      <c r="AA99" s="52">
        <v>206.01151999999999</v>
      </c>
      <c r="AB99" s="52">
        <v>205.74234000000001</v>
      </c>
      <c r="AC99" s="52">
        <v>205.409988</v>
      </c>
      <c r="AD99" s="52">
        <v>205.36875900000001</v>
      </c>
      <c r="AE99" s="52">
        <v>204.964584</v>
      </c>
      <c r="AF99" s="52">
        <v>204.702316</v>
      </c>
      <c r="AG99" s="52">
        <v>204.49041700000001</v>
      </c>
      <c r="AH99" s="52">
        <v>204.32197600000001</v>
      </c>
      <c r="AI99" s="41">
        <v>-8.2290000000000002E-3</v>
      </c>
      <c r="AJ99" s="53"/>
      <c r="AK99" s="43"/>
    </row>
    <row r="100" spans="1:37" ht="15" customHeight="1" x14ac:dyDescent="0.45">
      <c r="A100" s="35" t="s">
        <v>917</v>
      </c>
      <c r="B100" s="39" t="s">
        <v>899</v>
      </c>
      <c r="C100" s="52">
        <v>172.973816</v>
      </c>
      <c r="D100" s="52">
        <v>170.951584</v>
      </c>
      <c r="E100" s="52">
        <v>166.65081799999999</v>
      </c>
      <c r="F100" s="52">
        <v>161.37016299999999</v>
      </c>
      <c r="G100" s="52">
        <v>156.798416</v>
      </c>
      <c r="H100" s="52">
        <v>156.45622299999999</v>
      </c>
      <c r="I100" s="52">
        <v>153.090057</v>
      </c>
      <c r="J100" s="52">
        <v>152.568207</v>
      </c>
      <c r="K100" s="52">
        <v>152.01092499999999</v>
      </c>
      <c r="L100" s="52">
        <v>151.689178</v>
      </c>
      <c r="M100" s="52">
        <v>151.33377100000001</v>
      </c>
      <c r="N100" s="52">
        <v>150.65557899999999</v>
      </c>
      <c r="O100" s="52">
        <v>150.410797</v>
      </c>
      <c r="P100" s="52">
        <v>150.17894000000001</v>
      </c>
      <c r="Q100" s="52">
        <v>149.754425</v>
      </c>
      <c r="R100" s="52">
        <v>149.45192</v>
      </c>
      <c r="S100" s="52">
        <v>149.23973100000001</v>
      </c>
      <c r="T100" s="52">
        <v>148.98976099999999</v>
      </c>
      <c r="U100" s="52">
        <v>148.91265899999999</v>
      </c>
      <c r="V100" s="52">
        <v>148.66159099999999</v>
      </c>
      <c r="W100" s="52">
        <v>148.39823899999999</v>
      </c>
      <c r="X100" s="52">
        <v>148.37470999999999</v>
      </c>
      <c r="Y100" s="52">
        <v>148.25314299999999</v>
      </c>
      <c r="Z100" s="52">
        <v>147.99491900000001</v>
      </c>
      <c r="AA100" s="52">
        <v>147.91769400000001</v>
      </c>
      <c r="AB100" s="52">
        <v>147.845856</v>
      </c>
      <c r="AC100" s="52">
        <v>147.72331199999999</v>
      </c>
      <c r="AD100" s="52">
        <v>147.822281</v>
      </c>
      <c r="AE100" s="52">
        <v>147.634613</v>
      </c>
      <c r="AF100" s="52">
        <v>147.55552700000001</v>
      </c>
      <c r="AG100" s="52">
        <v>147.511368</v>
      </c>
      <c r="AH100" s="52">
        <v>147.50349399999999</v>
      </c>
      <c r="AI100" s="41">
        <v>-5.1250000000000002E-3</v>
      </c>
      <c r="AJ100" s="53"/>
      <c r="AK100" s="43"/>
    </row>
    <row r="101" spans="1:37" ht="15" customHeight="1" x14ac:dyDescent="0.45">
      <c r="A101" s="35" t="s">
        <v>916</v>
      </c>
      <c r="B101" s="39" t="s">
        <v>897</v>
      </c>
      <c r="C101" s="52">
        <v>184.16880800000001</v>
      </c>
      <c r="D101" s="52">
        <v>182.73208600000001</v>
      </c>
      <c r="E101" s="52">
        <v>179.830612</v>
      </c>
      <c r="F101" s="52">
        <v>174.78471400000001</v>
      </c>
      <c r="G101" s="52">
        <v>171.44541899999999</v>
      </c>
      <c r="H101" s="52">
        <v>169.97936999999999</v>
      </c>
      <c r="I101" s="52">
        <v>163.13557399999999</v>
      </c>
      <c r="J101" s="52">
        <v>163.60827599999999</v>
      </c>
      <c r="K101" s="52">
        <v>164.05372600000001</v>
      </c>
      <c r="L101" s="52">
        <v>164.71798699999999</v>
      </c>
      <c r="M101" s="52">
        <v>165.32685900000001</v>
      </c>
      <c r="N101" s="52">
        <v>165.59899899999999</v>
      </c>
      <c r="O101" s="52">
        <v>166.30946399999999</v>
      </c>
      <c r="P101" s="52">
        <v>166.998627</v>
      </c>
      <c r="Q101" s="52">
        <v>167.48324600000001</v>
      </c>
      <c r="R101" s="52">
        <v>168.09558100000001</v>
      </c>
      <c r="S101" s="52">
        <v>168.81073000000001</v>
      </c>
      <c r="T101" s="52">
        <v>169.47894299999999</v>
      </c>
      <c r="U101" s="52">
        <v>170.303574</v>
      </c>
      <c r="V101" s="52">
        <v>170.94811999999999</v>
      </c>
      <c r="W101" s="52">
        <v>171.57456999999999</v>
      </c>
      <c r="X101" s="52">
        <v>172.439865</v>
      </c>
      <c r="Y101" s="52">
        <v>173.19787600000001</v>
      </c>
      <c r="Z101" s="52">
        <v>173.807648</v>
      </c>
      <c r="AA101" s="52">
        <v>174.59677099999999</v>
      </c>
      <c r="AB101" s="52">
        <v>175.384064</v>
      </c>
      <c r="AC101" s="52">
        <v>176.10960399999999</v>
      </c>
      <c r="AD101" s="52">
        <v>177.05947900000001</v>
      </c>
      <c r="AE101" s="52">
        <v>177.705994</v>
      </c>
      <c r="AF101" s="52">
        <v>178.455826</v>
      </c>
      <c r="AG101" s="52">
        <v>179.236267</v>
      </c>
      <c r="AH101" s="52">
        <v>180.04705799999999</v>
      </c>
      <c r="AI101" s="41">
        <v>-7.2999999999999996E-4</v>
      </c>
      <c r="AJ101" s="53"/>
      <c r="AK101" s="43"/>
    </row>
    <row r="102" spans="1:37" ht="15" customHeight="1" x14ac:dyDescent="0.45">
      <c r="A102" s="35" t="s">
        <v>915</v>
      </c>
      <c r="B102" s="39" t="s">
        <v>895</v>
      </c>
      <c r="C102" s="52">
        <v>231.91864000000001</v>
      </c>
      <c r="D102" s="52">
        <v>230.52375799999999</v>
      </c>
      <c r="E102" s="52">
        <v>226.71426400000001</v>
      </c>
      <c r="F102" s="52">
        <v>221.10136399999999</v>
      </c>
      <c r="G102" s="52">
        <v>213.607529</v>
      </c>
      <c r="H102" s="52">
        <v>212.22699</v>
      </c>
      <c r="I102" s="52">
        <v>206.62974500000001</v>
      </c>
      <c r="J102" s="52">
        <v>205.78836100000001</v>
      </c>
      <c r="K102" s="52">
        <v>205.111313</v>
      </c>
      <c r="L102" s="52">
        <v>204.69859299999999</v>
      </c>
      <c r="M102" s="52">
        <v>204.23796100000001</v>
      </c>
      <c r="N102" s="52">
        <v>203.407791</v>
      </c>
      <c r="O102" s="52">
        <v>203.09094200000001</v>
      </c>
      <c r="P102" s="52">
        <v>202.79039</v>
      </c>
      <c r="Q102" s="52">
        <v>203.98400899999999</v>
      </c>
      <c r="R102" s="52">
        <v>205.27316300000001</v>
      </c>
      <c r="S102" s="52">
        <v>206.67211900000001</v>
      </c>
      <c r="T102" s="52">
        <v>208.01895099999999</v>
      </c>
      <c r="U102" s="52">
        <v>209.55171200000001</v>
      </c>
      <c r="V102" s="52">
        <v>210.87574799999999</v>
      </c>
      <c r="W102" s="52">
        <v>212.179565</v>
      </c>
      <c r="X102" s="52">
        <v>213.747162</v>
      </c>
      <c r="Y102" s="52">
        <v>215.187759</v>
      </c>
      <c r="Z102" s="52">
        <v>216.45581100000001</v>
      </c>
      <c r="AA102" s="52">
        <v>217.92349200000001</v>
      </c>
      <c r="AB102" s="52">
        <v>219.38308699999999</v>
      </c>
      <c r="AC102" s="52">
        <v>220.768021</v>
      </c>
      <c r="AD102" s="52">
        <v>222.407837</v>
      </c>
      <c r="AE102" s="52">
        <v>223.697678</v>
      </c>
      <c r="AF102" s="52">
        <v>225.10450700000001</v>
      </c>
      <c r="AG102" s="52">
        <v>226.54406700000001</v>
      </c>
      <c r="AH102" s="52">
        <v>228.01338200000001</v>
      </c>
      <c r="AI102" s="41">
        <v>-5.4799999999999998E-4</v>
      </c>
      <c r="AJ102" s="53"/>
      <c r="AK102" s="43"/>
    </row>
    <row r="103" spans="1:37" ht="15" customHeight="1" x14ac:dyDescent="0.45">
      <c r="A103" s="35" t="s">
        <v>914</v>
      </c>
      <c r="B103" s="39" t="s">
        <v>893</v>
      </c>
      <c r="C103" s="52">
        <v>374.82540899999998</v>
      </c>
      <c r="D103" s="52">
        <v>369.29083300000002</v>
      </c>
      <c r="E103" s="52">
        <v>360.979401</v>
      </c>
      <c r="F103" s="52">
        <v>350.63223299999999</v>
      </c>
      <c r="G103" s="52">
        <v>340.16806000000003</v>
      </c>
      <c r="H103" s="52">
        <v>342.72100799999998</v>
      </c>
      <c r="I103" s="52">
        <v>340.95834400000001</v>
      </c>
      <c r="J103" s="52">
        <v>342.57470699999999</v>
      </c>
      <c r="K103" s="52">
        <v>344.65225199999998</v>
      </c>
      <c r="L103" s="52">
        <v>347.23501599999997</v>
      </c>
      <c r="M103" s="52">
        <v>349.719604</v>
      </c>
      <c r="N103" s="52">
        <v>351.47549400000003</v>
      </c>
      <c r="O103" s="52">
        <v>354.01608299999998</v>
      </c>
      <c r="P103" s="52">
        <v>356.55636600000003</v>
      </c>
      <c r="Q103" s="52">
        <v>358.73968500000001</v>
      </c>
      <c r="R103" s="52">
        <v>360.975525</v>
      </c>
      <c r="S103" s="52">
        <v>363.34075899999999</v>
      </c>
      <c r="T103" s="52">
        <v>365.61721799999998</v>
      </c>
      <c r="U103" s="52">
        <v>368.22436499999998</v>
      </c>
      <c r="V103" s="52">
        <v>370.48818999999997</v>
      </c>
      <c r="W103" s="52">
        <v>372.71829200000002</v>
      </c>
      <c r="X103" s="52">
        <v>375.41348299999999</v>
      </c>
      <c r="Y103" s="52">
        <v>377.89901700000001</v>
      </c>
      <c r="Z103" s="52">
        <v>380.09774800000002</v>
      </c>
      <c r="AA103" s="52">
        <v>382.64776599999999</v>
      </c>
      <c r="AB103" s="52">
        <v>385.19601399999999</v>
      </c>
      <c r="AC103" s="52">
        <v>387.62283300000001</v>
      </c>
      <c r="AD103" s="52">
        <v>390.49279799999999</v>
      </c>
      <c r="AE103" s="52">
        <v>392.76196299999998</v>
      </c>
      <c r="AF103" s="52">
        <v>395.23635899999999</v>
      </c>
      <c r="AG103" s="52">
        <v>397.77322400000003</v>
      </c>
      <c r="AH103" s="52">
        <v>400.34716800000001</v>
      </c>
      <c r="AI103" s="41">
        <v>2.127E-3</v>
      </c>
      <c r="AJ103" s="53"/>
      <c r="AK103" s="43"/>
    </row>
    <row r="104" spans="1:37" ht="15" customHeight="1" x14ac:dyDescent="0.45">
      <c r="A104" s="35" t="s">
        <v>1164</v>
      </c>
      <c r="B104" s="39" t="s">
        <v>1047</v>
      </c>
      <c r="C104" s="52">
        <v>166.264343</v>
      </c>
      <c r="D104" s="52">
        <v>164.70640599999999</v>
      </c>
      <c r="E104" s="52">
        <v>161.99623099999999</v>
      </c>
      <c r="F104" s="52">
        <v>157.76672400000001</v>
      </c>
      <c r="G104" s="52">
        <v>153.42083700000001</v>
      </c>
      <c r="H104" s="52">
        <v>150.03762800000001</v>
      </c>
      <c r="I104" s="52">
        <v>145.450806</v>
      </c>
      <c r="J104" s="52">
        <v>145.02351400000001</v>
      </c>
      <c r="K104" s="52">
        <v>144.58990499999999</v>
      </c>
      <c r="L104" s="52">
        <v>144.30462600000001</v>
      </c>
      <c r="M104" s="52">
        <v>144.010559</v>
      </c>
      <c r="N104" s="52">
        <v>143.51859999999999</v>
      </c>
      <c r="O104" s="52">
        <v>143.292282</v>
      </c>
      <c r="P104" s="52">
        <v>143.06607099999999</v>
      </c>
      <c r="Q104" s="52">
        <v>142.72764599999999</v>
      </c>
      <c r="R104" s="52">
        <v>142.46469099999999</v>
      </c>
      <c r="S104" s="52">
        <v>142.272797</v>
      </c>
      <c r="T104" s="52">
        <v>142.06050099999999</v>
      </c>
      <c r="U104" s="52">
        <v>141.9599</v>
      </c>
      <c r="V104" s="52">
        <v>141.766006</v>
      </c>
      <c r="W104" s="52">
        <v>141.57080099999999</v>
      </c>
      <c r="X104" s="52">
        <v>141.52529899999999</v>
      </c>
      <c r="Y104" s="52">
        <v>141.42392000000001</v>
      </c>
      <c r="Z104" s="52">
        <v>141.24331699999999</v>
      </c>
      <c r="AA104" s="52">
        <v>141.175827</v>
      </c>
      <c r="AB104" s="52">
        <v>141.11407500000001</v>
      </c>
      <c r="AC104" s="52">
        <v>141.05787699999999</v>
      </c>
      <c r="AD104" s="52">
        <v>141.13859600000001</v>
      </c>
      <c r="AE104" s="52">
        <v>141.35266100000001</v>
      </c>
      <c r="AF104" s="52">
        <v>141.806839</v>
      </c>
      <c r="AG104" s="52">
        <v>142.270264</v>
      </c>
      <c r="AH104" s="52">
        <v>142.742538</v>
      </c>
      <c r="AI104" s="41">
        <v>-4.908E-3</v>
      </c>
      <c r="AJ104" s="53"/>
      <c r="AK104" s="43"/>
    </row>
    <row r="105" spans="1:37" ht="15" customHeight="1" x14ac:dyDescent="0.45">
      <c r="A105" s="35" t="s">
        <v>1165</v>
      </c>
      <c r="B105" s="39" t="s">
        <v>1048</v>
      </c>
      <c r="C105" s="52">
        <v>233.82427999999999</v>
      </c>
      <c r="D105" s="52">
        <v>230.97438</v>
      </c>
      <c r="E105" s="52">
        <v>226.46798699999999</v>
      </c>
      <c r="F105" s="52">
        <v>220.092941</v>
      </c>
      <c r="G105" s="52">
        <v>214.72789</v>
      </c>
      <c r="H105" s="52">
        <v>208.67913799999999</v>
      </c>
      <c r="I105" s="52">
        <v>206.38720699999999</v>
      </c>
      <c r="J105" s="52">
        <v>205.72737100000001</v>
      </c>
      <c r="K105" s="52">
        <v>205.58935500000001</v>
      </c>
      <c r="L105" s="52">
        <v>205.602631</v>
      </c>
      <c r="M105" s="52">
        <v>205.59028599999999</v>
      </c>
      <c r="N105" s="52">
        <v>205.38458299999999</v>
      </c>
      <c r="O105" s="52">
        <v>205.42112700000001</v>
      </c>
      <c r="P105" s="52">
        <v>205.46054100000001</v>
      </c>
      <c r="Q105" s="52">
        <v>205.39704900000001</v>
      </c>
      <c r="R105" s="52">
        <v>205.37808200000001</v>
      </c>
      <c r="S105" s="52">
        <v>205.41429099999999</v>
      </c>
      <c r="T105" s="52">
        <v>205.422821</v>
      </c>
      <c r="U105" s="52">
        <v>205.534515</v>
      </c>
      <c r="V105" s="52">
        <v>205.55003400000001</v>
      </c>
      <c r="W105" s="52">
        <v>205.56126399999999</v>
      </c>
      <c r="X105" s="52">
        <v>205.71182300000001</v>
      </c>
      <c r="Y105" s="52">
        <v>205.804428</v>
      </c>
      <c r="Z105" s="52">
        <v>205.81662</v>
      </c>
      <c r="AA105" s="52">
        <v>205.93412799999999</v>
      </c>
      <c r="AB105" s="52">
        <v>206.054001</v>
      </c>
      <c r="AC105" s="52">
        <v>206.13857999999999</v>
      </c>
      <c r="AD105" s="52">
        <v>206.35429400000001</v>
      </c>
      <c r="AE105" s="52">
        <v>206.402252</v>
      </c>
      <c r="AF105" s="52">
        <v>206.50813299999999</v>
      </c>
      <c r="AG105" s="52">
        <v>206.636368</v>
      </c>
      <c r="AH105" s="52">
        <v>206.77958699999999</v>
      </c>
      <c r="AI105" s="41">
        <v>-3.9569999999999996E-3</v>
      </c>
      <c r="AJ105" s="53"/>
      <c r="AK105" s="43"/>
    </row>
    <row r="106" spans="1:37" ht="15" customHeight="1" x14ac:dyDescent="0.45">
      <c r="A106" s="35" t="s">
        <v>913</v>
      </c>
      <c r="B106" s="39" t="s">
        <v>891</v>
      </c>
      <c r="C106" s="52">
        <v>193.55296300000001</v>
      </c>
      <c r="D106" s="52">
        <v>190.73744199999999</v>
      </c>
      <c r="E106" s="52">
        <v>186.68551600000001</v>
      </c>
      <c r="F106" s="52">
        <v>181.153076</v>
      </c>
      <c r="G106" s="52">
        <v>176.303314</v>
      </c>
      <c r="H106" s="52">
        <v>174.03062399999999</v>
      </c>
      <c r="I106" s="52">
        <v>168.49671900000001</v>
      </c>
      <c r="J106" s="52">
        <v>168.23957799999999</v>
      </c>
      <c r="K106" s="52">
        <v>167.97290000000001</v>
      </c>
      <c r="L106" s="52">
        <v>167.997894</v>
      </c>
      <c r="M106" s="52">
        <v>167.881226</v>
      </c>
      <c r="N106" s="52">
        <v>167.359207</v>
      </c>
      <c r="O106" s="52">
        <v>167.63031000000001</v>
      </c>
      <c r="P106" s="52">
        <v>167.65838600000001</v>
      </c>
      <c r="Q106" s="52">
        <v>167.62318400000001</v>
      </c>
      <c r="R106" s="52">
        <v>167.788757</v>
      </c>
      <c r="S106" s="52">
        <v>168.07629399999999</v>
      </c>
      <c r="T106" s="52">
        <v>168.255798</v>
      </c>
      <c r="U106" s="52">
        <v>168.70115699999999</v>
      </c>
      <c r="V106" s="52">
        <v>168.817688</v>
      </c>
      <c r="W106" s="52">
        <v>168.98957799999999</v>
      </c>
      <c r="X106" s="52">
        <v>169.48898299999999</v>
      </c>
      <c r="Y106" s="52">
        <v>169.76367200000001</v>
      </c>
      <c r="Z106" s="52">
        <v>169.85514800000001</v>
      </c>
      <c r="AA106" s="52">
        <v>170.28282200000001</v>
      </c>
      <c r="AB106" s="52">
        <v>170.63391100000001</v>
      </c>
      <c r="AC106" s="52">
        <v>170.88095100000001</v>
      </c>
      <c r="AD106" s="52">
        <v>171.50524899999999</v>
      </c>
      <c r="AE106" s="52">
        <v>171.68009900000001</v>
      </c>
      <c r="AF106" s="52">
        <v>172.25288399999999</v>
      </c>
      <c r="AG106" s="52">
        <v>172.81393399999999</v>
      </c>
      <c r="AH106" s="52">
        <v>173.386154</v>
      </c>
      <c r="AI106" s="41">
        <v>-3.5430000000000001E-3</v>
      </c>
      <c r="AJ106" s="53"/>
      <c r="AK106" s="43"/>
    </row>
    <row r="107" spans="1:37" ht="15" customHeight="1" x14ac:dyDescent="0.45">
      <c r="A107" s="21"/>
    </row>
    <row r="108" spans="1:37" ht="15" customHeight="1" x14ac:dyDescent="0.45">
      <c r="A108" s="31"/>
      <c r="B108" s="38" t="s">
        <v>872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</row>
    <row r="109" spans="1:37" ht="15" customHeight="1" x14ac:dyDescent="0.45">
      <c r="A109" s="35" t="s">
        <v>912</v>
      </c>
      <c r="B109" s="39" t="s">
        <v>889</v>
      </c>
      <c r="C109" s="52">
        <v>246.25941499999999</v>
      </c>
      <c r="D109" s="52">
        <v>239.72602800000001</v>
      </c>
      <c r="E109" s="52">
        <v>232.780823</v>
      </c>
      <c r="F109" s="52">
        <v>220.55564899999999</v>
      </c>
      <c r="G109" s="52">
        <v>211.95938100000001</v>
      </c>
      <c r="H109" s="52">
        <v>198.90481600000001</v>
      </c>
      <c r="I109" s="52">
        <v>190.24717699999999</v>
      </c>
      <c r="J109" s="52">
        <v>186.884018</v>
      </c>
      <c r="K109" s="52">
        <v>183.594086</v>
      </c>
      <c r="L109" s="52">
        <v>180.48962399999999</v>
      </c>
      <c r="M109" s="52">
        <v>177.444885</v>
      </c>
      <c r="N109" s="52">
        <v>174.31353799999999</v>
      </c>
      <c r="O109" s="52">
        <v>171.47163399999999</v>
      </c>
      <c r="P109" s="52">
        <v>168.704376</v>
      </c>
      <c r="Q109" s="52">
        <v>165.90437299999999</v>
      </c>
      <c r="R109" s="52">
        <v>163.20465100000001</v>
      </c>
      <c r="S109" s="52">
        <v>160.60801699999999</v>
      </c>
      <c r="T109" s="52">
        <v>158.03341699999999</v>
      </c>
      <c r="U109" s="52">
        <v>157.36651599999999</v>
      </c>
      <c r="V109" s="52">
        <v>156.63417100000001</v>
      </c>
      <c r="W109" s="52">
        <v>155.917145</v>
      </c>
      <c r="X109" s="52">
        <v>155.351395</v>
      </c>
      <c r="Y109" s="52">
        <v>154.75044299999999</v>
      </c>
      <c r="Z109" s="52">
        <v>154.09338399999999</v>
      </c>
      <c r="AA109" s="52">
        <v>153.55297899999999</v>
      </c>
      <c r="AB109" s="52">
        <v>153.03161600000001</v>
      </c>
      <c r="AC109" s="52">
        <v>152.497086</v>
      </c>
      <c r="AD109" s="52">
        <v>152.09910600000001</v>
      </c>
      <c r="AE109" s="52">
        <v>151.558853</v>
      </c>
      <c r="AF109" s="52">
        <v>151.09120200000001</v>
      </c>
      <c r="AG109" s="52">
        <v>150.65609699999999</v>
      </c>
      <c r="AH109" s="52">
        <v>150.25145000000001</v>
      </c>
      <c r="AI109" s="41">
        <v>-1.5812E-2</v>
      </c>
      <c r="AJ109" s="53"/>
      <c r="AK109" s="43"/>
    </row>
    <row r="110" spans="1:37" ht="15" customHeight="1" x14ac:dyDescent="0.45">
      <c r="A110" s="35" t="s">
        <v>911</v>
      </c>
      <c r="B110" s="39" t="s">
        <v>887</v>
      </c>
      <c r="C110" s="52">
        <v>346.97671500000001</v>
      </c>
      <c r="D110" s="52">
        <v>342.36554000000001</v>
      </c>
      <c r="E110" s="52">
        <v>337.44268799999998</v>
      </c>
      <c r="F110" s="52">
        <v>327.71133400000002</v>
      </c>
      <c r="G110" s="52">
        <v>320.61190800000003</v>
      </c>
      <c r="H110" s="52">
        <v>310.29055799999998</v>
      </c>
      <c r="I110" s="52">
        <v>302.95452899999998</v>
      </c>
      <c r="J110" s="52">
        <v>300.24880999999999</v>
      </c>
      <c r="K110" s="52">
        <v>297.61752300000001</v>
      </c>
      <c r="L110" s="52">
        <v>295.26977499999998</v>
      </c>
      <c r="M110" s="52">
        <v>292.92913800000002</v>
      </c>
      <c r="N110" s="52">
        <v>290.30300899999997</v>
      </c>
      <c r="O110" s="52">
        <v>288.16433699999999</v>
      </c>
      <c r="P110" s="52">
        <v>286.08371</v>
      </c>
      <c r="Q110" s="52">
        <v>283.84497099999999</v>
      </c>
      <c r="R110" s="52">
        <v>282.74377399999997</v>
      </c>
      <c r="S110" s="52">
        <v>281.858948</v>
      </c>
      <c r="T110" s="52">
        <v>280.95291099999997</v>
      </c>
      <c r="U110" s="52">
        <v>280.26147500000002</v>
      </c>
      <c r="V110" s="52">
        <v>279.43170199999997</v>
      </c>
      <c r="W110" s="52">
        <v>278.62643400000002</v>
      </c>
      <c r="X110" s="52">
        <v>278.09957900000001</v>
      </c>
      <c r="Y110" s="52">
        <v>277.49694799999997</v>
      </c>
      <c r="Z110" s="52">
        <v>276.77743500000003</v>
      </c>
      <c r="AA110" s="52">
        <v>276.27200299999998</v>
      </c>
      <c r="AB110" s="52">
        <v>275.79473899999999</v>
      </c>
      <c r="AC110" s="52">
        <v>275.28649899999999</v>
      </c>
      <c r="AD110" s="52">
        <v>275.03042599999998</v>
      </c>
      <c r="AE110" s="52">
        <v>274.494934</v>
      </c>
      <c r="AF110" s="52">
        <v>274.09197999999998</v>
      </c>
      <c r="AG110" s="52">
        <v>273.74349999999998</v>
      </c>
      <c r="AH110" s="52">
        <v>273.44574</v>
      </c>
      <c r="AI110" s="41">
        <v>-7.6530000000000001E-3</v>
      </c>
      <c r="AJ110" s="53"/>
      <c r="AK110" s="43"/>
    </row>
    <row r="111" spans="1:37" ht="15" customHeight="1" x14ac:dyDescent="0.45">
      <c r="A111" s="35" t="s">
        <v>910</v>
      </c>
      <c r="B111" s="39" t="s">
        <v>885</v>
      </c>
      <c r="C111" s="52">
        <v>259.07885700000003</v>
      </c>
      <c r="D111" s="52">
        <v>255.61691300000001</v>
      </c>
      <c r="E111" s="52">
        <v>252.197968</v>
      </c>
      <c r="F111" s="52">
        <v>246.58223000000001</v>
      </c>
      <c r="G111" s="52">
        <v>242.479309</v>
      </c>
      <c r="H111" s="52">
        <v>236.80703700000001</v>
      </c>
      <c r="I111" s="52">
        <v>234.554214</v>
      </c>
      <c r="J111" s="52">
        <v>233.587234</v>
      </c>
      <c r="K111" s="52">
        <v>232.94984400000001</v>
      </c>
      <c r="L111" s="52">
        <v>232.37695299999999</v>
      </c>
      <c r="M111" s="52">
        <v>231.79830899999999</v>
      </c>
      <c r="N111" s="52">
        <v>231.13659699999999</v>
      </c>
      <c r="O111" s="52">
        <v>230.60766599999999</v>
      </c>
      <c r="P111" s="52">
        <v>230.08689899999999</v>
      </c>
      <c r="Q111" s="52">
        <v>229.51791399999999</v>
      </c>
      <c r="R111" s="52">
        <v>228.958313</v>
      </c>
      <c r="S111" s="52">
        <v>229.13784799999999</v>
      </c>
      <c r="T111" s="52">
        <v>229.30316199999999</v>
      </c>
      <c r="U111" s="52">
        <v>229.513138</v>
      </c>
      <c r="V111" s="52">
        <v>229.67276000000001</v>
      </c>
      <c r="W111" s="52">
        <v>229.82501199999999</v>
      </c>
      <c r="X111" s="52">
        <v>230.040131</v>
      </c>
      <c r="Y111" s="52">
        <v>230.22348</v>
      </c>
      <c r="Z111" s="52">
        <v>230.364822</v>
      </c>
      <c r="AA111" s="52">
        <v>230.55201700000001</v>
      </c>
      <c r="AB111" s="52">
        <v>230.73635899999999</v>
      </c>
      <c r="AC111" s="52">
        <v>230.901993</v>
      </c>
      <c r="AD111" s="52">
        <v>231.124908</v>
      </c>
      <c r="AE111" s="52">
        <v>231.266006</v>
      </c>
      <c r="AF111" s="52">
        <v>231.43228099999999</v>
      </c>
      <c r="AG111" s="52">
        <v>231.739655</v>
      </c>
      <c r="AH111" s="52">
        <v>232.05027799999999</v>
      </c>
      <c r="AI111" s="41">
        <v>-3.5479999999999999E-3</v>
      </c>
      <c r="AJ111" s="53"/>
      <c r="AK111" s="43"/>
    </row>
    <row r="112" spans="1:37" ht="15" customHeight="1" x14ac:dyDescent="0.45">
      <c r="A112" s="35" t="s">
        <v>909</v>
      </c>
      <c r="B112" s="39" t="s">
        <v>883</v>
      </c>
      <c r="C112" s="52">
        <v>275.55026199999998</v>
      </c>
      <c r="D112" s="52">
        <v>268.77417000000003</v>
      </c>
      <c r="E112" s="52">
        <v>261.46829200000002</v>
      </c>
      <c r="F112" s="52">
        <v>250.44314600000001</v>
      </c>
      <c r="G112" s="52">
        <v>239.70365899999999</v>
      </c>
      <c r="H112" s="52">
        <v>229.82595800000001</v>
      </c>
      <c r="I112" s="52">
        <v>225.40089399999999</v>
      </c>
      <c r="J112" s="52">
        <v>223.70611600000001</v>
      </c>
      <c r="K112" s="52">
        <v>222.029663</v>
      </c>
      <c r="L112" s="52">
        <v>220.46186800000001</v>
      </c>
      <c r="M112" s="52">
        <v>218.906891</v>
      </c>
      <c r="N112" s="52">
        <v>217.240005</v>
      </c>
      <c r="O112" s="52">
        <v>215.80354299999999</v>
      </c>
      <c r="P112" s="52">
        <v>214.39627100000001</v>
      </c>
      <c r="Q112" s="52">
        <v>212.92308</v>
      </c>
      <c r="R112" s="52">
        <v>211.48619099999999</v>
      </c>
      <c r="S112" s="52">
        <v>210.253265</v>
      </c>
      <c r="T112" s="52">
        <v>209.01916499999999</v>
      </c>
      <c r="U112" s="52">
        <v>207.881866</v>
      </c>
      <c r="V112" s="52">
        <v>206.68388400000001</v>
      </c>
      <c r="W112" s="52">
        <v>205.495667</v>
      </c>
      <c r="X112" s="52">
        <v>204.43630999999999</v>
      </c>
      <c r="Y112" s="52">
        <v>203.343018</v>
      </c>
      <c r="Z112" s="52">
        <v>202.19541899999999</v>
      </c>
      <c r="AA112" s="52">
        <v>201.15029899999999</v>
      </c>
      <c r="AB112" s="52">
        <v>200.119888</v>
      </c>
      <c r="AC112" s="52">
        <v>199.07484400000001</v>
      </c>
      <c r="AD112" s="52">
        <v>198.15571600000001</v>
      </c>
      <c r="AE112" s="52">
        <v>197.099808</v>
      </c>
      <c r="AF112" s="52">
        <v>196.11097699999999</v>
      </c>
      <c r="AG112" s="52">
        <v>195.151611</v>
      </c>
      <c r="AH112" s="52">
        <v>194.220978</v>
      </c>
      <c r="AI112" s="41">
        <v>-1.1220000000000001E-2</v>
      </c>
      <c r="AJ112" s="53"/>
      <c r="AK112" s="43"/>
    </row>
    <row r="113" spans="1:37" ht="15" customHeight="1" x14ac:dyDescent="0.45">
      <c r="A113" s="35" t="s">
        <v>908</v>
      </c>
      <c r="B113" s="39" t="s">
        <v>881</v>
      </c>
      <c r="C113" s="52">
        <v>268.31140099999999</v>
      </c>
      <c r="D113" s="52">
        <v>259.680969</v>
      </c>
      <c r="E113" s="52">
        <v>249.88479599999999</v>
      </c>
      <c r="F113" s="52">
        <v>234.95837399999999</v>
      </c>
      <c r="G113" s="52">
        <v>223.62086500000001</v>
      </c>
      <c r="H113" s="52">
        <v>212.28239400000001</v>
      </c>
      <c r="I113" s="52">
        <v>207.314896</v>
      </c>
      <c r="J113" s="52">
        <v>205.39056400000001</v>
      </c>
      <c r="K113" s="52">
        <v>203.49437</v>
      </c>
      <c r="L113" s="52">
        <v>201.72363300000001</v>
      </c>
      <c r="M113" s="52">
        <v>199.96426400000001</v>
      </c>
      <c r="N113" s="52">
        <v>198.080521</v>
      </c>
      <c r="O113" s="52">
        <v>196.424057</v>
      </c>
      <c r="P113" s="52">
        <v>194.8013</v>
      </c>
      <c r="Q113" s="52">
        <v>193.11029099999999</v>
      </c>
      <c r="R113" s="52">
        <v>191.46017499999999</v>
      </c>
      <c r="S113" s="52">
        <v>190.340012</v>
      </c>
      <c r="T113" s="52">
        <v>189.21945199999999</v>
      </c>
      <c r="U113" s="52">
        <v>188.20347599999999</v>
      </c>
      <c r="V113" s="52">
        <v>187.12170399999999</v>
      </c>
      <c r="W113" s="52">
        <v>186.05023199999999</v>
      </c>
      <c r="X113" s="52">
        <v>185.11621099999999</v>
      </c>
      <c r="Y113" s="52">
        <v>184.145645</v>
      </c>
      <c r="Z113" s="52">
        <v>183.11758399999999</v>
      </c>
      <c r="AA113" s="52">
        <v>182.19747899999999</v>
      </c>
      <c r="AB113" s="52">
        <v>181.29260300000001</v>
      </c>
      <c r="AC113" s="52">
        <v>180.37223800000001</v>
      </c>
      <c r="AD113" s="52">
        <v>179.582581</v>
      </c>
      <c r="AE113" s="52">
        <v>178.65107699999999</v>
      </c>
      <c r="AF113" s="52">
        <v>177.78877299999999</v>
      </c>
      <c r="AG113" s="52">
        <v>176.95665</v>
      </c>
      <c r="AH113" s="52">
        <v>176.152603</v>
      </c>
      <c r="AI113" s="41">
        <v>-1.3481999999999999E-2</v>
      </c>
      <c r="AJ113" s="53"/>
      <c r="AK113" s="43"/>
    </row>
    <row r="114" spans="1:37" ht="15" customHeight="1" x14ac:dyDescent="0.45">
      <c r="A114" s="35" t="s">
        <v>907</v>
      </c>
      <c r="B114" s="39" t="s">
        <v>879</v>
      </c>
      <c r="C114" s="52">
        <v>347.89175399999999</v>
      </c>
      <c r="D114" s="52">
        <v>341.669556</v>
      </c>
      <c r="E114" s="52">
        <v>334.70864899999998</v>
      </c>
      <c r="F114" s="52">
        <v>322.36547899999999</v>
      </c>
      <c r="G114" s="52">
        <v>313.080963</v>
      </c>
      <c r="H114" s="52">
        <v>297.09167500000001</v>
      </c>
      <c r="I114" s="52">
        <v>289.10919200000001</v>
      </c>
      <c r="J114" s="52">
        <v>285.56463600000001</v>
      </c>
      <c r="K114" s="52">
        <v>282.11071800000002</v>
      </c>
      <c r="L114" s="52">
        <v>278.88992300000001</v>
      </c>
      <c r="M114" s="52">
        <v>275.712219</v>
      </c>
      <c r="N114" s="52">
        <v>272.38436899999999</v>
      </c>
      <c r="O114" s="52">
        <v>269.42715500000003</v>
      </c>
      <c r="P114" s="52">
        <v>266.54901100000001</v>
      </c>
      <c r="Q114" s="52">
        <v>263.58026100000001</v>
      </c>
      <c r="R114" s="52">
        <v>261.12091099999998</v>
      </c>
      <c r="S114" s="52">
        <v>258.72024499999998</v>
      </c>
      <c r="T114" s="52">
        <v>256.34960899999999</v>
      </c>
      <c r="U114" s="52">
        <v>254.166077</v>
      </c>
      <c r="V114" s="52">
        <v>251.91227699999999</v>
      </c>
      <c r="W114" s="52">
        <v>249.703003</v>
      </c>
      <c r="X114" s="52">
        <v>247.725662</v>
      </c>
      <c r="Y114" s="52">
        <v>245.71850599999999</v>
      </c>
      <c r="Z114" s="52">
        <v>243.65051299999999</v>
      </c>
      <c r="AA114" s="52">
        <v>241.76666299999999</v>
      </c>
      <c r="AB114" s="52">
        <v>239.92756700000001</v>
      </c>
      <c r="AC114" s="52">
        <v>238.08779899999999</v>
      </c>
      <c r="AD114" s="52">
        <v>236.46051</v>
      </c>
      <c r="AE114" s="52">
        <v>234.64328</v>
      </c>
      <c r="AF114" s="52">
        <v>232.94770800000001</v>
      </c>
      <c r="AG114" s="52">
        <v>231.31407200000001</v>
      </c>
      <c r="AH114" s="52">
        <v>229.73472599999999</v>
      </c>
      <c r="AI114" s="41">
        <v>-1.3297E-2</v>
      </c>
      <c r="AJ114" s="53"/>
      <c r="AK114" s="43"/>
    </row>
    <row r="115" spans="1:37" ht="15" customHeight="1" x14ac:dyDescent="0.45">
      <c r="A115" s="35" t="s">
        <v>1166</v>
      </c>
      <c r="B115" s="39" t="s">
        <v>1047</v>
      </c>
      <c r="C115" s="52">
        <v>184.81456</v>
      </c>
      <c r="D115" s="52">
        <v>181.43568400000001</v>
      </c>
      <c r="E115" s="52">
        <v>177.65600599999999</v>
      </c>
      <c r="F115" s="52">
        <v>171.209259</v>
      </c>
      <c r="G115" s="52">
        <v>167.42013499999999</v>
      </c>
      <c r="H115" s="52">
        <v>163.42770400000001</v>
      </c>
      <c r="I115" s="52">
        <v>158.400543</v>
      </c>
      <c r="J115" s="52">
        <v>156.44302400000001</v>
      </c>
      <c r="K115" s="52">
        <v>154.50680500000001</v>
      </c>
      <c r="L115" s="52">
        <v>152.75007600000001</v>
      </c>
      <c r="M115" s="52">
        <v>150.98732000000001</v>
      </c>
      <c r="N115" s="52">
        <v>149.01676900000001</v>
      </c>
      <c r="O115" s="52">
        <v>147.36540199999999</v>
      </c>
      <c r="P115" s="52">
        <v>145.743469</v>
      </c>
      <c r="Q115" s="52">
        <v>144.01315299999999</v>
      </c>
      <c r="R115" s="52">
        <v>142.37785299999999</v>
      </c>
      <c r="S115" s="52">
        <v>140.836456</v>
      </c>
      <c r="T115" s="52">
        <v>139.48812899999999</v>
      </c>
      <c r="U115" s="52">
        <v>138.27562</v>
      </c>
      <c r="V115" s="52">
        <v>136.96464499999999</v>
      </c>
      <c r="W115" s="52">
        <v>135.66340600000001</v>
      </c>
      <c r="X115" s="52">
        <v>134.543655</v>
      </c>
      <c r="Y115" s="52">
        <v>133.36874399999999</v>
      </c>
      <c r="Z115" s="52">
        <v>132.111435</v>
      </c>
      <c r="AA115" s="52">
        <v>130.99470500000001</v>
      </c>
      <c r="AB115" s="52">
        <v>129.89447000000001</v>
      </c>
      <c r="AC115" s="52">
        <v>130.08897400000001</v>
      </c>
      <c r="AD115" s="52">
        <v>130.43713399999999</v>
      </c>
      <c r="AE115" s="52">
        <v>130.58290099999999</v>
      </c>
      <c r="AF115" s="52">
        <v>130.88209499999999</v>
      </c>
      <c r="AG115" s="52">
        <v>131.250946</v>
      </c>
      <c r="AH115" s="52">
        <v>131.63790900000001</v>
      </c>
      <c r="AI115" s="41">
        <v>-1.0885000000000001E-2</v>
      </c>
      <c r="AJ115" s="53"/>
      <c r="AK115" s="43"/>
    </row>
    <row r="116" spans="1:37" ht="15" customHeight="1" x14ac:dyDescent="0.45">
      <c r="A116" s="35" t="s">
        <v>1167</v>
      </c>
      <c r="B116" s="39" t="s">
        <v>1048</v>
      </c>
      <c r="C116" s="52">
        <v>272.51892099999998</v>
      </c>
      <c r="D116" s="52">
        <v>267.51483200000001</v>
      </c>
      <c r="E116" s="52">
        <v>257.61535600000002</v>
      </c>
      <c r="F116" s="52">
        <v>249.60977199999999</v>
      </c>
      <c r="G116" s="52">
        <v>243.46054100000001</v>
      </c>
      <c r="H116" s="52">
        <v>232.01470900000001</v>
      </c>
      <c r="I116" s="52">
        <v>227.35110499999999</v>
      </c>
      <c r="J116" s="52">
        <v>227.08137500000001</v>
      </c>
      <c r="K116" s="52">
        <v>225.974594</v>
      </c>
      <c r="L116" s="52">
        <v>225.10913099999999</v>
      </c>
      <c r="M116" s="52">
        <v>224.22903400000001</v>
      </c>
      <c r="N116" s="52">
        <v>223.05987500000001</v>
      </c>
      <c r="O116" s="52">
        <v>222.33062699999999</v>
      </c>
      <c r="P116" s="52">
        <v>221.631348</v>
      </c>
      <c r="Q116" s="52">
        <v>220.752365</v>
      </c>
      <c r="R116" s="52">
        <v>219.950119</v>
      </c>
      <c r="S116" s="52">
        <v>219.95825199999999</v>
      </c>
      <c r="T116" s="52">
        <v>220.46942100000001</v>
      </c>
      <c r="U116" s="52">
        <v>221.14941400000001</v>
      </c>
      <c r="V116" s="52">
        <v>221.66716</v>
      </c>
      <c r="W116" s="52">
        <v>222.17262299999999</v>
      </c>
      <c r="X116" s="52">
        <v>222.91119399999999</v>
      </c>
      <c r="Y116" s="52">
        <v>223.549713</v>
      </c>
      <c r="Z116" s="52">
        <v>224.04920999999999</v>
      </c>
      <c r="AA116" s="52">
        <v>224.724289</v>
      </c>
      <c r="AB116" s="52">
        <v>225.400711</v>
      </c>
      <c r="AC116" s="52">
        <v>226.02200300000001</v>
      </c>
      <c r="AD116" s="52">
        <v>226.86088599999999</v>
      </c>
      <c r="AE116" s="52">
        <v>227.410889</v>
      </c>
      <c r="AF116" s="52">
        <v>228.06471300000001</v>
      </c>
      <c r="AG116" s="52">
        <v>228.74958799999999</v>
      </c>
      <c r="AH116" s="52">
        <v>229.46078499999999</v>
      </c>
      <c r="AI116" s="41">
        <v>-5.5319999999999996E-3</v>
      </c>
      <c r="AJ116" s="53"/>
      <c r="AK116" s="43"/>
    </row>
    <row r="117" spans="1:37" ht="15" customHeight="1" x14ac:dyDescent="0.45">
      <c r="A117" s="35" t="s">
        <v>906</v>
      </c>
      <c r="B117" s="39" t="s">
        <v>877</v>
      </c>
      <c r="C117" s="52">
        <v>266.91445900000002</v>
      </c>
      <c r="D117" s="52">
        <v>262.86853000000002</v>
      </c>
      <c r="E117" s="52">
        <v>256.13763399999999</v>
      </c>
      <c r="F117" s="52">
        <v>247.721619</v>
      </c>
      <c r="G117" s="52">
        <v>241.574783</v>
      </c>
      <c r="H117" s="52">
        <v>232.14442399999999</v>
      </c>
      <c r="I117" s="52">
        <v>227.060486</v>
      </c>
      <c r="J117" s="52">
        <v>225.47811899999999</v>
      </c>
      <c r="K117" s="52">
        <v>223.73599200000001</v>
      </c>
      <c r="L117" s="52">
        <v>222.16644299999999</v>
      </c>
      <c r="M117" s="52">
        <v>220.64297500000001</v>
      </c>
      <c r="N117" s="52">
        <v>218.92330899999999</v>
      </c>
      <c r="O117" s="52">
        <v>217.449127</v>
      </c>
      <c r="P117" s="52">
        <v>216.08621199999999</v>
      </c>
      <c r="Q117" s="52">
        <v>214.61312899999999</v>
      </c>
      <c r="R117" s="52">
        <v>213.43640099999999</v>
      </c>
      <c r="S117" s="52">
        <v>212.66398599999999</v>
      </c>
      <c r="T117" s="52">
        <v>212.15237400000001</v>
      </c>
      <c r="U117" s="52">
        <v>211.812454</v>
      </c>
      <c r="V117" s="52">
        <v>211.41980000000001</v>
      </c>
      <c r="W117" s="52">
        <v>211.002365</v>
      </c>
      <c r="X117" s="52">
        <v>210.75237999999999</v>
      </c>
      <c r="Y117" s="52">
        <v>210.48687699999999</v>
      </c>
      <c r="Z117" s="52">
        <v>210.132339</v>
      </c>
      <c r="AA117" s="52">
        <v>209.87445099999999</v>
      </c>
      <c r="AB117" s="52">
        <v>209.66171299999999</v>
      </c>
      <c r="AC117" s="52">
        <v>209.75138899999999</v>
      </c>
      <c r="AD117" s="52">
        <v>209.970551</v>
      </c>
      <c r="AE117" s="52">
        <v>210.058502</v>
      </c>
      <c r="AF117" s="52">
        <v>210.17291299999999</v>
      </c>
      <c r="AG117" s="52">
        <v>210.35228000000001</v>
      </c>
      <c r="AH117" s="52">
        <v>210.56616199999999</v>
      </c>
      <c r="AI117" s="41">
        <v>-7.62E-3</v>
      </c>
      <c r="AJ117" s="53"/>
      <c r="AK117" s="43"/>
    </row>
    <row r="118" spans="1:37" ht="15" customHeight="1" x14ac:dyDescent="0.45">
      <c r="A118" s="21"/>
    </row>
    <row r="119" spans="1:37" ht="15" customHeight="1" x14ac:dyDescent="0.45">
      <c r="A119" s="31"/>
      <c r="B119" s="38" t="s">
        <v>905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</row>
    <row r="120" spans="1:37" ht="15" customHeight="1" x14ac:dyDescent="0.45">
      <c r="A120" s="31"/>
      <c r="B120" s="38" t="s">
        <v>874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</row>
    <row r="121" spans="1:37" ht="15" customHeight="1" x14ac:dyDescent="0.45">
      <c r="A121" s="35" t="s">
        <v>904</v>
      </c>
      <c r="B121" s="39" t="s">
        <v>903</v>
      </c>
      <c r="C121" s="52">
        <v>2938.2875979999999</v>
      </c>
      <c r="D121" s="52">
        <v>2889.3691410000001</v>
      </c>
      <c r="E121" s="52">
        <v>2825.6982419999999</v>
      </c>
      <c r="F121" s="52">
        <v>2758.2145999999998</v>
      </c>
      <c r="G121" s="52">
        <v>2698.6723630000001</v>
      </c>
      <c r="H121" s="52">
        <v>2675.3723140000002</v>
      </c>
      <c r="I121" s="52">
        <v>2643.6520999999998</v>
      </c>
      <c r="J121" s="52">
        <v>2643.344482</v>
      </c>
      <c r="K121" s="52">
        <v>2642.6823730000001</v>
      </c>
      <c r="L121" s="52">
        <v>2642.2583009999998</v>
      </c>
      <c r="M121" s="52">
        <v>2642.0627439999998</v>
      </c>
      <c r="N121" s="52">
        <v>2641.9572750000002</v>
      </c>
      <c r="O121" s="52">
        <v>2642.1767580000001</v>
      </c>
      <c r="P121" s="52">
        <v>2642.4907229999999</v>
      </c>
      <c r="Q121" s="52">
        <v>2643.0058589999999</v>
      </c>
      <c r="R121" s="52">
        <v>2643.1079100000002</v>
      </c>
      <c r="S121" s="52">
        <v>2643.110596</v>
      </c>
      <c r="T121" s="52">
        <v>2643.110107</v>
      </c>
      <c r="U121" s="52">
        <v>2643.0812989999999</v>
      </c>
      <c r="V121" s="52">
        <v>2643.0541990000002</v>
      </c>
      <c r="W121" s="52">
        <v>2642.993164</v>
      </c>
      <c r="X121" s="52">
        <v>2642.9501949999999</v>
      </c>
      <c r="Y121" s="52">
        <v>2642.8625489999999</v>
      </c>
      <c r="Z121" s="52">
        <v>2642.7702640000002</v>
      </c>
      <c r="AA121" s="52">
        <v>2642.7006839999999</v>
      </c>
      <c r="AB121" s="52">
        <v>2642.6364749999998</v>
      </c>
      <c r="AC121" s="52">
        <v>2642.4885250000002</v>
      </c>
      <c r="AD121" s="52">
        <v>2642.4255370000001</v>
      </c>
      <c r="AE121" s="52">
        <v>2642.373779</v>
      </c>
      <c r="AF121" s="52">
        <v>2642.2421880000002</v>
      </c>
      <c r="AG121" s="52">
        <v>2642.1953119999998</v>
      </c>
      <c r="AH121" s="52">
        <v>2642.1179200000001</v>
      </c>
      <c r="AI121" s="41">
        <v>-3.421E-3</v>
      </c>
      <c r="AJ121" s="53"/>
      <c r="AK121" s="43"/>
    </row>
    <row r="122" spans="1:37" ht="15" customHeight="1" x14ac:dyDescent="0.45">
      <c r="A122" s="35" t="s">
        <v>902</v>
      </c>
      <c r="B122" s="39" t="s">
        <v>901</v>
      </c>
      <c r="C122" s="52">
        <v>3315.5913089999999</v>
      </c>
      <c r="D122" s="52">
        <v>3263.9794919999999</v>
      </c>
      <c r="E122" s="52">
        <v>3173.3796390000002</v>
      </c>
      <c r="F122" s="52">
        <v>3066.499268</v>
      </c>
      <c r="G122" s="52">
        <v>2991.9099120000001</v>
      </c>
      <c r="H122" s="52">
        <v>2951.1979980000001</v>
      </c>
      <c r="I122" s="52">
        <v>2891.55249</v>
      </c>
      <c r="J122" s="52">
        <v>2891.0439449999999</v>
      </c>
      <c r="K122" s="52">
        <v>2891.3325199999999</v>
      </c>
      <c r="L122" s="52">
        <v>2891.6665039999998</v>
      </c>
      <c r="M122" s="52">
        <v>2891.9948730000001</v>
      </c>
      <c r="N122" s="52">
        <v>2892.3266600000002</v>
      </c>
      <c r="O122" s="52">
        <v>2892.7248540000001</v>
      </c>
      <c r="P122" s="52">
        <v>2893.2619629999999</v>
      </c>
      <c r="Q122" s="52">
        <v>2893.8125</v>
      </c>
      <c r="R122" s="52">
        <v>2893.9040530000002</v>
      </c>
      <c r="S122" s="52">
        <v>2893.8937989999999</v>
      </c>
      <c r="T122" s="52">
        <v>2893.8771969999998</v>
      </c>
      <c r="U122" s="52">
        <v>2893.8627929999998</v>
      </c>
      <c r="V122" s="52">
        <v>2893.8637699999999</v>
      </c>
      <c r="W122" s="52">
        <v>2893.8508299999999</v>
      </c>
      <c r="X122" s="52">
        <v>2893.843018</v>
      </c>
      <c r="Y122" s="52">
        <v>2893.8376459999999</v>
      </c>
      <c r="Z122" s="52">
        <v>2893.8303219999998</v>
      </c>
      <c r="AA122" s="52">
        <v>2893.8254390000002</v>
      </c>
      <c r="AB122" s="52">
        <v>2893.8203119999998</v>
      </c>
      <c r="AC122" s="52">
        <v>2893.8041990000002</v>
      </c>
      <c r="AD122" s="52">
        <v>2893.796143</v>
      </c>
      <c r="AE122" s="52">
        <v>2893.7897950000001</v>
      </c>
      <c r="AF122" s="52">
        <v>2893.7753910000001</v>
      </c>
      <c r="AG122" s="52">
        <v>2893.7617190000001</v>
      </c>
      <c r="AH122" s="52">
        <v>2893.7387699999999</v>
      </c>
      <c r="AI122" s="41">
        <v>-4.3800000000000002E-3</v>
      </c>
      <c r="AJ122" s="53"/>
      <c r="AK122" s="43"/>
    </row>
    <row r="123" spans="1:37" ht="15" customHeight="1" x14ac:dyDescent="0.45">
      <c r="A123" s="35" t="s">
        <v>900</v>
      </c>
      <c r="B123" s="39" t="s">
        <v>899</v>
      </c>
      <c r="C123" s="52">
        <v>3080.2934570000002</v>
      </c>
      <c r="D123" s="52">
        <v>3047.9626459999999</v>
      </c>
      <c r="E123" s="52">
        <v>2986.1120609999998</v>
      </c>
      <c r="F123" s="52">
        <v>2918.8474120000001</v>
      </c>
      <c r="G123" s="52">
        <v>2865.2209469999998</v>
      </c>
      <c r="H123" s="52">
        <v>2843.1130370000001</v>
      </c>
      <c r="I123" s="52">
        <v>2794.3508299999999</v>
      </c>
      <c r="J123" s="52">
        <v>2794.3066410000001</v>
      </c>
      <c r="K123" s="52">
        <v>2794.6921390000002</v>
      </c>
      <c r="L123" s="52">
        <v>2795.255615</v>
      </c>
      <c r="M123" s="52">
        <v>2795.906982</v>
      </c>
      <c r="N123" s="52">
        <v>2796.560547</v>
      </c>
      <c r="O123" s="52">
        <v>2797.2138669999999</v>
      </c>
      <c r="P123" s="52">
        <v>2797.8720699999999</v>
      </c>
      <c r="Q123" s="52">
        <v>2798.5361330000001</v>
      </c>
      <c r="R123" s="52">
        <v>2798.7285160000001</v>
      </c>
      <c r="S123" s="52">
        <v>2798.819336</v>
      </c>
      <c r="T123" s="52">
        <v>2798.921143</v>
      </c>
      <c r="U123" s="52">
        <v>2799.001221</v>
      </c>
      <c r="V123" s="52">
        <v>2799.0571289999998</v>
      </c>
      <c r="W123" s="52">
        <v>2799.1069339999999</v>
      </c>
      <c r="X123" s="52">
        <v>2799.1267090000001</v>
      </c>
      <c r="Y123" s="52">
        <v>2799.1357419999999</v>
      </c>
      <c r="Z123" s="52">
        <v>2799.1420899999998</v>
      </c>
      <c r="AA123" s="52">
        <v>2799.14624</v>
      </c>
      <c r="AB123" s="52">
        <v>2799.1491700000001</v>
      </c>
      <c r="AC123" s="52">
        <v>2799.1511230000001</v>
      </c>
      <c r="AD123" s="52">
        <v>2799.1523440000001</v>
      </c>
      <c r="AE123" s="52">
        <v>2799.1530760000001</v>
      </c>
      <c r="AF123" s="52">
        <v>2799.155029</v>
      </c>
      <c r="AG123" s="52">
        <v>2799.1560060000002</v>
      </c>
      <c r="AH123" s="52">
        <v>2799.157471</v>
      </c>
      <c r="AI123" s="41">
        <v>-3.0829999999999998E-3</v>
      </c>
      <c r="AJ123" s="53"/>
      <c r="AK123" s="43"/>
    </row>
    <row r="124" spans="1:37" ht="15" customHeight="1" x14ac:dyDescent="0.45">
      <c r="A124" s="35" t="s">
        <v>898</v>
      </c>
      <c r="B124" s="39" t="s">
        <v>897</v>
      </c>
      <c r="C124" s="52">
        <v>3167.8234859999998</v>
      </c>
      <c r="D124" s="52">
        <v>3142.9128420000002</v>
      </c>
      <c r="E124" s="52">
        <v>3100.3815920000002</v>
      </c>
      <c r="F124" s="52">
        <v>3042.5664059999999</v>
      </c>
      <c r="G124" s="52">
        <v>3004.1186520000001</v>
      </c>
      <c r="H124" s="52">
        <v>2971.7326659999999</v>
      </c>
      <c r="I124" s="52">
        <v>2884.1364749999998</v>
      </c>
      <c r="J124" s="52">
        <v>2883.9858399999998</v>
      </c>
      <c r="K124" s="52">
        <v>2884.632568</v>
      </c>
      <c r="L124" s="52">
        <v>2885.3015140000002</v>
      </c>
      <c r="M124" s="52">
        <v>2885.9711910000001</v>
      </c>
      <c r="N124" s="52">
        <v>2886.6435550000001</v>
      </c>
      <c r="O124" s="52">
        <v>2887.3164059999999</v>
      </c>
      <c r="P124" s="52">
        <v>2887.994385</v>
      </c>
      <c r="Q124" s="52">
        <v>2888.6203609999998</v>
      </c>
      <c r="R124" s="52">
        <v>2888.7221679999998</v>
      </c>
      <c r="S124" s="52">
        <v>2888.7666020000001</v>
      </c>
      <c r="T124" s="52">
        <v>2888.8166500000002</v>
      </c>
      <c r="U124" s="52">
        <v>2888.8552249999998</v>
      </c>
      <c r="V124" s="52">
        <v>2888.8847660000001</v>
      </c>
      <c r="W124" s="52">
        <v>2888.9067380000001</v>
      </c>
      <c r="X124" s="52">
        <v>2888.9240719999998</v>
      </c>
      <c r="Y124" s="52">
        <v>2888.936768</v>
      </c>
      <c r="Z124" s="52">
        <v>2888.9458009999998</v>
      </c>
      <c r="AA124" s="52">
        <v>2888.9514159999999</v>
      </c>
      <c r="AB124" s="52">
        <v>2888.9553219999998</v>
      </c>
      <c r="AC124" s="52">
        <v>2888.9562989999999</v>
      </c>
      <c r="AD124" s="52">
        <v>2888.9570309999999</v>
      </c>
      <c r="AE124" s="52">
        <v>2888.9570309999999</v>
      </c>
      <c r="AF124" s="52">
        <v>2888.9580080000001</v>
      </c>
      <c r="AG124" s="52">
        <v>2888.9582519999999</v>
      </c>
      <c r="AH124" s="52">
        <v>2888.9567870000001</v>
      </c>
      <c r="AI124" s="41">
        <v>-2.9680000000000002E-3</v>
      </c>
      <c r="AJ124" s="53"/>
      <c r="AK124" s="43"/>
    </row>
    <row r="125" spans="1:37" ht="15" customHeight="1" x14ac:dyDescent="0.45">
      <c r="A125" s="35" t="s">
        <v>896</v>
      </c>
      <c r="B125" s="39" t="s">
        <v>895</v>
      </c>
      <c r="C125" s="52">
        <v>3489.4650879999999</v>
      </c>
      <c r="D125" s="52">
        <v>3462.584961</v>
      </c>
      <c r="E125" s="52">
        <v>3413.9526369999999</v>
      </c>
      <c r="F125" s="52">
        <v>3354.4392090000001</v>
      </c>
      <c r="G125" s="52">
        <v>3293.7004390000002</v>
      </c>
      <c r="H125" s="52">
        <v>3264.02124</v>
      </c>
      <c r="I125" s="52">
        <v>3198.5964359999998</v>
      </c>
      <c r="J125" s="52">
        <v>3198.9516600000002</v>
      </c>
      <c r="K125" s="52">
        <v>3199.1540530000002</v>
      </c>
      <c r="L125" s="52">
        <v>3199.3647460000002</v>
      </c>
      <c r="M125" s="52">
        <v>3199.5913089999999</v>
      </c>
      <c r="N125" s="52">
        <v>3199.8005370000001</v>
      </c>
      <c r="O125" s="52">
        <v>3200.0422359999998</v>
      </c>
      <c r="P125" s="52">
        <v>3200.2634280000002</v>
      </c>
      <c r="Q125" s="52">
        <v>3200.4807129999999</v>
      </c>
      <c r="R125" s="52">
        <v>3200.5651859999998</v>
      </c>
      <c r="S125" s="52">
        <v>3200.6164549999999</v>
      </c>
      <c r="T125" s="52">
        <v>3200.6713869999999</v>
      </c>
      <c r="U125" s="52">
        <v>3200.7136230000001</v>
      </c>
      <c r="V125" s="52">
        <v>3200.7446289999998</v>
      </c>
      <c r="W125" s="52">
        <v>3200.7695309999999</v>
      </c>
      <c r="X125" s="52">
        <v>3200.7861330000001</v>
      </c>
      <c r="Y125" s="52">
        <v>3200.795654</v>
      </c>
      <c r="Z125" s="52">
        <v>3200.8020019999999</v>
      </c>
      <c r="AA125" s="52">
        <v>3200.805664</v>
      </c>
      <c r="AB125" s="52">
        <v>3200.8071289999998</v>
      </c>
      <c r="AC125" s="52">
        <v>3200.804932</v>
      </c>
      <c r="AD125" s="52">
        <v>3200.8041990000002</v>
      </c>
      <c r="AE125" s="52">
        <v>3200.8039549999999</v>
      </c>
      <c r="AF125" s="52">
        <v>3200.796875</v>
      </c>
      <c r="AG125" s="52">
        <v>3200.7922359999998</v>
      </c>
      <c r="AH125" s="52">
        <v>3200.7844239999999</v>
      </c>
      <c r="AI125" s="41">
        <v>-2.7820000000000002E-3</v>
      </c>
      <c r="AJ125" s="53"/>
      <c r="AK125" s="43"/>
    </row>
    <row r="126" spans="1:37" ht="15" customHeight="1" x14ac:dyDescent="0.45">
      <c r="A126" s="35" t="s">
        <v>894</v>
      </c>
      <c r="B126" s="39" t="s">
        <v>893</v>
      </c>
      <c r="C126" s="52">
        <v>3077.2170409999999</v>
      </c>
      <c r="D126" s="52">
        <v>3032.9853520000001</v>
      </c>
      <c r="E126" s="52">
        <v>2977.6064449999999</v>
      </c>
      <c r="F126" s="52">
        <v>2916.3366700000001</v>
      </c>
      <c r="G126" s="52">
        <v>2854.0695799999999</v>
      </c>
      <c r="H126" s="52">
        <v>2848.4243160000001</v>
      </c>
      <c r="I126" s="52">
        <v>2824.4479980000001</v>
      </c>
      <c r="J126" s="52">
        <v>2823.586182</v>
      </c>
      <c r="K126" s="52">
        <v>2823.5444339999999</v>
      </c>
      <c r="L126" s="52">
        <v>2823.758789</v>
      </c>
      <c r="M126" s="52">
        <v>2824.2189939999998</v>
      </c>
      <c r="N126" s="52">
        <v>2824.7604980000001</v>
      </c>
      <c r="O126" s="52">
        <v>2825.3503420000002</v>
      </c>
      <c r="P126" s="52">
        <v>2825.9584960000002</v>
      </c>
      <c r="Q126" s="52">
        <v>2826.7265619999998</v>
      </c>
      <c r="R126" s="52">
        <v>2827.2304690000001</v>
      </c>
      <c r="S126" s="52">
        <v>2827.5473630000001</v>
      </c>
      <c r="T126" s="52">
        <v>2827.5109859999998</v>
      </c>
      <c r="U126" s="52">
        <v>2827.4819339999999</v>
      </c>
      <c r="V126" s="52">
        <v>2827.466797</v>
      </c>
      <c r="W126" s="52">
        <v>2827.429443</v>
      </c>
      <c r="X126" s="52">
        <v>2827.4067380000001</v>
      </c>
      <c r="Y126" s="52">
        <v>2827.3808589999999</v>
      </c>
      <c r="Z126" s="52">
        <v>2827.357422</v>
      </c>
      <c r="AA126" s="52">
        <v>2827.3398440000001</v>
      </c>
      <c r="AB126" s="52">
        <v>2827.3208009999998</v>
      </c>
      <c r="AC126" s="52">
        <v>2827.2578119999998</v>
      </c>
      <c r="AD126" s="52">
        <v>2827.2241210000002</v>
      </c>
      <c r="AE126" s="52">
        <v>2827.1970209999999</v>
      </c>
      <c r="AF126" s="52">
        <v>2827.1291500000002</v>
      </c>
      <c r="AG126" s="52">
        <v>2827.0986330000001</v>
      </c>
      <c r="AH126" s="52">
        <v>2827.0466310000002</v>
      </c>
      <c r="AI126" s="41">
        <v>-2.7320000000000001E-3</v>
      </c>
      <c r="AJ126" s="53"/>
      <c r="AK126" s="43"/>
    </row>
    <row r="127" spans="1:37" ht="15" customHeight="1" x14ac:dyDescent="0.45">
      <c r="A127" s="35" t="s">
        <v>1168</v>
      </c>
      <c r="B127" s="39" t="s">
        <v>1047</v>
      </c>
      <c r="C127" s="52">
        <v>3298.3666990000002</v>
      </c>
      <c r="D127" s="52">
        <v>3272.7885740000002</v>
      </c>
      <c r="E127" s="52">
        <v>3229.720703</v>
      </c>
      <c r="F127" s="52">
        <v>3171.248047</v>
      </c>
      <c r="G127" s="52">
        <v>3118.2941890000002</v>
      </c>
      <c r="H127" s="52">
        <v>3065.0690920000002</v>
      </c>
      <c r="I127" s="52">
        <v>3000.6052249999998</v>
      </c>
      <c r="J127" s="52">
        <v>3000.7758789999998</v>
      </c>
      <c r="K127" s="52">
        <v>3001.4592290000001</v>
      </c>
      <c r="L127" s="52">
        <v>3002.1367190000001</v>
      </c>
      <c r="M127" s="52">
        <v>3002.8154300000001</v>
      </c>
      <c r="N127" s="52">
        <v>3003.4970699999999</v>
      </c>
      <c r="O127" s="52">
        <v>3004.1791990000002</v>
      </c>
      <c r="P127" s="52">
        <v>3004.796875</v>
      </c>
      <c r="Q127" s="52">
        <v>3005.4436040000001</v>
      </c>
      <c r="R127" s="52">
        <v>3005.5947270000001</v>
      </c>
      <c r="S127" s="52">
        <v>3005.6452640000002</v>
      </c>
      <c r="T127" s="52">
        <v>3005.6997070000002</v>
      </c>
      <c r="U127" s="52">
        <v>3005.741943</v>
      </c>
      <c r="V127" s="52">
        <v>3005.772461</v>
      </c>
      <c r="W127" s="52">
        <v>3005.7973630000001</v>
      </c>
      <c r="X127" s="52">
        <v>3005.8161620000001</v>
      </c>
      <c r="Y127" s="52">
        <v>3005.8295899999998</v>
      </c>
      <c r="Z127" s="52">
        <v>3005.8393550000001</v>
      </c>
      <c r="AA127" s="52">
        <v>3005.845703</v>
      </c>
      <c r="AB127" s="52">
        <v>3005.8498540000001</v>
      </c>
      <c r="AC127" s="52">
        <v>3005.8210450000001</v>
      </c>
      <c r="AD127" s="52">
        <v>3005.8100589999999</v>
      </c>
      <c r="AE127" s="52">
        <v>3005.8010250000002</v>
      </c>
      <c r="AF127" s="52">
        <v>3005.7795409999999</v>
      </c>
      <c r="AG127" s="52">
        <v>3005.7687989999999</v>
      </c>
      <c r="AH127" s="52">
        <v>3005.751953</v>
      </c>
      <c r="AI127" s="41">
        <v>-2.9919999999999999E-3</v>
      </c>
      <c r="AJ127" s="53"/>
      <c r="AK127" s="43"/>
    </row>
    <row r="128" spans="1:37" ht="15" customHeight="1" x14ac:dyDescent="0.45">
      <c r="A128" s="35" t="s">
        <v>1169</v>
      </c>
      <c r="B128" s="39" t="s">
        <v>1048</v>
      </c>
      <c r="C128" s="52">
        <v>3809.7441410000001</v>
      </c>
      <c r="D128" s="52">
        <v>3770.1142580000001</v>
      </c>
      <c r="E128" s="52">
        <v>3715.0429690000001</v>
      </c>
      <c r="F128" s="52">
        <v>3651.804932</v>
      </c>
      <c r="G128" s="52">
        <v>3595.2973630000001</v>
      </c>
      <c r="H128" s="52">
        <v>3528.828125</v>
      </c>
      <c r="I128" s="52">
        <v>3501.4172359999998</v>
      </c>
      <c r="J128" s="52">
        <v>3501.7795409999999</v>
      </c>
      <c r="K128" s="52">
        <v>3501.9179690000001</v>
      </c>
      <c r="L128" s="52">
        <v>3502.1003420000002</v>
      </c>
      <c r="M128" s="52">
        <v>3502.3239749999998</v>
      </c>
      <c r="N128" s="52">
        <v>3502.5527339999999</v>
      </c>
      <c r="O128" s="52">
        <v>3502.7802729999999</v>
      </c>
      <c r="P128" s="52">
        <v>3503.0356449999999</v>
      </c>
      <c r="Q128" s="52">
        <v>3503.5708009999998</v>
      </c>
      <c r="R128" s="52">
        <v>3503.724365</v>
      </c>
      <c r="S128" s="52">
        <v>3503.7802729999999</v>
      </c>
      <c r="T128" s="52">
        <v>3503.8403320000002</v>
      </c>
      <c r="U128" s="52">
        <v>3503.8869629999999</v>
      </c>
      <c r="V128" s="52">
        <v>3503.9204100000002</v>
      </c>
      <c r="W128" s="52">
        <v>3503.900635</v>
      </c>
      <c r="X128" s="52">
        <v>3503.8835450000001</v>
      </c>
      <c r="Y128" s="52">
        <v>3503.8652339999999</v>
      </c>
      <c r="Z128" s="52">
        <v>3503.843018</v>
      </c>
      <c r="AA128" s="52">
        <v>3503.8251949999999</v>
      </c>
      <c r="AB128" s="52">
        <v>3503.8063959999999</v>
      </c>
      <c r="AC128" s="52">
        <v>3503.6845699999999</v>
      </c>
      <c r="AD128" s="52">
        <v>3503.6271969999998</v>
      </c>
      <c r="AE128" s="52">
        <v>3503.5810550000001</v>
      </c>
      <c r="AF128" s="52">
        <v>3503.4580080000001</v>
      </c>
      <c r="AG128" s="52">
        <v>3503.4047850000002</v>
      </c>
      <c r="AH128" s="52">
        <v>3503.311279</v>
      </c>
      <c r="AI128" s="41">
        <v>-2.7009999999999998E-3</v>
      </c>
      <c r="AJ128" s="53"/>
      <c r="AK128" s="43"/>
    </row>
    <row r="129" spans="1:37" ht="15" customHeight="1" x14ac:dyDescent="0.45">
      <c r="A129" s="35" t="s">
        <v>892</v>
      </c>
      <c r="B129" s="39" t="s">
        <v>891</v>
      </c>
      <c r="C129" s="52">
        <v>3264.5048830000001</v>
      </c>
      <c r="D129" s="52">
        <v>3238.4152829999998</v>
      </c>
      <c r="E129" s="52">
        <v>3190.44751</v>
      </c>
      <c r="F129" s="52">
        <v>3129.67749</v>
      </c>
      <c r="G129" s="52">
        <v>3080.046143</v>
      </c>
      <c r="H129" s="52">
        <v>3042.2473140000002</v>
      </c>
      <c r="I129" s="52">
        <v>2974.9897460000002</v>
      </c>
      <c r="J129" s="52">
        <v>2975.6691890000002</v>
      </c>
      <c r="K129" s="52">
        <v>2976.4902339999999</v>
      </c>
      <c r="L129" s="52">
        <v>2977.626221</v>
      </c>
      <c r="M129" s="52">
        <v>2978.3220209999999</v>
      </c>
      <c r="N129" s="52">
        <v>2978.4807129999999</v>
      </c>
      <c r="O129" s="52">
        <v>2980.2456050000001</v>
      </c>
      <c r="P129" s="52">
        <v>2981.045654</v>
      </c>
      <c r="Q129" s="52">
        <v>2981.6064449999999</v>
      </c>
      <c r="R129" s="52">
        <v>2982.282471</v>
      </c>
      <c r="S129" s="52">
        <v>2982.8002929999998</v>
      </c>
      <c r="T129" s="52">
        <v>2983.0336910000001</v>
      </c>
      <c r="U129" s="52">
        <v>2983.5747070000002</v>
      </c>
      <c r="V129" s="52">
        <v>2983.5493160000001</v>
      </c>
      <c r="W129" s="52">
        <v>2983.7192380000001</v>
      </c>
      <c r="X129" s="52">
        <v>2984.209961</v>
      </c>
      <c r="Y129" s="52">
        <v>2984.2917480000001</v>
      </c>
      <c r="Z129" s="52">
        <v>2984.2158199999999</v>
      </c>
      <c r="AA129" s="52">
        <v>2984.6154790000001</v>
      </c>
      <c r="AB129" s="52">
        <v>2984.7919919999999</v>
      </c>
      <c r="AC129" s="52">
        <v>2984.7783199999999</v>
      </c>
      <c r="AD129" s="52">
        <v>2985.224365</v>
      </c>
      <c r="AE129" s="52">
        <v>2984.923828</v>
      </c>
      <c r="AF129" s="52">
        <v>2985.2138669999999</v>
      </c>
      <c r="AG129" s="52">
        <v>2985.4375</v>
      </c>
      <c r="AH129" s="52">
        <v>2985.6308589999999</v>
      </c>
      <c r="AI129" s="41">
        <v>-2.8760000000000001E-3</v>
      </c>
      <c r="AJ129" s="53"/>
      <c r="AK129" s="43"/>
    </row>
    <row r="131" spans="1:37" ht="15" customHeight="1" x14ac:dyDescent="0.45">
      <c r="A131" s="31"/>
      <c r="B131" s="38" t="s">
        <v>872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</row>
    <row r="132" spans="1:37" ht="15" customHeight="1" x14ac:dyDescent="0.45">
      <c r="A132" s="35" t="s">
        <v>890</v>
      </c>
      <c r="B132" s="39" t="s">
        <v>889</v>
      </c>
      <c r="C132" s="52">
        <v>4004.0927729999999</v>
      </c>
      <c r="D132" s="52">
        <v>3934.8308109999998</v>
      </c>
      <c r="E132" s="52">
        <v>3862.2910160000001</v>
      </c>
      <c r="F132" s="52">
        <v>3736.8232419999999</v>
      </c>
      <c r="G132" s="52">
        <v>3650.2541500000002</v>
      </c>
      <c r="H132" s="52">
        <v>3522.320068</v>
      </c>
      <c r="I132" s="52">
        <v>3434.7148440000001</v>
      </c>
      <c r="J132" s="52">
        <v>3435.0478520000001</v>
      </c>
      <c r="K132" s="52">
        <v>3435.272461</v>
      </c>
      <c r="L132" s="52">
        <v>3435.5180660000001</v>
      </c>
      <c r="M132" s="52">
        <v>3435.7629390000002</v>
      </c>
      <c r="N132" s="52">
        <v>3436.0024410000001</v>
      </c>
      <c r="O132" s="52">
        <v>3436.576172</v>
      </c>
      <c r="P132" s="52">
        <v>3437.1762699999999</v>
      </c>
      <c r="Q132" s="52">
        <v>3437.7758789999998</v>
      </c>
      <c r="R132" s="52">
        <v>3437.8759770000001</v>
      </c>
      <c r="S132" s="52">
        <v>3437.8759770000001</v>
      </c>
      <c r="T132" s="52">
        <v>3437.8759770000001</v>
      </c>
      <c r="U132" s="52">
        <v>3437.8476559999999</v>
      </c>
      <c r="V132" s="52">
        <v>3437.8427729999999</v>
      </c>
      <c r="W132" s="52">
        <v>3437.8139649999998</v>
      </c>
      <c r="X132" s="52">
        <v>3437.794922</v>
      </c>
      <c r="Y132" s="52">
        <v>3437.7758789999998</v>
      </c>
      <c r="Z132" s="52">
        <v>3437.763672</v>
      </c>
      <c r="AA132" s="52">
        <v>3437.7553710000002</v>
      </c>
      <c r="AB132" s="52">
        <v>3437.7470699999999</v>
      </c>
      <c r="AC132" s="52">
        <v>3437.7290039999998</v>
      </c>
      <c r="AD132" s="52">
        <v>3437.7226559999999</v>
      </c>
      <c r="AE132" s="52">
        <v>3437.7172850000002</v>
      </c>
      <c r="AF132" s="52">
        <v>3437.7048340000001</v>
      </c>
      <c r="AG132" s="52">
        <v>3437.6989749999998</v>
      </c>
      <c r="AH132" s="52">
        <v>3437.6896969999998</v>
      </c>
      <c r="AI132" s="41">
        <v>-4.908E-3</v>
      </c>
      <c r="AJ132" s="53"/>
      <c r="AK132" s="43"/>
    </row>
    <row r="133" spans="1:37" ht="15" customHeight="1" x14ac:dyDescent="0.45">
      <c r="A133" s="35" t="s">
        <v>888</v>
      </c>
      <c r="B133" s="39" t="s">
        <v>887</v>
      </c>
      <c r="C133" s="52">
        <v>4672.9418949999999</v>
      </c>
      <c r="D133" s="52">
        <v>4625.4345700000003</v>
      </c>
      <c r="E133" s="52">
        <v>4573.9350590000004</v>
      </c>
      <c r="F133" s="52">
        <v>4481.3344729999999</v>
      </c>
      <c r="G133" s="52">
        <v>4411.876953</v>
      </c>
      <c r="H133" s="52">
        <v>4308.3623049999997</v>
      </c>
      <c r="I133" s="52">
        <v>4236.0561520000001</v>
      </c>
      <c r="J133" s="52">
        <v>4236.6030270000001</v>
      </c>
      <c r="K133" s="52">
        <v>4237.1479490000002</v>
      </c>
      <c r="L133" s="52">
        <v>4237.6938479999999</v>
      </c>
      <c r="M133" s="52">
        <v>4238.2397460000002</v>
      </c>
      <c r="N133" s="52">
        <v>4238.7944340000004</v>
      </c>
      <c r="O133" s="52">
        <v>4239.3969729999999</v>
      </c>
      <c r="P133" s="52">
        <v>4239.9936520000001</v>
      </c>
      <c r="Q133" s="52">
        <v>4240.5776370000003</v>
      </c>
      <c r="R133" s="52">
        <v>4240.6342770000001</v>
      </c>
      <c r="S133" s="52">
        <v>4240.5966799999997</v>
      </c>
      <c r="T133" s="52">
        <v>4240.5634769999997</v>
      </c>
      <c r="U133" s="52">
        <v>4240.5600590000004</v>
      </c>
      <c r="V133" s="52">
        <v>4240.5639650000003</v>
      </c>
      <c r="W133" s="52">
        <v>4240.5561520000001</v>
      </c>
      <c r="X133" s="52">
        <v>4240.5527339999999</v>
      </c>
      <c r="Y133" s="52">
        <v>4240.5502930000002</v>
      </c>
      <c r="Z133" s="52">
        <v>4240.5444340000004</v>
      </c>
      <c r="AA133" s="52">
        <v>4240.5410160000001</v>
      </c>
      <c r="AB133" s="52">
        <v>4240.5351559999999</v>
      </c>
      <c r="AC133" s="52">
        <v>4240.5200199999999</v>
      </c>
      <c r="AD133" s="52">
        <v>4240.5151370000003</v>
      </c>
      <c r="AE133" s="52">
        <v>4240.5107420000004</v>
      </c>
      <c r="AF133" s="52">
        <v>4240.5009769999997</v>
      </c>
      <c r="AG133" s="52">
        <v>4240.4960940000001</v>
      </c>
      <c r="AH133" s="52">
        <v>4240.4892579999996</v>
      </c>
      <c r="AI133" s="41">
        <v>-3.1280000000000001E-3</v>
      </c>
      <c r="AJ133" s="53"/>
      <c r="AK133" s="43"/>
    </row>
    <row r="134" spans="1:37" ht="15" customHeight="1" x14ac:dyDescent="0.45">
      <c r="A134" s="35" t="s">
        <v>886</v>
      </c>
      <c r="B134" s="39" t="s">
        <v>885</v>
      </c>
      <c r="C134" s="52">
        <v>4192.0151370000003</v>
      </c>
      <c r="D134" s="52">
        <v>4152.7612300000001</v>
      </c>
      <c r="E134" s="52">
        <v>4112.9057620000003</v>
      </c>
      <c r="F134" s="52">
        <v>4049.3845209999999</v>
      </c>
      <c r="G134" s="52">
        <v>4002.2873540000001</v>
      </c>
      <c r="H134" s="52">
        <v>3934.4433589999999</v>
      </c>
      <c r="I134" s="52">
        <v>3905.5065920000002</v>
      </c>
      <c r="J134" s="52">
        <v>3905.8237300000001</v>
      </c>
      <c r="K134" s="52">
        <v>3906.0651859999998</v>
      </c>
      <c r="L134" s="52">
        <v>3906.32251</v>
      </c>
      <c r="M134" s="52">
        <v>3906.5791020000001</v>
      </c>
      <c r="N134" s="52">
        <v>3906.8439939999998</v>
      </c>
      <c r="O134" s="52">
        <v>3907.398682</v>
      </c>
      <c r="P134" s="52">
        <v>3907.9516600000002</v>
      </c>
      <c r="Q134" s="52">
        <v>3908.5441890000002</v>
      </c>
      <c r="R134" s="52">
        <v>3908.6440429999998</v>
      </c>
      <c r="S134" s="52">
        <v>3908.5947270000001</v>
      </c>
      <c r="T134" s="52">
        <v>3908.5739749999998</v>
      </c>
      <c r="U134" s="52">
        <v>3908.563721</v>
      </c>
      <c r="V134" s="52">
        <v>3908.5595699999999</v>
      </c>
      <c r="W134" s="52">
        <v>3908.5458979999999</v>
      </c>
      <c r="X134" s="52">
        <v>3908.5378420000002</v>
      </c>
      <c r="Y134" s="52">
        <v>3908.5295409999999</v>
      </c>
      <c r="Z134" s="52">
        <v>3908.5185550000001</v>
      </c>
      <c r="AA134" s="52">
        <v>3908.5095209999999</v>
      </c>
      <c r="AB134" s="52">
        <v>3908.4997560000002</v>
      </c>
      <c r="AC134" s="52">
        <v>3908.4802249999998</v>
      </c>
      <c r="AD134" s="52">
        <v>3908.4736330000001</v>
      </c>
      <c r="AE134" s="52">
        <v>3908.4685060000002</v>
      </c>
      <c r="AF134" s="52">
        <v>3908.4555660000001</v>
      </c>
      <c r="AG134" s="52">
        <v>3908.4477539999998</v>
      </c>
      <c r="AH134" s="52">
        <v>3908.4323730000001</v>
      </c>
      <c r="AI134" s="41">
        <v>-2.2569999999999999E-3</v>
      </c>
      <c r="AJ134" s="53"/>
      <c r="AK134" s="43"/>
    </row>
    <row r="135" spans="1:37" ht="15" customHeight="1" x14ac:dyDescent="0.45">
      <c r="A135" s="35" t="s">
        <v>884</v>
      </c>
      <c r="B135" s="39" t="s">
        <v>883</v>
      </c>
      <c r="C135" s="52">
        <v>4496.7749020000001</v>
      </c>
      <c r="D135" s="52">
        <v>4423.3764650000003</v>
      </c>
      <c r="E135" s="52">
        <v>4341.330078</v>
      </c>
      <c r="F135" s="52">
        <v>4219.3325199999999</v>
      </c>
      <c r="G135" s="52">
        <v>4100.6337890000004</v>
      </c>
      <c r="H135" s="52">
        <v>3997.4960940000001</v>
      </c>
      <c r="I135" s="52">
        <v>3951.5043949999999</v>
      </c>
      <c r="J135" s="52">
        <v>3952.0097660000001</v>
      </c>
      <c r="K135" s="52">
        <v>3952.4965820000002</v>
      </c>
      <c r="L135" s="52">
        <v>3952.9882809999999</v>
      </c>
      <c r="M135" s="52">
        <v>3953.4790039999998</v>
      </c>
      <c r="N135" s="52">
        <v>3953.970703</v>
      </c>
      <c r="O135" s="52">
        <v>3954.5209960000002</v>
      </c>
      <c r="P135" s="52">
        <v>3955.109375</v>
      </c>
      <c r="Q135" s="52">
        <v>3955.7092290000001</v>
      </c>
      <c r="R135" s="52">
        <v>3955.8093260000001</v>
      </c>
      <c r="S135" s="52">
        <v>3955.8039549999999</v>
      </c>
      <c r="T135" s="52">
        <v>3955.7958979999999</v>
      </c>
      <c r="U135" s="52">
        <v>3955.7937010000001</v>
      </c>
      <c r="V135" s="52">
        <v>3955.796143</v>
      </c>
      <c r="W135" s="52">
        <v>3955.7944339999999</v>
      </c>
      <c r="X135" s="52">
        <v>3955.7934570000002</v>
      </c>
      <c r="Y135" s="52">
        <v>3955.7919919999999</v>
      </c>
      <c r="Z135" s="52">
        <v>3955.7895509999998</v>
      </c>
      <c r="AA135" s="52">
        <v>3955.7873540000001</v>
      </c>
      <c r="AB135" s="52">
        <v>3955.7849120000001</v>
      </c>
      <c r="AC135" s="52">
        <v>3955.780029</v>
      </c>
      <c r="AD135" s="52">
        <v>3955.7783199999999</v>
      </c>
      <c r="AE135" s="52">
        <v>3955.7770999999998</v>
      </c>
      <c r="AF135" s="52">
        <v>3955.773682</v>
      </c>
      <c r="AG135" s="52">
        <v>3955.7719729999999</v>
      </c>
      <c r="AH135" s="52">
        <v>3955.7695309999999</v>
      </c>
      <c r="AI135" s="41">
        <v>-4.1260000000000003E-3</v>
      </c>
      <c r="AJ135" s="53"/>
      <c r="AK135" s="43"/>
    </row>
    <row r="136" spans="1:37" ht="15" customHeight="1" x14ac:dyDescent="0.45">
      <c r="A136" s="35" t="s">
        <v>882</v>
      </c>
      <c r="B136" s="39" t="s">
        <v>881</v>
      </c>
      <c r="C136" s="52">
        <v>4146.2631840000004</v>
      </c>
      <c r="D136" s="52">
        <v>4059.51001</v>
      </c>
      <c r="E136" s="52">
        <v>3960.6416020000001</v>
      </c>
      <c r="F136" s="52">
        <v>3810.1960450000001</v>
      </c>
      <c r="G136" s="52">
        <v>3692.5341800000001</v>
      </c>
      <c r="H136" s="52">
        <v>3576.8459469999998</v>
      </c>
      <c r="I136" s="52">
        <v>3526.6311040000001</v>
      </c>
      <c r="J136" s="52">
        <v>3527.0634770000001</v>
      </c>
      <c r="K136" s="52">
        <v>3527.4685060000002</v>
      </c>
      <c r="L136" s="52">
        <v>3527.880615</v>
      </c>
      <c r="M136" s="52">
        <v>3528.2917480000001</v>
      </c>
      <c r="N136" s="52">
        <v>3528.7155760000001</v>
      </c>
      <c r="O136" s="52">
        <v>3529.3156739999999</v>
      </c>
      <c r="P136" s="52">
        <v>3529.9228520000001</v>
      </c>
      <c r="Q136" s="52">
        <v>3530.5336910000001</v>
      </c>
      <c r="R136" s="52">
        <v>3530.616211</v>
      </c>
      <c r="S136" s="52">
        <v>3530.594482</v>
      </c>
      <c r="T136" s="52">
        <v>3530.5786130000001</v>
      </c>
      <c r="U136" s="52">
        <v>3530.578125</v>
      </c>
      <c r="V136" s="52">
        <v>3530.5815429999998</v>
      </c>
      <c r="W136" s="52">
        <v>3530.578125</v>
      </c>
      <c r="X136" s="52">
        <v>3530.5756839999999</v>
      </c>
      <c r="Y136" s="52">
        <v>3530.5729980000001</v>
      </c>
      <c r="Z136" s="52">
        <v>3530.5683589999999</v>
      </c>
      <c r="AA136" s="52">
        <v>3530.564453</v>
      </c>
      <c r="AB136" s="52">
        <v>3530.5595699999999</v>
      </c>
      <c r="AC136" s="52">
        <v>3530.5498050000001</v>
      </c>
      <c r="AD136" s="52">
        <v>3530.546875</v>
      </c>
      <c r="AE136" s="52">
        <v>3530.5444339999999</v>
      </c>
      <c r="AF136" s="52">
        <v>3530.538086</v>
      </c>
      <c r="AG136" s="52">
        <v>3530.5351559999999</v>
      </c>
      <c r="AH136" s="52">
        <v>3530.5307619999999</v>
      </c>
      <c r="AI136" s="41">
        <v>-5.1720000000000004E-3</v>
      </c>
      <c r="AJ136" s="53"/>
      <c r="AK136" s="43"/>
    </row>
    <row r="137" spans="1:37" ht="15" customHeight="1" x14ac:dyDescent="0.45">
      <c r="A137" s="35" t="s">
        <v>880</v>
      </c>
      <c r="B137" s="39" t="s">
        <v>879</v>
      </c>
      <c r="C137" s="52">
        <v>5278.1191410000001</v>
      </c>
      <c r="D137" s="52">
        <v>5215.671875</v>
      </c>
      <c r="E137" s="52">
        <v>5146.673828</v>
      </c>
      <c r="F137" s="52">
        <v>5027.4155270000001</v>
      </c>
      <c r="G137" s="52">
        <v>4936.2631840000004</v>
      </c>
      <c r="H137" s="52">
        <v>4774.2700199999999</v>
      </c>
      <c r="I137" s="52">
        <v>4685.6831050000001</v>
      </c>
      <c r="J137" s="52">
        <v>4686.1997069999998</v>
      </c>
      <c r="K137" s="52">
        <v>4686.7128910000001</v>
      </c>
      <c r="L137" s="52">
        <v>4687.2270509999998</v>
      </c>
      <c r="M137" s="52">
        <v>4687.7407229999999</v>
      </c>
      <c r="N137" s="52">
        <v>4688.2700199999999</v>
      </c>
      <c r="O137" s="52">
        <v>4688.8666990000002</v>
      </c>
      <c r="P137" s="52">
        <v>4689.423828</v>
      </c>
      <c r="Q137" s="52">
        <v>4689.9809569999998</v>
      </c>
      <c r="R137" s="52">
        <v>4690.4174800000001</v>
      </c>
      <c r="S137" s="52">
        <v>4690.3823240000002</v>
      </c>
      <c r="T137" s="52">
        <v>4690.3588870000003</v>
      </c>
      <c r="U137" s="52">
        <v>4690.3388670000004</v>
      </c>
      <c r="V137" s="52">
        <v>4690.3286129999997</v>
      </c>
      <c r="W137" s="52">
        <v>4690.3129879999997</v>
      </c>
      <c r="X137" s="52">
        <v>4690.3017579999996</v>
      </c>
      <c r="Y137" s="52">
        <v>4690.2924800000001</v>
      </c>
      <c r="Z137" s="52">
        <v>4690.2836909999996</v>
      </c>
      <c r="AA137" s="52">
        <v>4690.2763670000004</v>
      </c>
      <c r="AB137" s="52">
        <v>4690.2705079999996</v>
      </c>
      <c r="AC137" s="52">
        <v>4690.2592770000001</v>
      </c>
      <c r="AD137" s="52">
        <v>4690.2558589999999</v>
      </c>
      <c r="AE137" s="52">
        <v>4690.2529299999997</v>
      </c>
      <c r="AF137" s="52">
        <v>4690.2460940000001</v>
      </c>
      <c r="AG137" s="52">
        <v>4690.2426759999998</v>
      </c>
      <c r="AH137" s="52">
        <v>4690.2377930000002</v>
      </c>
      <c r="AI137" s="41">
        <v>-3.8019999999999998E-3</v>
      </c>
      <c r="AJ137" s="53"/>
      <c r="AK137" s="43"/>
    </row>
    <row r="138" spans="1:37" ht="15" customHeight="1" x14ac:dyDescent="0.45">
      <c r="A138" s="35" t="s">
        <v>1170</v>
      </c>
      <c r="B138" s="39" t="s">
        <v>1047</v>
      </c>
      <c r="C138" s="52">
        <v>3523.0810550000001</v>
      </c>
      <c r="D138" s="52">
        <v>3473.0742190000001</v>
      </c>
      <c r="E138" s="52">
        <v>3418.97876</v>
      </c>
      <c r="F138" s="52">
        <v>3334.4165039999998</v>
      </c>
      <c r="G138" s="52">
        <v>3283.9614259999998</v>
      </c>
      <c r="H138" s="52">
        <v>3225.3344729999999</v>
      </c>
      <c r="I138" s="52">
        <v>3156.6577149999998</v>
      </c>
      <c r="J138" s="52">
        <v>3157.257568</v>
      </c>
      <c r="K138" s="52">
        <v>3157.836182</v>
      </c>
      <c r="L138" s="52">
        <v>3158.4377439999998</v>
      </c>
      <c r="M138" s="52">
        <v>3159.039307</v>
      </c>
      <c r="N138" s="52">
        <v>3159.6408689999998</v>
      </c>
      <c r="O138" s="52">
        <v>3160.242432</v>
      </c>
      <c r="P138" s="52">
        <v>3160.84375</v>
      </c>
      <c r="Q138" s="52">
        <v>3161.4445799999999</v>
      </c>
      <c r="R138" s="52">
        <v>3161.5451659999999</v>
      </c>
      <c r="S138" s="52">
        <v>3161.5458979999999</v>
      </c>
      <c r="T138" s="52">
        <v>3161.5390619999998</v>
      </c>
      <c r="U138" s="52">
        <v>3161.5397950000001</v>
      </c>
      <c r="V138" s="52">
        <v>3161.5429690000001</v>
      </c>
      <c r="W138" s="52">
        <v>3161.5427249999998</v>
      </c>
      <c r="X138" s="52">
        <v>3161.5444339999999</v>
      </c>
      <c r="Y138" s="52">
        <v>3161.5437010000001</v>
      </c>
      <c r="Z138" s="52">
        <v>3161.5429690000001</v>
      </c>
      <c r="AA138" s="52">
        <v>3161.5446780000002</v>
      </c>
      <c r="AB138" s="52">
        <v>3161.5446780000002</v>
      </c>
      <c r="AC138" s="52">
        <v>3161.52124</v>
      </c>
      <c r="AD138" s="52">
        <v>3161.5063479999999</v>
      </c>
      <c r="AE138" s="52">
        <v>3161.4946289999998</v>
      </c>
      <c r="AF138" s="52">
        <v>3161.4660640000002</v>
      </c>
      <c r="AG138" s="52">
        <v>3161.4521479999999</v>
      </c>
      <c r="AH138" s="52">
        <v>3161.4304200000001</v>
      </c>
      <c r="AI138" s="41">
        <v>-3.4880000000000002E-3</v>
      </c>
      <c r="AJ138" s="53"/>
      <c r="AK138" s="43"/>
    </row>
    <row r="139" spans="1:37" ht="15" customHeight="1" x14ac:dyDescent="0.45">
      <c r="A139" s="35" t="s">
        <v>1171</v>
      </c>
      <c r="B139" s="39" t="s">
        <v>1048</v>
      </c>
      <c r="C139" s="52">
        <v>4246.3041990000002</v>
      </c>
      <c r="D139" s="52">
        <v>4182.748047</v>
      </c>
      <c r="E139" s="52">
        <v>4074.9716800000001</v>
      </c>
      <c r="F139" s="52">
        <v>3986.9323730000001</v>
      </c>
      <c r="G139" s="52">
        <v>3919.4304200000001</v>
      </c>
      <c r="H139" s="52">
        <v>3817.7604980000001</v>
      </c>
      <c r="I139" s="52">
        <v>3770.2114259999998</v>
      </c>
      <c r="J139" s="52">
        <v>3770.2929690000001</v>
      </c>
      <c r="K139" s="52">
        <v>3770.7773440000001</v>
      </c>
      <c r="L139" s="52">
        <v>3771.3774410000001</v>
      </c>
      <c r="M139" s="52">
        <v>3771.977539</v>
      </c>
      <c r="N139" s="52">
        <v>3772.577393</v>
      </c>
      <c r="O139" s="52">
        <v>3773.1772460000002</v>
      </c>
      <c r="P139" s="52">
        <v>3773.7768550000001</v>
      </c>
      <c r="Q139" s="52">
        <v>3774.376953</v>
      </c>
      <c r="R139" s="52">
        <v>3774.4643550000001</v>
      </c>
      <c r="S139" s="52">
        <v>3774.4492190000001</v>
      </c>
      <c r="T139" s="52">
        <v>3774.4179690000001</v>
      </c>
      <c r="U139" s="52">
        <v>3774.3930660000001</v>
      </c>
      <c r="V139" s="52">
        <v>3774.3833009999998</v>
      </c>
      <c r="W139" s="52">
        <v>3774.366211</v>
      </c>
      <c r="X139" s="52">
        <v>3774.3564449999999</v>
      </c>
      <c r="Y139" s="52">
        <v>3774.3510740000002</v>
      </c>
      <c r="Z139" s="52">
        <v>3774.34375</v>
      </c>
      <c r="AA139" s="52">
        <v>3774.3378910000001</v>
      </c>
      <c r="AB139" s="52">
        <v>3774.3320309999999</v>
      </c>
      <c r="AC139" s="52">
        <v>3774.3188479999999</v>
      </c>
      <c r="AD139" s="52">
        <v>3774.314453</v>
      </c>
      <c r="AE139" s="52">
        <v>3774.3110350000002</v>
      </c>
      <c r="AF139" s="52">
        <v>3774.3051759999998</v>
      </c>
      <c r="AG139" s="52">
        <v>3774.3032229999999</v>
      </c>
      <c r="AH139" s="52">
        <v>3774.3000489999999</v>
      </c>
      <c r="AI139" s="41">
        <v>-3.7940000000000001E-3</v>
      </c>
      <c r="AJ139" s="53"/>
      <c r="AK139" s="43"/>
    </row>
    <row r="140" spans="1:37" ht="15" customHeight="1" x14ac:dyDescent="0.45">
      <c r="A140" s="35" t="s">
        <v>878</v>
      </c>
      <c r="B140" s="39" t="s">
        <v>877</v>
      </c>
      <c r="C140" s="52">
        <v>4182.3388670000004</v>
      </c>
      <c r="D140" s="52">
        <v>4128.8632809999999</v>
      </c>
      <c r="E140" s="52">
        <v>4052.0759280000002</v>
      </c>
      <c r="F140" s="52">
        <v>3959.6120609999998</v>
      </c>
      <c r="G140" s="52">
        <v>3891.982422</v>
      </c>
      <c r="H140" s="52">
        <v>3797.2387699999999</v>
      </c>
      <c r="I140" s="52">
        <v>3740.3710940000001</v>
      </c>
      <c r="J140" s="52">
        <v>3739.9731449999999</v>
      </c>
      <c r="K140" s="52">
        <v>3740.7807619999999</v>
      </c>
      <c r="L140" s="52">
        <v>3741.2543949999999</v>
      </c>
      <c r="M140" s="52">
        <v>3742.1689449999999</v>
      </c>
      <c r="N140" s="52">
        <v>3743.4536130000001</v>
      </c>
      <c r="O140" s="52">
        <v>3743.5703119999998</v>
      </c>
      <c r="P140" s="52">
        <v>3744.3256839999999</v>
      </c>
      <c r="Q140" s="52">
        <v>3745.3149410000001</v>
      </c>
      <c r="R140" s="52">
        <v>3745.6416020000001</v>
      </c>
      <c r="S140" s="52">
        <v>3745.555664</v>
      </c>
      <c r="T140" s="52">
        <v>3745.6625979999999</v>
      </c>
      <c r="U140" s="52">
        <v>3745.4379880000001</v>
      </c>
      <c r="V140" s="52">
        <v>3745.7778320000002</v>
      </c>
      <c r="W140" s="52">
        <v>3745.8813479999999</v>
      </c>
      <c r="X140" s="52">
        <v>3745.6376949999999</v>
      </c>
      <c r="Y140" s="52">
        <v>3745.8190920000002</v>
      </c>
      <c r="Z140" s="52">
        <v>3746.1264649999998</v>
      </c>
      <c r="AA140" s="52">
        <v>3745.9438479999999</v>
      </c>
      <c r="AB140" s="52">
        <v>3745.9873050000001</v>
      </c>
      <c r="AC140" s="52">
        <v>3746.1640619999998</v>
      </c>
      <c r="AD140" s="52">
        <v>3745.8896479999999</v>
      </c>
      <c r="AE140" s="52">
        <v>3746.3815920000002</v>
      </c>
      <c r="AF140" s="52">
        <v>3746.2387699999999</v>
      </c>
      <c r="AG140" s="52">
        <v>3746.2021479999999</v>
      </c>
      <c r="AH140" s="52">
        <v>3746.1992190000001</v>
      </c>
      <c r="AI140" s="41">
        <v>-3.5460000000000001E-3</v>
      </c>
      <c r="AJ140" s="53"/>
      <c r="AK140" s="43"/>
    </row>
    <row r="142" spans="1:37" ht="15" customHeight="1" x14ac:dyDescent="0.45">
      <c r="A142" s="31"/>
      <c r="B142" s="38" t="s">
        <v>876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</row>
    <row r="143" spans="1:37" ht="15" customHeight="1" x14ac:dyDescent="0.45">
      <c r="A143" s="35" t="s">
        <v>875</v>
      </c>
      <c r="B143" s="39" t="s">
        <v>874</v>
      </c>
      <c r="C143" s="52">
        <v>3364.40625</v>
      </c>
      <c r="D143" s="52">
        <v>3358.077393</v>
      </c>
      <c r="E143" s="52">
        <v>3349.4978030000002</v>
      </c>
      <c r="F143" s="52">
        <v>3338.1499020000001</v>
      </c>
      <c r="G143" s="52">
        <v>3324.3947750000002</v>
      </c>
      <c r="H143" s="52">
        <v>3308.4794919999999</v>
      </c>
      <c r="I143" s="52">
        <v>3289.0979000000002</v>
      </c>
      <c r="J143" s="52">
        <v>3268.6389159999999</v>
      </c>
      <c r="K143" s="52">
        <v>3247.3413089999999</v>
      </c>
      <c r="L143" s="52">
        <v>3225.4350589999999</v>
      </c>
      <c r="M143" s="52">
        <v>3203.5249020000001</v>
      </c>
      <c r="N143" s="52">
        <v>3181.7685550000001</v>
      </c>
      <c r="O143" s="52">
        <v>3161.0527339999999</v>
      </c>
      <c r="P143" s="52">
        <v>3140.9233399999998</v>
      </c>
      <c r="Q143" s="52">
        <v>3121.4064939999998</v>
      </c>
      <c r="R143" s="52">
        <v>3102.6896969999998</v>
      </c>
      <c r="S143" s="52">
        <v>3086.3012699999999</v>
      </c>
      <c r="T143" s="52">
        <v>3071.241211</v>
      </c>
      <c r="U143" s="52">
        <v>3057.7529300000001</v>
      </c>
      <c r="V143" s="52">
        <v>3046.0280760000001</v>
      </c>
      <c r="W143" s="52">
        <v>3035.9819339999999</v>
      </c>
      <c r="X143" s="52">
        <v>3027.6491700000001</v>
      </c>
      <c r="Y143" s="52">
        <v>3020.7409670000002</v>
      </c>
      <c r="Z143" s="52">
        <v>3015.0959469999998</v>
      </c>
      <c r="AA143" s="52">
        <v>3010.4897460000002</v>
      </c>
      <c r="AB143" s="52">
        <v>3006.7375489999999</v>
      </c>
      <c r="AC143" s="52">
        <v>3003.6437989999999</v>
      </c>
      <c r="AD143" s="52">
        <v>3001.1059570000002</v>
      </c>
      <c r="AE143" s="52">
        <v>2998.9765619999998</v>
      </c>
      <c r="AF143" s="52">
        <v>2997.1721189999998</v>
      </c>
      <c r="AG143" s="52">
        <v>2995.6308589999999</v>
      </c>
      <c r="AH143" s="52">
        <v>2994.290039</v>
      </c>
      <c r="AI143" s="41">
        <v>-3.7520000000000001E-3</v>
      </c>
      <c r="AJ143" s="53"/>
      <c r="AK143" s="43"/>
    </row>
    <row r="144" spans="1:37" ht="15" customHeight="1" x14ac:dyDescent="0.45">
      <c r="A144" s="35" t="s">
        <v>873</v>
      </c>
      <c r="B144" s="39" t="s">
        <v>872</v>
      </c>
      <c r="C144" s="52">
        <v>4487.8896480000003</v>
      </c>
      <c r="D144" s="52">
        <v>4463.3051759999998</v>
      </c>
      <c r="E144" s="52">
        <v>4433.2709960000002</v>
      </c>
      <c r="F144" s="52">
        <v>4398.0244140000004</v>
      </c>
      <c r="G144" s="52">
        <v>4358.982422</v>
      </c>
      <c r="H144" s="52">
        <v>4314.9580079999996</v>
      </c>
      <c r="I144" s="52">
        <v>4268.8266599999997</v>
      </c>
      <c r="J144" s="52">
        <v>4223.4858400000003</v>
      </c>
      <c r="K144" s="52">
        <v>4180.7641599999997</v>
      </c>
      <c r="L144" s="52">
        <v>4140.3046880000002</v>
      </c>
      <c r="M144" s="52">
        <v>4102.689453</v>
      </c>
      <c r="N144" s="52">
        <v>4068.3566890000002</v>
      </c>
      <c r="O144" s="52">
        <v>4036.459961</v>
      </c>
      <c r="P144" s="52">
        <v>4006.3874510000001</v>
      </c>
      <c r="Q144" s="52">
        <v>3980.1357419999999</v>
      </c>
      <c r="R144" s="52">
        <v>3955.9489749999998</v>
      </c>
      <c r="S144" s="52">
        <v>3933.9709469999998</v>
      </c>
      <c r="T144" s="52">
        <v>3914.4709469999998</v>
      </c>
      <c r="U144" s="52">
        <v>3896.95874</v>
      </c>
      <c r="V144" s="52">
        <v>3880.9997560000002</v>
      </c>
      <c r="W144" s="52">
        <v>3866.5588379999999</v>
      </c>
      <c r="X144" s="52">
        <v>3854.0441890000002</v>
      </c>
      <c r="Y144" s="52">
        <v>3842.7297359999998</v>
      </c>
      <c r="Z144" s="52">
        <v>3832.5859380000002</v>
      </c>
      <c r="AA144" s="52">
        <v>3823.803711</v>
      </c>
      <c r="AB144" s="52">
        <v>3816.0197750000002</v>
      </c>
      <c r="AC144" s="52">
        <v>3809.1391600000002</v>
      </c>
      <c r="AD144" s="52">
        <v>3802.9890140000002</v>
      </c>
      <c r="AE144" s="52">
        <v>3797.5031739999999</v>
      </c>
      <c r="AF144" s="52">
        <v>3792.5991210000002</v>
      </c>
      <c r="AG144" s="52">
        <v>3788.1601559999999</v>
      </c>
      <c r="AH144" s="52">
        <v>3784.1584469999998</v>
      </c>
      <c r="AI144" s="41">
        <v>-5.4869999999999997E-3</v>
      </c>
      <c r="AJ144" s="53"/>
      <c r="AK144" s="43"/>
    </row>
    <row r="145" spans="2:37" ht="15" customHeight="1" thickBot="1" x14ac:dyDescent="0.5"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</row>
    <row r="146" spans="2:37" ht="15" customHeight="1" x14ac:dyDescent="0.45">
      <c r="B146" s="143" t="s">
        <v>1050</v>
      </c>
      <c r="C146" s="143"/>
      <c r="D146" s="143"/>
      <c r="E146" s="143"/>
      <c r="F146" s="143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  <c r="S146" s="143"/>
      <c r="T146" s="143"/>
      <c r="U146" s="143"/>
      <c r="V146" s="143"/>
      <c r="W146" s="143"/>
      <c r="X146" s="143"/>
      <c r="Y146" s="143"/>
      <c r="Z146" s="143"/>
      <c r="AA146" s="143"/>
      <c r="AB146" s="143"/>
      <c r="AC146" s="143"/>
      <c r="AD146" s="143"/>
      <c r="AE146" s="143"/>
      <c r="AF146" s="143"/>
      <c r="AG146" s="143"/>
      <c r="AH146" s="143"/>
      <c r="AI146" s="143"/>
      <c r="AJ146" s="54"/>
      <c r="AK146" s="54"/>
    </row>
    <row r="147" spans="2:37" ht="15" customHeight="1" x14ac:dyDescent="0.45">
      <c r="B147" s="48" t="s">
        <v>1051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</row>
    <row r="148" spans="2:37" ht="15" customHeight="1" x14ac:dyDescent="0.45">
      <c r="B148" s="48" t="s">
        <v>1150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</row>
    <row r="149" spans="2:37" ht="15" customHeight="1" x14ac:dyDescent="0.45">
      <c r="B149" s="22"/>
    </row>
    <row r="150" spans="2:37" ht="15" customHeight="1" x14ac:dyDescent="0.45">
      <c r="B150" s="22"/>
    </row>
    <row r="151" spans="2:37" ht="15" customHeight="1" x14ac:dyDescent="0.45">
      <c r="B151" s="22"/>
    </row>
  </sheetData>
  <mergeCells count="1">
    <mergeCell ref="B146:AI146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0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0" sqref="K10"/>
    </sheetView>
  </sheetViews>
  <sheetFormatPr defaultRowHeight="15" customHeight="1" x14ac:dyDescent="0.45"/>
  <sheetData>
    <row r="1" spans="1:35" ht="15" customHeight="1" thickBot="1" x14ac:dyDescent="0.5">
      <c r="A1" s="31"/>
      <c r="B1" s="32" t="s">
        <v>1096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</row>
    <row r="2" spans="1:35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5" ht="15" customHeight="1" x14ac:dyDescent="0.45">
      <c r="A3" s="31"/>
      <c r="B3" s="31"/>
      <c r="C3" s="34" t="s">
        <v>18</v>
      </c>
      <c r="D3" s="34" t="s">
        <v>1097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5" ht="15" customHeight="1" x14ac:dyDescent="0.45">
      <c r="A4" s="31"/>
      <c r="B4" s="31"/>
      <c r="C4" s="34" t="s">
        <v>17</v>
      </c>
      <c r="D4" s="34" t="s">
        <v>1098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5" ht="15" customHeight="1" x14ac:dyDescent="0.45">
      <c r="A5" s="31"/>
      <c r="B5" s="31"/>
      <c r="C5" s="34" t="s">
        <v>15</v>
      </c>
      <c r="D5" s="34" t="s">
        <v>1099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5" ht="15" customHeight="1" x14ac:dyDescent="0.45">
      <c r="A6" s="31"/>
      <c r="B6" s="31"/>
      <c r="C6" s="34" t="s">
        <v>14</v>
      </c>
      <c r="D6" s="34"/>
      <c r="E6" s="34" t="s">
        <v>1100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5" ht="15" customHeight="1" x14ac:dyDescent="0.5">
      <c r="A10" s="35" t="s">
        <v>252</v>
      </c>
      <c r="B10" s="36" t="s">
        <v>1172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ht="15" customHeight="1" x14ac:dyDescent="0.45">
      <c r="A11" s="31"/>
      <c r="B11" s="32" t="s">
        <v>1173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5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1104</v>
      </c>
    </row>
    <row r="13" spans="1:35" ht="15" customHeight="1" thickBot="1" x14ac:dyDescent="0.5">
      <c r="A13" s="31"/>
      <c r="B13" s="33" t="s">
        <v>13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</row>
    <row r="14" spans="1:35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15" customHeight="1" x14ac:dyDescent="0.45">
      <c r="A15" s="31"/>
      <c r="B15" s="38" t="s">
        <v>251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ht="15" customHeight="1" x14ac:dyDescent="0.45">
      <c r="A16" s="35" t="s">
        <v>250</v>
      </c>
      <c r="B16" s="39" t="s">
        <v>55</v>
      </c>
      <c r="C16" s="49">
        <v>76.875038000000004</v>
      </c>
      <c r="D16" s="49">
        <v>77.389809</v>
      </c>
      <c r="E16" s="49">
        <v>77.807152000000002</v>
      </c>
      <c r="F16" s="49">
        <v>78.159263999999993</v>
      </c>
      <c r="G16" s="49">
        <v>78.563545000000005</v>
      </c>
      <c r="H16" s="49">
        <v>78.744941999999995</v>
      </c>
      <c r="I16" s="49">
        <v>79.012778999999995</v>
      </c>
      <c r="J16" s="49">
        <v>79.111153000000002</v>
      </c>
      <c r="K16" s="49">
        <v>79.212303000000006</v>
      </c>
      <c r="L16" s="49">
        <v>79.313118000000003</v>
      </c>
      <c r="M16" s="49">
        <v>79.411179000000004</v>
      </c>
      <c r="N16" s="49">
        <v>79.504951000000005</v>
      </c>
      <c r="O16" s="49">
        <v>79.601157999999998</v>
      </c>
      <c r="P16" s="49">
        <v>79.697288999999998</v>
      </c>
      <c r="Q16" s="49">
        <v>79.791259999999994</v>
      </c>
      <c r="R16" s="49">
        <v>79.821387999999999</v>
      </c>
      <c r="S16" s="49">
        <v>79.839066000000003</v>
      </c>
      <c r="T16" s="49">
        <v>79.855766000000003</v>
      </c>
      <c r="U16" s="49">
        <v>79.874352000000002</v>
      </c>
      <c r="V16" s="49">
        <v>79.891486999999998</v>
      </c>
      <c r="W16" s="49">
        <v>79.908851999999996</v>
      </c>
      <c r="X16" s="49">
        <v>79.928122999999999</v>
      </c>
      <c r="Y16" s="49">
        <v>79.946708999999998</v>
      </c>
      <c r="Z16" s="49">
        <v>79.963813999999999</v>
      </c>
      <c r="AA16" s="49">
        <v>79.982178000000005</v>
      </c>
      <c r="AB16" s="49">
        <v>80.000450000000001</v>
      </c>
      <c r="AC16" s="49">
        <v>80.018974</v>
      </c>
      <c r="AD16" s="49">
        <v>80.038619999999995</v>
      </c>
      <c r="AE16" s="49">
        <v>80.055396999999999</v>
      </c>
      <c r="AF16" s="49">
        <v>80.073830000000001</v>
      </c>
      <c r="AG16" s="49">
        <v>80.091742999999994</v>
      </c>
      <c r="AH16" s="49">
        <v>80.103927999999996</v>
      </c>
      <c r="AI16" s="41">
        <v>1.328E-3</v>
      </c>
    </row>
    <row r="17" spans="1:35" ht="15" customHeight="1" x14ac:dyDescent="0.45">
      <c r="A17" s="35" t="s">
        <v>249</v>
      </c>
      <c r="B17" s="39" t="s">
        <v>53</v>
      </c>
      <c r="C17" s="49">
        <v>40.670394999999999</v>
      </c>
      <c r="D17" s="49">
        <v>41.248215000000002</v>
      </c>
      <c r="E17" s="49">
        <v>41.845661</v>
      </c>
      <c r="F17" s="49">
        <v>42.415576999999999</v>
      </c>
      <c r="G17" s="49">
        <v>42.801806999999997</v>
      </c>
      <c r="H17" s="49">
        <v>43.002200999999999</v>
      </c>
      <c r="I17" s="49">
        <v>43.283206999999997</v>
      </c>
      <c r="J17" s="49">
        <v>43.404342999999997</v>
      </c>
      <c r="K17" s="49">
        <v>43.505412999999997</v>
      </c>
      <c r="L17" s="49">
        <v>43.609591999999999</v>
      </c>
      <c r="M17" s="49">
        <v>43.713042999999999</v>
      </c>
      <c r="N17" s="49">
        <v>43.810313999999998</v>
      </c>
      <c r="O17" s="49">
        <v>43.913753999999997</v>
      </c>
      <c r="P17" s="49">
        <v>44.016280999999999</v>
      </c>
      <c r="Q17" s="49">
        <v>44.114387999999998</v>
      </c>
      <c r="R17" s="49">
        <v>44.151027999999997</v>
      </c>
      <c r="S17" s="49">
        <v>44.175865000000002</v>
      </c>
      <c r="T17" s="49">
        <v>44.199928</v>
      </c>
      <c r="U17" s="49">
        <v>44.226818000000002</v>
      </c>
      <c r="V17" s="49">
        <v>44.251251000000003</v>
      </c>
      <c r="W17" s="49">
        <v>44.275295</v>
      </c>
      <c r="X17" s="49">
        <v>44.303336999999999</v>
      </c>
      <c r="Y17" s="49">
        <v>44.329650999999998</v>
      </c>
      <c r="Z17" s="49">
        <v>44.353580000000001</v>
      </c>
      <c r="AA17" s="49">
        <v>44.380474</v>
      </c>
      <c r="AB17" s="49">
        <v>44.407325999999998</v>
      </c>
      <c r="AC17" s="49">
        <v>44.433022000000001</v>
      </c>
      <c r="AD17" s="49">
        <v>44.462474999999998</v>
      </c>
      <c r="AE17" s="49">
        <v>44.487000000000002</v>
      </c>
      <c r="AF17" s="49">
        <v>44.513119000000003</v>
      </c>
      <c r="AG17" s="49">
        <v>44.539867000000001</v>
      </c>
      <c r="AH17" s="49">
        <v>44.560859999999998</v>
      </c>
      <c r="AI17" s="41">
        <v>2.9510000000000001E-3</v>
      </c>
    </row>
    <row r="18" spans="1:35" ht="15" customHeight="1" x14ac:dyDescent="0.45">
      <c r="A18" s="35" t="s">
        <v>248</v>
      </c>
      <c r="B18" s="39" t="s">
        <v>51</v>
      </c>
      <c r="C18" s="49">
        <v>29.937078</v>
      </c>
      <c r="D18" s="49">
        <v>30.377672</v>
      </c>
      <c r="E18" s="49">
        <v>30.736597</v>
      </c>
      <c r="F18" s="49">
        <v>31.122178999999999</v>
      </c>
      <c r="G18" s="49">
        <v>31.519235999999999</v>
      </c>
      <c r="H18" s="49">
        <v>31.718975</v>
      </c>
      <c r="I18" s="49">
        <v>32.122982</v>
      </c>
      <c r="J18" s="49">
        <v>32.235588</v>
      </c>
      <c r="K18" s="49">
        <v>32.337090000000003</v>
      </c>
      <c r="L18" s="49">
        <v>32.442436000000001</v>
      </c>
      <c r="M18" s="49">
        <v>32.546497000000002</v>
      </c>
      <c r="N18" s="49">
        <v>32.644511999999999</v>
      </c>
      <c r="O18" s="49">
        <v>32.749747999999997</v>
      </c>
      <c r="P18" s="49">
        <v>32.854481</v>
      </c>
      <c r="Q18" s="49">
        <v>32.954987000000003</v>
      </c>
      <c r="R18" s="49">
        <v>32.994469000000002</v>
      </c>
      <c r="S18" s="49">
        <v>33.022143999999997</v>
      </c>
      <c r="T18" s="49">
        <v>33.048763000000001</v>
      </c>
      <c r="U18" s="49">
        <v>33.078403000000002</v>
      </c>
      <c r="V18" s="49">
        <v>33.104897000000001</v>
      </c>
      <c r="W18" s="49">
        <v>33.130710999999998</v>
      </c>
      <c r="X18" s="49">
        <v>33.161105999999997</v>
      </c>
      <c r="Y18" s="49">
        <v>33.189597999999997</v>
      </c>
      <c r="Z18" s="49">
        <v>33.215378000000001</v>
      </c>
      <c r="AA18" s="49">
        <v>33.244292999999999</v>
      </c>
      <c r="AB18" s="49">
        <v>33.273139999999998</v>
      </c>
      <c r="AC18" s="49">
        <v>33.300690000000003</v>
      </c>
      <c r="AD18" s="49">
        <v>33.332301999999999</v>
      </c>
      <c r="AE18" s="49">
        <v>33.358485999999999</v>
      </c>
      <c r="AF18" s="49">
        <v>33.386414000000002</v>
      </c>
      <c r="AG18" s="49">
        <v>33.414912999999999</v>
      </c>
      <c r="AH18" s="49">
        <v>33.437679000000003</v>
      </c>
      <c r="AI18" s="41">
        <v>3.5739999999999999E-3</v>
      </c>
    </row>
    <row r="19" spans="1:35" ht="15" customHeight="1" x14ac:dyDescent="0.45">
      <c r="A19" s="35" t="s">
        <v>247</v>
      </c>
      <c r="B19" s="39" t="s">
        <v>49</v>
      </c>
      <c r="C19" s="49">
        <v>28.122962999999999</v>
      </c>
      <c r="D19" s="49">
        <v>28.554724</v>
      </c>
      <c r="E19" s="49">
        <v>28.841942</v>
      </c>
      <c r="F19" s="49">
        <v>29.163243999999999</v>
      </c>
      <c r="G19" s="49">
        <v>29.469946</v>
      </c>
      <c r="H19" s="49">
        <v>29.702891999999999</v>
      </c>
      <c r="I19" s="49">
        <v>30.287600999999999</v>
      </c>
      <c r="J19" s="49">
        <v>30.400932000000001</v>
      </c>
      <c r="K19" s="49">
        <v>30.500643</v>
      </c>
      <c r="L19" s="49">
        <v>30.603598000000002</v>
      </c>
      <c r="M19" s="49">
        <v>30.705248000000001</v>
      </c>
      <c r="N19" s="49">
        <v>30.801544</v>
      </c>
      <c r="O19" s="49">
        <v>30.904934000000001</v>
      </c>
      <c r="P19" s="49">
        <v>31.006781</v>
      </c>
      <c r="Q19" s="49">
        <v>31.105587</v>
      </c>
      <c r="R19" s="49">
        <v>31.143484000000001</v>
      </c>
      <c r="S19" s="49">
        <v>31.171661</v>
      </c>
      <c r="T19" s="49">
        <v>31.198795</v>
      </c>
      <c r="U19" s="49">
        <v>31.226742000000002</v>
      </c>
      <c r="V19" s="49">
        <v>31.251503</v>
      </c>
      <c r="W19" s="49">
        <v>31.275513</v>
      </c>
      <c r="X19" s="49">
        <v>31.303187999999999</v>
      </c>
      <c r="Y19" s="49">
        <v>31.328980999999999</v>
      </c>
      <c r="Z19" s="49">
        <v>31.352276</v>
      </c>
      <c r="AA19" s="49">
        <v>31.378283</v>
      </c>
      <c r="AB19" s="49">
        <v>31.404095000000002</v>
      </c>
      <c r="AC19" s="49">
        <v>31.428605999999998</v>
      </c>
      <c r="AD19" s="49">
        <v>31.456657</v>
      </c>
      <c r="AE19" s="49">
        <v>31.479984000000002</v>
      </c>
      <c r="AF19" s="49">
        <v>31.504669</v>
      </c>
      <c r="AG19" s="49">
        <v>31.529838999999999</v>
      </c>
      <c r="AH19" s="49">
        <v>31.549130999999999</v>
      </c>
      <c r="AI19" s="41">
        <v>3.715E-3</v>
      </c>
    </row>
    <row r="20" spans="1:35" ht="15" customHeight="1" x14ac:dyDescent="0.45">
      <c r="A20" s="35" t="s">
        <v>246</v>
      </c>
      <c r="B20" s="39" t="s">
        <v>47</v>
      </c>
      <c r="C20" s="49">
        <v>35.054501000000002</v>
      </c>
      <c r="D20" s="49">
        <v>35.508766000000001</v>
      </c>
      <c r="E20" s="49">
        <v>35.878554999999999</v>
      </c>
      <c r="F20" s="49">
        <v>36.206206999999999</v>
      </c>
      <c r="G20" s="49">
        <v>36.467177999999997</v>
      </c>
      <c r="H20" s="49">
        <v>36.677169999999997</v>
      </c>
      <c r="I20" s="49">
        <v>37.135249999999999</v>
      </c>
      <c r="J20" s="49">
        <v>37.249054000000001</v>
      </c>
      <c r="K20" s="49">
        <v>37.348843000000002</v>
      </c>
      <c r="L20" s="49">
        <v>37.451591000000001</v>
      </c>
      <c r="M20" s="49">
        <v>37.553474000000001</v>
      </c>
      <c r="N20" s="49">
        <v>37.649974999999998</v>
      </c>
      <c r="O20" s="49">
        <v>37.752991000000002</v>
      </c>
      <c r="P20" s="49">
        <v>37.855473000000003</v>
      </c>
      <c r="Q20" s="49">
        <v>37.954056000000001</v>
      </c>
      <c r="R20" s="49">
        <v>37.990383000000001</v>
      </c>
      <c r="S20" s="49">
        <v>38.015841999999999</v>
      </c>
      <c r="T20" s="49">
        <v>38.040531000000001</v>
      </c>
      <c r="U20" s="49">
        <v>38.067188000000002</v>
      </c>
      <c r="V20" s="49">
        <v>38.090935000000002</v>
      </c>
      <c r="W20" s="49">
        <v>38.114086</v>
      </c>
      <c r="X20" s="49">
        <v>38.140442</v>
      </c>
      <c r="Y20" s="49">
        <v>38.164969999999997</v>
      </c>
      <c r="Z20" s="49">
        <v>38.187164000000003</v>
      </c>
      <c r="AA20" s="49">
        <v>38.211624</v>
      </c>
      <c r="AB20" s="49">
        <v>38.235698999999997</v>
      </c>
      <c r="AC20" s="49">
        <v>38.258476000000002</v>
      </c>
      <c r="AD20" s="49">
        <v>38.284367000000003</v>
      </c>
      <c r="AE20" s="49">
        <v>38.305965</v>
      </c>
      <c r="AF20" s="49">
        <v>38.328811999999999</v>
      </c>
      <c r="AG20" s="49">
        <v>38.352020000000003</v>
      </c>
      <c r="AH20" s="49">
        <v>38.369244000000002</v>
      </c>
      <c r="AI20" s="41">
        <v>2.9190000000000002E-3</v>
      </c>
    </row>
    <row r="21" spans="1:35" ht="15" customHeight="1" x14ac:dyDescent="0.45">
      <c r="A21" s="35" t="s">
        <v>245</v>
      </c>
      <c r="B21" s="39" t="s">
        <v>45</v>
      </c>
      <c r="C21" s="49">
        <v>102.50882</v>
      </c>
      <c r="D21" s="49">
        <v>103.10483600000001</v>
      </c>
      <c r="E21" s="49">
        <v>103.573097</v>
      </c>
      <c r="F21" s="49">
        <v>103.889229</v>
      </c>
      <c r="G21" s="49">
        <v>104.315521</v>
      </c>
      <c r="H21" s="49">
        <v>104.48214</v>
      </c>
      <c r="I21" s="49">
        <v>104.682495</v>
      </c>
      <c r="J21" s="49">
        <v>104.80089599999999</v>
      </c>
      <c r="K21" s="49">
        <v>104.908005</v>
      </c>
      <c r="L21" s="49">
        <v>105.01707500000001</v>
      </c>
      <c r="M21" s="49">
        <v>105.122665</v>
      </c>
      <c r="N21" s="49">
        <v>105.220001</v>
      </c>
      <c r="O21" s="49">
        <v>105.321579</v>
      </c>
      <c r="P21" s="49">
        <v>105.422012</v>
      </c>
      <c r="Q21" s="49">
        <v>105.519485</v>
      </c>
      <c r="R21" s="49">
        <v>105.553436</v>
      </c>
      <c r="S21" s="49">
        <v>105.575912</v>
      </c>
      <c r="T21" s="49">
        <v>105.599411</v>
      </c>
      <c r="U21" s="49">
        <v>105.62515999999999</v>
      </c>
      <c r="V21" s="49">
        <v>105.648033</v>
      </c>
      <c r="W21" s="49">
        <v>105.670883</v>
      </c>
      <c r="X21" s="49">
        <v>105.696831</v>
      </c>
      <c r="Y21" s="49">
        <v>105.721085</v>
      </c>
      <c r="Z21" s="49">
        <v>105.743004</v>
      </c>
      <c r="AA21" s="49">
        <v>105.76722700000001</v>
      </c>
      <c r="AB21" s="49">
        <v>105.791336</v>
      </c>
      <c r="AC21" s="49">
        <v>105.814964</v>
      </c>
      <c r="AD21" s="49">
        <v>105.84111799999999</v>
      </c>
      <c r="AE21" s="49">
        <v>105.862961</v>
      </c>
      <c r="AF21" s="49">
        <v>105.886543</v>
      </c>
      <c r="AG21" s="49">
        <v>105.91001900000001</v>
      </c>
      <c r="AH21" s="49">
        <v>105.927643</v>
      </c>
      <c r="AI21" s="41">
        <v>1.059E-3</v>
      </c>
    </row>
    <row r="22" spans="1:35" ht="15" customHeight="1" x14ac:dyDescent="0.45">
      <c r="A22" s="35" t="s">
        <v>1174</v>
      </c>
      <c r="B22" s="39" t="s">
        <v>1052</v>
      </c>
      <c r="C22" s="49">
        <v>27.189509999999999</v>
      </c>
      <c r="D22" s="49">
        <v>27.624303999999999</v>
      </c>
      <c r="E22" s="49">
        <v>27.943438</v>
      </c>
      <c r="F22" s="49">
        <v>28.303726000000001</v>
      </c>
      <c r="G22" s="49">
        <v>28.674410000000002</v>
      </c>
      <c r="H22" s="49">
        <v>28.923601000000001</v>
      </c>
      <c r="I22" s="49">
        <v>29.282758999999999</v>
      </c>
      <c r="J22" s="49">
        <v>29.385072999999998</v>
      </c>
      <c r="K22" s="49">
        <v>29.479569999999999</v>
      </c>
      <c r="L22" s="49">
        <v>29.576578000000001</v>
      </c>
      <c r="M22" s="49">
        <v>29.673535999999999</v>
      </c>
      <c r="N22" s="49">
        <v>29.766323</v>
      </c>
      <c r="O22" s="49">
        <v>29.863413000000001</v>
      </c>
      <c r="P22" s="49">
        <v>29.960284999999999</v>
      </c>
      <c r="Q22" s="49">
        <v>30.056227</v>
      </c>
      <c r="R22" s="49">
        <v>30.088502999999999</v>
      </c>
      <c r="S22" s="49">
        <v>30.109183999999999</v>
      </c>
      <c r="T22" s="49">
        <v>30.128758999999999</v>
      </c>
      <c r="U22" s="49">
        <v>30.150303000000001</v>
      </c>
      <c r="V22" s="49">
        <v>30.170036</v>
      </c>
      <c r="W22" s="49">
        <v>30.189250999999999</v>
      </c>
      <c r="X22" s="49">
        <v>30.211296000000001</v>
      </c>
      <c r="Y22" s="49">
        <v>30.232054000000002</v>
      </c>
      <c r="Z22" s="49">
        <v>30.251004999999999</v>
      </c>
      <c r="AA22" s="49">
        <v>30.272074</v>
      </c>
      <c r="AB22" s="49">
        <v>30.29307</v>
      </c>
      <c r="AC22" s="49">
        <v>30.313542999999999</v>
      </c>
      <c r="AD22" s="49">
        <v>30.336556999999999</v>
      </c>
      <c r="AE22" s="49">
        <v>30.364677</v>
      </c>
      <c r="AF22" s="49">
        <v>30.399253999999999</v>
      </c>
      <c r="AG22" s="49">
        <v>30.433866999999999</v>
      </c>
      <c r="AH22" s="49">
        <v>30.462425</v>
      </c>
      <c r="AI22" s="41">
        <v>3.673E-3</v>
      </c>
    </row>
    <row r="23" spans="1:35" ht="15" customHeight="1" x14ac:dyDescent="0.45">
      <c r="A23" s="35" t="s">
        <v>1175</v>
      </c>
      <c r="B23" s="39" t="s">
        <v>1053</v>
      </c>
      <c r="C23" s="49">
        <v>35.646571999999999</v>
      </c>
      <c r="D23" s="49">
        <v>36.163212000000001</v>
      </c>
      <c r="E23" s="49">
        <v>36.541378000000002</v>
      </c>
      <c r="F23" s="49">
        <v>36.866061999999999</v>
      </c>
      <c r="G23" s="49">
        <v>37.240524000000001</v>
      </c>
      <c r="H23" s="49">
        <v>37.503478999999999</v>
      </c>
      <c r="I23" s="49">
        <v>37.749648999999998</v>
      </c>
      <c r="J23" s="49">
        <v>37.843055999999997</v>
      </c>
      <c r="K23" s="49">
        <v>37.936016000000002</v>
      </c>
      <c r="L23" s="49">
        <v>38.031329999999997</v>
      </c>
      <c r="M23" s="49">
        <v>38.125881</v>
      </c>
      <c r="N23" s="49">
        <v>38.217606000000004</v>
      </c>
      <c r="O23" s="49">
        <v>38.311633999999998</v>
      </c>
      <c r="P23" s="49">
        <v>38.405833999999999</v>
      </c>
      <c r="Q23" s="49">
        <v>38.497402000000001</v>
      </c>
      <c r="R23" s="49">
        <v>38.525115999999997</v>
      </c>
      <c r="S23" s="49">
        <v>38.541060999999999</v>
      </c>
      <c r="T23" s="49">
        <v>38.556431000000003</v>
      </c>
      <c r="U23" s="49">
        <v>38.573135000000001</v>
      </c>
      <c r="V23" s="49">
        <v>38.588496999999997</v>
      </c>
      <c r="W23" s="49">
        <v>38.604210000000002</v>
      </c>
      <c r="X23" s="49">
        <v>38.621521000000001</v>
      </c>
      <c r="Y23" s="49">
        <v>38.637852000000002</v>
      </c>
      <c r="Z23" s="49">
        <v>38.652968999999999</v>
      </c>
      <c r="AA23" s="49">
        <v>38.669249999999998</v>
      </c>
      <c r="AB23" s="49">
        <v>38.685451999999998</v>
      </c>
      <c r="AC23" s="49">
        <v>38.702030000000001</v>
      </c>
      <c r="AD23" s="49">
        <v>38.719608000000001</v>
      </c>
      <c r="AE23" s="49">
        <v>38.734763999999998</v>
      </c>
      <c r="AF23" s="49">
        <v>38.751399999999997</v>
      </c>
      <c r="AG23" s="49">
        <v>38.767547999999998</v>
      </c>
      <c r="AH23" s="49">
        <v>38.778022999999997</v>
      </c>
      <c r="AI23" s="41">
        <v>2.7200000000000002E-3</v>
      </c>
    </row>
    <row r="24" spans="1:35" ht="15" customHeight="1" x14ac:dyDescent="0.45">
      <c r="A24" s="35" t="s">
        <v>244</v>
      </c>
      <c r="B24" s="39" t="s">
        <v>43</v>
      </c>
      <c r="C24" s="49">
        <v>33.066090000000003</v>
      </c>
      <c r="D24" s="49">
        <v>33.678218999999999</v>
      </c>
      <c r="E24" s="49">
        <v>34.110064999999999</v>
      </c>
      <c r="F24" s="49">
        <v>34.562736999999998</v>
      </c>
      <c r="G24" s="49">
        <v>34.821948999999996</v>
      </c>
      <c r="H24" s="49">
        <v>35.189006999999997</v>
      </c>
      <c r="I24" s="49">
        <v>35.595303000000001</v>
      </c>
      <c r="J24" s="49">
        <v>35.687018999999999</v>
      </c>
      <c r="K24" s="49">
        <v>35.778522000000002</v>
      </c>
      <c r="L24" s="49">
        <v>35.871448999999998</v>
      </c>
      <c r="M24" s="49">
        <v>35.964118999999997</v>
      </c>
      <c r="N24" s="49">
        <v>36.054394000000002</v>
      </c>
      <c r="O24" s="49">
        <v>36.147556000000002</v>
      </c>
      <c r="P24" s="49">
        <v>36.240825999999998</v>
      </c>
      <c r="Q24" s="49">
        <v>36.332596000000002</v>
      </c>
      <c r="R24" s="49">
        <v>36.361305000000002</v>
      </c>
      <c r="S24" s="49">
        <v>36.377758</v>
      </c>
      <c r="T24" s="49">
        <v>36.393028000000001</v>
      </c>
      <c r="U24" s="49">
        <v>36.41198</v>
      </c>
      <c r="V24" s="49">
        <v>36.429229999999997</v>
      </c>
      <c r="W24" s="49">
        <v>36.446525999999999</v>
      </c>
      <c r="X24" s="49">
        <v>36.465877999999996</v>
      </c>
      <c r="Y24" s="49">
        <v>36.484222000000003</v>
      </c>
      <c r="Z24" s="49">
        <v>36.501049000000002</v>
      </c>
      <c r="AA24" s="49">
        <v>36.519482000000004</v>
      </c>
      <c r="AB24" s="49">
        <v>36.537860999999999</v>
      </c>
      <c r="AC24" s="49">
        <v>36.555779000000001</v>
      </c>
      <c r="AD24" s="49">
        <v>36.575783000000001</v>
      </c>
      <c r="AE24" s="49">
        <v>36.592899000000003</v>
      </c>
      <c r="AF24" s="49">
        <v>36.611148999999997</v>
      </c>
      <c r="AG24" s="49">
        <v>36.629649999999998</v>
      </c>
      <c r="AH24" s="49">
        <v>36.642296000000002</v>
      </c>
      <c r="AI24" s="41">
        <v>3.3180000000000002E-3</v>
      </c>
    </row>
    <row r="25" spans="1:35" ht="15" customHeight="1" x14ac:dyDescent="0.45">
      <c r="A25" s="35" t="s">
        <v>243</v>
      </c>
      <c r="B25" s="39" t="s">
        <v>41</v>
      </c>
      <c r="C25" s="49">
        <v>38.063777999999999</v>
      </c>
      <c r="D25" s="49">
        <v>38.574451000000003</v>
      </c>
      <c r="E25" s="49">
        <v>38.927245999999997</v>
      </c>
      <c r="F25" s="49">
        <v>39.201873999999997</v>
      </c>
      <c r="G25" s="49">
        <v>39.455382999999998</v>
      </c>
      <c r="H25" s="49">
        <v>39.906905999999999</v>
      </c>
      <c r="I25" s="49">
        <v>40.287945000000001</v>
      </c>
      <c r="J25" s="49">
        <v>40.382088000000003</v>
      </c>
      <c r="K25" s="49">
        <v>40.475731000000003</v>
      </c>
      <c r="L25" s="49">
        <v>40.571120999999998</v>
      </c>
      <c r="M25" s="49">
        <v>40.665984999999999</v>
      </c>
      <c r="N25" s="49">
        <v>40.757671000000002</v>
      </c>
      <c r="O25" s="49">
        <v>40.853026999999997</v>
      </c>
      <c r="P25" s="49">
        <v>40.948298999999999</v>
      </c>
      <c r="Q25" s="49">
        <v>41.041443000000001</v>
      </c>
      <c r="R25" s="49">
        <v>41.071308000000002</v>
      </c>
      <c r="S25" s="49">
        <v>41.088901999999997</v>
      </c>
      <c r="T25" s="49">
        <v>41.105896000000001</v>
      </c>
      <c r="U25" s="49">
        <v>41.125427000000002</v>
      </c>
      <c r="V25" s="49">
        <v>41.143208000000001</v>
      </c>
      <c r="W25" s="49">
        <v>41.160953999999997</v>
      </c>
      <c r="X25" s="49">
        <v>41.181049000000002</v>
      </c>
      <c r="Y25" s="49">
        <v>41.200127000000002</v>
      </c>
      <c r="Z25" s="49">
        <v>41.217739000000002</v>
      </c>
      <c r="AA25" s="49">
        <v>41.237090999999999</v>
      </c>
      <c r="AB25" s="49">
        <v>41.256435000000003</v>
      </c>
      <c r="AC25" s="49">
        <v>41.275345000000002</v>
      </c>
      <c r="AD25" s="49">
        <v>41.296429000000003</v>
      </c>
      <c r="AE25" s="49">
        <v>41.314407000000003</v>
      </c>
      <c r="AF25" s="49">
        <v>41.333644999999997</v>
      </c>
      <c r="AG25" s="49">
        <v>41.353122999999997</v>
      </c>
      <c r="AH25" s="49">
        <v>41.366771999999997</v>
      </c>
      <c r="AI25" s="41">
        <v>2.6879999999999999E-3</v>
      </c>
    </row>
    <row r="26" spans="1:35" ht="15" customHeight="1" x14ac:dyDescent="0.45">
      <c r="A26" s="35" t="s">
        <v>242</v>
      </c>
      <c r="B26" s="39" t="s">
        <v>39</v>
      </c>
      <c r="C26" s="49">
        <v>32.723849999999999</v>
      </c>
      <c r="D26" s="49">
        <v>33.257454000000003</v>
      </c>
      <c r="E26" s="49">
        <v>33.670631</v>
      </c>
      <c r="F26" s="49">
        <v>34.012058000000003</v>
      </c>
      <c r="G26" s="49">
        <v>34.281643000000003</v>
      </c>
      <c r="H26" s="49">
        <v>34.728648999999997</v>
      </c>
      <c r="I26" s="49">
        <v>34.934460000000001</v>
      </c>
      <c r="J26" s="49">
        <v>35.023228000000003</v>
      </c>
      <c r="K26" s="49">
        <v>35.111538000000003</v>
      </c>
      <c r="L26" s="49">
        <v>35.200358999999999</v>
      </c>
      <c r="M26" s="49">
        <v>35.288741999999999</v>
      </c>
      <c r="N26" s="49">
        <v>35.375813000000001</v>
      </c>
      <c r="O26" s="49">
        <v>35.463825</v>
      </c>
      <c r="P26" s="49">
        <v>35.551647000000003</v>
      </c>
      <c r="Q26" s="49">
        <v>35.638412000000002</v>
      </c>
      <c r="R26" s="49">
        <v>35.661045000000001</v>
      </c>
      <c r="S26" s="49">
        <v>35.672165</v>
      </c>
      <c r="T26" s="49">
        <v>35.684081999999997</v>
      </c>
      <c r="U26" s="49">
        <v>35.695999</v>
      </c>
      <c r="V26" s="49">
        <v>35.706802000000003</v>
      </c>
      <c r="W26" s="49">
        <v>35.717232000000003</v>
      </c>
      <c r="X26" s="49">
        <v>35.728290999999999</v>
      </c>
      <c r="Y26" s="49">
        <v>35.738914000000001</v>
      </c>
      <c r="Z26" s="49">
        <v>35.748939999999997</v>
      </c>
      <c r="AA26" s="49">
        <v>35.759430000000002</v>
      </c>
      <c r="AB26" s="49">
        <v>35.769790999999998</v>
      </c>
      <c r="AC26" s="49">
        <v>35.780045000000001</v>
      </c>
      <c r="AD26" s="49">
        <v>35.790847999999997</v>
      </c>
      <c r="AE26" s="49">
        <v>35.800635999999997</v>
      </c>
      <c r="AF26" s="49">
        <v>35.810844000000003</v>
      </c>
      <c r="AG26" s="49">
        <v>35.821026000000003</v>
      </c>
      <c r="AH26" s="49">
        <v>35.825153</v>
      </c>
      <c r="AI26" s="41">
        <v>2.9250000000000001E-3</v>
      </c>
    </row>
    <row r="27" spans="1:35" ht="15" customHeight="1" x14ac:dyDescent="0.45">
      <c r="A27" s="35" t="s">
        <v>241</v>
      </c>
      <c r="B27" s="39" t="s">
        <v>37</v>
      </c>
      <c r="C27" s="49">
        <v>31.101369999999999</v>
      </c>
      <c r="D27" s="49">
        <v>31.732315</v>
      </c>
      <c r="E27" s="49">
        <v>32.305576000000002</v>
      </c>
      <c r="F27" s="49">
        <v>32.821102000000003</v>
      </c>
      <c r="G27" s="49">
        <v>33.308636</v>
      </c>
      <c r="H27" s="49">
        <v>33.792144999999998</v>
      </c>
      <c r="I27" s="49">
        <v>34.000340000000001</v>
      </c>
      <c r="J27" s="49">
        <v>34.090324000000003</v>
      </c>
      <c r="K27" s="49">
        <v>34.179828999999998</v>
      </c>
      <c r="L27" s="49">
        <v>34.270206000000002</v>
      </c>
      <c r="M27" s="49">
        <v>34.360168000000002</v>
      </c>
      <c r="N27" s="49">
        <v>34.448295999999999</v>
      </c>
      <c r="O27" s="49">
        <v>34.538448000000002</v>
      </c>
      <c r="P27" s="49">
        <v>34.628563</v>
      </c>
      <c r="Q27" s="49">
        <v>34.717391999999997</v>
      </c>
      <c r="R27" s="49">
        <v>34.741759999999999</v>
      </c>
      <c r="S27" s="49">
        <v>34.754058999999998</v>
      </c>
      <c r="T27" s="49">
        <v>34.766685000000003</v>
      </c>
      <c r="U27" s="49">
        <v>34.780650999999999</v>
      </c>
      <c r="V27" s="49">
        <v>34.793849999999999</v>
      </c>
      <c r="W27" s="49">
        <v>34.806914999999996</v>
      </c>
      <c r="X27" s="49">
        <v>34.821635999999998</v>
      </c>
      <c r="Y27" s="49">
        <v>34.835861000000001</v>
      </c>
      <c r="Z27" s="49">
        <v>34.849181999999999</v>
      </c>
      <c r="AA27" s="49">
        <v>34.863762000000001</v>
      </c>
      <c r="AB27" s="49">
        <v>34.878394999999998</v>
      </c>
      <c r="AC27" s="49">
        <v>34.892628000000002</v>
      </c>
      <c r="AD27" s="49">
        <v>34.908566</v>
      </c>
      <c r="AE27" s="49">
        <v>34.922542999999997</v>
      </c>
      <c r="AF27" s="49">
        <v>34.937294000000001</v>
      </c>
      <c r="AG27" s="49">
        <v>34.952415000000002</v>
      </c>
      <c r="AH27" s="49">
        <v>34.961620000000003</v>
      </c>
      <c r="AI27" s="41">
        <v>3.7810000000000001E-3</v>
      </c>
    </row>
    <row r="28" spans="1:35" ht="15" customHeight="1" x14ac:dyDescent="0.45">
      <c r="A28" s="35" t="s">
        <v>240</v>
      </c>
      <c r="B28" s="39" t="s">
        <v>35</v>
      </c>
      <c r="C28" s="49">
        <v>35.879027999999998</v>
      </c>
      <c r="D28" s="49">
        <v>36.548290000000001</v>
      </c>
      <c r="E28" s="49">
        <v>37.138294000000002</v>
      </c>
      <c r="F28" s="49">
        <v>37.694324000000002</v>
      </c>
      <c r="G28" s="49">
        <v>38.185893999999998</v>
      </c>
      <c r="H28" s="49">
        <v>38.709159999999997</v>
      </c>
      <c r="I28" s="49">
        <v>38.914096999999998</v>
      </c>
      <c r="J28" s="49">
        <v>39.005237999999999</v>
      </c>
      <c r="K28" s="49">
        <v>39.096432</v>
      </c>
      <c r="L28" s="49">
        <v>39.188823999999997</v>
      </c>
      <c r="M28" s="49">
        <v>39.280574999999999</v>
      </c>
      <c r="N28" s="49">
        <v>39.369312000000001</v>
      </c>
      <c r="O28" s="49">
        <v>39.460251</v>
      </c>
      <c r="P28" s="49">
        <v>39.551197000000002</v>
      </c>
      <c r="Q28" s="49">
        <v>39.640811999999997</v>
      </c>
      <c r="R28" s="49">
        <v>39.666854999999998</v>
      </c>
      <c r="S28" s="49">
        <v>39.680762999999999</v>
      </c>
      <c r="T28" s="49">
        <v>39.694705999999996</v>
      </c>
      <c r="U28" s="49">
        <v>39.710479999999997</v>
      </c>
      <c r="V28" s="49">
        <v>39.725158999999998</v>
      </c>
      <c r="W28" s="49">
        <v>39.739735000000003</v>
      </c>
      <c r="X28" s="49">
        <v>39.756126000000002</v>
      </c>
      <c r="Y28" s="49">
        <v>39.771847000000001</v>
      </c>
      <c r="Z28" s="49">
        <v>39.786472000000003</v>
      </c>
      <c r="AA28" s="49">
        <v>39.802501999999997</v>
      </c>
      <c r="AB28" s="49">
        <v>39.818558000000003</v>
      </c>
      <c r="AC28" s="49">
        <v>39.834209000000001</v>
      </c>
      <c r="AD28" s="49">
        <v>39.851719000000003</v>
      </c>
      <c r="AE28" s="49">
        <v>39.866923999999997</v>
      </c>
      <c r="AF28" s="49">
        <v>39.88306</v>
      </c>
      <c r="AG28" s="49">
        <v>39.899529000000001</v>
      </c>
      <c r="AH28" s="49">
        <v>39.910107000000004</v>
      </c>
      <c r="AI28" s="41">
        <v>3.441E-3</v>
      </c>
    </row>
    <row r="29" spans="1:35" ht="15" customHeight="1" x14ac:dyDescent="0.45">
      <c r="A29" s="35" t="s">
        <v>239</v>
      </c>
      <c r="B29" s="39" t="s">
        <v>33</v>
      </c>
      <c r="C29" s="49">
        <v>62.510323</v>
      </c>
      <c r="D29" s="49">
        <v>62.988273999999997</v>
      </c>
      <c r="E29" s="49">
        <v>63.313431000000001</v>
      </c>
      <c r="F29" s="49">
        <v>63.606796000000003</v>
      </c>
      <c r="G29" s="49">
        <v>63.846828000000002</v>
      </c>
      <c r="H29" s="49">
        <v>64.371077999999997</v>
      </c>
      <c r="I29" s="49">
        <v>64.819252000000006</v>
      </c>
      <c r="J29" s="49">
        <v>64.911293000000001</v>
      </c>
      <c r="K29" s="49">
        <v>65.003058999999993</v>
      </c>
      <c r="L29" s="49">
        <v>65.096214000000003</v>
      </c>
      <c r="M29" s="49">
        <v>65.188491999999997</v>
      </c>
      <c r="N29" s="49">
        <v>65.278435000000002</v>
      </c>
      <c r="O29" s="49">
        <v>65.371207999999996</v>
      </c>
      <c r="P29" s="49">
        <v>65.464591999999996</v>
      </c>
      <c r="Q29" s="49">
        <v>65.555412000000004</v>
      </c>
      <c r="R29" s="49">
        <v>65.583099000000004</v>
      </c>
      <c r="S29" s="49">
        <v>65.598052999999993</v>
      </c>
      <c r="T29" s="49">
        <v>65.613440999999995</v>
      </c>
      <c r="U29" s="49">
        <v>65.630393999999995</v>
      </c>
      <c r="V29" s="49">
        <v>65.646125999999995</v>
      </c>
      <c r="W29" s="49">
        <v>65.661934000000002</v>
      </c>
      <c r="X29" s="49">
        <v>65.679878000000002</v>
      </c>
      <c r="Y29" s="49">
        <v>65.697074999999998</v>
      </c>
      <c r="Z29" s="49">
        <v>65.713158000000007</v>
      </c>
      <c r="AA29" s="49">
        <v>65.730903999999995</v>
      </c>
      <c r="AB29" s="49">
        <v>65.748756</v>
      </c>
      <c r="AC29" s="49">
        <v>65.766281000000006</v>
      </c>
      <c r="AD29" s="49">
        <v>65.785895999999994</v>
      </c>
      <c r="AE29" s="49">
        <v>65.802825999999996</v>
      </c>
      <c r="AF29" s="49">
        <v>65.820960999999997</v>
      </c>
      <c r="AG29" s="49">
        <v>65.839438999999999</v>
      </c>
      <c r="AH29" s="49">
        <v>65.852097000000001</v>
      </c>
      <c r="AI29" s="41">
        <v>1.681E-3</v>
      </c>
    </row>
    <row r="30" spans="1:35" ht="15" customHeight="1" x14ac:dyDescent="0.45">
      <c r="A30" s="35" t="s">
        <v>1176</v>
      </c>
      <c r="B30" s="39" t="s">
        <v>1054</v>
      </c>
      <c r="C30" s="49">
        <v>31.086566999999999</v>
      </c>
      <c r="D30" s="49">
        <v>31.489381999999999</v>
      </c>
      <c r="E30" s="49">
        <v>31.804265999999998</v>
      </c>
      <c r="F30" s="49">
        <v>32.230518000000004</v>
      </c>
      <c r="G30" s="49">
        <v>32.508567999999997</v>
      </c>
      <c r="H30" s="49">
        <v>32.932194000000003</v>
      </c>
      <c r="I30" s="49">
        <v>33.473300999999999</v>
      </c>
      <c r="J30" s="49">
        <v>33.570141</v>
      </c>
      <c r="K30" s="49">
        <v>33.666656000000003</v>
      </c>
      <c r="L30" s="49">
        <v>33.765244000000003</v>
      </c>
      <c r="M30" s="49">
        <v>33.863033000000001</v>
      </c>
      <c r="N30" s="49">
        <v>33.956192000000001</v>
      </c>
      <c r="O30" s="49">
        <v>34.054305999999997</v>
      </c>
      <c r="P30" s="49">
        <v>34.152264000000002</v>
      </c>
      <c r="Q30" s="49">
        <v>34.247692000000001</v>
      </c>
      <c r="R30" s="49">
        <v>34.280704</v>
      </c>
      <c r="S30" s="49">
        <v>34.302410000000002</v>
      </c>
      <c r="T30" s="49">
        <v>34.323692000000001</v>
      </c>
      <c r="U30" s="49">
        <v>34.347228999999999</v>
      </c>
      <c r="V30" s="49">
        <v>34.368698000000002</v>
      </c>
      <c r="W30" s="49">
        <v>34.389995999999996</v>
      </c>
      <c r="X30" s="49">
        <v>34.414585000000002</v>
      </c>
      <c r="Y30" s="49">
        <v>34.437809000000001</v>
      </c>
      <c r="Z30" s="49">
        <v>34.458911999999998</v>
      </c>
      <c r="AA30" s="49">
        <v>34.482532999999997</v>
      </c>
      <c r="AB30" s="49">
        <v>34.506256</v>
      </c>
      <c r="AC30" s="49">
        <v>34.529159999999997</v>
      </c>
      <c r="AD30" s="49">
        <v>34.555145000000003</v>
      </c>
      <c r="AE30" s="49">
        <v>34.576878000000001</v>
      </c>
      <c r="AF30" s="49">
        <v>34.602271999999999</v>
      </c>
      <c r="AG30" s="49">
        <v>34.629272</v>
      </c>
      <c r="AH30" s="49">
        <v>34.650398000000003</v>
      </c>
      <c r="AI30" s="41">
        <v>3.5070000000000001E-3</v>
      </c>
    </row>
    <row r="31" spans="1:35" ht="15" customHeight="1" x14ac:dyDescent="0.45">
      <c r="A31" s="35" t="s">
        <v>1177</v>
      </c>
      <c r="B31" s="39" t="s">
        <v>1055</v>
      </c>
      <c r="C31" s="49">
        <v>43.234428000000001</v>
      </c>
      <c r="D31" s="49">
        <v>43.730541000000002</v>
      </c>
      <c r="E31" s="49">
        <v>44.168858</v>
      </c>
      <c r="F31" s="49">
        <v>44.528027000000002</v>
      </c>
      <c r="G31" s="49">
        <v>44.806252000000001</v>
      </c>
      <c r="H31" s="49">
        <v>45.183532999999997</v>
      </c>
      <c r="I31" s="49">
        <v>45.482494000000003</v>
      </c>
      <c r="J31" s="49">
        <v>45.646656</v>
      </c>
      <c r="K31" s="49">
        <v>45.743259000000002</v>
      </c>
      <c r="L31" s="49">
        <v>45.841960999999998</v>
      </c>
      <c r="M31" s="49">
        <v>45.939864999999998</v>
      </c>
      <c r="N31" s="49">
        <v>46.033695000000002</v>
      </c>
      <c r="O31" s="49">
        <v>46.132156000000002</v>
      </c>
      <c r="P31" s="49">
        <v>46.230331</v>
      </c>
      <c r="Q31" s="49">
        <v>46.325538999999999</v>
      </c>
      <c r="R31" s="49">
        <v>46.357627999999998</v>
      </c>
      <c r="S31" s="49">
        <v>46.378109000000002</v>
      </c>
      <c r="T31" s="49">
        <v>46.397739000000001</v>
      </c>
      <c r="U31" s="49">
        <v>46.420001999999997</v>
      </c>
      <c r="V31" s="49">
        <v>46.440013999999998</v>
      </c>
      <c r="W31" s="49">
        <v>46.459983999999999</v>
      </c>
      <c r="X31" s="49">
        <v>46.482422</v>
      </c>
      <c r="Y31" s="49">
        <v>46.503402999999999</v>
      </c>
      <c r="Z31" s="49">
        <v>46.522537</v>
      </c>
      <c r="AA31" s="49">
        <v>46.543551999999998</v>
      </c>
      <c r="AB31" s="49">
        <v>46.564383999999997</v>
      </c>
      <c r="AC31" s="49">
        <v>46.584491999999997</v>
      </c>
      <c r="AD31" s="49">
        <v>46.606994999999998</v>
      </c>
      <c r="AE31" s="49">
        <v>46.626007000000001</v>
      </c>
      <c r="AF31" s="49">
        <v>46.646191000000002</v>
      </c>
      <c r="AG31" s="49">
        <v>46.666598999999998</v>
      </c>
      <c r="AH31" s="49">
        <v>46.681057000000003</v>
      </c>
      <c r="AI31" s="41">
        <v>2.477E-3</v>
      </c>
    </row>
    <row r="33" spans="1:35" ht="15" customHeight="1" x14ac:dyDescent="0.45">
      <c r="A33" s="31"/>
      <c r="B33" s="38" t="s">
        <v>238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</row>
    <row r="34" spans="1:35" ht="15" customHeight="1" x14ac:dyDescent="0.45">
      <c r="A34" s="35" t="s">
        <v>237</v>
      </c>
      <c r="B34" s="39" t="s">
        <v>55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1" t="s">
        <v>12</v>
      </c>
    </row>
    <row r="35" spans="1:35" ht="15" customHeight="1" x14ac:dyDescent="0.45">
      <c r="A35" s="35" t="s">
        <v>236</v>
      </c>
      <c r="B35" s="39" t="s">
        <v>53</v>
      </c>
      <c r="C35" s="49">
        <v>44.894427999999998</v>
      </c>
      <c r="D35" s="49">
        <v>45.345722000000002</v>
      </c>
      <c r="E35" s="49">
        <v>45.740116</v>
      </c>
      <c r="F35" s="49">
        <v>46.062621999999998</v>
      </c>
      <c r="G35" s="49">
        <v>46.413330000000002</v>
      </c>
      <c r="H35" s="49">
        <v>46.563842999999999</v>
      </c>
      <c r="I35" s="49">
        <v>46.817729999999997</v>
      </c>
      <c r="J35" s="49">
        <v>46.919842000000003</v>
      </c>
      <c r="K35" s="49">
        <v>47.02129</v>
      </c>
      <c r="L35" s="49">
        <v>47.126041000000001</v>
      </c>
      <c r="M35" s="49">
        <v>47.229706</v>
      </c>
      <c r="N35" s="49">
        <v>47.327724000000003</v>
      </c>
      <c r="O35" s="49">
        <v>47.432456999999999</v>
      </c>
      <c r="P35" s="49">
        <v>47.536864999999999</v>
      </c>
      <c r="Q35" s="49">
        <v>47.636845000000001</v>
      </c>
      <c r="R35" s="49">
        <v>47.673507999999998</v>
      </c>
      <c r="S35" s="49">
        <v>47.699264999999997</v>
      </c>
      <c r="T35" s="49">
        <v>47.724266</v>
      </c>
      <c r="U35" s="49">
        <v>47.751781000000001</v>
      </c>
      <c r="V35" s="49">
        <v>47.776896999999998</v>
      </c>
      <c r="W35" s="49">
        <v>47.801552000000001</v>
      </c>
      <c r="X35" s="49">
        <v>47.830325999999999</v>
      </c>
      <c r="Y35" s="49">
        <v>47.857399000000001</v>
      </c>
      <c r="Z35" s="49">
        <v>47.882041999999998</v>
      </c>
      <c r="AA35" s="49">
        <v>47.909889</v>
      </c>
      <c r="AB35" s="49">
        <v>47.937767000000001</v>
      </c>
      <c r="AC35" s="49">
        <v>47.964343999999997</v>
      </c>
      <c r="AD35" s="49">
        <v>47.995089999999998</v>
      </c>
      <c r="AE35" s="49">
        <v>48.020702</v>
      </c>
      <c r="AF35" s="49">
        <v>48.047966000000002</v>
      </c>
      <c r="AG35" s="49">
        <v>48.075977000000002</v>
      </c>
      <c r="AH35" s="49">
        <v>48.098179000000002</v>
      </c>
      <c r="AI35" s="41">
        <v>2.2260000000000001E-3</v>
      </c>
    </row>
    <row r="36" spans="1:35" ht="15" customHeight="1" x14ac:dyDescent="0.45">
      <c r="A36" s="35" t="s">
        <v>235</v>
      </c>
      <c r="B36" s="39" t="s">
        <v>51</v>
      </c>
      <c r="C36" s="49">
        <v>34.277732999999998</v>
      </c>
      <c r="D36" s="49">
        <v>34.672859000000003</v>
      </c>
      <c r="E36" s="49">
        <v>34.944645000000001</v>
      </c>
      <c r="F36" s="49">
        <v>35.195968999999998</v>
      </c>
      <c r="G36" s="49">
        <v>35.480857999999998</v>
      </c>
      <c r="H36" s="49">
        <v>35.626488000000002</v>
      </c>
      <c r="I36" s="49">
        <v>35.982112999999998</v>
      </c>
      <c r="J36" s="49">
        <v>36.085414999999998</v>
      </c>
      <c r="K36" s="49">
        <v>36.187828000000003</v>
      </c>
      <c r="L36" s="49">
        <v>36.293906999999997</v>
      </c>
      <c r="M36" s="49">
        <v>36.398926000000003</v>
      </c>
      <c r="N36" s="49">
        <v>36.497222999999998</v>
      </c>
      <c r="O36" s="49">
        <v>36.603451</v>
      </c>
      <c r="P36" s="49">
        <v>36.709868999999998</v>
      </c>
      <c r="Q36" s="49">
        <v>36.812472999999997</v>
      </c>
      <c r="R36" s="49">
        <v>36.852939999999997</v>
      </c>
      <c r="S36" s="49">
        <v>36.881897000000002</v>
      </c>
      <c r="T36" s="49">
        <v>36.909855</v>
      </c>
      <c r="U36" s="49">
        <v>36.940886999999996</v>
      </c>
      <c r="V36" s="49">
        <v>36.968688999999998</v>
      </c>
      <c r="W36" s="49">
        <v>36.996043999999998</v>
      </c>
      <c r="X36" s="49">
        <v>37.027721</v>
      </c>
      <c r="Y36" s="49">
        <v>37.057377000000002</v>
      </c>
      <c r="Z36" s="49">
        <v>37.084232</v>
      </c>
      <c r="AA36" s="49">
        <v>37.114395000000002</v>
      </c>
      <c r="AB36" s="49">
        <v>37.144500999999998</v>
      </c>
      <c r="AC36" s="49">
        <v>37.173423999999997</v>
      </c>
      <c r="AD36" s="49">
        <v>37.206612</v>
      </c>
      <c r="AE36" s="49">
        <v>37.234130999999998</v>
      </c>
      <c r="AF36" s="49">
        <v>37.263610999999997</v>
      </c>
      <c r="AG36" s="49">
        <v>37.293700999999999</v>
      </c>
      <c r="AH36" s="49">
        <v>37.318016</v>
      </c>
      <c r="AI36" s="41">
        <v>2.745E-3</v>
      </c>
    </row>
    <row r="37" spans="1:35" ht="15" customHeight="1" x14ac:dyDescent="0.45">
      <c r="A37" s="35" t="s">
        <v>234</v>
      </c>
      <c r="B37" s="39" t="s">
        <v>49</v>
      </c>
      <c r="C37" s="49">
        <v>32.192329000000001</v>
      </c>
      <c r="D37" s="49">
        <v>32.580920999999996</v>
      </c>
      <c r="E37" s="49">
        <v>32.797192000000003</v>
      </c>
      <c r="F37" s="49">
        <v>33.015701</v>
      </c>
      <c r="G37" s="49">
        <v>33.248066000000001</v>
      </c>
      <c r="H37" s="49">
        <v>33.407608000000003</v>
      </c>
      <c r="I37" s="49">
        <v>33.872394999999997</v>
      </c>
      <c r="J37" s="49">
        <v>33.974567</v>
      </c>
      <c r="K37" s="49">
        <v>34.075992999999997</v>
      </c>
      <c r="L37" s="49">
        <v>34.180973000000002</v>
      </c>
      <c r="M37" s="49">
        <v>34.284835999999999</v>
      </c>
      <c r="N37" s="49">
        <v>34.382542000000001</v>
      </c>
      <c r="O37" s="49">
        <v>34.487479999999998</v>
      </c>
      <c r="P37" s="49">
        <v>34.592339000000003</v>
      </c>
      <c r="Q37" s="49">
        <v>34.693480999999998</v>
      </c>
      <c r="R37" s="49">
        <v>34.732590000000002</v>
      </c>
      <c r="S37" s="49">
        <v>34.761127000000002</v>
      </c>
      <c r="T37" s="49">
        <v>34.789391000000002</v>
      </c>
      <c r="U37" s="49">
        <v>34.821891999999998</v>
      </c>
      <c r="V37" s="49">
        <v>34.850726999999999</v>
      </c>
      <c r="W37" s="49">
        <v>34.879134999999998</v>
      </c>
      <c r="X37" s="49">
        <v>34.948475000000002</v>
      </c>
      <c r="Y37" s="49">
        <v>35.031714999999998</v>
      </c>
      <c r="Z37" s="49">
        <v>35.113995000000003</v>
      </c>
      <c r="AA37" s="49">
        <v>35.197155000000002</v>
      </c>
      <c r="AB37" s="49">
        <v>35.279998999999997</v>
      </c>
      <c r="AC37" s="49">
        <v>35.362079999999999</v>
      </c>
      <c r="AD37" s="49">
        <v>35.445670999999997</v>
      </c>
      <c r="AE37" s="49">
        <v>35.527599000000002</v>
      </c>
      <c r="AF37" s="49">
        <v>35.609935999999998</v>
      </c>
      <c r="AG37" s="49">
        <v>35.692611999999997</v>
      </c>
      <c r="AH37" s="49">
        <v>35.769165000000001</v>
      </c>
      <c r="AI37" s="41">
        <v>3.4039999999999999E-3</v>
      </c>
    </row>
    <row r="38" spans="1:35" ht="15" customHeight="1" x14ac:dyDescent="0.45">
      <c r="A38" s="35" t="s">
        <v>233</v>
      </c>
      <c r="B38" s="39" t="s">
        <v>47</v>
      </c>
      <c r="C38" s="49">
        <v>39.125411999999997</v>
      </c>
      <c r="D38" s="49">
        <v>39.513233</v>
      </c>
      <c r="E38" s="49">
        <v>39.742916000000001</v>
      </c>
      <c r="F38" s="49">
        <v>39.961491000000002</v>
      </c>
      <c r="G38" s="49">
        <v>40.190272999999998</v>
      </c>
      <c r="H38" s="49">
        <v>40.341644000000002</v>
      </c>
      <c r="I38" s="49">
        <v>40.670113000000001</v>
      </c>
      <c r="J38" s="49">
        <v>40.770781999999997</v>
      </c>
      <c r="K38" s="49">
        <v>40.870795999999999</v>
      </c>
      <c r="L38" s="49">
        <v>40.974068000000003</v>
      </c>
      <c r="M38" s="49">
        <v>41.076293999999997</v>
      </c>
      <c r="N38" s="49">
        <v>41.173096000000001</v>
      </c>
      <c r="O38" s="49">
        <v>41.276741000000001</v>
      </c>
      <c r="P38" s="49">
        <v>41.379910000000002</v>
      </c>
      <c r="Q38" s="49">
        <v>41.479252000000002</v>
      </c>
      <c r="R38" s="49">
        <v>41.515422999999998</v>
      </c>
      <c r="S38" s="49">
        <v>41.540301999999997</v>
      </c>
      <c r="T38" s="49">
        <v>41.565207999999998</v>
      </c>
      <c r="U38" s="49">
        <v>41.592953000000001</v>
      </c>
      <c r="V38" s="49">
        <v>41.617722000000001</v>
      </c>
      <c r="W38" s="49">
        <v>41.641846000000001</v>
      </c>
      <c r="X38" s="49">
        <v>41.669369000000003</v>
      </c>
      <c r="Y38" s="49">
        <v>41.695030000000003</v>
      </c>
      <c r="Z38" s="49">
        <v>41.718273000000003</v>
      </c>
      <c r="AA38" s="49">
        <v>41.744087</v>
      </c>
      <c r="AB38" s="49">
        <v>41.769725999999999</v>
      </c>
      <c r="AC38" s="49">
        <v>41.794243000000002</v>
      </c>
      <c r="AD38" s="49">
        <v>41.822094</v>
      </c>
      <c r="AE38" s="49">
        <v>41.845317999999999</v>
      </c>
      <c r="AF38" s="49">
        <v>41.870060000000002</v>
      </c>
      <c r="AG38" s="49">
        <v>41.895180000000003</v>
      </c>
      <c r="AH38" s="49">
        <v>41.914433000000002</v>
      </c>
      <c r="AI38" s="41">
        <v>2.2239999999999998E-3</v>
      </c>
    </row>
    <row r="39" spans="1:35" ht="15" customHeight="1" x14ac:dyDescent="0.45">
      <c r="A39" s="35" t="s">
        <v>232</v>
      </c>
      <c r="B39" s="39" t="s">
        <v>45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0</v>
      </c>
      <c r="AI39" s="41" t="s">
        <v>12</v>
      </c>
    </row>
    <row r="40" spans="1:35" ht="15" customHeight="1" x14ac:dyDescent="0.45">
      <c r="A40" s="35" t="s">
        <v>1178</v>
      </c>
      <c r="B40" s="39" t="s">
        <v>1052</v>
      </c>
      <c r="C40" s="49">
        <v>31.309405999999999</v>
      </c>
      <c r="D40" s="49">
        <v>31.704108999999999</v>
      </c>
      <c r="E40" s="49">
        <v>31.949278</v>
      </c>
      <c r="F40" s="49">
        <v>32.175643999999998</v>
      </c>
      <c r="G40" s="49">
        <v>32.426315000000002</v>
      </c>
      <c r="H40" s="49">
        <v>32.595131000000002</v>
      </c>
      <c r="I40" s="49">
        <v>32.940398999999999</v>
      </c>
      <c r="J40" s="49">
        <v>33.037166999999997</v>
      </c>
      <c r="K40" s="49">
        <v>33.133395999999998</v>
      </c>
      <c r="L40" s="49">
        <v>33.232120999999999</v>
      </c>
      <c r="M40" s="49">
        <v>33.330154</v>
      </c>
      <c r="N40" s="49">
        <v>33.424393000000002</v>
      </c>
      <c r="O40" s="49">
        <v>33.524090000000001</v>
      </c>
      <c r="P40" s="49">
        <v>33.622996999999998</v>
      </c>
      <c r="Q40" s="49">
        <v>33.719284000000002</v>
      </c>
      <c r="R40" s="49">
        <v>33.753132000000001</v>
      </c>
      <c r="S40" s="49">
        <v>33.777023</v>
      </c>
      <c r="T40" s="49">
        <v>33.800776999999997</v>
      </c>
      <c r="U40" s="49">
        <v>33.863971999999997</v>
      </c>
      <c r="V40" s="49">
        <v>33.928688000000001</v>
      </c>
      <c r="W40" s="49">
        <v>34.003943999999997</v>
      </c>
      <c r="X40" s="49">
        <v>34.085735</v>
      </c>
      <c r="Y40" s="49">
        <v>34.167461000000003</v>
      </c>
      <c r="Z40" s="49">
        <v>34.249088</v>
      </c>
      <c r="AA40" s="49">
        <v>34.330790999999998</v>
      </c>
      <c r="AB40" s="49">
        <v>34.412464</v>
      </c>
      <c r="AC40" s="49">
        <v>34.493847000000002</v>
      </c>
      <c r="AD40" s="49">
        <v>34.575530999999998</v>
      </c>
      <c r="AE40" s="49">
        <v>34.657276000000003</v>
      </c>
      <c r="AF40" s="49">
        <v>34.739486999999997</v>
      </c>
      <c r="AG40" s="49">
        <v>34.821865000000003</v>
      </c>
      <c r="AH40" s="49">
        <v>34.897972000000003</v>
      </c>
      <c r="AI40" s="41">
        <v>3.506E-3</v>
      </c>
    </row>
    <row r="41" spans="1:35" ht="15" customHeight="1" x14ac:dyDescent="0.45">
      <c r="A41" s="35" t="s">
        <v>1179</v>
      </c>
      <c r="B41" s="39" t="s">
        <v>1053</v>
      </c>
      <c r="C41" s="49">
        <v>39.704880000000003</v>
      </c>
      <c r="D41" s="49">
        <v>40.097434999999997</v>
      </c>
      <c r="E41" s="49">
        <v>40.330837000000002</v>
      </c>
      <c r="F41" s="49">
        <v>40.551327000000001</v>
      </c>
      <c r="G41" s="49">
        <v>40.792549000000001</v>
      </c>
      <c r="H41" s="49">
        <v>40.971519000000001</v>
      </c>
      <c r="I41" s="49">
        <v>41.206916999999997</v>
      </c>
      <c r="J41" s="49">
        <v>41.299824000000001</v>
      </c>
      <c r="K41" s="49">
        <v>41.392325999999997</v>
      </c>
      <c r="L41" s="49">
        <v>41.486446000000001</v>
      </c>
      <c r="M41" s="49">
        <v>41.580539999999999</v>
      </c>
      <c r="N41" s="49">
        <v>41.671973999999999</v>
      </c>
      <c r="O41" s="49">
        <v>41.766143999999997</v>
      </c>
      <c r="P41" s="49">
        <v>41.859580999999999</v>
      </c>
      <c r="Q41" s="49">
        <v>41.951191000000001</v>
      </c>
      <c r="R41" s="49">
        <v>41.978512000000002</v>
      </c>
      <c r="S41" s="49">
        <v>41.994045</v>
      </c>
      <c r="T41" s="49">
        <v>42.009211999999998</v>
      </c>
      <c r="U41" s="49">
        <v>42.025649999999999</v>
      </c>
      <c r="V41" s="49">
        <v>42.040759999999999</v>
      </c>
      <c r="W41" s="49">
        <v>42.055500000000002</v>
      </c>
      <c r="X41" s="49">
        <v>42.071860999999998</v>
      </c>
      <c r="Y41" s="49">
        <v>42.087364000000001</v>
      </c>
      <c r="Z41" s="49">
        <v>42.101711000000002</v>
      </c>
      <c r="AA41" s="49">
        <v>42.117336000000002</v>
      </c>
      <c r="AB41" s="49">
        <v>42.133105999999998</v>
      </c>
      <c r="AC41" s="49">
        <v>42.148586000000002</v>
      </c>
      <c r="AD41" s="49">
        <v>42.165512</v>
      </c>
      <c r="AE41" s="49">
        <v>42.180171999999999</v>
      </c>
      <c r="AF41" s="49">
        <v>42.195785999999998</v>
      </c>
      <c r="AG41" s="49">
        <v>42.211463999999999</v>
      </c>
      <c r="AH41" s="49">
        <v>42.221218</v>
      </c>
      <c r="AI41" s="41">
        <v>1.9840000000000001E-3</v>
      </c>
    </row>
    <row r="42" spans="1:35" ht="15" customHeight="1" x14ac:dyDescent="0.45">
      <c r="A42" s="35" t="s">
        <v>231</v>
      </c>
      <c r="B42" s="39" t="s">
        <v>43</v>
      </c>
      <c r="C42" s="49">
        <v>38.932499</v>
      </c>
      <c r="D42" s="49">
        <v>39.403492</v>
      </c>
      <c r="E42" s="49">
        <v>39.726551000000001</v>
      </c>
      <c r="F42" s="49">
        <v>39.997540000000001</v>
      </c>
      <c r="G42" s="49">
        <v>40.191215999999997</v>
      </c>
      <c r="H42" s="49">
        <v>40.482464</v>
      </c>
      <c r="I42" s="49">
        <v>40.828049</v>
      </c>
      <c r="J42" s="49">
        <v>40.917876999999997</v>
      </c>
      <c r="K42" s="49">
        <v>41.007370000000002</v>
      </c>
      <c r="L42" s="49">
        <v>41.097583999999998</v>
      </c>
      <c r="M42" s="49">
        <v>41.187457999999999</v>
      </c>
      <c r="N42" s="49">
        <v>41.275658</v>
      </c>
      <c r="O42" s="49">
        <v>41.365490000000001</v>
      </c>
      <c r="P42" s="49">
        <v>41.455215000000003</v>
      </c>
      <c r="Q42" s="49">
        <v>41.543880000000001</v>
      </c>
      <c r="R42" s="49">
        <v>41.568871000000001</v>
      </c>
      <c r="S42" s="49">
        <v>41.581310000000002</v>
      </c>
      <c r="T42" s="49">
        <v>41.592846000000002</v>
      </c>
      <c r="U42" s="49">
        <v>41.605431000000003</v>
      </c>
      <c r="V42" s="49">
        <v>41.618243999999997</v>
      </c>
      <c r="W42" s="49">
        <v>41.631526999999998</v>
      </c>
      <c r="X42" s="49">
        <v>41.646045999999998</v>
      </c>
      <c r="Y42" s="49">
        <v>41.659927000000003</v>
      </c>
      <c r="Z42" s="49">
        <v>41.672950999999998</v>
      </c>
      <c r="AA42" s="49">
        <v>41.686942999999999</v>
      </c>
      <c r="AB42" s="49">
        <v>41.700878000000003</v>
      </c>
      <c r="AC42" s="49">
        <v>41.734589</v>
      </c>
      <c r="AD42" s="49">
        <v>41.772480000000002</v>
      </c>
      <c r="AE42" s="49">
        <v>41.809382999999997</v>
      </c>
      <c r="AF42" s="49">
        <v>41.846660999999997</v>
      </c>
      <c r="AG42" s="49">
        <v>41.883957000000002</v>
      </c>
      <c r="AH42" s="49">
        <v>41.915142000000003</v>
      </c>
      <c r="AI42" s="41">
        <v>2.3839999999999998E-3</v>
      </c>
    </row>
    <row r="43" spans="1:35" ht="15" customHeight="1" x14ac:dyDescent="0.45">
      <c r="A43" s="35" t="s">
        <v>230</v>
      </c>
      <c r="B43" s="39" t="s">
        <v>41</v>
      </c>
      <c r="C43" s="49">
        <v>44.069083999999997</v>
      </c>
      <c r="D43" s="49">
        <v>44.499130000000001</v>
      </c>
      <c r="E43" s="49">
        <v>44.782116000000002</v>
      </c>
      <c r="F43" s="49">
        <v>44.960082999999997</v>
      </c>
      <c r="G43" s="49">
        <v>45.132420000000003</v>
      </c>
      <c r="H43" s="49">
        <v>45.414867000000001</v>
      </c>
      <c r="I43" s="49">
        <v>45.769092999999998</v>
      </c>
      <c r="J43" s="49">
        <v>45.862552999999998</v>
      </c>
      <c r="K43" s="49">
        <v>45.955424999999998</v>
      </c>
      <c r="L43" s="49">
        <v>46.049767000000003</v>
      </c>
      <c r="M43" s="49">
        <v>46.143551000000002</v>
      </c>
      <c r="N43" s="49">
        <v>46.234496999999998</v>
      </c>
      <c r="O43" s="49">
        <v>46.328552000000002</v>
      </c>
      <c r="P43" s="49">
        <v>46.422446999999998</v>
      </c>
      <c r="Q43" s="49">
        <v>46.514454000000001</v>
      </c>
      <c r="R43" s="49">
        <v>46.542575999999997</v>
      </c>
      <c r="S43" s="49">
        <v>46.558467999999998</v>
      </c>
      <c r="T43" s="49">
        <v>46.573765000000002</v>
      </c>
      <c r="U43" s="49">
        <v>46.590862000000001</v>
      </c>
      <c r="V43" s="49">
        <v>46.606532999999999</v>
      </c>
      <c r="W43" s="49">
        <v>46.622172999999997</v>
      </c>
      <c r="X43" s="49">
        <v>46.639930999999997</v>
      </c>
      <c r="Y43" s="49">
        <v>46.656852999999998</v>
      </c>
      <c r="Z43" s="49">
        <v>46.672629999999998</v>
      </c>
      <c r="AA43" s="49">
        <v>46.690029000000003</v>
      </c>
      <c r="AB43" s="49">
        <v>46.707400999999997</v>
      </c>
      <c r="AC43" s="49">
        <v>46.724322999999998</v>
      </c>
      <c r="AD43" s="49">
        <v>46.743144999999998</v>
      </c>
      <c r="AE43" s="49">
        <v>46.759318999999998</v>
      </c>
      <c r="AF43" s="49">
        <v>46.795551000000003</v>
      </c>
      <c r="AG43" s="49">
        <v>46.835411000000001</v>
      </c>
      <c r="AH43" s="49">
        <v>46.869171000000001</v>
      </c>
      <c r="AI43" s="41">
        <v>1.9889999999999999E-3</v>
      </c>
    </row>
    <row r="44" spans="1:35" ht="15" customHeight="1" x14ac:dyDescent="0.45">
      <c r="A44" s="35" t="s">
        <v>229</v>
      </c>
      <c r="B44" s="39" t="s">
        <v>39</v>
      </c>
      <c r="C44" s="49">
        <v>38.921016999999999</v>
      </c>
      <c r="D44" s="49">
        <v>39.366405</v>
      </c>
      <c r="E44" s="49">
        <v>39.675041</v>
      </c>
      <c r="F44" s="49">
        <v>39.862952999999997</v>
      </c>
      <c r="G44" s="49">
        <v>40.016167000000003</v>
      </c>
      <c r="H44" s="49">
        <v>40.239230999999997</v>
      </c>
      <c r="I44" s="49">
        <v>40.442799000000001</v>
      </c>
      <c r="J44" s="49">
        <v>40.531086000000002</v>
      </c>
      <c r="K44" s="49">
        <v>40.618954000000002</v>
      </c>
      <c r="L44" s="49">
        <v>40.707169</v>
      </c>
      <c r="M44" s="49">
        <v>40.795113000000001</v>
      </c>
      <c r="N44" s="49">
        <v>40.881863000000003</v>
      </c>
      <c r="O44" s="49">
        <v>40.969368000000003</v>
      </c>
      <c r="P44" s="49">
        <v>41.056663999999998</v>
      </c>
      <c r="Q44" s="49">
        <v>41.143177000000001</v>
      </c>
      <c r="R44" s="49">
        <v>41.165691000000002</v>
      </c>
      <c r="S44" s="49">
        <v>41.175598000000001</v>
      </c>
      <c r="T44" s="49">
        <v>41.185161999999998</v>
      </c>
      <c r="U44" s="49">
        <v>41.195315999999998</v>
      </c>
      <c r="V44" s="49">
        <v>41.205325999999999</v>
      </c>
      <c r="W44" s="49">
        <v>41.215865999999998</v>
      </c>
      <c r="X44" s="49">
        <v>41.226795000000003</v>
      </c>
      <c r="Y44" s="49">
        <v>41.237197999999999</v>
      </c>
      <c r="Z44" s="49">
        <v>41.246937000000003</v>
      </c>
      <c r="AA44" s="49">
        <v>41.257129999999997</v>
      </c>
      <c r="AB44" s="49">
        <v>41.267246</v>
      </c>
      <c r="AC44" s="49">
        <v>41.277225000000001</v>
      </c>
      <c r="AD44" s="49">
        <v>41.287663000000002</v>
      </c>
      <c r="AE44" s="49">
        <v>41.297195000000002</v>
      </c>
      <c r="AF44" s="49">
        <v>41.30706</v>
      </c>
      <c r="AG44" s="49">
        <v>41.316952000000001</v>
      </c>
      <c r="AH44" s="49">
        <v>41.320728000000003</v>
      </c>
      <c r="AI44" s="41">
        <v>1.9319999999999999E-3</v>
      </c>
    </row>
    <row r="45" spans="1:35" ht="15" customHeight="1" x14ac:dyDescent="0.45">
      <c r="A45" s="35" t="s">
        <v>228</v>
      </c>
      <c r="B45" s="39" t="s">
        <v>37</v>
      </c>
      <c r="C45" s="49">
        <v>37.223182999999999</v>
      </c>
      <c r="D45" s="49">
        <v>37.694901000000002</v>
      </c>
      <c r="E45" s="49">
        <v>38.087578000000001</v>
      </c>
      <c r="F45" s="49">
        <v>38.338405999999999</v>
      </c>
      <c r="G45" s="49">
        <v>38.591175</v>
      </c>
      <c r="H45" s="49">
        <v>38.928024000000001</v>
      </c>
      <c r="I45" s="49">
        <v>39.103713999999997</v>
      </c>
      <c r="J45" s="49">
        <v>39.192528000000003</v>
      </c>
      <c r="K45" s="49">
        <v>39.280804000000003</v>
      </c>
      <c r="L45" s="49">
        <v>39.369495000000001</v>
      </c>
      <c r="M45" s="49">
        <v>39.457709999999999</v>
      </c>
      <c r="N45" s="49">
        <v>39.544547999999999</v>
      </c>
      <c r="O45" s="49">
        <v>39.632491999999999</v>
      </c>
      <c r="P45" s="49">
        <v>39.720261000000001</v>
      </c>
      <c r="Q45" s="49">
        <v>39.807056000000003</v>
      </c>
      <c r="R45" s="49">
        <v>39.829044000000003</v>
      </c>
      <c r="S45" s="49">
        <v>39.838509000000002</v>
      </c>
      <c r="T45" s="49">
        <v>39.847957999999998</v>
      </c>
      <c r="U45" s="49">
        <v>39.858581999999998</v>
      </c>
      <c r="V45" s="49">
        <v>39.868889000000003</v>
      </c>
      <c r="W45" s="49">
        <v>39.879055000000001</v>
      </c>
      <c r="X45" s="49">
        <v>39.890179000000003</v>
      </c>
      <c r="Y45" s="49">
        <v>39.901004999999998</v>
      </c>
      <c r="Z45" s="49">
        <v>39.911239999999999</v>
      </c>
      <c r="AA45" s="49">
        <v>39.922145999999998</v>
      </c>
      <c r="AB45" s="49">
        <v>39.933044000000002</v>
      </c>
      <c r="AC45" s="49">
        <v>39.943623000000002</v>
      </c>
      <c r="AD45" s="49">
        <v>39.955165999999998</v>
      </c>
      <c r="AE45" s="49">
        <v>39.965617999999999</v>
      </c>
      <c r="AF45" s="49">
        <v>39.976421000000002</v>
      </c>
      <c r="AG45" s="49">
        <v>39.987442000000001</v>
      </c>
      <c r="AH45" s="49">
        <v>39.992359</v>
      </c>
      <c r="AI45" s="41">
        <v>2.317E-3</v>
      </c>
    </row>
    <row r="46" spans="1:35" ht="15" customHeight="1" x14ac:dyDescent="0.45">
      <c r="A46" s="35" t="s">
        <v>227</v>
      </c>
      <c r="B46" s="39" t="s">
        <v>35</v>
      </c>
      <c r="C46" s="49">
        <v>41.988644000000001</v>
      </c>
      <c r="D46" s="49">
        <v>42.493262999999999</v>
      </c>
      <c r="E46" s="49">
        <v>42.909492</v>
      </c>
      <c r="F46" s="49">
        <v>43.217762</v>
      </c>
      <c r="G46" s="49">
        <v>43.505470000000003</v>
      </c>
      <c r="H46" s="49">
        <v>43.866871000000003</v>
      </c>
      <c r="I46" s="49">
        <v>44.052424999999999</v>
      </c>
      <c r="J46" s="49">
        <v>44.142207999999997</v>
      </c>
      <c r="K46" s="49">
        <v>44.231749999999998</v>
      </c>
      <c r="L46" s="49">
        <v>44.322215999999997</v>
      </c>
      <c r="M46" s="49">
        <v>44.412230999999998</v>
      </c>
      <c r="N46" s="49">
        <v>44.499797999999998</v>
      </c>
      <c r="O46" s="49">
        <v>44.588425000000001</v>
      </c>
      <c r="P46" s="49">
        <v>44.676785000000002</v>
      </c>
      <c r="Q46" s="49">
        <v>44.764088000000001</v>
      </c>
      <c r="R46" s="49">
        <v>44.787154999999998</v>
      </c>
      <c r="S46" s="49">
        <v>44.797794000000003</v>
      </c>
      <c r="T46" s="49">
        <v>44.809269</v>
      </c>
      <c r="U46" s="49">
        <v>44.821724000000003</v>
      </c>
      <c r="V46" s="49">
        <v>44.833407999999999</v>
      </c>
      <c r="W46" s="49">
        <v>44.844932999999997</v>
      </c>
      <c r="X46" s="49">
        <v>44.857624000000001</v>
      </c>
      <c r="Y46" s="49">
        <v>44.869880999999999</v>
      </c>
      <c r="Z46" s="49">
        <v>44.881390000000003</v>
      </c>
      <c r="AA46" s="49">
        <v>44.893760999999998</v>
      </c>
      <c r="AB46" s="49">
        <v>44.906097000000003</v>
      </c>
      <c r="AC46" s="49">
        <v>44.918125000000003</v>
      </c>
      <c r="AD46" s="49">
        <v>44.931305000000002</v>
      </c>
      <c r="AE46" s="49">
        <v>44.943049999999999</v>
      </c>
      <c r="AF46" s="49">
        <v>44.955317999999998</v>
      </c>
      <c r="AG46" s="49">
        <v>44.967781000000002</v>
      </c>
      <c r="AH46" s="49">
        <v>44.974196999999997</v>
      </c>
      <c r="AI46" s="41">
        <v>2.2179999999999999E-3</v>
      </c>
    </row>
    <row r="47" spans="1:35" ht="15" customHeight="1" x14ac:dyDescent="0.45">
      <c r="A47" s="35" t="s">
        <v>226</v>
      </c>
      <c r="B47" s="39" t="s">
        <v>33</v>
      </c>
      <c r="C47" s="49">
        <v>68.650818000000001</v>
      </c>
      <c r="D47" s="49">
        <v>69.082825</v>
      </c>
      <c r="E47" s="49">
        <v>69.364165999999997</v>
      </c>
      <c r="F47" s="49">
        <v>69.555244000000002</v>
      </c>
      <c r="G47" s="49">
        <v>69.737258999999995</v>
      </c>
      <c r="H47" s="49">
        <v>70.087967000000006</v>
      </c>
      <c r="I47" s="49">
        <v>70.560851999999997</v>
      </c>
      <c r="J47" s="49">
        <v>70.651572999999999</v>
      </c>
      <c r="K47" s="49">
        <v>70.742203000000003</v>
      </c>
      <c r="L47" s="49">
        <v>70.833740000000006</v>
      </c>
      <c r="M47" s="49">
        <v>70.924751000000001</v>
      </c>
      <c r="N47" s="49">
        <v>71.013649000000001</v>
      </c>
      <c r="O47" s="49">
        <v>71.104766999999995</v>
      </c>
      <c r="P47" s="49">
        <v>71.195862000000005</v>
      </c>
      <c r="Q47" s="49">
        <v>71.285988000000003</v>
      </c>
      <c r="R47" s="49">
        <v>71.311310000000006</v>
      </c>
      <c r="S47" s="49">
        <v>71.324730000000002</v>
      </c>
      <c r="T47" s="49">
        <v>71.337935999999999</v>
      </c>
      <c r="U47" s="49">
        <v>71.352478000000005</v>
      </c>
      <c r="V47" s="49">
        <v>71.366219000000001</v>
      </c>
      <c r="W47" s="49">
        <v>71.379943999999995</v>
      </c>
      <c r="X47" s="49">
        <v>71.395392999999999</v>
      </c>
      <c r="Y47" s="49">
        <v>71.410315999999995</v>
      </c>
      <c r="Z47" s="49">
        <v>71.424400000000006</v>
      </c>
      <c r="AA47" s="49">
        <v>71.439751000000001</v>
      </c>
      <c r="AB47" s="49">
        <v>71.455146999999997</v>
      </c>
      <c r="AC47" s="49">
        <v>71.470168999999999</v>
      </c>
      <c r="AD47" s="49">
        <v>71.501616999999996</v>
      </c>
      <c r="AE47" s="49">
        <v>71.556579999999997</v>
      </c>
      <c r="AF47" s="49">
        <v>71.611771000000005</v>
      </c>
      <c r="AG47" s="49">
        <v>71.666984999999997</v>
      </c>
      <c r="AH47" s="49">
        <v>71.716042000000002</v>
      </c>
      <c r="AI47" s="41">
        <v>1.41E-3</v>
      </c>
    </row>
    <row r="48" spans="1:35" ht="15" customHeight="1" x14ac:dyDescent="0.45">
      <c r="A48" s="35" t="s">
        <v>1180</v>
      </c>
      <c r="B48" s="39" t="s">
        <v>1054</v>
      </c>
      <c r="C48" s="49">
        <v>36.353912000000001</v>
      </c>
      <c r="D48" s="49">
        <v>36.478535000000001</v>
      </c>
      <c r="E48" s="49">
        <v>36.508792999999997</v>
      </c>
      <c r="F48" s="49">
        <v>36.602950999999997</v>
      </c>
      <c r="G48" s="49">
        <v>36.784095999999998</v>
      </c>
      <c r="H48" s="49">
        <v>37.009556000000003</v>
      </c>
      <c r="I48" s="49">
        <v>37.385204000000002</v>
      </c>
      <c r="J48" s="49">
        <v>37.525337</v>
      </c>
      <c r="K48" s="49">
        <v>37.636474999999997</v>
      </c>
      <c r="L48" s="49">
        <v>37.767001999999998</v>
      </c>
      <c r="M48" s="49">
        <v>37.879573999999998</v>
      </c>
      <c r="N48" s="49">
        <v>37.987160000000003</v>
      </c>
      <c r="O48" s="49">
        <v>38.118155999999999</v>
      </c>
      <c r="P48" s="49">
        <v>38.238067999999998</v>
      </c>
      <c r="Q48" s="49">
        <v>38.360435000000003</v>
      </c>
      <c r="R48" s="49">
        <v>38.414237999999997</v>
      </c>
      <c r="S48" s="49">
        <v>38.463039000000002</v>
      </c>
      <c r="T48" s="49">
        <v>38.509140000000002</v>
      </c>
      <c r="U48" s="49">
        <v>38.564812000000003</v>
      </c>
      <c r="V48" s="49">
        <v>38.608707000000003</v>
      </c>
      <c r="W48" s="49">
        <v>38.653922999999999</v>
      </c>
      <c r="X48" s="49">
        <v>38.698813999999999</v>
      </c>
      <c r="Y48" s="49">
        <v>38.730742999999997</v>
      </c>
      <c r="Z48" s="49">
        <v>38.766029000000003</v>
      </c>
      <c r="AA48" s="49">
        <v>38.798209999999997</v>
      </c>
      <c r="AB48" s="49">
        <v>38.829239000000001</v>
      </c>
      <c r="AC48" s="49">
        <v>38.885795999999999</v>
      </c>
      <c r="AD48" s="49">
        <v>38.942101000000001</v>
      </c>
      <c r="AE48" s="49">
        <v>39.002457</v>
      </c>
      <c r="AF48" s="49">
        <v>39.068587999999998</v>
      </c>
      <c r="AG48" s="49">
        <v>39.136139</v>
      </c>
      <c r="AH48" s="49">
        <v>39.198569999999997</v>
      </c>
      <c r="AI48" s="41">
        <v>2.4329999999999998E-3</v>
      </c>
    </row>
    <row r="49" spans="1:35" ht="15" customHeight="1" x14ac:dyDescent="0.45">
      <c r="A49" s="35" t="s">
        <v>1181</v>
      </c>
      <c r="B49" s="39" t="s">
        <v>1055</v>
      </c>
      <c r="C49" s="49">
        <v>47.684649999999998</v>
      </c>
      <c r="D49" s="49">
        <v>47.846007999999998</v>
      </c>
      <c r="E49" s="49">
        <v>47.940071000000003</v>
      </c>
      <c r="F49" s="49">
        <v>48.015503000000002</v>
      </c>
      <c r="G49" s="49">
        <v>48.232013999999999</v>
      </c>
      <c r="H49" s="49">
        <v>48.847099</v>
      </c>
      <c r="I49" s="49">
        <v>49.138412000000002</v>
      </c>
      <c r="J49" s="49">
        <v>49.248482000000003</v>
      </c>
      <c r="K49" s="49">
        <v>49.337128</v>
      </c>
      <c r="L49" s="49">
        <v>49.459778</v>
      </c>
      <c r="M49" s="49">
        <v>49.560637999999997</v>
      </c>
      <c r="N49" s="49">
        <v>49.65316</v>
      </c>
      <c r="O49" s="49">
        <v>49.776226000000001</v>
      </c>
      <c r="P49" s="49">
        <v>49.882641</v>
      </c>
      <c r="Q49" s="49">
        <v>49.99004</v>
      </c>
      <c r="R49" s="49">
        <v>50.022083000000002</v>
      </c>
      <c r="S49" s="49">
        <v>50.053646000000001</v>
      </c>
      <c r="T49" s="49">
        <v>50.082259999999998</v>
      </c>
      <c r="U49" s="49">
        <v>50.116397999999997</v>
      </c>
      <c r="V49" s="49">
        <v>50.133929999999999</v>
      </c>
      <c r="W49" s="49">
        <v>50.153931</v>
      </c>
      <c r="X49" s="49">
        <v>50.174644000000001</v>
      </c>
      <c r="Y49" s="49">
        <v>50.196941000000002</v>
      </c>
      <c r="Z49" s="49">
        <v>50.222202000000003</v>
      </c>
      <c r="AA49" s="49">
        <v>50.245368999999997</v>
      </c>
      <c r="AB49" s="49">
        <v>50.267077999999998</v>
      </c>
      <c r="AC49" s="49">
        <v>50.292090999999999</v>
      </c>
      <c r="AD49" s="49">
        <v>50.307212999999997</v>
      </c>
      <c r="AE49" s="49">
        <v>50.313930999999997</v>
      </c>
      <c r="AF49" s="49">
        <v>50.329998000000003</v>
      </c>
      <c r="AG49" s="49">
        <v>50.347599000000002</v>
      </c>
      <c r="AH49" s="49">
        <v>50.360259999999997</v>
      </c>
      <c r="AI49" s="41">
        <v>1.763E-3</v>
      </c>
    </row>
    <row r="51" spans="1:35" ht="15" customHeight="1" x14ac:dyDescent="0.45">
      <c r="A51" s="31"/>
      <c r="B51" s="38" t="s">
        <v>225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</row>
    <row r="52" spans="1:35" ht="15" customHeight="1" x14ac:dyDescent="0.45">
      <c r="A52" s="35" t="s">
        <v>224</v>
      </c>
      <c r="B52" s="39" t="s">
        <v>55</v>
      </c>
      <c r="C52" s="49">
        <v>0</v>
      </c>
      <c r="D52" s="49">
        <v>0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49">
        <v>0</v>
      </c>
      <c r="AA52" s="49">
        <v>0</v>
      </c>
      <c r="AB52" s="49">
        <v>0</v>
      </c>
      <c r="AC52" s="49">
        <v>0</v>
      </c>
      <c r="AD52" s="49">
        <v>0</v>
      </c>
      <c r="AE52" s="49">
        <v>0</v>
      </c>
      <c r="AF52" s="49">
        <v>0</v>
      </c>
      <c r="AG52" s="49">
        <v>0</v>
      </c>
      <c r="AH52" s="49">
        <v>0</v>
      </c>
      <c r="AI52" s="41" t="s">
        <v>12</v>
      </c>
    </row>
    <row r="53" spans="1:35" ht="15" customHeight="1" x14ac:dyDescent="0.45">
      <c r="A53" s="35" t="s">
        <v>223</v>
      </c>
      <c r="B53" s="39" t="s">
        <v>53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49.850879999999997</v>
      </c>
      <c r="J53" s="49">
        <v>49.736153000000002</v>
      </c>
      <c r="K53" s="49">
        <v>49.631217999999997</v>
      </c>
      <c r="L53" s="49">
        <v>49.554015999999997</v>
      </c>
      <c r="M53" s="49">
        <v>49.503712</v>
      </c>
      <c r="N53" s="49">
        <v>49.474238999999997</v>
      </c>
      <c r="O53" s="49">
        <v>49.473540999999997</v>
      </c>
      <c r="P53" s="49">
        <v>49.492725</v>
      </c>
      <c r="Q53" s="49">
        <v>49.523983000000001</v>
      </c>
      <c r="R53" s="49">
        <v>49.502991000000002</v>
      </c>
      <c r="S53" s="49">
        <v>49.479129999999998</v>
      </c>
      <c r="T53" s="49">
        <v>49.461136000000003</v>
      </c>
      <c r="U53" s="49">
        <v>49.450657</v>
      </c>
      <c r="V53" s="49">
        <v>49.441654</v>
      </c>
      <c r="W53" s="49">
        <v>49.435687999999999</v>
      </c>
      <c r="X53" s="49">
        <v>49.435389999999998</v>
      </c>
      <c r="Y53" s="49">
        <v>49.458649000000001</v>
      </c>
      <c r="Z53" s="49">
        <v>49.479725000000002</v>
      </c>
      <c r="AA53" s="49">
        <v>49.503459999999997</v>
      </c>
      <c r="AB53" s="49">
        <v>49.527217999999998</v>
      </c>
      <c r="AC53" s="49">
        <v>49.549937999999997</v>
      </c>
      <c r="AD53" s="49">
        <v>49.576053999999999</v>
      </c>
      <c r="AE53" s="49">
        <v>49.597819999999999</v>
      </c>
      <c r="AF53" s="49">
        <v>49.620865000000002</v>
      </c>
      <c r="AG53" s="49">
        <v>49.644553999999999</v>
      </c>
      <c r="AH53" s="49">
        <v>49.662350000000004</v>
      </c>
      <c r="AI53" s="41" t="s">
        <v>12</v>
      </c>
    </row>
    <row r="54" spans="1:35" ht="15" customHeight="1" x14ac:dyDescent="0.45">
      <c r="A54" s="35" t="s">
        <v>222</v>
      </c>
      <c r="B54" s="39" t="s">
        <v>51</v>
      </c>
      <c r="C54" s="49">
        <v>38.180129999999998</v>
      </c>
      <c r="D54" s="49">
        <v>38.308624000000002</v>
      </c>
      <c r="E54" s="49">
        <v>38.388710000000003</v>
      </c>
      <c r="F54" s="49">
        <v>38.520111</v>
      </c>
      <c r="G54" s="49">
        <v>38.551825999999998</v>
      </c>
      <c r="H54" s="49">
        <v>38.449294999999999</v>
      </c>
      <c r="I54" s="49">
        <v>38.874344000000001</v>
      </c>
      <c r="J54" s="49">
        <v>38.774292000000003</v>
      </c>
      <c r="K54" s="49">
        <v>38.672362999999997</v>
      </c>
      <c r="L54" s="49">
        <v>38.598221000000002</v>
      </c>
      <c r="M54" s="49">
        <v>38.551372999999998</v>
      </c>
      <c r="N54" s="49">
        <v>38.525039999999997</v>
      </c>
      <c r="O54" s="49">
        <v>38.528815999999999</v>
      </c>
      <c r="P54" s="49">
        <v>38.551913999999996</v>
      </c>
      <c r="Q54" s="49">
        <v>38.586632000000002</v>
      </c>
      <c r="R54" s="49">
        <v>38.570296999999997</v>
      </c>
      <c r="S54" s="49">
        <v>38.551513999999997</v>
      </c>
      <c r="T54" s="49">
        <v>38.538482999999999</v>
      </c>
      <c r="U54" s="49">
        <v>38.532448000000002</v>
      </c>
      <c r="V54" s="49">
        <v>38.527504</v>
      </c>
      <c r="W54" s="49">
        <v>38.525531999999998</v>
      </c>
      <c r="X54" s="49">
        <v>38.529812</v>
      </c>
      <c r="Y54" s="49">
        <v>38.555861999999998</v>
      </c>
      <c r="Z54" s="49">
        <v>38.579369</v>
      </c>
      <c r="AA54" s="49">
        <v>38.605843</v>
      </c>
      <c r="AB54" s="49">
        <v>38.632396999999997</v>
      </c>
      <c r="AC54" s="49">
        <v>38.657963000000002</v>
      </c>
      <c r="AD54" s="49">
        <v>38.687286</v>
      </c>
      <c r="AE54" s="49">
        <v>38.711590000000001</v>
      </c>
      <c r="AF54" s="49">
        <v>38.737423</v>
      </c>
      <c r="AG54" s="49">
        <v>38.763869999999997</v>
      </c>
      <c r="AH54" s="49">
        <v>38.784534000000001</v>
      </c>
      <c r="AI54" s="41">
        <v>5.0699999999999996E-4</v>
      </c>
    </row>
    <row r="55" spans="1:35" ht="15" customHeight="1" x14ac:dyDescent="0.45">
      <c r="A55" s="35" t="s">
        <v>221</v>
      </c>
      <c r="B55" s="39" t="s">
        <v>49</v>
      </c>
      <c r="C55" s="49">
        <v>37.781334000000001</v>
      </c>
      <c r="D55" s="49">
        <v>37.875996000000001</v>
      </c>
      <c r="E55" s="49">
        <v>37.867621999999997</v>
      </c>
      <c r="F55" s="49">
        <v>37.880043000000001</v>
      </c>
      <c r="G55" s="49">
        <v>37.795437</v>
      </c>
      <c r="H55" s="49">
        <v>37.653858</v>
      </c>
      <c r="I55" s="49">
        <v>38.299346999999997</v>
      </c>
      <c r="J55" s="49">
        <v>38.155662999999997</v>
      </c>
      <c r="K55" s="49">
        <v>38.010219999999997</v>
      </c>
      <c r="L55" s="49">
        <v>37.897723999999997</v>
      </c>
      <c r="M55" s="49">
        <v>37.818001000000002</v>
      </c>
      <c r="N55" s="49">
        <v>37.765765999999999</v>
      </c>
      <c r="O55" s="49">
        <v>37.748767999999998</v>
      </c>
      <c r="P55" s="49">
        <v>37.755549999999999</v>
      </c>
      <c r="Q55" s="49">
        <v>37.777434999999997</v>
      </c>
      <c r="R55" s="49">
        <v>37.749802000000003</v>
      </c>
      <c r="S55" s="49">
        <v>37.722172</v>
      </c>
      <c r="T55" s="49">
        <v>37.701332000000001</v>
      </c>
      <c r="U55" s="49">
        <v>37.688338999999999</v>
      </c>
      <c r="V55" s="49">
        <v>37.676945000000003</v>
      </c>
      <c r="W55" s="49">
        <v>37.668757999999997</v>
      </c>
      <c r="X55" s="49">
        <v>37.666221999999998</v>
      </c>
      <c r="Y55" s="49">
        <v>37.689292999999999</v>
      </c>
      <c r="Z55" s="49">
        <v>37.71011</v>
      </c>
      <c r="AA55" s="49">
        <v>37.733387</v>
      </c>
      <c r="AB55" s="49">
        <v>37.756625999999997</v>
      </c>
      <c r="AC55" s="49">
        <v>37.778979999999997</v>
      </c>
      <c r="AD55" s="49">
        <v>37.804400999999999</v>
      </c>
      <c r="AE55" s="49">
        <v>37.82555</v>
      </c>
      <c r="AF55" s="49">
        <v>37.848038000000003</v>
      </c>
      <c r="AG55" s="49">
        <v>37.870902999999998</v>
      </c>
      <c r="AH55" s="49">
        <v>37.887974</v>
      </c>
      <c r="AI55" s="41">
        <v>9.1000000000000003E-5</v>
      </c>
    </row>
    <row r="56" spans="1:35" ht="15" customHeight="1" x14ac:dyDescent="0.45">
      <c r="A56" s="35" t="s">
        <v>220</v>
      </c>
      <c r="B56" s="39" t="s">
        <v>47</v>
      </c>
      <c r="C56" s="49">
        <v>47.760596999999997</v>
      </c>
      <c r="D56" s="49">
        <v>47.784202999999998</v>
      </c>
      <c r="E56" s="49">
        <v>47.774448</v>
      </c>
      <c r="F56" s="49">
        <v>47.715159999999997</v>
      </c>
      <c r="G56" s="49">
        <v>47.485573000000002</v>
      </c>
      <c r="H56" s="49">
        <v>47.224068000000003</v>
      </c>
      <c r="I56" s="49">
        <v>47.583019</v>
      </c>
      <c r="J56" s="49">
        <v>47.331318000000003</v>
      </c>
      <c r="K56" s="49">
        <v>47.088267999999999</v>
      </c>
      <c r="L56" s="49">
        <v>46.890892000000001</v>
      </c>
      <c r="M56" s="49">
        <v>46.741241000000002</v>
      </c>
      <c r="N56" s="49">
        <v>46.633957000000002</v>
      </c>
      <c r="O56" s="49">
        <v>46.574001000000003</v>
      </c>
      <c r="P56" s="49">
        <v>46.547977000000003</v>
      </c>
      <c r="Q56" s="49">
        <v>46.544846</v>
      </c>
      <c r="R56" s="49">
        <v>46.497523999999999</v>
      </c>
      <c r="S56" s="49">
        <v>46.453110000000002</v>
      </c>
      <c r="T56" s="49">
        <v>46.418030000000002</v>
      </c>
      <c r="U56" s="49">
        <v>46.392024999999997</v>
      </c>
      <c r="V56" s="49">
        <v>46.369090999999997</v>
      </c>
      <c r="W56" s="49">
        <v>46.350025000000002</v>
      </c>
      <c r="X56" s="49">
        <v>46.336514000000001</v>
      </c>
      <c r="Y56" s="49">
        <v>46.357376000000002</v>
      </c>
      <c r="Z56" s="49">
        <v>46.376204999999999</v>
      </c>
      <c r="AA56" s="49">
        <v>46.397274000000003</v>
      </c>
      <c r="AB56" s="49">
        <v>46.418278000000001</v>
      </c>
      <c r="AC56" s="49">
        <v>46.438361999999998</v>
      </c>
      <c r="AD56" s="49">
        <v>46.461246000000003</v>
      </c>
      <c r="AE56" s="49">
        <v>46.480288999999999</v>
      </c>
      <c r="AF56" s="49">
        <v>46.500445999999997</v>
      </c>
      <c r="AG56" s="49">
        <v>46.520958</v>
      </c>
      <c r="AH56" s="49">
        <v>46.535457999999998</v>
      </c>
      <c r="AI56" s="41">
        <v>-8.3799999999999999E-4</v>
      </c>
    </row>
    <row r="57" spans="1:35" ht="15" customHeight="1" x14ac:dyDescent="0.45">
      <c r="A57" s="35" t="s">
        <v>219</v>
      </c>
      <c r="B57" s="39" t="s">
        <v>45</v>
      </c>
      <c r="C57" s="49">
        <v>114.79130600000001</v>
      </c>
      <c r="D57" s="49">
        <v>114.903976</v>
      </c>
      <c r="E57" s="49">
        <v>115.02149199999999</v>
      </c>
      <c r="F57" s="49">
        <v>114.95842</v>
      </c>
      <c r="G57" s="49">
        <v>114.963982</v>
      </c>
      <c r="H57" s="49">
        <v>114.715126</v>
      </c>
      <c r="I57" s="49">
        <v>114.712379</v>
      </c>
      <c r="J57" s="49">
        <v>114.46386699999999</v>
      </c>
      <c r="K57" s="49">
        <v>114.22943100000001</v>
      </c>
      <c r="L57" s="49">
        <v>114.039169</v>
      </c>
      <c r="M57" s="49">
        <v>113.89402800000001</v>
      </c>
      <c r="N57" s="49">
        <v>113.79061900000001</v>
      </c>
      <c r="O57" s="49">
        <v>113.734283</v>
      </c>
      <c r="P57" s="49">
        <v>113.71193700000001</v>
      </c>
      <c r="Q57" s="49">
        <v>113.712311</v>
      </c>
      <c r="R57" s="49">
        <v>113.667084</v>
      </c>
      <c r="S57" s="49">
        <v>113.62348900000001</v>
      </c>
      <c r="T57" s="49">
        <v>113.588493</v>
      </c>
      <c r="U57" s="49">
        <v>113.562836</v>
      </c>
      <c r="V57" s="49">
        <v>113.540825</v>
      </c>
      <c r="W57" s="49">
        <v>113.522423</v>
      </c>
      <c r="X57" s="49">
        <v>113.509697</v>
      </c>
      <c r="Y57" s="49">
        <v>113.530586</v>
      </c>
      <c r="Z57" s="49">
        <v>113.549538</v>
      </c>
      <c r="AA57" s="49">
        <v>113.570938</v>
      </c>
      <c r="AB57" s="49">
        <v>113.59236900000001</v>
      </c>
      <c r="AC57" s="49">
        <v>113.61262499999999</v>
      </c>
      <c r="AD57" s="49">
        <v>113.635986</v>
      </c>
      <c r="AE57" s="49">
        <v>113.655495</v>
      </c>
      <c r="AF57" s="49">
        <v>113.67591899999999</v>
      </c>
      <c r="AG57" s="49">
        <v>113.696907</v>
      </c>
      <c r="AH57" s="49">
        <v>113.71178399999999</v>
      </c>
      <c r="AI57" s="41">
        <v>-3.0499999999999999E-4</v>
      </c>
    </row>
    <row r="58" spans="1:35" ht="15" customHeight="1" x14ac:dyDescent="0.45">
      <c r="A58" s="35" t="s">
        <v>1182</v>
      </c>
      <c r="B58" s="39" t="s">
        <v>1052</v>
      </c>
      <c r="C58" s="49">
        <v>33.787388</v>
      </c>
      <c r="D58" s="49">
        <v>33.928176999999998</v>
      </c>
      <c r="E58" s="49">
        <v>34.013038999999999</v>
      </c>
      <c r="F58" s="49">
        <v>34.160831000000002</v>
      </c>
      <c r="G58" s="49">
        <v>34.196452999999998</v>
      </c>
      <c r="H58" s="49">
        <v>34.135905999999999</v>
      </c>
      <c r="I58" s="49">
        <v>34.652729000000001</v>
      </c>
      <c r="J58" s="49">
        <v>34.596764</v>
      </c>
      <c r="K58" s="49">
        <v>34.540131000000002</v>
      </c>
      <c r="L58" s="49">
        <v>34.502544</v>
      </c>
      <c r="M58" s="49">
        <v>34.483055</v>
      </c>
      <c r="N58" s="49">
        <v>34.478057999999997</v>
      </c>
      <c r="O58" s="49">
        <v>34.49371</v>
      </c>
      <c r="P58" s="49">
        <v>34.522796999999997</v>
      </c>
      <c r="Q58" s="49">
        <v>34.560417000000001</v>
      </c>
      <c r="R58" s="49">
        <v>34.544159000000001</v>
      </c>
      <c r="S58" s="49">
        <v>34.522812000000002</v>
      </c>
      <c r="T58" s="49">
        <v>34.506236999999999</v>
      </c>
      <c r="U58" s="49">
        <v>34.495735000000003</v>
      </c>
      <c r="V58" s="49">
        <v>34.486992000000001</v>
      </c>
      <c r="W58" s="49">
        <v>34.481257999999997</v>
      </c>
      <c r="X58" s="49">
        <v>34.480656000000003</v>
      </c>
      <c r="Y58" s="49">
        <v>34.498783000000003</v>
      </c>
      <c r="Z58" s="49">
        <v>34.515331000000003</v>
      </c>
      <c r="AA58" s="49">
        <v>34.533859</v>
      </c>
      <c r="AB58" s="49">
        <v>34.552455999999999</v>
      </c>
      <c r="AC58" s="49">
        <v>34.570427000000002</v>
      </c>
      <c r="AD58" s="49">
        <v>34.590865999999998</v>
      </c>
      <c r="AE58" s="49">
        <v>34.608077999999999</v>
      </c>
      <c r="AF58" s="49">
        <v>34.626269999999998</v>
      </c>
      <c r="AG58" s="49">
        <v>34.644717999999997</v>
      </c>
      <c r="AH58" s="49">
        <v>34.671120000000002</v>
      </c>
      <c r="AI58" s="41">
        <v>8.3299999999999997E-4</v>
      </c>
    </row>
    <row r="59" spans="1:35" ht="15" customHeight="1" x14ac:dyDescent="0.45">
      <c r="A59" s="35" t="s">
        <v>1183</v>
      </c>
      <c r="B59" s="39" t="s">
        <v>1053</v>
      </c>
      <c r="C59" s="49">
        <v>43.283603999999997</v>
      </c>
      <c r="D59" s="49">
        <v>43.386875000000003</v>
      </c>
      <c r="E59" s="49">
        <v>43.437038000000001</v>
      </c>
      <c r="F59" s="49">
        <v>43.491928000000001</v>
      </c>
      <c r="G59" s="49">
        <v>43.512718</v>
      </c>
      <c r="H59" s="49">
        <v>43.478713999999997</v>
      </c>
      <c r="I59" s="49">
        <v>43.958514999999998</v>
      </c>
      <c r="J59" s="49">
        <v>43.858798999999998</v>
      </c>
      <c r="K59" s="49">
        <v>43.769725999999999</v>
      </c>
      <c r="L59" s="49">
        <v>43.702396</v>
      </c>
      <c r="M59" s="49">
        <v>43.657150000000001</v>
      </c>
      <c r="N59" s="49">
        <v>43.631293999999997</v>
      </c>
      <c r="O59" s="49">
        <v>43.628273</v>
      </c>
      <c r="P59" s="49">
        <v>43.642105000000001</v>
      </c>
      <c r="Q59" s="49">
        <v>43.666728999999997</v>
      </c>
      <c r="R59" s="49">
        <v>43.637058000000003</v>
      </c>
      <c r="S59" s="49">
        <v>43.603442999999999</v>
      </c>
      <c r="T59" s="49">
        <v>43.575726000000003</v>
      </c>
      <c r="U59" s="49">
        <v>43.554268</v>
      </c>
      <c r="V59" s="49">
        <v>43.535823999999998</v>
      </c>
      <c r="W59" s="49">
        <v>43.520843999999997</v>
      </c>
      <c r="X59" s="49">
        <v>43.510356999999999</v>
      </c>
      <c r="Y59" s="49">
        <v>43.522854000000002</v>
      </c>
      <c r="Z59" s="49">
        <v>43.534401000000003</v>
      </c>
      <c r="AA59" s="49">
        <v>43.547381999999999</v>
      </c>
      <c r="AB59" s="49">
        <v>43.560459000000002</v>
      </c>
      <c r="AC59" s="49">
        <v>43.572952000000001</v>
      </c>
      <c r="AD59" s="49">
        <v>43.587322</v>
      </c>
      <c r="AE59" s="49">
        <v>43.599625000000003</v>
      </c>
      <c r="AF59" s="49">
        <v>43.612499</v>
      </c>
      <c r="AG59" s="49">
        <v>43.625816</v>
      </c>
      <c r="AH59" s="49">
        <v>43.633057000000001</v>
      </c>
      <c r="AI59" s="41">
        <v>2.5900000000000001E-4</v>
      </c>
    </row>
    <row r="60" spans="1:35" ht="15" customHeight="1" x14ac:dyDescent="0.45">
      <c r="A60" s="35" t="s">
        <v>218</v>
      </c>
      <c r="B60" s="39" t="s">
        <v>43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  <c r="AC60" s="49">
        <v>0</v>
      </c>
      <c r="AD60" s="49">
        <v>0</v>
      </c>
      <c r="AE60" s="49">
        <v>0</v>
      </c>
      <c r="AF60" s="49">
        <v>0</v>
      </c>
      <c r="AG60" s="49">
        <v>0</v>
      </c>
      <c r="AH60" s="49">
        <v>0</v>
      </c>
      <c r="AI60" s="41" t="s">
        <v>12</v>
      </c>
    </row>
    <row r="61" spans="1:35" ht="15" customHeight="1" x14ac:dyDescent="0.45">
      <c r="A61" s="35" t="s">
        <v>217</v>
      </c>
      <c r="B61" s="39" t="s">
        <v>41</v>
      </c>
      <c r="C61" s="49">
        <v>0</v>
      </c>
      <c r="D61" s="49">
        <v>0</v>
      </c>
      <c r="E61" s="49">
        <v>0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49">
        <v>0</v>
      </c>
      <c r="R61" s="49">
        <v>0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0</v>
      </c>
      <c r="AC61" s="49">
        <v>0</v>
      </c>
      <c r="AD61" s="49">
        <v>0</v>
      </c>
      <c r="AE61" s="49">
        <v>0</v>
      </c>
      <c r="AF61" s="49">
        <v>0</v>
      </c>
      <c r="AG61" s="49">
        <v>0</v>
      </c>
      <c r="AH61" s="49">
        <v>0</v>
      </c>
      <c r="AI61" s="41" t="s">
        <v>12</v>
      </c>
    </row>
    <row r="62" spans="1:35" ht="15" customHeight="1" x14ac:dyDescent="0.45">
      <c r="A62" s="35" t="s">
        <v>216</v>
      </c>
      <c r="B62" s="39" t="s">
        <v>39</v>
      </c>
      <c r="C62" s="49">
        <v>42.853661000000002</v>
      </c>
      <c r="D62" s="49">
        <v>42.928443999999999</v>
      </c>
      <c r="E62" s="49">
        <v>42.956676000000002</v>
      </c>
      <c r="F62" s="49">
        <v>42.944201999999997</v>
      </c>
      <c r="G62" s="49">
        <v>42.830002</v>
      </c>
      <c r="H62" s="49">
        <v>42.824447999999997</v>
      </c>
      <c r="I62" s="49">
        <v>43.331116000000002</v>
      </c>
      <c r="J62" s="49">
        <v>43.142302999999998</v>
      </c>
      <c r="K62" s="49">
        <v>42.973846000000002</v>
      </c>
      <c r="L62" s="49">
        <v>42.836013999999999</v>
      </c>
      <c r="M62" s="49">
        <v>42.731566999999998</v>
      </c>
      <c r="N62" s="49">
        <v>42.658893999999997</v>
      </c>
      <c r="O62" s="49">
        <v>42.616652999999999</v>
      </c>
      <c r="P62" s="49">
        <v>42.598362000000002</v>
      </c>
      <c r="Q62" s="49">
        <v>42.598166999999997</v>
      </c>
      <c r="R62" s="49">
        <v>42.547984999999997</v>
      </c>
      <c r="S62" s="49">
        <v>42.496029</v>
      </c>
      <c r="T62" s="49">
        <v>42.452198000000003</v>
      </c>
      <c r="U62" s="49">
        <v>42.415385999999998</v>
      </c>
      <c r="V62" s="49">
        <v>42.383372999999999</v>
      </c>
      <c r="W62" s="49">
        <v>42.355899999999998</v>
      </c>
      <c r="X62" s="49">
        <v>42.332489000000002</v>
      </c>
      <c r="Y62" s="49">
        <v>42.339565</v>
      </c>
      <c r="Z62" s="49">
        <v>42.346283</v>
      </c>
      <c r="AA62" s="49">
        <v>42.353596000000003</v>
      </c>
      <c r="AB62" s="49">
        <v>42.360970000000002</v>
      </c>
      <c r="AC62" s="49">
        <v>42.368206000000001</v>
      </c>
      <c r="AD62" s="49">
        <v>42.376148000000001</v>
      </c>
      <c r="AE62" s="49">
        <v>42.383277999999997</v>
      </c>
      <c r="AF62" s="49">
        <v>42.390746999999998</v>
      </c>
      <c r="AG62" s="49">
        <v>42.398311999999997</v>
      </c>
      <c r="AH62" s="49">
        <v>42.399757000000001</v>
      </c>
      <c r="AI62" s="41">
        <v>-3.4299999999999999E-4</v>
      </c>
    </row>
    <row r="63" spans="1:35" ht="15" customHeight="1" x14ac:dyDescent="0.45">
      <c r="A63" s="35" t="s">
        <v>215</v>
      </c>
      <c r="B63" s="39" t="s">
        <v>37</v>
      </c>
      <c r="C63" s="49">
        <v>0</v>
      </c>
      <c r="D63" s="49">
        <v>0</v>
      </c>
      <c r="E63" s="49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49">
        <v>0</v>
      </c>
      <c r="AA63" s="49">
        <v>0</v>
      </c>
      <c r="AB63" s="49">
        <v>0</v>
      </c>
      <c r="AC63" s="49">
        <v>0</v>
      </c>
      <c r="AD63" s="49">
        <v>0</v>
      </c>
      <c r="AE63" s="49">
        <v>0</v>
      </c>
      <c r="AF63" s="49">
        <v>0</v>
      </c>
      <c r="AG63" s="49">
        <v>0</v>
      </c>
      <c r="AH63" s="49">
        <v>0</v>
      </c>
      <c r="AI63" s="41" t="s">
        <v>12</v>
      </c>
    </row>
    <row r="64" spans="1:35" ht="15" customHeight="1" x14ac:dyDescent="0.45">
      <c r="A64" s="35" t="s">
        <v>214</v>
      </c>
      <c r="B64" s="39" t="s">
        <v>35</v>
      </c>
      <c r="C64" s="49">
        <v>0</v>
      </c>
      <c r="D64" s="49">
        <v>46.0779</v>
      </c>
      <c r="E64" s="49">
        <v>46.225346000000002</v>
      </c>
      <c r="F64" s="49">
        <v>46.299458000000001</v>
      </c>
      <c r="G64" s="49">
        <v>46.339751999999997</v>
      </c>
      <c r="H64" s="49">
        <v>46.442748999999999</v>
      </c>
      <c r="I64" s="49">
        <v>46.775393999999999</v>
      </c>
      <c r="J64" s="49">
        <v>46.596527000000002</v>
      </c>
      <c r="K64" s="49">
        <v>46.437057000000003</v>
      </c>
      <c r="L64" s="49">
        <v>46.308200999999997</v>
      </c>
      <c r="M64" s="49">
        <v>46.212299000000002</v>
      </c>
      <c r="N64" s="49">
        <v>46.147530000000003</v>
      </c>
      <c r="O64" s="49">
        <v>46.113525000000003</v>
      </c>
      <c r="P64" s="49">
        <v>46.102741000000002</v>
      </c>
      <c r="Q64" s="49">
        <v>46.109366999999999</v>
      </c>
      <c r="R64" s="49">
        <v>46.065556000000001</v>
      </c>
      <c r="S64" s="49">
        <v>46.019748999999997</v>
      </c>
      <c r="T64" s="49">
        <v>45.981727999999997</v>
      </c>
      <c r="U64" s="49">
        <v>45.950996000000004</v>
      </c>
      <c r="V64" s="49">
        <v>45.924590999999999</v>
      </c>
      <c r="W64" s="49">
        <v>45.902343999999999</v>
      </c>
      <c r="X64" s="49">
        <v>45.884704999999997</v>
      </c>
      <c r="Y64" s="49">
        <v>45.895744000000001</v>
      </c>
      <c r="Z64" s="49">
        <v>45.906101</v>
      </c>
      <c r="AA64" s="49">
        <v>45.917743999999999</v>
      </c>
      <c r="AB64" s="49">
        <v>45.929585000000003</v>
      </c>
      <c r="AC64" s="49">
        <v>45.941113000000001</v>
      </c>
      <c r="AD64" s="49">
        <v>45.954300000000003</v>
      </c>
      <c r="AE64" s="49">
        <v>45.965752000000002</v>
      </c>
      <c r="AF64" s="49">
        <v>45.977943000000003</v>
      </c>
      <c r="AG64" s="49">
        <v>45.990532000000002</v>
      </c>
      <c r="AH64" s="49">
        <v>45.997180999999998</v>
      </c>
      <c r="AI64" s="41" t="s">
        <v>12</v>
      </c>
    </row>
    <row r="65" spans="1:35" ht="15" customHeight="1" x14ac:dyDescent="0.45">
      <c r="A65" s="35" t="s">
        <v>213</v>
      </c>
      <c r="B65" s="39" t="s">
        <v>33</v>
      </c>
      <c r="C65" s="49">
        <v>0</v>
      </c>
      <c r="D65" s="49">
        <v>0</v>
      </c>
      <c r="E65" s="49">
        <v>0</v>
      </c>
      <c r="F65" s="49">
        <v>0</v>
      </c>
      <c r="G65" s="49">
        <v>0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49">
        <v>0</v>
      </c>
      <c r="AA65" s="49">
        <v>0</v>
      </c>
      <c r="AB65" s="49">
        <v>0</v>
      </c>
      <c r="AC65" s="49">
        <v>0</v>
      </c>
      <c r="AD65" s="49">
        <v>0</v>
      </c>
      <c r="AE65" s="49">
        <v>0</v>
      </c>
      <c r="AF65" s="49">
        <v>0</v>
      </c>
      <c r="AG65" s="49">
        <v>0</v>
      </c>
      <c r="AH65" s="49">
        <v>0</v>
      </c>
      <c r="AI65" s="41" t="s">
        <v>12</v>
      </c>
    </row>
    <row r="66" spans="1:35" ht="15" customHeight="1" x14ac:dyDescent="0.45">
      <c r="A66" s="35" t="s">
        <v>1184</v>
      </c>
      <c r="B66" s="39" t="s">
        <v>1054</v>
      </c>
      <c r="C66" s="49">
        <v>37.859375</v>
      </c>
      <c r="D66" s="49">
        <v>37.901843999999997</v>
      </c>
      <c r="E66" s="49">
        <v>37.944923000000003</v>
      </c>
      <c r="F66" s="49">
        <v>38.127789</v>
      </c>
      <c r="G66" s="49">
        <v>38.160442000000003</v>
      </c>
      <c r="H66" s="49">
        <v>38.273173999999997</v>
      </c>
      <c r="I66" s="49">
        <v>38.960616999999999</v>
      </c>
      <c r="J66" s="49">
        <v>38.892249999999997</v>
      </c>
      <c r="K66" s="49">
        <v>38.834220999999999</v>
      </c>
      <c r="L66" s="49">
        <v>38.795437</v>
      </c>
      <c r="M66" s="49">
        <v>38.775149999999996</v>
      </c>
      <c r="N66" s="49">
        <v>38.769539000000002</v>
      </c>
      <c r="O66" s="49">
        <v>38.785229000000001</v>
      </c>
      <c r="P66" s="49">
        <v>38.814816</v>
      </c>
      <c r="Q66" s="49">
        <v>38.853026999999997</v>
      </c>
      <c r="R66" s="49">
        <v>38.836578000000003</v>
      </c>
      <c r="S66" s="49">
        <v>38.815261999999997</v>
      </c>
      <c r="T66" s="49">
        <v>38.798884999999999</v>
      </c>
      <c r="U66" s="49">
        <v>38.789169000000001</v>
      </c>
      <c r="V66" s="49">
        <v>38.781326</v>
      </c>
      <c r="W66" s="49">
        <v>38.776665000000001</v>
      </c>
      <c r="X66" s="49">
        <v>38.777863000000004</v>
      </c>
      <c r="Y66" s="49">
        <v>38.798332000000002</v>
      </c>
      <c r="Z66" s="49">
        <v>38.817036000000002</v>
      </c>
      <c r="AA66" s="49">
        <v>38.838206999999997</v>
      </c>
      <c r="AB66" s="49">
        <v>38.859580999999999</v>
      </c>
      <c r="AC66" s="49">
        <v>38.880085000000001</v>
      </c>
      <c r="AD66" s="49">
        <v>38.903534000000001</v>
      </c>
      <c r="AE66" s="49">
        <v>38.923084000000003</v>
      </c>
      <c r="AF66" s="49">
        <v>38.943854999999999</v>
      </c>
      <c r="AG66" s="49">
        <v>38.965023000000002</v>
      </c>
      <c r="AH66" s="49">
        <v>38.982948</v>
      </c>
      <c r="AI66" s="41">
        <v>9.4399999999999996E-4</v>
      </c>
    </row>
    <row r="67" spans="1:35" ht="15" customHeight="1" x14ac:dyDescent="0.45">
      <c r="A67" s="35" t="s">
        <v>1185</v>
      </c>
      <c r="B67" s="39" t="s">
        <v>1055</v>
      </c>
      <c r="C67" s="49">
        <v>51.315246999999999</v>
      </c>
      <c r="D67" s="49">
        <v>51.349708999999997</v>
      </c>
      <c r="E67" s="49">
        <v>51.466042000000002</v>
      </c>
      <c r="F67" s="49">
        <v>51.514977000000002</v>
      </c>
      <c r="G67" s="49">
        <v>51.500731999999999</v>
      </c>
      <c r="H67" s="49">
        <v>51.450806</v>
      </c>
      <c r="I67" s="49">
        <v>51.735518999999996</v>
      </c>
      <c r="J67" s="49">
        <v>51.704250000000002</v>
      </c>
      <c r="K67" s="49">
        <v>51.618000000000002</v>
      </c>
      <c r="L67" s="49">
        <v>51.552264999999998</v>
      </c>
      <c r="M67" s="49">
        <v>51.508617000000001</v>
      </c>
      <c r="N67" s="49">
        <v>51.483378999999999</v>
      </c>
      <c r="O67" s="49">
        <v>51.482323000000001</v>
      </c>
      <c r="P67" s="49">
        <v>51.497768000000001</v>
      </c>
      <c r="Q67" s="49">
        <v>51.524113</v>
      </c>
      <c r="R67" s="49">
        <v>51.496918000000001</v>
      </c>
      <c r="S67" s="49">
        <v>51.465964999999997</v>
      </c>
      <c r="T67" s="49">
        <v>51.440925999999997</v>
      </c>
      <c r="U67" s="49">
        <v>51.422977000000003</v>
      </c>
      <c r="V67" s="49">
        <v>51.407618999999997</v>
      </c>
      <c r="W67" s="49">
        <v>51.396079999999998</v>
      </c>
      <c r="X67" s="49">
        <v>51.390296999999997</v>
      </c>
      <c r="Y67" s="49">
        <v>51.407893999999999</v>
      </c>
      <c r="Z67" s="49">
        <v>51.423884999999999</v>
      </c>
      <c r="AA67" s="49">
        <v>51.441799000000003</v>
      </c>
      <c r="AB67" s="49">
        <v>51.459727999999998</v>
      </c>
      <c r="AC67" s="49">
        <v>51.477001000000001</v>
      </c>
      <c r="AD67" s="49">
        <v>51.496704000000001</v>
      </c>
      <c r="AE67" s="49">
        <v>51.513202999999997</v>
      </c>
      <c r="AF67" s="49">
        <v>51.530743000000001</v>
      </c>
      <c r="AG67" s="49">
        <v>51.548622000000002</v>
      </c>
      <c r="AH67" s="49">
        <v>51.560516</v>
      </c>
      <c r="AI67" s="41">
        <v>1.54E-4</v>
      </c>
    </row>
    <row r="69" spans="1:35" ht="15" customHeight="1" x14ac:dyDescent="0.45">
      <c r="A69" s="31"/>
      <c r="B69" s="38" t="s">
        <v>212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</row>
    <row r="70" spans="1:35" ht="15" customHeight="1" x14ac:dyDescent="0.45">
      <c r="A70" s="35" t="s">
        <v>211</v>
      </c>
      <c r="B70" s="39" t="s">
        <v>55</v>
      </c>
      <c r="C70" s="49">
        <v>0</v>
      </c>
      <c r="D70" s="49">
        <v>0</v>
      </c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49">
        <v>0</v>
      </c>
      <c r="Q70" s="49">
        <v>0</v>
      </c>
      <c r="R70" s="49">
        <v>0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49">
        <v>0</v>
      </c>
      <c r="AA70" s="49">
        <v>0</v>
      </c>
      <c r="AB70" s="49">
        <v>0</v>
      </c>
      <c r="AC70" s="49">
        <v>0</v>
      </c>
      <c r="AD70" s="49">
        <v>0</v>
      </c>
      <c r="AE70" s="49">
        <v>0</v>
      </c>
      <c r="AF70" s="49">
        <v>0</v>
      </c>
      <c r="AG70" s="49">
        <v>0</v>
      </c>
      <c r="AH70" s="49">
        <v>0</v>
      </c>
      <c r="AI70" s="41" t="s">
        <v>12</v>
      </c>
    </row>
    <row r="71" spans="1:35" ht="15" customHeight="1" x14ac:dyDescent="0.45">
      <c r="A71" s="35" t="s">
        <v>210</v>
      </c>
      <c r="B71" s="39" t="s">
        <v>53</v>
      </c>
      <c r="C71" s="49">
        <v>53.542599000000003</v>
      </c>
      <c r="D71" s="49">
        <v>53.400478</v>
      </c>
      <c r="E71" s="49">
        <v>53.553531999999997</v>
      </c>
      <c r="F71" s="49">
        <v>53.719535999999998</v>
      </c>
      <c r="G71" s="49">
        <v>53.528046000000003</v>
      </c>
      <c r="H71" s="49">
        <v>53.313431000000001</v>
      </c>
      <c r="I71" s="49">
        <v>53.309811000000003</v>
      </c>
      <c r="J71" s="49">
        <v>53.141624</v>
      </c>
      <c r="K71" s="49">
        <v>52.972332000000002</v>
      </c>
      <c r="L71" s="49">
        <v>52.834816000000004</v>
      </c>
      <c r="M71" s="49">
        <v>52.727832999999997</v>
      </c>
      <c r="N71" s="49">
        <v>52.646163999999999</v>
      </c>
      <c r="O71" s="49">
        <v>52.598247999999998</v>
      </c>
      <c r="P71" s="49">
        <v>52.573810999999999</v>
      </c>
      <c r="Q71" s="49">
        <v>52.565029000000003</v>
      </c>
      <c r="R71" s="49">
        <v>52.507240000000003</v>
      </c>
      <c r="S71" s="49">
        <v>52.450031000000003</v>
      </c>
      <c r="T71" s="49">
        <v>52.402228999999998</v>
      </c>
      <c r="U71" s="49">
        <v>52.365806999999997</v>
      </c>
      <c r="V71" s="49">
        <v>52.334496000000001</v>
      </c>
      <c r="W71" s="49">
        <v>52.309517</v>
      </c>
      <c r="X71" s="49">
        <v>52.293776999999999</v>
      </c>
      <c r="Y71" s="49">
        <v>52.315235000000001</v>
      </c>
      <c r="Z71" s="49">
        <v>52.334499000000001</v>
      </c>
      <c r="AA71" s="49">
        <v>52.356566999999998</v>
      </c>
      <c r="AB71" s="49">
        <v>52.378788</v>
      </c>
      <c r="AC71" s="49">
        <v>52.400246000000003</v>
      </c>
      <c r="AD71" s="49">
        <v>52.425182</v>
      </c>
      <c r="AE71" s="49">
        <v>52.445663000000003</v>
      </c>
      <c r="AF71" s="49">
        <v>52.467753999999999</v>
      </c>
      <c r="AG71" s="49">
        <v>52.490386999999998</v>
      </c>
      <c r="AH71" s="49">
        <v>52.507263000000002</v>
      </c>
      <c r="AI71" s="41">
        <v>-6.3000000000000003E-4</v>
      </c>
    </row>
    <row r="72" spans="1:35" ht="15" customHeight="1" x14ac:dyDescent="0.45">
      <c r="A72" s="35" t="s">
        <v>209</v>
      </c>
      <c r="B72" s="39" t="s">
        <v>51</v>
      </c>
      <c r="C72" s="49">
        <v>42.370345999999998</v>
      </c>
      <c r="D72" s="49">
        <v>42.253284000000001</v>
      </c>
      <c r="E72" s="49">
        <v>42.159137999999999</v>
      </c>
      <c r="F72" s="49">
        <v>42.132694000000001</v>
      </c>
      <c r="G72" s="49">
        <v>41.997345000000003</v>
      </c>
      <c r="H72" s="49">
        <v>41.786251</v>
      </c>
      <c r="I72" s="49">
        <v>42.195717000000002</v>
      </c>
      <c r="J72" s="49">
        <v>42.028461</v>
      </c>
      <c r="K72" s="49">
        <v>41.866146000000001</v>
      </c>
      <c r="L72" s="49">
        <v>41.735565000000001</v>
      </c>
      <c r="M72" s="49">
        <v>41.635539999999999</v>
      </c>
      <c r="N72" s="49">
        <v>41.560164999999998</v>
      </c>
      <c r="O72" s="49">
        <v>41.518397999999998</v>
      </c>
      <c r="P72" s="49">
        <v>41.499279000000001</v>
      </c>
      <c r="Q72" s="49">
        <v>41.495089999999998</v>
      </c>
      <c r="R72" s="49">
        <v>41.442326000000001</v>
      </c>
      <c r="S72" s="49">
        <v>41.390059999999998</v>
      </c>
      <c r="T72" s="49">
        <v>41.346694999999997</v>
      </c>
      <c r="U72" s="49">
        <v>41.314231999999997</v>
      </c>
      <c r="V72" s="49">
        <v>41.286102</v>
      </c>
      <c r="W72" s="49">
        <v>41.264412</v>
      </c>
      <c r="X72" s="49">
        <v>41.252144000000001</v>
      </c>
      <c r="Y72" s="49">
        <v>41.275658</v>
      </c>
      <c r="Z72" s="49">
        <v>41.296612000000003</v>
      </c>
      <c r="AA72" s="49">
        <v>41.320641000000002</v>
      </c>
      <c r="AB72" s="49">
        <v>41.344841000000002</v>
      </c>
      <c r="AC72" s="49">
        <v>41.368136999999997</v>
      </c>
      <c r="AD72" s="49">
        <v>41.395271000000001</v>
      </c>
      <c r="AE72" s="49">
        <v>41.417521999999998</v>
      </c>
      <c r="AF72" s="49">
        <v>41.441459999999999</v>
      </c>
      <c r="AG72" s="49">
        <v>41.465988000000003</v>
      </c>
      <c r="AH72" s="49">
        <v>41.484833000000002</v>
      </c>
      <c r="AI72" s="41">
        <v>-6.8099999999999996E-4</v>
      </c>
    </row>
    <row r="73" spans="1:35" ht="15" customHeight="1" x14ac:dyDescent="0.45">
      <c r="A73" s="35" t="s">
        <v>208</v>
      </c>
      <c r="B73" s="39" t="s">
        <v>49</v>
      </c>
      <c r="C73" s="49">
        <v>42.062649</v>
      </c>
      <c r="D73" s="49">
        <v>41.920174000000003</v>
      </c>
      <c r="E73" s="49">
        <v>41.737309000000003</v>
      </c>
      <c r="F73" s="49">
        <v>41.584702</v>
      </c>
      <c r="G73" s="49">
        <v>41.354519000000003</v>
      </c>
      <c r="H73" s="49">
        <v>41.094054999999997</v>
      </c>
      <c r="I73" s="49">
        <v>41.737839000000001</v>
      </c>
      <c r="J73" s="49">
        <v>41.523074999999999</v>
      </c>
      <c r="K73" s="49">
        <v>41.31514</v>
      </c>
      <c r="L73" s="49">
        <v>41.144131000000002</v>
      </c>
      <c r="M73" s="49">
        <v>41.009749999999997</v>
      </c>
      <c r="N73" s="49">
        <v>40.906582</v>
      </c>
      <c r="O73" s="49">
        <v>40.842243000000003</v>
      </c>
      <c r="P73" s="49">
        <v>40.805191000000001</v>
      </c>
      <c r="Q73" s="49">
        <v>40.786678000000002</v>
      </c>
      <c r="R73" s="49">
        <v>40.721462000000002</v>
      </c>
      <c r="S73" s="49">
        <v>40.658993000000002</v>
      </c>
      <c r="T73" s="49">
        <v>40.607261999999999</v>
      </c>
      <c r="U73" s="49">
        <v>40.566794999999999</v>
      </c>
      <c r="V73" s="49">
        <v>40.531384000000003</v>
      </c>
      <c r="W73" s="49">
        <v>40.502552000000001</v>
      </c>
      <c r="X73" s="49">
        <v>40.482666000000002</v>
      </c>
      <c r="Y73" s="49">
        <v>40.502937000000003</v>
      </c>
      <c r="Z73" s="49">
        <v>40.521068999999997</v>
      </c>
      <c r="AA73" s="49">
        <v>40.541758999999999</v>
      </c>
      <c r="AB73" s="49">
        <v>40.562514999999998</v>
      </c>
      <c r="AC73" s="49">
        <v>40.582478000000002</v>
      </c>
      <c r="AD73" s="49">
        <v>40.605564000000001</v>
      </c>
      <c r="AE73" s="49">
        <v>40.624470000000002</v>
      </c>
      <c r="AF73" s="49">
        <v>40.644779</v>
      </c>
      <c r="AG73" s="49">
        <v>40.665520000000001</v>
      </c>
      <c r="AH73" s="49">
        <v>40.680435000000003</v>
      </c>
      <c r="AI73" s="41">
        <v>-1.077E-3</v>
      </c>
    </row>
    <row r="74" spans="1:35" ht="15" customHeight="1" x14ac:dyDescent="0.45">
      <c r="A74" s="35" t="s">
        <v>207</v>
      </c>
      <c r="B74" s="39" t="s">
        <v>47</v>
      </c>
      <c r="C74" s="49">
        <v>52.483482000000002</v>
      </c>
      <c r="D74" s="49">
        <v>52.232906</v>
      </c>
      <c r="E74" s="49">
        <v>52.033234</v>
      </c>
      <c r="F74" s="49">
        <v>51.798884999999999</v>
      </c>
      <c r="G74" s="49">
        <v>51.393017</v>
      </c>
      <c r="H74" s="49">
        <v>51.004733999999999</v>
      </c>
      <c r="I74" s="49">
        <v>51.349854000000001</v>
      </c>
      <c r="J74" s="49">
        <v>51.020012000000001</v>
      </c>
      <c r="K74" s="49">
        <v>50.706322</v>
      </c>
      <c r="L74" s="49">
        <v>50.442867</v>
      </c>
      <c r="M74" s="49">
        <v>50.231400000000001</v>
      </c>
      <c r="N74" s="49">
        <v>50.066544</v>
      </c>
      <c r="O74" s="49">
        <v>49.953079000000002</v>
      </c>
      <c r="P74" s="49">
        <v>49.877487000000002</v>
      </c>
      <c r="Q74" s="49">
        <v>49.828701000000002</v>
      </c>
      <c r="R74" s="49">
        <v>49.739311000000001</v>
      </c>
      <c r="S74" s="49">
        <v>49.656424999999999</v>
      </c>
      <c r="T74" s="49">
        <v>49.586697000000001</v>
      </c>
      <c r="U74" s="49">
        <v>49.530098000000002</v>
      </c>
      <c r="V74" s="49">
        <v>49.480305000000001</v>
      </c>
      <c r="W74" s="49">
        <v>49.438285999999998</v>
      </c>
      <c r="X74" s="49">
        <v>49.405620999999996</v>
      </c>
      <c r="Y74" s="49">
        <v>49.423594999999999</v>
      </c>
      <c r="Z74" s="49">
        <v>49.439655000000002</v>
      </c>
      <c r="AA74" s="49">
        <v>49.457923999999998</v>
      </c>
      <c r="AB74" s="49">
        <v>49.476227000000002</v>
      </c>
      <c r="AC74" s="49">
        <v>49.493747999999997</v>
      </c>
      <c r="AD74" s="49">
        <v>49.514122</v>
      </c>
      <c r="AE74" s="49">
        <v>49.530731000000003</v>
      </c>
      <c r="AF74" s="49">
        <v>49.548470000000002</v>
      </c>
      <c r="AG74" s="49">
        <v>49.566639000000002</v>
      </c>
      <c r="AH74" s="49">
        <v>49.578842000000002</v>
      </c>
      <c r="AI74" s="41">
        <v>-1.835E-3</v>
      </c>
    </row>
    <row r="75" spans="1:35" ht="15" customHeight="1" x14ac:dyDescent="0.45">
      <c r="A75" s="35" t="s">
        <v>206</v>
      </c>
      <c r="B75" s="39" t="s">
        <v>45</v>
      </c>
      <c r="C75" s="49">
        <v>0</v>
      </c>
      <c r="D75" s="49">
        <v>118.84122499999999</v>
      </c>
      <c r="E75" s="49">
        <v>118.703743</v>
      </c>
      <c r="F75" s="49">
        <v>118.531845</v>
      </c>
      <c r="G75" s="49">
        <v>118.39492</v>
      </c>
      <c r="H75" s="49">
        <v>118.04544799999999</v>
      </c>
      <c r="I75" s="49">
        <v>118.048439</v>
      </c>
      <c r="J75" s="49">
        <v>117.73165899999999</v>
      </c>
      <c r="K75" s="49">
        <v>117.434822</v>
      </c>
      <c r="L75" s="49">
        <v>117.185593</v>
      </c>
      <c r="M75" s="49">
        <v>116.985878</v>
      </c>
      <c r="N75" s="49">
        <v>116.831802</v>
      </c>
      <c r="O75" s="49">
        <v>116.728256</v>
      </c>
      <c r="P75" s="49">
        <v>116.661903</v>
      </c>
      <c r="Q75" s="49">
        <v>116.62215399999999</v>
      </c>
      <c r="R75" s="49">
        <v>116.540352</v>
      </c>
      <c r="S75" s="49">
        <v>116.463661</v>
      </c>
      <c r="T75" s="49">
        <v>116.399208</v>
      </c>
      <c r="U75" s="49">
        <v>116.34736599999999</v>
      </c>
      <c r="V75" s="49">
        <v>116.302002</v>
      </c>
      <c r="W75" s="49">
        <v>116.263794</v>
      </c>
      <c r="X75" s="49">
        <v>116.23436</v>
      </c>
      <c r="Y75" s="49">
        <v>116.25295300000001</v>
      </c>
      <c r="Z75" s="49">
        <v>116.269707</v>
      </c>
      <c r="AA75" s="49">
        <v>116.288826</v>
      </c>
      <c r="AB75" s="49">
        <v>116.308052</v>
      </c>
      <c r="AC75" s="49">
        <v>116.326279</v>
      </c>
      <c r="AD75" s="49">
        <v>116.34757999999999</v>
      </c>
      <c r="AE75" s="49">
        <v>116.36507400000001</v>
      </c>
      <c r="AF75" s="49">
        <v>116.383606</v>
      </c>
      <c r="AG75" s="49">
        <v>116.402725</v>
      </c>
      <c r="AH75" s="49">
        <v>116.41572600000001</v>
      </c>
      <c r="AI75" s="41" t="s">
        <v>12</v>
      </c>
    </row>
    <row r="76" spans="1:35" ht="15" customHeight="1" x14ac:dyDescent="0.45">
      <c r="A76" s="35" t="s">
        <v>1186</v>
      </c>
      <c r="B76" s="39" t="s">
        <v>1052</v>
      </c>
      <c r="C76" s="49">
        <v>38.263728999999998</v>
      </c>
      <c r="D76" s="49">
        <v>38.156967000000002</v>
      </c>
      <c r="E76" s="49">
        <v>38.061489000000002</v>
      </c>
      <c r="F76" s="49">
        <v>38.060088999999998</v>
      </c>
      <c r="G76" s="49">
        <v>37.908999999999999</v>
      </c>
      <c r="H76" s="49">
        <v>37.690719999999999</v>
      </c>
      <c r="I76" s="49">
        <v>38.206890000000001</v>
      </c>
      <c r="J76" s="49">
        <v>38.079037</v>
      </c>
      <c r="K76" s="49">
        <v>37.956989</v>
      </c>
      <c r="L76" s="49">
        <v>37.858131</v>
      </c>
      <c r="M76" s="49">
        <v>37.781379999999999</v>
      </c>
      <c r="N76" s="49">
        <v>37.723007000000003</v>
      </c>
      <c r="O76" s="49">
        <v>37.688965000000003</v>
      </c>
      <c r="P76" s="49">
        <v>37.671973999999999</v>
      </c>
      <c r="Q76" s="49">
        <v>37.667167999999997</v>
      </c>
      <c r="R76" s="49">
        <v>37.610863000000002</v>
      </c>
      <c r="S76" s="49">
        <v>37.553508999999998</v>
      </c>
      <c r="T76" s="49">
        <v>37.504500999999998</v>
      </c>
      <c r="U76" s="49">
        <v>37.465102999999999</v>
      </c>
      <c r="V76" s="49">
        <v>37.431023000000003</v>
      </c>
      <c r="W76" s="49">
        <v>37.403495999999997</v>
      </c>
      <c r="X76" s="49">
        <v>37.384590000000003</v>
      </c>
      <c r="Y76" s="49">
        <v>37.399695999999999</v>
      </c>
      <c r="Z76" s="49">
        <v>37.413383000000003</v>
      </c>
      <c r="AA76" s="49">
        <v>37.429141999999999</v>
      </c>
      <c r="AB76" s="49">
        <v>37.445072000000003</v>
      </c>
      <c r="AC76" s="49">
        <v>37.460464000000002</v>
      </c>
      <c r="AD76" s="49">
        <v>37.478400999999998</v>
      </c>
      <c r="AE76" s="49">
        <v>37.493225000000002</v>
      </c>
      <c r="AF76" s="49">
        <v>37.509132000000001</v>
      </c>
      <c r="AG76" s="49">
        <v>37.525374999999997</v>
      </c>
      <c r="AH76" s="49">
        <v>37.535812</v>
      </c>
      <c r="AI76" s="41">
        <v>-6.1899999999999998E-4</v>
      </c>
    </row>
    <row r="77" spans="1:35" ht="15" customHeight="1" x14ac:dyDescent="0.45">
      <c r="A77" s="35" t="s">
        <v>1187</v>
      </c>
      <c r="B77" s="39" t="s">
        <v>1053</v>
      </c>
      <c r="C77" s="49">
        <v>0</v>
      </c>
      <c r="D77" s="49">
        <v>48.339657000000003</v>
      </c>
      <c r="E77" s="49">
        <v>48.097431</v>
      </c>
      <c r="F77" s="49">
        <v>47.943344000000003</v>
      </c>
      <c r="G77" s="49">
        <v>47.739113000000003</v>
      </c>
      <c r="H77" s="49">
        <v>47.467224000000002</v>
      </c>
      <c r="I77" s="49">
        <v>48.083019</v>
      </c>
      <c r="J77" s="49">
        <v>47.899253999999999</v>
      </c>
      <c r="K77" s="49">
        <v>47.732174000000001</v>
      </c>
      <c r="L77" s="49">
        <v>47.591712999999999</v>
      </c>
      <c r="M77" s="49">
        <v>47.478096000000001</v>
      </c>
      <c r="N77" s="49">
        <v>47.388496000000004</v>
      </c>
      <c r="O77" s="49">
        <v>47.325741000000001</v>
      </c>
      <c r="P77" s="49">
        <v>47.283588000000002</v>
      </c>
      <c r="Q77" s="49">
        <v>47.257750999999999</v>
      </c>
      <c r="R77" s="49">
        <v>47.181530000000002</v>
      </c>
      <c r="S77" s="49">
        <v>47.105319999999999</v>
      </c>
      <c r="T77" s="49">
        <v>47.039237999999997</v>
      </c>
      <c r="U77" s="49">
        <v>46.98357</v>
      </c>
      <c r="V77" s="49">
        <v>46.935172999999999</v>
      </c>
      <c r="W77" s="49">
        <v>46.894573000000001</v>
      </c>
      <c r="X77" s="49">
        <v>46.862811999999998</v>
      </c>
      <c r="Y77" s="49">
        <v>46.871966999999998</v>
      </c>
      <c r="Z77" s="49">
        <v>46.880333</v>
      </c>
      <c r="AA77" s="49">
        <v>46.890132999999999</v>
      </c>
      <c r="AB77" s="49">
        <v>46.900126999999998</v>
      </c>
      <c r="AC77" s="49">
        <v>46.909686999999998</v>
      </c>
      <c r="AD77" s="49">
        <v>46.921042999999997</v>
      </c>
      <c r="AE77" s="49">
        <v>46.930477000000003</v>
      </c>
      <c r="AF77" s="49">
        <v>46.940609000000002</v>
      </c>
      <c r="AG77" s="49">
        <v>46.951172</v>
      </c>
      <c r="AH77" s="49">
        <v>46.955742000000001</v>
      </c>
      <c r="AI77" s="41" t="s">
        <v>12</v>
      </c>
    </row>
    <row r="78" spans="1:35" ht="15" customHeight="1" x14ac:dyDescent="0.45">
      <c r="A78" s="35" t="s">
        <v>205</v>
      </c>
      <c r="B78" s="39" t="s">
        <v>43</v>
      </c>
      <c r="C78" s="49">
        <v>48.313960999999999</v>
      </c>
      <c r="D78" s="49">
        <v>48.020454000000001</v>
      </c>
      <c r="E78" s="49">
        <v>47.706619000000003</v>
      </c>
      <c r="F78" s="49">
        <v>47.650368</v>
      </c>
      <c r="G78" s="49">
        <v>47.325211000000003</v>
      </c>
      <c r="H78" s="49">
        <v>47.007491999999999</v>
      </c>
      <c r="I78" s="49">
        <v>47.308669999999999</v>
      </c>
      <c r="J78" s="49">
        <v>47.050002999999997</v>
      </c>
      <c r="K78" s="49">
        <v>46.816448000000001</v>
      </c>
      <c r="L78" s="49">
        <v>46.618541999999998</v>
      </c>
      <c r="M78" s="49">
        <v>46.458255999999999</v>
      </c>
      <c r="N78" s="49">
        <v>46.332928000000003</v>
      </c>
      <c r="O78" s="49">
        <v>46.243603</v>
      </c>
      <c r="P78" s="49">
        <v>46.182189999999999</v>
      </c>
      <c r="Q78" s="49">
        <v>46.142124000000003</v>
      </c>
      <c r="R78" s="49">
        <v>46.055672000000001</v>
      </c>
      <c r="S78" s="49">
        <v>45.971694999999997</v>
      </c>
      <c r="T78" s="49">
        <v>45.899642999999998</v>
      </c>
      <c r="U78" s="49">
        <v>45.838901999999997</v>
      </c>
      <c r="V78" s="49">
        <v>45.786026</v>
      </c>
      <c r="W78" s="49">
        <v>45.741256999999997</v>
      </c>
      <c r="X78" s="49">
        <v>45.705246000000002</v>
      </c>
      <c r="Y78" s="49">
        <v>45.714863000000001</v>
      </c>
      <c r="Z78" s="49">
        <v>45.723686000000001</v>
      </c>
      <c r="AA78" s="49">
        <v>45.734051000000001</v>
      </c>
      <c r="AB78" s="49">
        <v>45.744647999999998</v>
      </c>
      <c r="AC78" s="49">
        <v>45.754981999999998</v>
      </c>
      <c r="AD78" s="49">
        <v>45.767178000000001</v>
      </c>
      <c r="AE78" s="49">
        <v>45.777324999999998</v>
      </c>
      <c r="AF78" s="49">
        <v>45.788348999999997</v>
      </c>
      <c r="AG78" s="49">
        <v>45.799770000000002</v>
      </c>
      <c r="AH78" s="49">
        <v>45.805301999999998</v>
      </c>
      <c r="AI78" s="41">
        <v>-1.719E-3</v>
      </c>
    </row>
    <row r="79" spans="1:35" ht="15" customHeight="1" x14ac:dyDescent="0.45">
      <c r="A79" s="35" t="s">
        <v>204</v>
      </c>
      <c r="B79" s="39" t="s">
        <v>41</v>
      </c>
      <c r="C79" s="49">
        <v>0</v>
      </c>
      <c r="D79" s="49">
        <v>0</v>
      </c>
      <c r="E79" s="49">
        <v>0</v>
      </c>
      <c r="F79" s="49">
        <v>0</v>
      </c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0</v>
      </c>
      <c r="AC79" s="49">
        <v>0</v>
      </c>
      <c r="AD79" s="49">
        <v>0</v>
      </c>
      <c r="AE79" s="49">
        <v>0</v>
      </c>
      <c r="AF79" s="49">
        <v>0</v>
      </c>
      <c r="AG79" s="49">
        <v>0</v>
      </c>
      <c r="AH79" s="49">
        <v>0</v>
      </c>
      <c r="AI79" s="41" t="s">
        <v>12</v>
      </c>
    </row>
    <row r="80" spans="1:35" ht="15" customHeight="1" x14ac:dyDescent="0.45">
      <c r="A80" s="35" t="s">
        <v>203</v>
      </c>
      <c r="B80" s="39" t="s">
        <v>39</v>
      </c>
      <c r="C80" s="49">
        <v>0</v>
      </c>
      <c r="D80" s="49">
        <v>0</v>
      </c>
      <c r="E80" s="49">
        <v>0</v>
      </c>
      <c r="F80" s="49">
        <v>0</v>
      </c>
      <c r="G80" s="49"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49">
        <v>0</v>
      </c>
      <c r="AA80" s="49">
        <v>0</v>
      </c>
      <c r="AB80" s="49">
        <v>0</v>
      </c>
      <c r="AC80" s="49">
        <v>0</v>
      </c>
      <c r="AD80" s="49">
        <v>0</v>
      </c>
      <c r="AE80" s="49">
        <v>0</v>
      </c>
      <c r="AF80" s="49">
        <v>0</v>
      </c>
      <c r="AG80" s="49">
        <v>0</v>
      </c>
      <c r="AH80" s="49">
        <v>0</v>
      </c>
      <c r="AI80" s="41" t="s">
        <v>12</v>
      </c>
    </row>
    <row r="81" spans="1:35" ht="15" customHeight="1" x14ac:dyDescent="0.45">
      <c r="A81" s="35" t="s">
        <v>202</v>
      </c>
      <c r="B81" s="39" t="s">
        <v>37</v>
      </c>
      <c r="C81" s="49">
        <v>41.723694000000002</v>
      </c>
      <c r="D81" s="49">
        <v>41.504494000000001</v>
      </c>
      <c r="E81" s="49">
        <v>41.589035000000003</v>
      </c>
      <c r="F81" s="49">
        <v>41.500168000000002</v>
      </c>
      <c r="G81" s="49">
        <v>41.441947999999996</v>
      </c>
      <c r="H81" s="49">
        <v>41.522967999999999</v>
      </c>
      <c r="I81" s="49">
        <v>42.105559999999997</v>
      </c>
      <c r="J81" s="49">
        <v>42.031756999999999</v>
      </c>
      <c r="K81" s="49">
        <v>41.966186999999998</v>
      </c>
      <c r="L81" s="49">
        <v>41.911144</v>
      </c>
      <c r="M81" s="49">
        <v>41.865161999999998</v>
      </c>
      <c r="N81" s="49">
        <v>41.826546</v>
      </c>
      <c r="O81" s="49">
        <v>41.798653000000002</v>
      </c>
      <c r="P81" s="49">
        <v>41.779437999999999</v>
      </c>
      <c r="Q81" s="49">
        <v>41.767864000000003</v>
      </c>
      <c r="R81" s="49">
        <v>41.700156999999997</v>
      </c>
      <c r="S81" s="49">
        <v>41.628506000000002</v>
      </c>
      <c r="T81" s="49">
        <v>41.565147000000003</v>
      </c>
      <c r="U81" s="49">
        <v>41.511100999999996</v>
      </c>
      <c r="V81" s="49">
        <v>41.464596</v>
      </c>
      <c r="W81" s="49">
        <v>41.426392</v>
      </c>
      <c r="X81" s="49">
        <v>41.398014000000003</v>
      </c>
      <c r="Y81" s="49">
        <v>41.405025000000002</v>
      </c>
      <c r="Z81" s="49">
        <v>41.411563999999998</v>
      </c>
      <c r="AA81" s="49">
        <v>41.419586000000002</v>
      </c>
      <c r="AB81" s="49">
        <v>41.427979000000001</v>
      </c>
      <c r="AC81" s="49">
        <v>41.436248999999997</v>
      </c>
      <c r="AD81" s="49">
        <v>41.446334999999998</v>
      </c>
      <c r="AE81" s="49">
        <v>41.454762000000002</v>
      </c>
      <c r="AF81" s="49">
        <v>41.464084999999997</v>
      </c>
      <c r="AG81" s="49">
        <v>41.473911000000001</v>
      </c>
      <c r="AH81" s="49">
        <v>41.477961999999998</v>
      </c>
      <c r="AI81" s="41">
        <v>-1.9100000000000001E-4</v>
      </c>
    </row>
    <row r="82" spans="1:35" ht="15" customHeight="1" x14ac:dyDescent="0.45">
      <c r="A82" s="35" t="s">
        <v>201</v>
      </c>
      <c r="B82" s="39" t="s">
        <v>35</v>
      </c>
      <c r="C82" s="49">
        <v>0</v>
      </c>
      <c r="D82" s="49">
        <v>51.292648</v>
      </c>
      <c r="E82" s="49">
        <v>51.106468</v>
      </c>
      <c r="F82" s="49">
        <v>50.858027999999997</v>
      </c>
      <c r="G82" s="49">
        <v>50.646526000000001</v>
      </c>
      <c r="H82" s="49">
        <v>50.514256000000003</v>
      </c>
      <c r="I82" s="49">
        <v>50.963023999999997</v>
      </c>
      <c r="J82" s="49">
        <v>50.700026999999999</v>
      </c>
      <c r="K82" s="49">
        <v>50.462029000000001</v>
      </c>
      <c r="L82" s="49">
        <v>50.259566999999997</v>
      </c>
      <c r="M82" s="49">
        <v>50.094841000000002</v>
      </c>
      <c r="N82" s="49">
        <v>49.965561000000001</v>
      </c>
      <c r="O82" s="49">
        <v>49.871642999999999</v>
      </c>
      <c r="P82" s="49">
        <v>49.805675999999998</v>
      </c>
      <c r="Q82" s="49">
        <v>49.761432999999997</v>
      </c>
      <c r="R82" s="49">
        <v>49.670836999999999</v>
      </c>
      <c r="S82" s="49">
        <v>49.582622999999998</v>
      </c>
      <c r="T82" s="49">
        <v>49.506481000000001</v>
      </c>
      <c r="U82" s="49">
        <v>49.441792</v>
      </c>
      <c r="V82" s="49">
        <v>49.385486999999998</v>
      </c>
      <c r="W82" s="49">
        <v>49.337597000000002</v>
      </c>
      <c r="X82" s="49">
        <v>49.298274999999997</v>
      </c>
      <c r="Y82" s="49">
        <v>49.305816999999998</v>
      </c>
      <c r="Z82" s="49">
        <v>49.312877999999998</v>
      </c>
      <c r="AA82" s="49">
        <v>49.321350000000002</v>
      </c>
      <c r="AB82" s="49">
        <v>49.330143</v>
      </c>
      <c r="AC82" s="49">
        <v>49.338734000000002</v>
      </c>
      <c r="AD82" s="49">
        <v>49.349086999999997</v>
      </c>
      <c r="AE82" s="49">
        <v>49.357821999999999</v>
      </c>
      <c r="AF82" s="49">
        <v>49.367351999999997</v>
      </c>
      <c r="AG82" s="49">
        <v>49.377357000000003</v>
      </c>
      <c r="AH82" s="49">
        <v>49.381500000000003</v>
      </c>
      <c r="AI82" s="41" t="s">
        <v>12</v>
      </c>
    </row>
    <row r="83" spans="1:35" ht="15" customHeight="1" x14ac:dyDescent="0.45">
      <c r="A83" s="35" t="s">
        <v>200</v>
      </c>
      <c r="B83" s="39" t="s">
        <v>33</v>
      </c>
      <c r="C83" s="49">
        <v>0</v>
      </c>
      <c r="D83" s="49">
        <v>0</v>
      </c>
      <c r="E83" s="49">
        <v>0</v>
      </c>
      <c r="F83" s="49">
        <v>0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49">
        <v>0</v>
      </c>
      <c r="AA83" s="49">
        <v>0</v>
      </c>
      <c r="AB83" s="49">
        <v>0</v>
      </c>
      <c r="AC83" s="49">
        <v>0</v>
      </c>
      <c r="AD83" s="49">
        <v>0</v>
      </c>
      <c r="AE83" s="49">
        <v>0</v>
      </c>
      <c r="AF83" s="49">
        <v>0</v>
      </c>
      <c r="AG83" s="49">
        <v>0</v>
      </c>
      <c r="AH83" s="49">
        <v>0</v>
      </c>
      <c r="AI83" s="41" t="s">
        <v>12</v>
      </c>
    </row>
    <row r="84" spans="1:35" ht="15" customHeight="1" x14ac:dyDescent="0.45">
      <c r="A84" s="35" t="s">
        <v>1188</v>
      </c>
      <c r="B84" s="39" t="s">
        <v>1054</v>
      </c>
      <c r="C84" s="49">
        <v>0</v>
      </c>
      <c r="D84" s="49">
        <v>0</v>
      </c>
      <c r="E84" s="49">
        <v>0</v>
      </c>
      <c r="F84" s="49">
        <v>0</v>
      </c>
      <c r="G84" s="49">
        <v>0</v>
      </c>
      <c r="H84" s="49">
        <v>0</v>
      </c>
      <c r="I84" s="49">
        <v>42.261794999999999</v>
      </c>
      <c r="J84" s="49">
        <v>42.118504000000001</v>
      </c>
      <c r="K84" s="49">
        <v>41.990367999999997</v>
      </c>
      <c r="L84" s="49">
        <v>41.885928999999997</v>
      </c>
      <c r="M84" s="49">
        <v>41.804259999999999</v>
      </c>
      <c r="N84" s="49">
        <v>41.741565999999999</v>
      </c>
      <c r="O84" s="49">
        <v>41.703808000000002</v>
      </c>
      <c r="P84" s="49">
        <v>41.683815000000003</v>
      </c>
      <c r="Q84" s="49">
        <v>41.676406999999998</v>
      </c>
      <c r="R84" s="49">
        <v>41.617519000000001</v>
      </c>
      <c r="S84" s="49">
        <v>41.557487000000002</v>
      </c>
      <c r="T84" s="49">
        <v>41.506222000000001</v>
      </c>
      <c r="U84" s="49">
        <v>41.465232999999998</v>
      </c>
      <c r="V84" s="49">
        <v>41.430103000000003</v>
      </c>
      <c r="W84" s="49">
        <v>41.402031000000001</v>
      </c>
      <c r="X84" s="49">
        <v>41.383305</v>
      </c>
      <c r="Y84" s="49">
        <v>41.399878999999999</v>
      </c>
      <c r="Z84" s="49">
        <v>41.414901999999998</v>
      </c>
      <c r="AA84" s="49">
        <v>41.432361999999998</v>
      </c>
      <c r="AB84" s="49">
        <v>41.450088999999998</v>
      </c>
      <c r="AC84" s="49">
        <v>41.467052000000002</v>
      </c>
      <c r="AD84" s="49">
        <v>41.486865999999999</v>
      </c>
      <c r="AE84" s="49">
        <v>41.504294999999999</v>
      </c>
      <c r="AF84" s="49">
        <v>41.525664999999996</v>
      </c>
      <c r="AG84" s="49">
        <v>41.547488999999999</v>
      </c>
      <c r="AH84" s="49">
        <v>41.563408000000003</v>
      </c>
      <c r="AI84" s="41" t="s">
        <v>12</v>
      </c>
    </row>
    <row r="85" spans="1:35" ht="15" customHeight="1" x14ac:dyDescent="0.45">
      <c r="A85" s="35" t="s">
        <v>1189</v>
      </c>
      <c r="B85" s="39" t="s">
        <v>1055</v>
      </c>
      <c r="C85" s="49">
        <v>0</v>
      </c>
      <c r="D85" s="49">
        <v>0</v>
      </c>
      <c r="E85" s="49">
        <v>0</v>
      </c>
      <c r="F85" s="49">
        <v>0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>
        <v>0</v>
      </c>
      <c r="Q85" s="49">
        <v>0</v>
      </c>
      <c r="R85" s="49">
        <v>0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49">
        <v>0</v>
      </c>
      <c r="AA85" s="49">
        <v>0</v>
      </c>
      <c r="AB85" s="49">
        <v>0</v>
      </c>
      <c r="AC85" s="49">
        <v>0</v>
      </c>
      <c r="AD85" s="49">
        <v>0</v>
      </c>
      <c r="AE85" s="49">
        <v>0</v>
      </c>
      <c r="AF85" s="49">
        <v>0</v>
      </c>
      <c r="AG85" s="49">
        <v>0</v>
      </c>
      <c r="AH85" s="49">
        <v>0</v>
      </c>
      <c r="AI85" s="41" t="s">
        <v>12</v>
      </c>
    </row>
    <row r="87" spans="1:35" ht="15" customHeight="1" x14ac:dyDescent="0.45">
      <c r="A87" s="31"/>
      <c r="B87" s="38" t="s">
        <v>199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</row>
    <row r="88" spans="1:35" ht="15" customHeight="1" x14ac:dyDescent="0.45">
      <c r="A88" s="35" t="s">
        <v>198</v>
      </c>
      <c r="B88" s="39" t="s">
        <v>55</v>
      </c>
      <c r="C88" s="49">
        <v>76.988372999999996</v>
      </c>
      <c r="D88" s="49">
        <v>77.502335000000002</v>
      </c>
      <c r="E88" s="49">
        <v>77.919785000000005</v>
      </c>
      <c r="F88" s="49">
        <v>78.273269999999997</v>
      </c>
      <c r="G88" s="49">
        <v>78.67868</v>
      </c>
      <c r="H88" s="49">
        <v>78.860007999999993</v>
      </c>
      <c r="I88" s="49">
        <v>79.131027000000003</v>
      </c>
      <c r="J88" s="49">
        <v>79.230002999999996</v>
      </c>
      <c r="K88" s="49">
        <v>79.331619000000003</v>
      </c>
      <c r="L88" s="49">
        <v>79.432998999999995</v>
      </c>
      <c r="M88" s="49">
        <v>79.531586000000004</v>
      </c>
      <c r="N88" s="49">
        <v>79.625709999999998</v>
      </c>
      <c r="O88" s="49">
        <v>79.722504000000001</v>
      </c>
      <c r="P88" s="49">
        <v>79.819168000000005</v>
      </c>
      <c r="Q88" s="49">
        <v>79.913680999999997</v>
      </c>
      <c r="R88" s="49">
        <v>79.944427000000005</v>
      </c>
      <c r="S88" s="49">
        <v>79.962897999999996</v>
      </c>
      <c r="T88" s="49">
        <v>79.980475999999996</v>
      </c>
      <c r="U88" s="49">
        <v>79.999709999999993</v>
      </c>
      <c r="V88" s="49">
        <v>80.017478999999994</v>
      </c>
      <c r="W88" s="49">
        <v>80.035538000000003</v>
      </c>
      <c r="X88" s="49">
        <v>80.055649000000003</v>
      </c>
      <c r="Y88" s="49">
        <v>80.074684000000005</v>
      </c>
      <c r="Z88" s="49">
        <v>80.092499000000004</v>
      </c>
      <c r="AA88" s="49">
        <v>80.111701999999994</v>
      </c>
      <c r="AB88" s="49">
        <v>80.130745000000005</v>
      </c>
      <c r="AC88" s="49">
        <v>80.150017000000005</v>
      </c>
      <c r="AD88" s="49">
        <v>80.170592999999997</v>
      </c>
      <c r="AE88" s="49">
        <v>80.188095000000004</v>
      </c>
      <c r="AF88" s="49">
        <v>80.207313999999997</v>
      </c>
      <c r="AG88" s="49">
        <v>80.226134999999999</v>
      </c>
      <c r="AH88" s="49">
        <v>80.239234999999994</v>
      </c>
      <c r="AI88" s="41">
        <v>1.335E-3</v>
      </c>
    </row>
    <row r="89" spans="1:35" ht="15" customHeight="1" x14ac:dyDescent="0.45">
      <c r="A89" s="35" t="s">
        <v>197</v>
      </c>
      <c r="B89" s="39" t="s">
        <v>53</v>
      </c>
      <c r="C89" s="49">
        <v>40.780684999999998</v>
      </c>
      <c r="D89" s="49">
        <v>41.356316</v>
      </c>
      <c r="E89" s="49">
        <v>41.955646999999999</v>
      </c>
      <c r="F89" s="49">
        <v>42.529888</v>
      </c>
      <c r="G89" s="49">
        <v>42.917842999999998</v>
      </c>
      <c r="H89" s="49">
        <v>43.118355000000001</v>
      </c>
      <c r="I89" s="49">
        <v>43.403148999999999</v>
      </c>
      <c r="J89" s="49">
        <v>43.524109000000003</v>
      </c>
      <c r="K89" s="49">
        <v>43.625278000000002</v>
      </c>
      <c r="L89" s="49">
        <v>43.729588</v>
      </c>
      <c r="M89" s="49">
        <v>43.833064999999998</v>
      </c>
      <c r="N89" s="49">
        <v>43.930526999999998</v>
      </c>
      <c r="O89" s="49">
        <v>44.034171999999998</v>
      </c>
      <c r="P89" s="49">
        <v>44.13702</v>
      </c>
      <c r="Q89" s="49">
        <v>44.235267999999998</v>
      </c>
      <c r="R89" s="49">
        <v>44.272015000000003</v>
      </c>
      <c r="S89" s="49">
        <v>44.297091999999999</v>
      </c>
      <c r="T89" s="49">
        <v>44.321404000000001</v>
      </c>
      <c r="U89" s="49">
        <v>44.348537</v>
      </c>
      <c r="V89" s="49">
        <v>44.373157999999997</v>
      </c>
      <c r="W89" s="49">
        <v>44.397407999999999</v>
      </c>
      <c r="X89" s="49">
        <v>44.425682000000002</v>
      </c>
      <c r="Y89" s="49">
        <v>44.452216999999997</v>
      </c>
      <c r="Z89" s="49">
        <v>44.476334000000001</v>
      </c>
      <c r="AA89" s="49">
        <v>44.503452000000003</v>
      </c>
      <c r="AB89" s="49">
        <v>44.530521</v>
      </c>
      <c r="AC89" s="49">
        <v>44.556426999999999</v>
      </c>
      <c r="AD89" s="49">
        <v>44.586117000000002</v>
      </c>
      <c r="AE89" s="49">
        <v>44.610821000000001</v>
      </c>
      <c r="AF89" s="49">
        <v>44.637146000000001</v>
      </c>
      <c r="AG89" s="49">
        <v>44.664017000000001</v>
      </c>
      <c r="AH89" s="49">
        <v>44.685172999999999</v>
      </c>
      <c r="AI89" s="41">
        <v>2.954E-3</v>
      </c>
    </row>
    <row r="90" spans="1:35" ht="15" customHeight="1" x14ac:dyDescent="0.45">
      <c r="A90" s="35" t="s">
        <v>196</v>
      </c>
      <c r="B90" s="39" t="s">
        <v>51</v>
      </c>
      <c r="C90" s="49">
        <v>30.050360000000001</v>
      </c>
      <c r="D90" s="49">
        <v>30.489699999999999</v>
      </c>
      <c r="E90" s="49">
        <v>30.848600000000001</v>
      </c>
      <c r="F90" s="49">
        <v>31.235959999999999</v>
      </c>
      <c r="G90" s="49">
        <v>31.634007</v>
      </c>
      <c r="H90" s="49">
        <v>31.832127</v>
      </c>
      <c r="I90" s="49">
        <v>32.247177000000001</v>
      </c>
      <c r="J90" s="49">
        <v>32.359898000000001</v>
      </c>
      <c r="K90" s="49">
        <v>32.461360999999997</v>
      </c>
      <c r="L90" s="49">
        <v>32.566803</v>
      </c>
      <c r="M90" s="49">
        <v>32.670841000000003</v>
      </c>
      <c r="N90" s="49">
        <v>32.768901999999997</v>
      </c>
      <c r="O90" s="49">
        <v>32.874203000000001</v>
      </c>
      <c r="P90" s="49">
        <v>32.979121999999997</v>
      </c>
      <c r="Q90" s="49">
        <v>33.079577999999998</v>
      </c>
      <c r="R90" s="49">
        <v>33.119171000000001</v>
      </c>
      <c r="S90" s="49">
        <v>33.146912</v>
      </c>
      <c r="T90" s="49">
        <v>33.173591999999999</v>
      </c>
      <c r="U90" s="49">
        <v>33.203304000000003</v>
      </c>
      <c r="V90" s="49">
        <v>33.229931000000001</v>
      </c>
      <c r="W90" s="49">
        <v>33.255806</v>
      </c>
      <c r="X90" s="49">
        <v>33.286189999999998</v>
      </c>
      <c r="Y90" s="49">
        <v>33.314751000000001</v>
      </c>
      <c r="Z90" s="49">
        <v>33.340575999999999</v>
      </c>
      <c r="AA90" s="49">
        <v>33.36956</v>
      </c>
      <c r="AB90" s="49">
        <v>33.39846</v>
      </c>
      <c r="AC90" s="49">
        <v>33.426071</v>
      </c>
      <c r="AD90" s="49">
        <v>33.457748000000002</v>
      </c>
      <c r="AE90" s="49">
        <v>33.483989999999999</v>
      </c>
      <c r="AF90" s="49">
        <v>33.511974000000002</v>
      </c>
      <c r="AG90" s="49">
        <v>33.540534999999998</v>
      </c>
      <c r="AH90" s="49">
        <v>33.563353999999997</v>
      </c>
      <c r="AI90" s="41">
        <v>3.5729999999999998E-3</v>
      </c>
    </row>
    <row r="91" spans="1:35" ht="15" customHeight="1" x14ac:dyDescent="0.45">
      <c r="A91" s="35" t="s">
        <v>195</v>
      </c>
      <c r="B91" s="39" t="s">
        <v>49</v>
      </c>
      <c r="C91" s="49">
        <v>28.234976</v>
      </c>
      <c r="D91" s="49">
        <v>28.667066999999999</v>
      </c>
      <c r="E91" s="49">
        <v>28.953503000000001</v>
      </c>
      <c r="F91" s="49">
        <v>29.275880999999998</v>
      </c>
      <c r="G91" s="49">
        <v>29.582280999999998</v>
      </c>
      <c r="H91" s="49">
        <v>29.814539</v>
      </c>
      <c r="I91" s="49">
        <v>30.413831999999999</v>
      </c>
      <c r="J91" s="49">
        <v>30.527225000000001</v>
      </c>
      <c r="K91" s="49">
        <v>30.626968000000002</v>
      </c>
      <c r="L91" s="49">
        <v>30.729953999999999</v>
      </c>
      <c r="M91" s="49">
        <v>30.831638000000002</v>
      </c>
      <c r="N91" s="49">
        <v>30.927813</v>
      </c>
      <c r="O91" s="49">
        <v>31.031217999999999</v>
      </c>
      <c r="P91" s="49">
        <v>31.133120999999999</v>
      </c>
      <c r="Q91" s="49">
        <v>31.231874000000001</v>
      </c>
      <c r="R91" s="49">
        <v>31.269521999999998</v>
      </c>
      <c r="S91" s="49">
        <v>31.297685999999999</v>
      </c>
      <c r="T91" s="49">
        <v>31.324860000000001</v>
      </c>
      <c r="U91" s="49">
        <v>31.353187999999999</v>
      </c>
      <c r="V91" s="49">
        <v>31.377946999999999</v>
      </c>
      <c r="W91" s="49">
        <v>31.401942999999999</v>
      </c>
      <c r="X91" s="49">
        <v>31.429587999999999</v>
      </c>
      <c r="Y91" s="49">
        <v>31.455359000000001</v>
      </c>
      <c r="Z91" s="49">
        <v>31.478622000000001</v>
      </c>
      <c r="AA91" s="49">
        <v>31.504567999999999</v>
      </c>
      <c r="AB91" s="49">
        <v>31.530327</v>
      </c>
      <c r="AC91" s="49">
        <v>31.554798000000002</v>
      </c>
      <c r="AD91" s="49">
        <v>31.582794</v>
      </c>
      <c r="AE91" s="49">
        <v>31.606081</v>
      </c>
      <c r="AF91" s="49">
        <v>31.630704999999999</v>
      </c>
      <c r="AG91" s="49">
        <v>31.655809000000001</v>
      </c>
      <c r="AH91" s="49">
        <v>31.67502</v>
      </c>
      <c r="AI91" s="41">
        <v>3.7160000000000001E-3</v>
      </c>
    </row>
    <row r="92" spans="1:35" ht="15" customHeight="1" x14ac:dyDescent="0.45">
      <c r="A92" s="35" t="s">
        <v>194</v>
      </c>
      <c r="B92" s="39" t="s">
        <v>47</v>
      </c>
      <c r="C92" s="49">
        <v>35.165894000000002</v>
      </c>
      <c r="D92" s="49">
        <v>35.619610000000002</v>
      </c>
      <c r="E92" s="49">
        <v>35.988883999999999</v>
      </c>
      <c r="F92" s="49">
        <v>36.318309999999997</v>
      </c>
      <c r="G92" s="49">
        <v>36.579441000000003</v>
      </c>
      <c r="H92" s="49">
        <v>36.788612000000001</v>
      </c>
      <c r="I92" s="49">
        <v>37.257828000000003</v>
      </c>
      <c r="J92" s="49">
        <v>37.371819000000002</v>
      </c>
      <c r="K92" s="49">
        <v>37.471637999999999</v>
      </c>
      <c r="L92" s="49">
        <v>37.574447999999997</v>
      </c>
      <c r="M92" s="49">
        <v>37.676388000000003</v>
      </c>
      <c r="N92" s="49">
        <v>37.772942</v>
      </c>
      <c r="O92" s="49">
        <v>37.875973000000002</v>
      </c>
      <c r="P92" s="49">
        <v>37.978630000000003</v>
      </c>
      <c r="Q92" s="49">
        <v>38.077365999999998</v>
      </c>
      <c r="R92" s="49">
        <v>38.113644000000001</v>
      </c>
      <c r="S92" s="49">
        <v>38.139156</v>
      </c>
      <c r="T92" s="49">
        <v>38.163924999999999</v>
      </c>
      <c r="U92" s="49">
        <v>38.190651000000003</v>
      </c>
      <c r="V92" s="49">
        <v>38.214447</v>
      </c>
      <c r="W92" s="49">
        <v>38.237639999999999</v>
      </c>
      <c r="X92" s="49">
        <v>38.263984999999998</v>
      </c>
      <c r="Y92" s="49">
        <v>38.288544000000002</v>
      </c>
      <c r="Z92" s="49">
        <v>38.310760000000002</v>
      </c>
      <c r="AA92" s="49">
        <v>38.335239000000001</v>
      </c>
      <c r="AB92" s="49">
        <v>38.359467000000002</v>
      </c>
      <c r="AC92" s="49">
        <v>38.382286000000001</v>
      </c>
      <c r="AD92" s="49">
        <v>38.408175999999997</v>
      </c>
      <c r="AE92" s="49">
        <v>38.429771000000002</v>
      </c>
      <c r="AF92" s="49">
        <v>38.452576000000001</v>
      </c>
      <c r="AG92" s="49">
        <v>38.475769</v>
      </c>
      <c r="AH92" s="49">
        <v>38.492984999999997</v>
      </c>
      <c r="AI92" s="41">
        <v>2.9199999999999999E-3</v>
      </c>
    </row>
    <row r="93" spans="1:35" ht="15" customHeight="1" x14ac:dyDescent="0.45">
      <c r="A93" s="35" t="s">
        <v>193</v>
      </c>
      <c r="B93" s="39" t="s">
        <v>45</v>
      </c>
      <c r="C93" s="49">
        <v>102.620712</v>
      </c>
      <c r="D93" s="49">
        <v>103.215073</v>
      </c>
      <c r="E93" s="49">
        <v>103.68476099999999</v>
      </c>
      <c r="F93" s="49">
        <v>104.00194500000001</v>
      </c>
      <c r="G93" s="49">
        <v>104.43008399999999</v>
      </c>
      <c r="H93" s="49">
        <v>104.595657</v>
      </c>
      <c r="I93" s="49">
        <v>104.801338</v>
      </c>
      <c r="J93" s="49">
        <v>104.919899</v>
      </c>
      <c r="K93" s="49">
        <v>105.027069</v>
      </c>
      <c r="L93" s="49">
        <v>105.136185</v>
      </c>
      <c r="M93" s="49">
        <v>105.241844</v>
      </c>
      <c r="N93" s="49">
        <v>105.339394</v>
      </c>
      <c r="O93" s="49">
        <v>105.44094800000001</v>
      </c>
      <c r="P93" s="49">
        <v>105.541336</v>
      </c>
      <c r="Q93" s="49">
        <v>105.638695</v>
      </c>
      <c r="R93" s="49">
        <v>105.672607</v>
      </c>
      <c r="S93" s="49">
        <v>105.694855</v>
      </c>
      <c r="T93" s="49">
        <v>105.71817</v>
      </c>
      <c r="U93" s="49">
        <v>105.743973</v>
      </c>
      <c r="V93" s="49">
        <v>105.766701</v>
      </c>
      <c r="W93" s="49">
        <v>105.789452</v>
      </c>
      <c r="X93" s="49">
        <v>105.815315</v>
      </c>
      <c r="Y93" s="49">
        <v>105.8395</v>
      </c>
      <c r="Z93" s="49">
        <v>105.86142</v>
      </c>
      <c r="AA93" s="49">
        <v>105.88555100000001</v>
      </c>
      <c r="AB93" s="49">
        <v>105.90952299999999</v>
      </c>
      <c r="AC93" s="49">
        <v>105.932846</v>
      </c>
      <c r="AD93" s="49">
        <v>105.958893</v>
      </c>
      <c r="AE93" s="49">
        <v>105.980644</v>
      </c>
      <c r="AF93" s="49">
        <v>106.00411200000001</v>
      </c>
      <c r="AG93" s="49">
        <v>106.027458</v>
      </c>
      <c r="AH93" s="49">
        <v>106.044968</v>
      </c>
      <c r="AI93" s="41">
        <v>1.059E-3</v>
      </c>
    </row>
    <row r="94" spans="1:35" ht="15" customHeight="1" x14ac:dyDescent="0.45">
      <c r="A94" s="35" t="s">
        <v>1190</v>
      </c>
      <c r="B94" s="39" t="s">
        <v>1052</v>
      </c>
      <c r="C94" s="49">
        <v>27.301653000000002</v>
      </c>
      <c r="D94" s="49">
        <v>27.736082</v>
      </c>
      <c r="E94" s="49">
        <v>28.055021</v>
      </c>
      <c r="F94" s="49">
        <v>28.416613000000002</v>
      </c>
      <c r="G94" s="49">
        <v>28.786728</v>
      </c>
      <c r="H94" s="49">
        <v>29.032599999999999</v>
      </c>
      <c r="I94" s="49">
        <v>29.406203999999999</v>
      </c>
      <c r="J94" s="49">
        <v>29.508654</v>
      </c>
      <c r="K94" s="49">
        <v>29.603251</v>
      </c>
      <c r="L94" s="49">
        <v>29.700292999999999</v>
      </c>
      <c r="M94" s="49">
        <v>29.797373</v>
      </c>
      <c r="N94" s="49">
        <v>29.890242000000001</v>
      </c>
      <c r="O94" s="49">
        <v>29.987501000000002</v>
      </c>
      <c r="P94" s="49">
        <v>30.084458999999999</v>
      </c>
      <c r="Q94" s="49">
        <v>30.180392999999999</v>
      </c>
      <c r="R94" s="49">
        <v>30.213009</v>
      </c>
      <c r="S94" s="49">
        <v>30.233843</v>
      </c>
      <c r="T94" s="49">
        <v>30.253647000000001</v>
      </c>
      <c r="U94" s="49">
        <v>30.275368</v>
      </c>
      <c r="V94" s="49">
        <v>30.295249999999999</v>
      </c>
      <c r="W94" s="49">
        <v>30.314609999999998</v>
      </c>
      <c r="X94" s="49">
        <v>30.336836000000002</v>
      </c>
      <c r="Y94" s="49">
        <v>30.357755999999998</v>
      </c>
      <c r="Z94" s="49">
        <v>30.376847999999999</v>
      </c>
      <c r="AA94" s="49">
        <v>30.39809</v>
      </c>
      <c r="AB94" s="49">
        <v>30.419253999999999</v>
      </c>
      <c r="AC94" s="49">
        <v>30.439674</v>
      </c>
      <c r="AD94" s="49">
        <v>30.462875</v>
      </c>
      <c r="AE94" s="49">
        <v>30.482462000000002</v>
      </c>
      <c r="AF94" s="49">
        <v>30.503328</v>
      </c>
      <c r="AG94" s="49">
        <v>30.526861</v>
      </c>
      <c r="AH94" s="49">
        <v>30.555387</v>
      </c>
      <c r="AI94" s="41">
        <v>3.6389999999999999E-3</v>
      </c>
    </row>
    <row r="95" spans="1:35" ht="15" customHeight="1" x14ac:dyDescent="0.45">
      <c r="A95" s="35" t="s">
        <v>1191</v>
      </c>
      <c r="B95" s="39" t="s">
        <v>1053</v>
      </c>
      <c r="C95" s="49">
        <v>35.756512000000001</v>
      </c>
      <c r="D95" s="49">
        <v>36.271056999999999</v>
      </c>
      <c r="E95" s="49">
        <v>36.64819</v>
      </c>
      <c r="F95" s="49">
        <v>36.973221000000002</v>
      </c>
      <c r="G95" s="49">
        <v>37.349013999999997</v>
      </c>
      <c r="H95" s="49">
        <v>37.614547999999999</v>
      </c>
      <c r="I95" s="49">
        <v>37.865276000000001</v>
      </c>
      <c r="J95" s="49">
        <v>37.958885000000002</v>
      </c>
      <c r="K95" s="49">
        <v>38.052005999999999</v>
      </c>
      <c r="L95" s="49">
        <v>38.147545000000001</v>
      </c>
      <c r="M95" s="49">
        <v>38.242355000000003</v>
      </c>
      <c r="N95" s="49">
        <v>38.334248000000002</v>
      </c>
      <c r="O95" s="49">
        <v>38.428725999999997</v>
      </c>
      <c r="P95" s="49">
        <v>38.523094</v>
      </c>
      <c r="Q95" s="49">
        <v>38.614913999999999</v>
      </c>
      <c r="R95" s="49">
        <v>38.642906000000004</v>
      </c>
      <c r="S95" s="49">
        <v>38.659163999999997</v>
      </c>
      <c r="T95" s="49">
        <v>38.674847</v>
      </c>
      <c r="U95" s="49">
        <v>38.691895000000002</v>
      </c>
      <c r="V95" s="49">
        <v>38.707535</v>
      </c>
      <c r="W95" s="49">
        <v>38.723289000000001</v>
      </c>
      <c r="X95" s="49">
        <v>38.740929000000001</v>
      </c>
      <c r="Y95" s="49">
        <v>38.757567999999999</v>
      </c>
      <c r="Z95" s="49">
        <v>38.772956999999998</v>
      </c>
      <c r="AA95" s="49">
        <v>38.789558</v>
      </c>
      <c r="AB95" s="49">
        <v>38.806072</v>
      </c>
      <c r="AC95" s="49">
        <v>38.822535999999999</v>
      </c>
      <c r="AD95" s="49">
        <v>38.840519</v>
      </c>
      <c r="AE95" s="49">
        <v>38.855961000000001</v>
      </c>
      <c r="AF95" s="49">
        <v>38.872909999999997</v>
      </c>
      <c r="AG95" s="49">
        <v>38.889408000000003</v>
      </c>
      <c r="AH95" s="49">
        <v>38.900207999999999</v>
      </c>
      <c r="AI95" s="41">
        <v>2.722E-3</v>
      </c>
    </row>
    <row r="96" spans="1:35" ht="15" customHeight="1" x14ac:dyDescent="0.45">
      <c r="A96" s="35" t="s">
        <v>192</v>
      </c>
      <c r="B96" s="39" t="s">
        <v>43</v>
      </c>
      <c r="C96" s="49">
        <v>33.177280000000003</v>
      </c>
      <c r="D96" s="49">
        <v>33.787151000000001</v>
      </c>
      <c r="E96" s="49">
        <v>34.216000000000001</v>
      </c>
      <c r="F96" s="49">
        <v>34.67342</v>
      </c>
      <c r="G96" s="49">
        <v>34.934165999999998</v>
      </c>
      <c r="H96" s="49">
        <v>35.303165</v>
      </c>
      <c r="I96" s="49">
        <v>35.720340999999998</v>
      </c>
      <c r="J96" s="49">
        <v>35.813580000000002</v>
      </c>
      <c r="K96" s="49">
        <v>35.906750000000002</v>
      </c>
      <c r="L96" s="49">
        <v>36.001919000000001</v>
      </c>
      <c r="M96" s="49">
        <v>36.096935000000002</v>
      </c>
      <c r="N96" s="49">
        <v>36.188980000000001</v>
      </c>
      <c r="O96" s="49">
        <v>36.284984999999999</v>
      </c>
      <c r="P96" s="49">
        <v>36.381256</v>
      </c>
      <c r="Q96" s="49">
        <v>36.475665999999997</v>
      </c>
      <c r="R96" s="49">
        <v>36.507441999999998</v>
      </c>
      <c r="S96" s="49">
        <v>36.527493</v>
      </c>
      <c r="T96" s="49">
        <v>36.546101</v>
      </c>
      <c r="U96" s="49">
        <v>36.568500999999998</v>
      </c>
      <c r="V96" s="49">
        <v>36.589100000000002</v>
      </c>
      <c r="W96" s="49">
        <v>36.609692000000003</v>
      </c>
      <c r="X96" s="49">
        <v>36.633034000000002</v>
      </c>
      <c r="Y96" s="49">
        <v>36.655040999999997</v>
      </c>
      <c r="Z96" s="49">
        <v>36.675182</v>
      </c>
      <c r="AA96" s="49">
        <v>36.697353</v>
      </c>
      <c r="AB96" s="49">
        <v>36.719462999999998</v>
      </c>
      <c r="AC96" s="49">
        <v>36.740921</v>
      </c>
      <c r="AD96" s="49">
        <v>36.765106000000003</v>
      </c>
      <c r="AE96" s="49">
        <v>36.785502999999999</v>
      </c>
      <c r="AF96" s="49">
        <v>36.807330999999998</v>
      </c>
      <c r="AG96" s="49">
        <v>36.829493999999997</v>
      </c>
      <c r="AH96" s="49">
        <v>36.845866999999998</v>
      </c>
      <c r="AI96" s="41">
        <v>3.3890000000000001E-3</v>
      </c>
    </row>
    <row r="97" spans="1:35" ht="15" customHeight="1" x14ac:dyDescent="0.45">
      <c r="A97" s="35" t="s">
        <v>191</v>
      </c>
      <c r="B97" s="39" t="s">
        <v>41</v>
      </c>
      <c r="C97" s="49">
        <v>38.176178</v>
      </c>
      <c r="D97" s="49">
        <v>38.685448000000001</v>
      </c>
      <c r="E97" s="49">
        <v>39.037044999999999</v>
      </c>
      <c r="F97" s="49">
        <v>39.309916999999999</v>
      </c>
      <c r="G97" s="49">
        <v>39.562950000000001</v>
      </c>
      <c r="H97" s="49">
        <v>40.014729000000003</v>
      </c>
      <c r="I97" s="49">
        <v>40.410023000000002</v>
      </c>
      <c r="J97" s="49">
        <v>40.504742</v>
      </c>
      <c r="K97" s="49">
        <v>40.599003000000003</v>
      </c>
      <c r="L97" s="49">
        <v>40.695202000000002</v>
      </c>
      <c r="M97" s="49">
        <v>40.790877999999999</v>
      </c>
      <c r="N97" s="49">
        <v>40.883178999999998</v>
      </c>
      <c r="O97" s="49">
        <v>40.979523</v>
      </c>
      <c r="P97" s="49">
        <v>41.075809</v>
      </c>
      <c r="Q97" s="49">
        <v>41.169811000000003</v>
      </c>
      <c r="R97" s="49">
        <v>41.200629999999997</v>
      </c>
      <c r="S97" s="49">
        <v>41.219318000000001</v>
      </c>
      <c r="T97" s="49">
        <v>41.237170999999996</v>
      </c>
      <c r="U97" s="49">
        <v>41.257896000000002</v>
      </c>
      <c r="V97" s="49">
        <v>41.276741000000001</v>
      </c>
      <c r="W97" s="49">
        <v>41.295527999999997</v>
      </c>
      <c r="X97" s="49">
        <v>41.316958999999997</v>
      </c>
      <c r="Y97" s="49">
        <v>41.337242000000003</v>
      </c>
      <c r="Z97" s="49">
        <v>41.355930000000001</v>
      </c>
      <c r="AA97" s="49">
        <v>41.376545</v>
      </c>
      <c r="AB97" s="49">
        <v>41.397162999999999</v>
      </c>
      <c r="AC97" s="49">
        <v>41.417293999999998</v>
      </c>
      <c r="AD97" s="49">
        <v>41.439841999999999</v>
      </c>
      <c r="AE97" s="49">
        <v>41.458981000000001</v>
      </c>
      <c r="AF97" s="49">
        <v>41.479500000000002</v>
      </c>
      <c r="AG97" s="49">
        <v>41.500286000000003</v>
      </c>
      <c r="AH97" s="49">
        <v>41.515296999999997</v>
      </c>
      <c r="AI97" s="41">
        <v>2.709E-3</v>
      </c>
    </row>
    <row r="98" spans="1:35" ht="15" customHeight="1" x14ac:dyDescent="0.45">
      <c r="A98" s="35" t="s">
        <v>190</v>
      </c>
      <c r="B98" s="39" t="s">
        <v>39</v>
      </c>
      <c r="C98" s="49">
        <v>32.836086000000002</v>
      </c>
      <c r="D98" s="49">
        <v>33.367362999999997</v>
      </c>
      <c r="E98" s="49">
        <v>33.779975999999998</v>
      </c>
      <c r="F98" s="49">
        <v>34.122337000000002</v>
      </c>
      <c r="G98" s="49">
        <v>34.390555999999997</v>
      </c>
      <c r="H98" s="49">
        <v>34.837623999999998</v>
      </c>
      <c r="I98" s="49">
        <v>35.055610999999999</v>
      </c>
      <c r="J98" s="49">
        <v>35.145060999999998</v>
      </c>
      <c r="K98" s="49">
        <v>35.234085</v>
      </c>
      <c r="L98" s="49">
        <v>35.323844999999999</v>
      </c>
      <c r="M98" s="49">
        <v>35.413173999999998</v>
      </c>
      <c r="N98" s="49">
        <v>35.500945999999999</v>
      </c>
      <c r="O98" s="49">
        <v>35.590060999999999</v>
      </c>
      <c r="P98" s="49">
        <v>35.679034999999999</v>
      </c>
      <c r="Q98" s="49">
        <v>35.766871999999999</v>
      </c>
      <c r="R98" s="49">
        <v>35.790661</v>
      </c>
      <c r="S98" s="49">
        <v>35.802719000000003</v>
      </c>
      <c r="T98" s="49">
        <v>35.815834000000002</v>
      </c>
      <c r="U98" s="49">
        <v>35.829009999999997</v>
      </c>
      <c r="V98" s="49">
        <v>35.840935000000002</v>
      </c>
      <c r="W98" s="49">
        <v>35.852398000000001</v>
      </c>
      <c r="X98" s="49">
        <v>35.864657999999999</v>
      </c>
      <c r="Y98" s="49">
        <v>35.876362</v>
      </c>
      <c r="Z98" s="49">
        <v>35.887306000000002</v>
      </c>
      <c r="AA98" s="49">
        <v>35.898834000000001</v>
      </c>
      <c r="AB98" s="49">
        <v>35.910206000000002</v>
      </c>
      <c r="AC98" s="49">
        <v>35.921391</v>
      </c>
      <c r="AD98" s="49">
        <v>35.933253999999998</v>
      </c>
      <c r="AE98" s="49">
        <v>35.943871000000001</v>
      </c>
      <c r="AF98" s="49">
        <v>35.954948000000002</v>
      </c>
      <c r="AG98" s="49">
        <v>35.965983999999999</v>
      </c>
      <c r="AH98" s="49">
        <v>35.970913000000003</v>
      </c>
      <c r="AI98" s="41">
        <v>2.9459999999999998E-3</v>
      </c>
    </row>
    <row r="99" spans="1:35" ht="15" customHeight="1" x14ac:dyDescent="0.45">
      <c r="A99" s="35" t="s">
        <v>189</v>
      </c>
      <c r="B99" s="39" t="s">
        <v>37</v>
      </c>
      <c r="C99" s="49">
        <v>31.212605</v>
      </c>
      <c r="D99" s="49">
        <v>31.840088000000002</v>
      </c>
      <c r="E99" s="49">
        <v>32.414295000000003</v>
      </c>
      <c r="F99" s="49">
        <v>32.928432000000001</v>
      </c>
      <c r="G99" s="49">
        <v>33.416229000000001</v>
      </c>
      <c r="H99" s="49">
        <v>33.900978000000002</v>
      </c>
      <c r="I99" s="49">
        <v>34.119869000000001</v>
      </c>
      <c r="J99" s="49">
        <v>34.2104</v>
      </c>
      <c r="K99" s="49">
        <v>34.300494999999998</v>
      </c>
      <c r="L99" s="49">
        <v>34.391658999999997</v>
      </c>
      <c r="M99" s="49">
        <v>34.482464</v>
      </c>
      <c r="N99" s="49">
        <v>34.571224000000001</v>
      </c>
      <c r="O99" s="49">
        <v>34.662410999999999</v>
      </c>
      <c r="P99" s="49">
        <v>34.753627999999999</v>
      </c>
      <c r="Q99" s="49">
        <v>34.843440999999999</v>
      </c>
      <c r="R99" s="49">
        <v>34.869087</v>
      </c>
      <c r="S99" s="49">
        <v>34.88261</v>
      </c>
      <c r="T99" s="49">
        <v>34.896523000000002</v>
      </c>
      <c r="U99" s="49">
        <v>34.912052000000003</v>
      </c>
      <c r="V99" s="49">
        <v>34.926682</v>
      </c>
      <c r="W99" s="49">
        <v>34.941181</v>
      </c>
      <c r="X99" s="49">
        <v>34.957726000000001</v>
      </c>
      <c r="Y99" s="49">
        <v>34.973666999999999</v>
      </c>
      <c r="Z99" s="49">
        <v>34.988548000000002</v>
      </c>
      <c r="AA99" s="49">
        <v>35.004992999999999</v>
      </c>
      <c r="AB99" s="49">
        <v>35.021549</v>
      </c>
      <c r="AC99" s="49">
        <v>35.037647</v>
      </c>
      <c r="AD99" s="49">
        <v>35.055861999999998</v>
      </c>
      <c r="AE99" s="49">
        <v>35.071674000000002</v>
      </c>
      <c r="AF99" s="49">
        <v>35.088473999999998</v>
      </c>
      <c r="AG99" s="49">
        <v>35.105732000000003</v>
      </c>
      <c r="AH99" s="49">
        <v>35.117171999999997</v>
      </c>
      <c r="AI99" s="41">
        <v>3.8089999999999999E-3</v>
      </c>
    </row>
    <row r="100" spans="1:35" ht="15" customHeight="1" x14ac:dyDescent="0.45">
      <c r="A100" s="35" t="s">
        <v>188</v>
      </c>
      <c r="B100" s="39" t="s">
        <v>35</v>
      </c>
      <c r="C100" s="49">
        <v>35.991000999999997</v>
      </c>
      <c r="D100" s="49">
        <v>36.658000999999999</v>
      </c>
      <c r="E100" s="49">
        <v>37.247943999999997</v>
      </c>
      <c r="F100" s="49">
        <v>37.803649999999998</v>
      </c>
      <c r="G100" s="49">
        <v>38.296478</v>
      </c>
      <c r="H100" s="49">
        <v>38.821857000000001</v>
      </c>
      <c r="I100" s="49">
        <v>39.037785</v>
      </c>
      <c r="J100" s="49">
        <v>39.130085000000001</v>
      </c>
      <c r="K100" s="49">
        <v>39.222484999999999</v>
      </c>
      <c r="L100" s="49">
        <v>39.316474999999997</v>
      </c>
      <c r="M100" s="49">
        <v>39.409900999999998</v>
      </c>
      <c r="N100" s="49">
        <v>39.499873999999998</v>
      </c>
      <c r="O100" s="49">
        <v>39.592728000000001</v>
      </c>
      <c r="P100" s="49">
        <v>39.685687999999999</v>
      </c>
      <c r="Q100" s="49">
        <v>39.777042000000002</v>
      </c>
      <c r="R100" s="49">
        <v>39.805107</v>
      </c>
      <c r="S100" s="49">
        <v>39.821171</v>
      </c>
      <c r="T100" s="49">
        <v>39.837302999999999</v>
      </c>
      <c r="U100" s="49">
        <v>39.855530000000002</v>
      </c>
      <c r="V100" s="49">
        <v>39.872382999999999</v>
      </c>
      <c r="W100" s="49">
        <v>39.889113999999999</v>
      </c>
      <c r="X100" s="49">
        <v>39.908169000000001</v>
      </c>
      <c r="Y100" s="49">
        <v>39.926369000000001</v>
      </c>
      <c r="Z100" s="49">
        <v>39.943210999999998</v>
      </c>
      <c r="AA100" s="49">
        <v>39.961841999999997</v>
      </c>
      <c r="AB100" s="49">
        <v>39.980525999999998</v>
      </c>
      <c r="AC100" s="49">
        <v>39.998688000000001</v>
      </c>
      <c r="AD100" s="49">
        <v>40.019218000000002</v>
      </c>
      <c r="AE100" s="49">
        <v>40.036811999999998</v>
      </c>
      <c r="AF100" s="49">
        <v>40.055588</v>
      </c>
      <c r="AG100" s="49">
        <v>40.074787000000001</v>
      </c>
      <c r="AH100" s="49">
        <v>40.088177000000002</v>
      </c>
      <c r="AI100" s="41">
        <v>3.4840000000000001E-3</v>
      </c>
    </row>
    <row r="101" spans="1:35" ht="15" customHeight="1" x14ac:dyDescent="0.45">
      <c r="A101" s="35" t="s">
        <v>187</v>
      </c>
      <c r="B101" s="39" t="s">
        <v>33</v>
      </c>
      <c r="C101" s="49">
        <v>62.623085000000003</v>
      </c>
      <c r="D101" s="49">
        <v>63.100132000000002</v>
      </c>
      <c r="E101" s="49">
        <v>63.423679</v>
      </c>
      <c r="F101" s="49">
        <v>63.716639999999998</v>
      </c>
      <c r="G101" s="49">
        <v>63.955826000000002</v>
      </c>
      <c r="H101" s="49">
        <v>64.478438999999995</v>
      </c>
      <c r="I101" s="49">
        <v>64.947327000000001</v>
      </c>
      <c r="J101" s="49">
        <v>65.040344000000005</v>
      </c>
      <c r="K101" s="49">
        <v>65.133223999999998</v>
      </c>
      <c r="L101" s="49">
        <v>65.227783000000002</v>
      </c>
      <c r="M101" s="49">
        <v>65.321556000000001</v>
      </c>
      <c r="N101" s="49">
        <v>65.412696999999994</v>
      </c>
      <c r="O101" s="49">
        <v>65.507262999999995</v>
      </c>
      <c r="P101" s="49">
        <v>65.602553999999998</v>
      </c>
      <c r="Q101" s="49">
        <v>65.695144999999997</v>
      </c>
      <c r="R101" s="49">
        <v>65.724472000000006</v>
      </c>
      <c r="S101" s="49">
        <v>65.741386000000006</v>
      </c>
      <c r="T101" s="49">
        <v>65.758780999999999</v>
      </c>
      <c r="U101" s="49">
        <v>65.778114000000002</v>
      </c>
      <c r="V101" s="49">
        <v>65.795967000000005</v>
      </c>
      <c r="W101" s="49">
        <v>65.813927000000007</v>
      </c>
      <c r="X101" s="49">
        <v>65.834557000000004</v>
      </c>
      <c r="Y101" s="49">
        <v>65.854256000000007</v>
      </c>
      <c r="Z101" s="49">
        <v>65.872626999999994</v>
      </c>
      <c r="AA101" s="49">
        <v>65.893119999999996</v>
      </c>
      <c r="AB101" s="49">
        <v>65.913726999999994</v>
      </c>
      <c r="AC101" s="49">
        <v>65.933907000000005</v>
      </c>
      <c r="AD101" s="49">
        <v>65.956740999999994</v>
      </c>
      <c r="AE101" s="49">
        <v>65.976226999999994</v>
      </c>
      <c r="AF101" s="49">
        <v>65.997208000000001</v>
      </c>
      <c r="AG101" s="49">
        <v>66.018653999999998</v>
      </c>
      <c r="AH101" s="49">
        <v>66.034369999999996</v>
      </c>
      <c r="AI101" s="41">
        <v>1.712E-3</v>
      </c>
    </row>
    <row r="102" spans="1:35" ht="15" customHeight="1" x14ac:dyDescent="0.45">
      <c r="A102" s="35" t="s">
        <v>1192</v>
      </c>
      <c r="B102" s="39" t="s">
        <v>1054</v>
      </c>
      <c r="C102" s="49">
        <v>31.19838</v>
      </c>
      <c r="D102" s="49">
        <v>31.599502999999999</v>
      </c>
      <c r="E102" s="49">
        <v>31.913719</v>
      </c>
      <c r="F102" s="49">
        <v>32.340770999999997</v>
      </c>
      <c r="G102" s="49">
        <v>32.618457999999997</v>
      </c>
      <c r="H102" s="49">
        <v>33.040683999999999</v>
      </c>
      <c r="I102" s="49">
        <v>33.60033</v>
      </c>
      <c r="J102" s="49">
        <v>33.697310999999999</v>
      </c>
      <c r="K102" s="49">
        <v>33.793987000000001</v>
      </c>
      <c r="L102" s="49">
        <v>33.892792</v>
      </c>
      <c r="M102" s="49">
        <v>33.990845</v>
      </c>
      <c r="N102" s="49">
        <v>34.084193999999997</v>
      </c>
      <c r="O102" s="49">
        <v>34.182620999999997</v>
      </c>
      <c r="P102" s="49">
        <v>34.280918</v>
      </c>
      <c r="Q102" s="49">
        <v>34.376658999999997</v>
      </c>
      <c r="R102" s="49">
        <v>34.410015000000001</v>
      </c>
      <c r="S102" s="49">
        <v>34.432136999999997</v>
      </c>
      <c r="T102" s="49">
        <v>34.453823</v>
      </c>
      <c r="U102" s="49">
        <v>34.477890000000002</v>
      </c>
      <c r="V102" s="49">
        <v>34.499797999999998</v>
      </c>
      <c r="W102" s="49">
        <v>34.521541999999997</v>
      </c>
      <c r="X102" s="49">
        <v>34.546706999999998</v>
      </c>
      <c r="Y102" s="49">
        <v>34.570473</v>
      </c>
      <c r="Z102" s="49">
        <v>34.592224000000002</v>
      </c>
      <c r="AA102" s="49">
        <v>34.616439999999997</v>
      </c>
      <c r="AB102" s="49">
        <v>34.640751000000002</v>
      </c>
      <c r="AC102" s="49">
        <v>34.663978999999998</v>
      </c>
      <c r="AD102" s="49">
        <v>34.690624</v>
      </c>
      <c r="AE102" s="49">
        <v>34.712868</v>
      </c>
      <c r="AF102" s="49">
        <v>34.736598999999998</v>
      </c>
      <c r="AG102" s="49">
        <v>34.760624</v>
      </c>
      <c r="AH102" s="49">
        <v>34.779769999999999</v>
      </c>
      <c r="AI102" s="41">
        <v>3.5119999999999999E-3</v>
      </c>
    </row>
    <row r="103" spans="1:35" ht="15" customHeight="1" x14ac:dyDescent="0.45">
      <c r="A103" s="35" t="s">
        <v>1193</v>
      </c>
      <c r="B103" s="39" t="s">
        <v>1055</v>
      </c>
      <c r="C103" s="49">
        <v>43.345557999999997</v>
      </c>
      <c r="D103" s="49">
        <v>43.839207000000002</v>
      </c>
      <c r="E103" s="49">
        <v>44.278412000000003</v>
      </c>
      <c r="F103" s="49">
        <v>44.637839999999997</v>
      </c>
      <c r="G103" s="49">
        <v>44.916668000000001</v>
      </c>
      <c r="H103" s="49">
        <v>45.296557999999997</v>
      </c>
      <c r="I103" s="49">
        <v>45.604168000000001</v>
      </c>
      <c r="J103" s="49">
        <v>45.768833000000001</v>
      </c>
      <c r="K103" s="49">
        <v>45.86591</v>
      </c>
      <c r="L103" s="49">
        <v>45.965232999999998</v>
      </c>
      <c r="M103" s="49">
        <v>46.063777999999999</v>
      </c>
      <c r="N103" s="49">
        <v>46.158092000000003</v>
      </c>
      <c r="O103" s="49">
        <v>46.257370000000002</v>
      </c>
      <c r="P103" s="49">
        <v>46.356490999999998</v>
      </c>
      <c r="Q103" s="49">
        <v>46.452472999999998</v>
      </c>
      <c r="R103" s="49">
        <v>46.485377999999997</v>
      </c>
      <c r="S103" s="49">
        <v>46.506808999999997</v>
      </c>
      <c r="T103" s="49">
        <v>46.527290000000001</v>
      </c>
      <c r="U103" s="49">
        <v>46.550483999999997</v>
      </c>
      <c r="V103" s="49">
        <v>46.571410999999998</v>
      </c>
      <c r="W103" s="49">
        <v>46.592224000000002</v>
      </c>
      <c r="X103" s="49">
        <v>46.615794999999999</v>
      </c>
      <c r="Y103" s="49">
        <v>46.637855999999999</v>
      </c>
      <c r="Z103" s="49">
        <v>46.657905999999997</v>
      </c>
      <c r="AA103" s="49">
        <v>46.68</v>
      </c>
      <c r="AB103" s="49">
        <v>46.701934999999999</v>
      </c>
      <c r="AC103" s="49">
        <v>46.723072000000002</v>
      </c>
      <c r="AD103" s="49">
        <v>46.746822000000002</v>
      </c>
      <c r="AE103" s="49">
        <v>46.766810999999997</v>
      </c>
      <c r="AF103" s="49">
        <v>46.788066999999998</v>
      </c>
      <c r="AG103" s="49">
        <v>46.809589000000003</v>
      </c>
      <c r="AH103" s="49">
        <v>46.825175999999999</v>
      </c>
      <c r="AI103" s="41">
        <v>2.4940000000000001E-3</v>
      </c>
    </row>
    <row r="104" spans="1:35" ht="15" customHeight="1" x14ac:dyDescent="0.45">
      <c r="A104" s="31"/>
      <c r="B104" s="38" t="s">
        <v>186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</row>
    <row r="105" spans="1:35" ht="15" customHeight="1" x14ac:dyDescent="0.45">
      <c r="A105" s="35" t="s">
        <v>185</v>
      </c>
      <c r="B105" s="39" t="s">
        <v>55</v>
      </c>
      <c r="C105" s="49">
        <v>0</v>
      </c>
      <c r="D105" s="49">
        <v>0</v>
      </c>
      <c r="E105" s="49">
        <v>0</v>
      </c>
      <c r="F105" s="49">
        <v>0</v>
      </c>
      <c r="G105" s="49">
        <v>0</v>
      </c>
      <c r="H105" s="49">
        <v>0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49">
        <v>0</v>
      </c>
      <c r="Q105" s="49">
        <v>0</v>
      </c>
      <c r="R105" s="49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49">
        <v>0</v>
      </c>
      <c r="AA105" s="49">
        <v>0</v>
      </c>
      <c r="AB105" s="49">
        <v>0</v>
      </c>
      <c r="AC105" s="49">
        <v>0</v>
      </c>
      <c r="AD105" s="49">
        <v>0</v>
      </c>
      <c r="AE105" s="49">
        <v>0</v>
      </c>
      <c r="AF105" s="49">
        <v>0</v>
      </c>
      <c r="AG105" s="49">
        <v>0</v>
      </c>
      <c r="AH105" s="49">
        <v>0</v>
      </c>
      <c r="AI105" s="41" t="s">
        <v>12</v>
      </c>
    </row>
    <row r="106" spans="1:35" ht="15" customHeight="1" x14ac:dyDescent="0.45">
      <c r="A106" s="35" t="s">
        <v>184</v>
      </c>
      <c r="B106" s="39" t="s">
        <v>53</v>
      </c>
      <c r="C106" s="49">
        <v>0</v>
      </c>
      <c r="D106" s="49">
        <v>0</v>
      </c>
      <c r="E106" s="49">
        <v>0</v>
      </c>
      <c r="F106" s="49">
        <v>0</v>
      </c>
      <c r="G106" s="49">
        <v>0</v>
      </c>
      <c r="H106" s="49">
        <v>0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49">
        <v>0</v>
      </c>
      <c r="Q106" s="49">
        <v>0</v>
      </c>
      <c r="R106" s="49">
        <v>0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49">
        <v>0</v>
      </c>
      <c r="AA106" s="49">
        <v>0</v>
      </c>
      <c r="AB106" s="49">
        <v>0</v>
      </c>
      <c r="AC106" s="49">
        <v>0</v>
      </c>
      <c r="AD106" s="49">
        <v>0</v>
      </c>
      <c r="AE106" s="49">
        <v>0</v>
      </c>
      <c r="AF106" s="49">
        <v>0</v>
      </c>
      <c r="AG106" s="49">
        <v>0</v>
      </c>
      <c r="AH106" s="49">
        <v>0</v>
      </c>
      <c r="AI106" s="41" t="s">
        <v>12</v>
      </c>
    </row>
    <row r="107" spans="1:35" ht="15" customHeight="1" x14ac:dyDescent="0.45">
      <c r="A107" s="35" t="s">
        <v>183</v>
      </c>
      <c r="B107" s="39" t="s">
        <v>51</v>
      </c>
      <c r="C107" s="49">
        <v>38.467689999999997</v>
      </c>
      <c r="D107" s="49">
        <v>38.906601000000002</v>
      </c>
      <c r="E107" s="49">
        <v>39.272132999999997</v>
      </c>
      <c r="F107" s="49">
        <v>39.679805999999999</v>
      </c>
      <c r="G107" s="49">
        <v>40.092278</v>
      </c>
      <c r="H107" s="49">
        <v>40.276825000000002</v>
      </c>
      <c r="I107" s="49">
        <v>40.768363999999998</v>
      </c>
      <c r="J107" s="49">
        <v>40.882339000000002</v>
      </c>
      <c r="K107" s="49">
        <v>40.983978</v>
      </c>
      <c r="L107" s="49">
        <v>41.090218</v>
      </c>
      <c r="M107" s="49">
        <v>41.194695000000003</v>
      </c>
      <c r="N107" s="49">
        <v>41.293163</v>
      </c>
      <c r="O107" s="49">
        <v>41.398986999999998</v>
      </c>
      <c r="P107" s="49">
        <v>41.504638999999997</v>
      </c>
      <c r="Q107" s="49">
        <v>41.606247000000003</v>
      </c>
      <c r="R107" s="49">
        <v>41.645096000000002</v>
      </c>
      <c r="S107" s="49">
        <v>41.672794000000003</v>
      </c>
      <c r="T107" s="49">
        <v>41.699184000000002</v>
      </c>
      <c r="U107" s="49">
        <v>41.728538999999998</v>
      </c>
      <c r="V107" s="49">
        <v>41.754939999999998</v>
      </c>
      <c r="W107" s="49">
        <v>41.780880000000003</v>
      </c>
      <c r="X107" s="49">
        <v>41.810879</v>
      </c>
      <c r="Y107" s="49">
        <v>41.838810000000002</v>
      </c>
      <c r="Z107" s="49">
        <v>41.8643</v>
      </c>
      <c r="AA107" s="49">
        <v>41.892899</v>
      </c>
      <c r="AB107" s="49">
        <v>41.921413000000001</v>
      </c>
      <c r="AC107" s="49">
        <v>41.948635000000003</v>
      </c>
      <c r="AD107" s="49">
        <v>41.979869999999998</v>
      </c>
      <c r="AE107" s="49">
        <v>42.005783000000001</v>
      </c>
      <c r="AF107" s="49">
        <v>42.033374999999999</v>
      </c>
      <c r="AG107" s="49">
        <v>42.061546</v>
      </c>
      <c r="AH107" s="49">
        <v>42.083893000000003</v>
      </c>
      <c r="AI107" s="41">
        <v>2.9030000000000002E-3</v>
      </c>
    </row>
    <row r="108" spans="1:35" ht="15" customHeight="1" x14ac:dyDescent="0.45">
      <c r="A108" s="35" t="s">
        <v>182</v>
      </c>
      <c r="B108" s="39" t="s">
        <v>49</v>
      </c>
      <c r="C108" s="49">
        <v>0</v>
      </c>
      <c r="D108" s="49">
        <v>0</v>
      </c>
      <c r="E108" s="49">
        <v>0</v>
      </c>
      <c r="F108" s="49">
        <v>0</v>
      </c>
      <c r="G108" s="49"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49">
        <v>0</v>
      </c>
      <c r="AA108" s="49">
        <v>0</v>
      </c>
      <c r="AB108" s="49">
        <v>0</v>
      </c>
      <c r="AC108" s="49">
        <v>0</v>
      </c>
      <c r="AD108" s="49">
        <v>0</v>
      </c>
      <c r="AE108" s="49">
        <v>0</v>
      </c>
      <c r="AF108" s="49">
        <v>0</v>
      </c>
      <c r="AG108" s="49">
        <v>0</v>
      </c>
      <c r="AH108" s="49">
        <v>0</v>
      </c>
      <c r="AI108" s="41" t="s">
        <v>12</v>
      </c>
    </row>
    <row r="109" spans="1:35" ht="15" customHeight="1" x14ac:dyDescent="0.45">
      <c r="A109" s="35" t="s">
        <v>181</v>
      </c>
      <c r="B109" s="39" t="s">
        <v>47</v>
      </c>
      <c r="C109" s="49">
        <v>43.566386999999999</v>
      </c>
      <c r="D109" s="49">
        <v>44.019150000000003</v>
      </c>
      <c r="E109" s="49">
        <v>44.387763999999997</v>
      </c>
      <c r="F109" s="49">
        <v>44.733955000000002</v>
      </c>
      <c r="G109" s="49">
        <v>45.005070000000003</v>
      </c>
      <c r="H109" s="49">
        <v>45.205795000000002</v>
      </c>
      <c r="I109" s="49">
        <v>45.758372999999999</v>
      </c>
      <c r="J109" s="49">
        <v>45.872943999999997</v>
      </c>
      <c r="K109" s="49">
        <v>45.973083000000003</v>
      </c>
      <c r="L109" s="49">
        <v>46.076248</v>
      </c>
      <c r="M109" s="49">
        <v>46.178576999999997</v>
      </c>
      <c r="N109" s="49">
        <v>46.275509</v>
      </c>
      <c r="O109" s="49">
        <v>46.378487</v>
      </c>
      <c r="P109" s="49">
        <v>46.481921999999997</v>
      </c>
      <c r="Q109" s="49">
        <v>46.581435999999997</v>
      </c>
      <c r="R109" s="49">
        <v>46.616954999999997</v>
      </c>
      <c r="S109" s="49">
        <v>46.642344999999999</v>
      </c>
      <c r="T109" s="49">
        <v>46.667060999999997</v>
      </c>
      <c r="U109" s="49">
        <v>46.693665000000003</v>
      </c>
      <c r="V109" s="49">
        <v>46.717415000000003</v>
      </c>
      <c r="W109" s="49">
        <v>46.740582000000003</v>
      </c>
      <c r="X109" s="49">
        <v>46.766888000000002</v>
      </c>
      <c r="Y109" s="49">
        <v>46.791397000000003</v>
      </c>
      <c r="Z109" s="49">
        <v>46.813583000000001</v>
      </c>
      <c r="AA109" s="49">
        <v>46.838088999999997</v>
      </c>
      <c r="AB109" s="49">
        <v>46.862380999999999</v>
      </c>
      <c r="AC109" s="49">
        <v>46.885635000000001</v>
      </c>
      <c r="AD109" s="49">
        <v>46.911892000000002</v>
      </c>
      <c r="AE109" s="49">
        <v>46.933799999999998</v>
      </c>
      <c r="AF109" s="49">
        <v>46.957096</v>
      </c>
      <c r="AG109" s="49">
        <v>46.980530000000002</v>
      </c>
      <c r="AH109" s="49">
        <v>46.997909999999997</v>
      </c>
      <c r="AI109" s="41">
        <v>2.4489999999999998E-3</v>
      </c>
    </row>
    <row r="110" spans="1:35" ht="15" customHeight="1" x14ac:dyDescent="0.45">
      <c r="A110" s="35" t="s">
        <v>180</v>
      </c>
      <c r="B110" s="39" t="s">
        <v>45</v>
      </c>
      <c r="C110" s="49">
        <v>0</v>
      </c>
      <c r="D110" s="49">
        <v>0</v>
      </c>
      <c r="E110" s="49">
        <v>0</v>
      </c>
      <c r="F110" s="49">
        <v>0</v>
      </c>
      <c r="G110" s="49"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49">
        <v>0</v>
      </c>
      <c r="AA110" s="49">
        <v>0</v>
      </c>
      <c r="AB110" s="49">
        <v>0</v>
      </c>
      <c r="AC110" s="49">
        <v>0</v>
      </c>
      <c r="AD110" s="49">
        <v>0</v>
      </c>
      <c r="AE110" s="49">
        <v>0</v>
      </c>
      <c r="AF110" s="49">
        <v>0</v>
      </c>
      <c r="AG110" s="49">
        <v>0</v>
      </c>
      <c r="AH110" s="49">
        <v>0</v>
      </c>
      <c r="AI110" s="41" t="s">
        <v>12</v>
      </c>
    </row>
    <row r="111" spans="1:35" ht="15" customHeight="1" x14ac:dyDescent="0.45">
      <c r="A111" s="35" t="s">
        <v>1194</v>
      </c>
      <c r="B111" s="39" t="s">
        <v>1052</v>
      </c>
      <c r="C111" s="49">
        <v>0</v>
      </c>
      <c r="D111" s="49">
        <v>0</v>
      </c>
      <c r="E111" s="49">
        <v>0</v>
      </c>
      <c r="F111" s="49">
        <v>0</v>
      </c>
      <c r="G111" s="49"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49">
        <v>0</v>
      </c>
      <c r="AA111" s="49">
        <v>0</v>
      </c>
      <c r="AB111" s="49">
        <v>0</v>
      </c>
      <c r="AC111" s="49">
        <v>0</v>
      </c>
      <c r="AD111" s="49">
        <v>0</v>
      </c>
      <c r="AE111" s="49">
        <v>0</v>
      </c>
      <c r="AF111" s="49">
        <v>0</v>
      </c>
      <c r="AG111" s="49">
        <v>0</v>
      </c>
      <c r="AH111" s="49">
        <v>0</v>
      </c>
      <c r="AI111" s="41" t="s">
        <v>12</v>
      </c>
    </row>
    <row r="112" spans="1:35" ht="15" customHeight="1" x14ac:dyDescent="0.45">
      <c r="A112" s="35" t="s">
        <v>1195</v>
      </c>
      <c r="B112" s="39" t="s">
        <v>1053</v>
      </c>
      <c r="C112" s="49">
        <v>0</v>
      </c>
      <c r="D112" s="49">
        <v>0</v>
      </c>
      <c r="E112" s="49">
        <v>0</v>
      </c>
      <c r="F112" s="49">
        <v>0</v>
      </c>
      <c r="G112" s="49"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49">
        <v>0</v>
      </c>
      <c r="AA112" s="49">
        <v>0</v>
      </c>
      <c r="AB112" s="49">
        <v>0</v>
      </c>
      <c r="AC112" s="49">
        <v>0</v>
      </c>
      <c r="AD112" s="49">
        <v>0</v>
      </c>
      <c r="AE112" s="49">
        <v>0</v>
      </c>
      <c r="AF112" s="49">
        <v>0</v>
      </c>
      <c r="AG112" s="49">
        <v>0</v>
      </c>
      <c r="AH112" s="49">
        <v>0</v>
      </c>
      <c r="AI112" s="41" t="s">
        <v>12</v>
      </c>
    </row>
    <row r="113" spans="1:35" ht="15" customHeight="1" x14ac:dyDescent="0.45">
      <c r="A113" s="35" t="s">
        <v>179</v>
      </c>
      <c r="B113" s="39" t="s">
        <v>43</v>
      </c>
      <c r="C113" s="49">
        <v>0</v>
      </c>
      <c r="D113" s="49">
        <v>0</v>
      </c>
      <c r="E113" s="49">
        <v>0</v>
      </c>
      <c r="F113" s="49">
        <v>0</v>
      </c>
      <c r="G113" s="49"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49">
        <v>0</v>
      </c>
      <c r="AA113" s="49">
        <v>0</v>
      </c>
      <c r="AB113" s="49">
        <v>0</v>
      </c>
      <c r="AC113" s="49">
        <v>0</v>
      </c>
      <c r="AD113" s="49">
        <v>0</v>
      </c>
      <c r="AE113" s="49">
        <v>0</v>
      </c>
      <c r="AF113" s="49">
        <v>0</v>
      </c>
      <c r="AG113" s="49">
        <v>0</v>
      </c>
      <c r="AH113" s="49">
        <v>0</v>
      </c>
      <c r="AI113" s="41" t="s">
        <v>12</v>
      </c>
    </row>
    <row r="114" spans="1:35" ht="15" customHeight="1" x14ac:dyDescent="0.45">
      <c r="A114" s="35" t="s">
        <v>178</v>
      </c>
      <c r="B114" s="39" t="s">
        <v>41</v>
      </c>
      <c r="C114" s="49">
        <v>47.486365999999997</v>
      </c>
      <c r="D114" s="49">
        <v>47.983955000000002</v>
      </c>
      <c r="E114" s="49">
        <v>48.327804999999998</v>
      </c>
      <c r="F114" s="49">
        <v>48.578850000000003</v>
      </c>
      <c r="G114" s="49">
        <v>48.824824999999997</v>
      </c>
      <c r="H114" s="49">
        <v>49.276943000000003</v>
      </c>
      <c r="I114" s="49">
        <v>49.767670000000003</v>
      </c>
      <c r="J114" s="49">
        <v>49.861111000000001</v>
      </c>
      <c r="K114" s="49">
        <v>49.954014000000001</v>
      </c>
      <c r="L114" s="49">
        <v>50.048340000000003</v>
      </c>
      <c r="M114" s="49">
        <v>50.142139</v>
      </c>
      <c r="N114" s="49">
        <v>50.233123999999997</v>
      </c>
      <c r="O114" s="49">
        <v>50.327266999999999</v>
      </c>
      <c r="P114" s="49">
        <v>50.421256999999997</v>
      </c>
      <c r="Q114" s="49">
        <v>50.513534999999997</v>
      </c>
      <c r="R114" s="49">
        <v>50.541798</v>
      </c>
      <c r="S114" s="49">
        <v>50.558135999999998</v>
      </c>
      <c r="T114" s="49">
        <v>50.573264999999999</v>
      </c>
      <c r="U114" s="49">
        <v>50.590057000000002</v>
      </c>
      <c r="V114" s="49">
        <v>50.606074999999997</v>
      </c>
      <c r="W114" s="49">
        <v>50.622222999999998</v>
      </c>
      <c r="X114" s="49">
        <v>50.640312000000002</v>
      </c>
      <c r="Y114" s="49">
        <v>50.662979</v>
      </c>
      <c r="Z114" s="49">
        <v>50.708748</v>
      </c>
      <c r="AA114" s="49">
        <v>50.755253000000003</v>
      </c>
      <c r="AB114" s="49">
        <v>50.801673999999998</v>
      </c>
      <c r="AC114" s="49">
        <v>50.847839</v>
      </c>
      <c r="AD114" s="49">
        <v>50.894962</v>
      </c>
      <c r="AE114" s="49">
        <v>50.940536000000002</v>
      </c>
      <c r="AF114" s="49">
        <v>50.986682999999999</v>
      </c>
      <c r="AG114" s="49">
        <v>51.032856000000002</v>
      </c>
      <c r="AH114" s="49">
        <v>51.072947999999997</v>
      </c>
      <c r="AI114" s="41">
        <v>2.3519999999999999E-3</v>
      </c>
    </row>
    <row r="115" spans="1:35" ht="15" customHeight="1" x14ac:dyDescent="0.45">
      <c r="A115" s="35" t="s">
        <v>177</v>
      </c>
      <c r="B115" s="39" t="s">
        <v>39</v>
      </c>
      <c r="C115" s="49">
        <v>0</v>
      </c>
      <c r="D115" s="49">
        <v>0</v>
      </c>
      <c r="E115" s="49">
        <v>0</v>
      </c>
      <c r="F115" s="49">
        <v>0</v>
      </c>
      <c r="G115" s="49"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49">
        <v>0</v>
      </c>
      <c r="AA115" s="49">
        <v>0</v>
      </c>
      <c r="AB115" s="49">
        <v>0</v>
      </c>
      <c r="AC115" s="49">
        <v>0</v>
      </c>
      <c r="AD115" s="49">
        <v>0</v>
      </c>
      <c r="AE115" s="49">
        <v>0</v>
      </c>
      <c r="AF115" s="49">
        <v>0</v>
      </c>
      <c r="AG115" s="49">
        <v>0</v>
      </c>
      <c r="AH115" s="49">
        <v>0</v>
      </c>
      <c r="AI115" s="41" t="s">
        <v>12</v>
      </c>
    </row>
    <row r="116" spans="1:35" ht="15" customHeight="1" x14ac:dyDescent="0.45">
      <c r="A116" s="35" t="s">
        <v>176</v>
      </c>
      <c r="B116" s="39" t="s">
        <v>37</v>
      </c>
      <c r="C116" s="49">
        <v>40.517257999999998</v>
      </c>
      <c r="D116" s="49">
        <v>41.119370000000004</v>
      </c>
      <c r="E116" s="49">
        <v>41.702564000000002</v>
      </c>
      <c r="F116" s="49">
        <v>42.200470000000003</v>
      </c>
      <c r="G116" s="49">
        <v>42.674992000000003</v>
      </c>
      <c r="H116" s="49">
        <v>43.184372000000003</v>
      </c>
      <c r="I116" s="49">
        <v>43.487774000000002</v>
      </c>
      <c r="J116" s="49">
        <v>43.576458000000002</v>
      </c>
      <c r="K116" s="49">
        <v>43.664642000000001</v>
      </c>
      <c r="L116" s="49">
        <v>43.753258000000002</v>
      </c>
      <c r="M116" s="49">
        <v>43.841534000000003</v>
      </c>
      <c r="N116" s="49">
        <v>43.928406000000003</v>
      </c>
      <c r="O116" s="49">
        <v>44.016418000000002</v>
      </c>
      <c r="P116" s="49">
        <v>44.104351000000001</v>
      </c>
      <c r="Q116" s="49">
        <v>44.191417999999999</v>
      </c>
      <c r="R116" s="49">
        <v>44.214424000000001</v>
      </c>
      <c r="S116" s="49">
        <v>44.224632</v>
      </c>
      <c r="T116" s="49">
        <v>44.234375</v>
      </c>
      <c r="U116" s="49">
        <v>44.245274000000002</v>
      </c>
      <c r="V116" s="49">
        <v>44.255924</v>
      </c>
      <c r="W116" s="49">
        <v>44.266421999999999</v>
      </c>
      <c r="X116" s="49">
        <v>44.277991999999998</v>
      </c>
      <c r="Y116" s="49">
        <v>44.289242000000002</v>
      </c>
      <c r="Z116" s="49">
        <v>44.299911000000002</v>
      </c>
      <c r="AA116" s="49">
        <v>44.311343999999998</v>
      </c>
      <c r="AB116" s="49">
        <v>44.322780999999999</v>
      </c>
      <c r="AC116" s="49">
        <v>44.333869999999997</v>
      </c>
      <c r="AD116" s="49">
        <v>44.346103999999997</v>
      </c>
      <c r="AE116" s="49">
        <v>44.357117000000002</v>
      </c>
      <c r="AF116" s="49">
        <v>44.368568000000003</v>
      </c>
      <c r="AG116" s="49">
        <v>44.380263999999997</v>
      </c>
      <c r="AH116" s="49">
        <v>44.385910000000003</v>
      </c>
      <c r="AI116" s="41">
        <v>2.9459999999999998E-3</v>
      </c>
    </row>
    <row r="117" spans="1:35" ht="15" customHeight="1" x14ac:dyDescent="0.45">
      <c r="A117" s="35" t="s">
        <v>175</v>
      </c>
      <c r="B117" s="39" t="s">
        <v>35</v>
      </c>
      <c r="C117" s="49">
        <v>0</v>
      </c>
      <c r="D117" s="49">
        <v>0</v>
      </c>
      <c r="E117" s="49">
        <v>0</v>
      </c>
      <c r="F117" s="49">
        <v>0</v>
      </c>
      <c r="G117" s="49"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49">
        <v>0</v>
      </c>
      <c r="AA117" s="49">
        <v>0</v>
      </c>
      <c r="AB117" s="49">
        <v>0</v>
      </c>
      <c r="AC117" s="49">
        <v>0</v>
      </c>
      <c r="AD117" s="49">
        <v>0</v>
      </c>
      <c r="AE117" s="49">
        <v>0</v>
      </c>
      <c r="AF117" s="49">
        <v>0</v>
      </c>
      <c r="AG117" s="49">
        <v>0</v>
      </c>
      <c r="AH117" s="49">
        <v>0</v>
      </c>
      <c r="AI117" s="41" t="s">
        <v>12</v>
      </c>
    </row>
    <row r="118" spans="1:35" ht="15" customHeight="1" x14ac:dyDescent="0.45">
      <c r="A118" s="35" t="s">
        <v>174</v>
      </c>
      <c r="B118" s="39" t="s">
        <v>33</v>
      </c>
      <c r="C118" s="49">
        <v>0</v>
      </c>
      <c r="D118" s="49">
        <v>0</v>
      </c>
      <c r="E118" s="49">
        <v>0</v>
      </c>
      <c r="F118" s="49">
        <v>0</v>
      </c>
      <c r="G118" s="49"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49">
        <v>0</v>
      </c>
      <c r="AA118" s="49">
        <v>0</v>
      </c>
      <c r="AB118" s="49">
        <v>0</v>
      </c>
      <c r="AC118" s="49">
        <v>0</v>
      </c>
      <c r="AD118" s="49">
        <v>0</v>
      </c>
      <c r="AE118" s="49">
        <v>0</v>
      </c>
      <c r="AF118" s="49">
        <v>0</v>
      </c>
      <c r="AG118" s="49">
        <v>0</v>
      </c>
      <c r="AH118" s="49">
        <v>0</v>
      </c>
      <c r="AI118" s="41" t="s">
        <v>12</v>
      </c>
    </row>
    <row r="119" spans="1:35" ht="15" customHeight="1" x14ac:dyDescent="0.45">
      <c r="A119" s="35" t="s">
        <v>1196</v>
      </c>
      <c r="B119" s="39" t="s">
        <v>1054</v>
      </c>
      <c r="C119" s="49">
        <v>0</v>
      </c>
      <c r="D119" s="49">
        <v>0</v>
      </c>
      <c r="E119" s="49">
        <v>0</v>
      </c>
      <c r="F119" s="49">
        <v>0</v>
      </c>
      <c r="G119" s="49">
        <v>0</v>
      </c>
      <c r="H119" s="49">
        <v>0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49">
        <v>0</v>
      </c>
      <c r="Q119" s="49">
        <v>0</v>
      </c>
      <c r="R119" s="49">
        <v>0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49">
        <v>0</v>
      </c>
      <c r="AA119" s="49">
        <v>0</v>
      </c>
      <c r="AB119" s="49">
        <v>0</v>
      </c>
      <c r="AC119" s="49">
        <v>0</v>
      </c>
      <c r="AD119" s="49">
        <v>0</v>
      </c>
      <c r="AE119" s="49">
        <v>0</v>
      </c>
      <c r="AF119" s="49">
        <v>0</v>
      </c>
      <c r="AG119" s="49">
        <v>0</v>
      </c>
      <c r="AH119" s="49">
        <v>0</v>
      </c>
      <c r="AI119" s="41" t="s">
        <v>12</v>
      </c>
    </row>
    <row r="120" spans="1:35" ht="15" customHeight="1" x14ac:dyDescent="0.45">
      <c r="A120" s="35" t="s">
        <v>1197</v>
      </c>
      <c r="B120" s="39" t="s">
        <v>1055</v>
      </c>
      <c r="C120" s="49">
        <v>0</v>
      </c>
      <c r="D120" s="49">
        <v>0</v>
      </c>
      <c r="E120" s="49">
        <v>0</v>
      </c>
      <c r="F120" s="49">
        <v>0</v>
      </c>
      <c r="G120" s="49"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49">
        <v>0</v>
      </c>
      <c r="AA120" s="49">
        <v>0</v>
      </c>
      <c r="AB120" s="49">
        <v>0</v>
      </c>
      <c r="AC120" s="49">
        <v>0</v>
      </c>
      <c r="AD120" s="49">
        <v>0</v>
      </c>
      <c r="AE120" s="49">
        <v>0</v>
      </c>
      <c r="AF120" s="49">
        <v>0</v>
      </c>
      <c r="AG120" s="49">
        <v>0</v>
      </c>
      <c r="AH120" s="49">
        <v>0</v>
      </c>
      <c r="AI120" s="41" t="s">
        <v>12</v>
      </c>
    </row>
    <row r="122" spans="1:35" ht="15" customHeight="1" x14ac:dyDescent="0.45">
      <c r="A122" s="31"/>
      <c r="B122" s="38" t="s">
        <v>173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</row>
    <row r="123" spans="1:35" ht="15" customHeight="1" x14ac:dyDescent="0.45">
      <c r="A123" s="35" t="s">
        <v>172</v>
      </c>
      <c r="B123" s="39" t="s">
        <v>55</v>
      </c>
      <c r="C123" s="49">
        <v>0</v>
      </c>
      <c r="D123" s="49">
        <v>0</v>
      </c>
      <c r="E123" s="49">
        <v>0</v>
      </c>
      <c r="F123" s="49">
        <v>0</v>
      </c>
      <c r="G123" s="49"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49">
        <v>0</v>
      </c>
      <c r="AA123" s="49">
        <v>0</v>
      </c>
      <c r="AB123" s="49">
        <v>0</v>
      </c>
      <c r="AC123" s="49">
        <v>0</v>
      </c>
      <c r="AD123" s="49">
        <v>0</v>
      </c>
      <c r="AE123" s="49">
        <v>0</v>
      </c>
      <c r="AF123" s="49">
        <v>0</v>
      </c>
      <c r="AG123" s="49">
        <v>0</v>
      </c>
      <c r="AH123" s="49">
        <v>0</v>
      </c>
      <c r="AI123" s="41" t="s">
        <v>12</v>
      </c>
    </row>
    <row r="124" spans="1:35" ht="15" customHeight="1" x14ac:dyDescent="0.45">
      <c r="A124" s="35" t="s">
        <v>171</v>
      </c>
      <c r="B124" s="39" t="s">
        <v>53</v>
      </c>
      <c r="C124" s="49">
        <v>0</v>
      </c>
      <c r="D124" s="49">
        <v>0</v>
      </c>
      <c r="E124" s="49">
        <v>0</v>
      </c>
      <c r="F124" s="49">
        <v>0</v>
      </c>
      <c r="G124" s="49">
        <v>0</v>
      </c>
      <c r="H124" s="49">
        <v>0</v>
      </c>
      <c r="I124" s="49">
        <v>0</v>
      </c>
      <c r="J124" s="49">
        <v>0</v>
      </c>
      <c r="K124" s="49">
        <v>0</v>
      </c>
      <c r="L124" s="49">
        <v>0</v>
      </c>
      <c r="M124" s="49">
        <v>0</v>
      </c>
      <c r="N124" s="49">
        <v>0</v>
      </c>
      <c r="O124" s="49">
        <v>0</v>
      </c>
      <c r="P124" s="49">
        <v>0</v>
      </c>
      <c r="Q124" s="49">
        <v>0</v>
      </c>
      <c r="R124" s="49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49">
        <v>0</v>
      </c>
      <c r="AA124" s="49">
        <v>0</v>
      </c>
      <c r="AB124" s="49">
        <v>0</v>
      </c>
      <c r="AC124" s="49">
        <v>0</v>
      </c>
      <c r="AD124" s="49">
        <v>0</v>
      </c>
      <c r="AE124" s="49">
        <v>0</v>
      </c>
      <c r="AF124" s="49">
        <v>0</v>
      </c>
      <c r="AG124" s="49">
        <v>0</v>
      </c>
      <c r="AH124" s="49">
        <v>0</v>
      </c>
      <c r="AI124" s="41" t="s">
        <v>12</v>
      </c>
    </row>
    <row r="125" spans="1:35" ht="15" customHeight="1" x14ac:dyDescent="0.45">
      <c r="A125" s="35" t="s">
        <v>170</v>
      </c>
      <c r="B125" s="39" t="s">
        <v>51</v>
      </c>
      <c r="C125" s="49">
        <v>36.910224999999997</v>
      </c>
      <c r="D125" s="49">
        <v>37.353637999999997</v>
      </c>
      <c r="E125" s="49">
        <v>37.721294</v>
      </c>
      <c r="F125" s="49">
        <v>38.117683</v>
      </c>
      <c r="G125" s="49">
        <v>38.525787000000001</v>
      </c>
      <c r="H125" s="49">
        <v>38.71875</v>
      </c>
      <c r="I125" s="49">
        <v>39.124122999999997</v>
      </c>
      <c r="J125" s="49">
        <v>39.237366000000002</v>
      </c>
      <c r="K125" s="49">
        <v>39.339474000000003</v>
      </c>
      <c r="L125" s="49">
        <v>39.445270999999998</v>
      </c>
      <c r="M125" s="49">
        <v>39.549835000000002</v>
      </c>
      <c r="N125" s="49">
        <v>39.648392000000001</v>
      </c>
      <c r="O125" s="49">
        <v>39.754021000000002</v>
      </c>
      <c r="P125" s="49">
        <v>39.859009</v>
      </c>
      <c r="Q125" s="49">
        <v>39.959991000000002</v>
      </c>
      <c r="R125" s="49">
        <v>39.999175999999999</v>
      </c>
      <c r="S125" s="49">
        <v>40.026423999999999</v>
      </c>
      <c r="T125" s="49">
        <v>40.052612000000003</v>
      </c>
      <c r="U125" s="49">
        <v>40.081764</v>
      </c>
      <c r="V125" s="49">
        <v>40.107792000000003</v>
      </c>
      <c r="W125" s="49">
        <v>40.133194000000003</v>
      </c>
      <c r="X125" s="49">
        <v>40.163131999999997</v>
      </c>
      <c r="Y125" s="49">
        <v>40.191153999999997</v>
      </c>
      <c r="Z125" s="49">
        <v>40.216521999999998</v>
      </c>
      <c r="AA125" s="49">
        <v>40.244945999999999</v>
      </c>
      <c r="AB125" s="49">
        <v>40.273285000000001</v>
      </c>
      <c r="AC125" s="49">
        <v>40.300364999999999</v>
      </c>
      <c r="AD125" s="49">
        <v>40.331394000000003</v>
      </c>
      <c r="AE125" s="49">
        <v>40.357135999999997</v>
      </c>
      <c r="AF125" s="49">
        <v>40.384574999999998</v>
      </c>
      <c r="AG125" s="49">
        <v>40.412567000000003</v>
      </c>
      <c r="AH125" s="49">
        <v>40.434750000000001</v>
      </c>
      <c r="AI125" s="41">
        <v>2.9459999999999998E-3</v>
      </c>
    </row>
    <row r="126" spans="1:35" ht="15" customHeight="1" x14ac:dyDescent="0.45">
      <c r="A126" s="35" t="s">
        <v>169</v>
      </c>
      <c r="B126" s="39" t="s">
        <v>49</v>
      </c>
      <c r="C126" s="49">
        <v>0</v>
      </c>
      <c r="D126" s="49">
        <v>0</v>
      </c>
      <c r="E126" s="49">
        <v>0</v>
      </c>
      <c r="F126" s="49">
        <v>0</v>
      </c>
      <c r="G126" s="49">
        <v>0</v>
      </c>
      <c r="H126" s="49">
        <v>0</v>
      </c>
      <c r="I126" s="49">
        <v>0</v>
      </c>
      <c r="J126" s="49">
        <v>0</v>
      </c>
      <c r="K126" s="49">
        <v>0</v>
      </c>
      <c r="L126" s="49">
        <v>0</v>
      </c>
      <c r="M126" s="49">
        <v>0</v>
      </c>
      <c r="N126" s="49">
        <v>0</v>
      </c>
      <c r="O126" s="49">
        <v>0</v>
      </c>
      <c r="P126" s="49">
        <v>0</v>
      </c>
      <c r="Q126" s="49">
        <v>0</v>
      </c>
      <c r="R126" s="49">
        <v>0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49">
        <v>0</v>
      </c>
      <c r="AA126" s="49">
        <v>0</v>
      </c>
      <c r="AB126" s="49">
        <v>0</v>
      </c>
      <c r="AC126" s="49">
        <v>0</v>
      </c>
      <c r="AD126" s="49">
        <v>0</v>
      </c>
      <c r="AE126" s="49">
        <v>0</v>
      </c>
      <c r="AF126" s="49">
        <v>0</v>
      </c>
      <c r="AG126" s="49">
        <v>0</v>
      </c>
      <c r="AH126" s="49">
        <v>0</v>
      </c>
      <c r="AI126" s="41" t="s">
        <v>12</v>
      </c>
    </row>
    <row r="127" spans="1:35" ht="15" customHeight="1" x14ac:dyDescent="0.45">
      <c r="A127" s="35" t="s">
        <v>168</v>
      </c>
      <c r="B127" s="39" t="s">
        <v>47</v>
      </c>
      <c r="C127" s="49">
        <v>42.019485000000003</v>
      </c>
      <c r="D127" s="49">
        <v>42.473529999999997</v>
      </c>
      <c r="E127" s="49">
        <v>42.846691</v>
      </c>
      <c r="F127" s="49">
        <v>43.181389000000003</v>
      </c>
      <c r="G127" s="49">
        <v>43.453662999999999</v>
      </c>
      <c r="H127" s="49">
        <v>43.656604999999999</v>
      </c>
      <c r="I127" s="49">
        <v>44.120739</v>
      </c>
      <c r="J127" s="49">
        <v>44.234848</v>
      </c>
      <c r="K127" s="49">
        <v>44.334915000000002</v>
      </c>
      <c r="L127" s="49">
        <v>44.437843000000001</v>
      </c>
      <c r="M127" s="49">
        <v>44.539898000000001</v>
      </c>
      <c r="N127" s="49">
        <v>44.636650000000003</v>
      </c>
      <c r="O127" s="49">
        <v>44.739758000000002</v>
      </c>
      <c r="P127" s="49">
        <v>44.842250999999997</v>
      </c>
      <c r="Q127" s="49">
        <v>44.940936999999998</v>
      </c>
      <c r="R127" s="49">
        <v>44.977038999999998</v>
      </c>
      <c r="S127" s="49">
        <v>45.002132000000003</v>
      </c>
      <c r="T127" s="49">
        <v>45.026477999999997</v>
      </c>
      <c r="U127" s="49">
        <v>45.052779999999998</v>
      </c>
      <c r="V127" s="49">
        <v>45.076248</v>
      </c>
      <c r="W127" s="49">
        <v>45.099167000000001</v>
      </c>
      <c r="X127" s="49">
        <v>45.125252000000003</v>
      </c>
      <c r="Y127" s="49">
        <v>45.149569999999997</v>
      </c>
      <c r="Z127" s="49">
        <v>45.171585</v>
      </c>
      <c r="AA127" s="49">
        <v>45.195858000000001</v>
      </c>
      <c r="AB127" s="49">
        <v>45.219700000000003</v>
      </c>
      <c r="AC127" s="49">
        <v>45.242370999999999</v>
      </c>
      <c r="AD127" s="49">
        <v>45.268146999999999</v>
      </c>
      <c r="AE127" s="49">
        <v>45.289692000000002</v>
      </c>
      <c r="AF127" s="49">
        <v>45.312533999999999</v>
      </c>
      <c r="AG127" s="49">
        <v>45.335720000000002</v>
      </c>
      <c r="AH127" s="49">
        <v>45.352927999999999</v>
      </c>
      <c r="AI127" s="41">
        <v>2.4659999999999999E-3</v>
      </c>
    </row>
    <row r="128" spans="1:35" ht="15" customHeight="1" x14ac:dyDescent="0.45">
      <c r="A128" s="35" t="s">
        <v>167</v>
      </c>
      <c r="B128" s="39" t="s">
        <v>45</v>
      </c>
      <c r="C128" s="49">
        <v>0</v>
      </c>
      <c r="D128" s="49">
        <v>0</v>
      </c>
      <c r="E128" s="49">
        <v>0</v>
      </c>
      <c r="F128" s="49">
        <v>0</v>
      </c>
      <c r="G128" s="49">
        <v>0</v>
      </c>
      <c r="H128" s="49">
        <v>0</v>
      </c>
      <c r="I128" s="49">
        <v>0</v>
      </c>
      <c r="J128" s="49">
        <v>0</v>
      </c>
      <c r="K128" s="49">
        <v>0</v>
      </c>
      <c r="L128" s="49">
        <v>0</v>
      </c>
      <c r="M128" s="49">
        <v>0</v>
      </c>
      <c r="N128" s="49">
        <v>0</v>
      </c>
      <c r="O128" s="49">
        <v>0</v>
      </c>
      <c r="P128" s="49">
        <v>0</v>
      </c>
      <c r="Q128" s="49">
        <v>0</v>
      </c>
      <c r="R128" s="49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49">
        <v>0</v>
      </c>
      <c r="AA128" s="49">
        <v>0</v>
      </c>
      <c r="AB128" s="49">
        <v>0</v>
      </c>
      <c r="AC128" s="49">
        <v>0</v>
      </c>
      <c r="AD128" s="49">
        <v>0</v>
      </c>
      <c r="AE128" s="49">
        <v>0</v>
      </c>
      <c r="AF128" s="49">
        <v>0</v>
      </c>
      <c r="AG128" s="49">
        <v>0</v>
      </c>
      <c r="AH128" s="49">
        <v>0</v>
      </c>
      <c r="AI128" s="41" t="s">
        <v>12</v>
      </c>
    </row>
    <row r="129" spans="1:35" ht="15" customHeight="1" x14ac:dyDescent="0.45">
      <c r="A129" s="35" t="s">
        <v>1198</v>
      </c>
      <c r="B129" s="39" t="s">
        <v>1052</v>
      </c>
      <c r="C129" s="49">
        <v>0</v>
      </c>
      <c r="D129" s="49">
        <v>0</v>
      </c>
      <c r="E129" s="49">
        <v>0</v>
      </c>
      <c r="F129" s="49">
        <v>0</v>
      </c>
      <c r="G129" s="49">
        <v>0</v>
      </c>
      <c r="H129" s="49">
        <v>0</v>
      </c>
      <c r="I129" s="49">
        <v>0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49">
        <v>0</v>
      </c>
      <c r="Q129" s="49">
        <v>0</v>
      </c>
      <c r="R129" s="49">
        <v>0</v>
      </c>
      <c r="S129" s="49">
        <v>0</v>
      </c>
      <c r="T129" s="49">
        <v>0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49">
        <v>0</v>
      </c>
      <c r="AA129" s="49">
        <v>0</v>
      </c>
      <c r="AB129" s="49">
        <v>0</v>
      </c>
      <c r="AC129" s="49">
        <v>0</v>
      </c>
      <c r="AD129" s="49">
        <v>0</v>
      </c>
      <c r="AE129" s="49">
        <v>0</v>
      </c>
      <c r="AF129" s="49">
        <v>0</v>
      </c>
      <c r="AG129" s="49">
        <v>0</v>
      </c>
      <c r="AH129" s="49">
        <v>0</v>
      </c>
      <c r="AI129" s="41" t="s">
        <v>12</v>
      </c>
    </row>
    <row r="130" spans="1:35" ht="15" customHeight="1" x14ac:dyDescent="0.45">
      <c r="A130" s="35" t="s">
        <v>1199</v>
      </c>
      <c r="B130" s="39" t="s">
        <v>1053</v>
      </c>
      <c r="C130" s="49">
        <v>0</v>
      </c>
      <c r="D130" s="49">
        <v>0</v>
      </c>
      <c r="E130" s="49">
        <v>0</v>
      </c>
      <c r="F130" s="49">
        <v>0</v>
      </c>
      <c r="G130" s="49">
        <v>0</v>
      </c>
      <c r="H130" s="49">
        <v>0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49">
        <v>0</v>
      </c>
      <c r="Q130" s="49">
        <v>0</v>
      </c>
      <c r="R130" s="49">
        <v>0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49">
        <v>0</v>
      </c>
      <c r="AA130" s="49">
        <v>0</v>
      </c>
      <c r="AB130" s="49">
        <v>0</v>
      </c>
      <c r="AC130" s="49">
        <v>0</v>
      </c>
      <c r="AD130" s="49">
        <v>0</v>
      </c>
      <c r="AE130" s="49">
        <v>0</v>
      </c>
      <c r="AF130" s="49">
        <v>0</v>
      </c>
      <c r="AG130" s="49">
        <v>0</v>
      </c>
      <c r="AH130" s="49">
        <v>0</v>
      </c>
      <c r="AI130" s="41" t="s">
        <v>12</v>
      </c>
    </row>
    <row r="131" spans="1:35" ht="15" customHeight="1" x14ac:dyDescent="0.45">
      <c r="A131" s="35" t="s">
        <v>166</v>
      </c>
      <c r="B131" s="39" t="s">
        <v>43</v>
      </c>
      <c r="C131" s="49">
        <v>0</v>
      </c>
      <c r="D131" s="49">
        <v>0</v>
      </c>
      <c r="E131" s="49">
        <v>0</v>
      </c>
      <c r="F131" s="49">
        <v>0</v>
      </c>
      <c r="G131" s="49">
        <v>0</v>
      </c>
      <c r="H131" s="49">
        <v>0</v>
      </c>
      <c r="I131" s="49">
        <v>0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49">
        <v>0</v>
      </c>
      <c r="Q131" s="49">
        <v>0</v>
      </c>
      <c r="R131" s="49">
        <v>0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49">
        <v>0</v>
      </c>
      <c r="AA131" s="49">
        <v>0</v>
      </c>
      <c r="AB131" s="49">
        <v>0</v>
      </c>
      <c r="AC131" s="49">
        <v>0</v>
      </c>
      <c r="AD131" s="49">
        <v>0</v>
      </c>
      <c r="AE131" s="49">
        <v>0</v>
      </c>
      <c r="AF131" s="49">
        <v>0</v>
      </c>
      <c r="AG131" s="49">
        <v>0</v>
      </c>
      <c r="AH131" s="49">
        <v>0</v>
      </c>
      <c r="AI131" s="41" t="s">
        <v>12</v>
      </c>
    </row>
    <row r="132" spans="1:35" ht="15" customHeight="1" x14ac:dyDescent="0.45">
      <c r="A132" s="35" t="s">
        <v>165</v>
      </c>
      <c r="B132" s="39" t="s">
        <v>41</v>
      </c>
      <c r="C132" s="49">
        <v>46.447578</v>
      </c>
      <c r="D132" s="49">
        <v>46.957436000000001</v>
      </c>
      <c r="E132" s="49">
        <v>47.307602000000003</v>
      </c>
      <c r="F132" s="49">
        <v>47.576897000000002</v>
      </c>
      <c r="G132" s="49">
        <v>47.830669</v>
      </c>
      <c r="H132" s="49">
        <v>48.292763000000001</v>
      </c>
      <c r="I132" s="49">
        <v>48.675846</v>
      </c>
      <c r="J132" s="49">
        <v>48.769072999999999</v>
      </c>
      <c r="K132" s="49">
        <v>48.861697999999997</v>
      </c>
      <c r="L132" s="49">
        <v>48.955672999999997</v>
      </c>
      <c r="M132" s="49">
        <v>49.049075999999999</v>
      </c>
      <c r="N132" s="49">
        <v>49.139713</v>
      </c>
      <c r="O132" s="49">
        <v>49.233269</v>
      </c>
      <c r="P132" s="49">
        <v>49.326625999999997</v>
      </c>
      <c r="Q132" s="49">
        <v>49.418140000000001</v>
      </c>
      <c r="R132" s="49">
        <v>49.445999</v>
      </c>
      <c r="S132" s="49">
        <v>49.461303999999998</v>
      </c>
      <c r="T132" s="49">
        <v>49.47607</v>
      </c>
      <c r="U132" s="49">
        <v>49.492961999999999</v>
      </c>
      <c r="V132" s="49">
        <v>49.508395999999998</v>
      </c>
      <c r="W132" s="49">
        <v>49.523772999999998</v>
      </c>
      <c r="X132" s="49">
        <v>49.540936000000002</v>
      </c>
      <c r="Y132" s="49">
        <v>49.557281000000003</v>
      </c>
      <c r="Z132" s="49">
        <v>49.572448999999999</v>
      </c>
      <c r="AA132" s="49">
        <v>49.588909000000001</v>
      </c>
      <c r="AB132" s="49">
        <v>49.605663</v>
      </c>
      <c r="AC132" s="49">
        <v>49.644435999999999</v>
      </c>
      <c r="AD132" s="49">
        <v>49.684058999999998</v>
      </c>
      <c r="AE132" s="49">
        <v>49.722191000000002</v>
      </c>
      <c r="AF132" s="49">
        <v>49.760914</v>
      </c>
      <c r="AG132" s="49">
        <v>49.799618000000002</v>
      </c>
      <c r="AH132" s="49">
        <v>49.832264000000002</v>
      </c>
      <c r="AI132" s="41">
        <v>2.2720000000000001E-3</v>
      </c>
    </row>
    <row r="133" spans="1:35" ht="15" customHeight="1" x14ac:dyDescent="0.45">
      <c r="A133" s="35" t="s">
        <v>164</v>
      </c>
      <c r="B133" s="39" t="s">
        <v>39</v>
      </c>
      <c r="C133" s="49">
        <v>0</v>
      </c>
      <c r="D133" s="49">
        <v>0</v>
      </c>
      <c r="E133" s="49">
        <v>0</v>
      </c>
      <c r="F133" s="49">
        <v>0</v>
      </c>
      <c r="G133" s="49">
        <v>0</v>
      </c>
      <c r="H133" s="49">
        <v>0</v>
      </c>
      <c r="I133" s="49">
        <v>0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49">
        <v>0</v>
      </c>
      <c r="Q133" s="49">
        <v>0</v>
      </c>
      <c r="R133" s="49">
        <v>0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49">
        <v>0</v>
      </c>
      <c r="AA133" s="49">
        <v>0</v>
      </c>
      <c r="AB133" s="49">
        <v>0</v>
      </c>
      <c r="AC133" s="49">
        <v>0</v>
      </c>
      <c r="AD133" s="49">
        <v>0</v>
      </c>
      <c r="AE133" s="49">
        <v>0</v>
      </c>
      <c r="AF133" s="49">
        <v>0</v>
      </c>
      <c r="AG133" s="49">
        <v>0</v>
      </c>
      <c r="AH133" s="49">
        <v>0</v>
      </c>
      <c r="AI133" s="41" t="s">
        <v>12</v>
      </c>
    </row>
    <row r="134" spans="1:35" ht="15" customHeight="1" x14ac:dyDescent="0.45">
      <c r="A134" s="35" t="s">
        <v>163</v>
      </c>
      <c r="B134" s="39" t="s">
        <v>37</v>
      </c>
      <c r="C134" s="49">
        <v>39.480674999999998</v>
      </c>
      <c r="D134" s="49">
        <v>40.107857000000003</v>
      </c>
      <c r="E134" s="49">
        <v>40.685085000000001</v>
      </c>
      <c r="F134" s="49">
        <v>41.195335</v>
      </c>
      <c r="G134" s="49">
        <v>41.678412999999999</v>
      </c>
      <c r="H134" s="49">
        <v>42.176037000000001</v>
      </c>
      <c r="I134" s="49">
        <v>42.365738</v>
      </c>
      <c r="J134" s="49">
        <v>42.454211999999998</v>
      </c>
      <c r="K134" s="49">
        <v>42.542121999999999</v>
      </c>
      <c r="L134" s="49">
        <v>42.630370999999997</v>
      </c>
      <c r="M134" s="49">
        <v>42.718120999999996</v>
      </c>
      <c r="N134" s="49">
        <v>42.804645999999998</v>
      </c>
      <c r="O134" s="49">
        <v>42.892150999999998</v>
      </c>
      <c r="P134" s="49">
        <v>42.979469000000002</v>
      </c>
      <c r="Q134" s="49">
        <v>43.065899000000002</v>
      </c>
      <c r="R134" s="49">
        <v>43.087299000000002</v>
      </c>
      <c r="S134" s="49">
        <v>43.096362999999997</v>
      </c>
      <c r="T134" s="49">
        <v>43.105742999999997</v>
      </c>
      <c r="U134" s="49">
        <v>43.115887000000001</v>
      </c>
      <c r="V134" s="49">
        <v>43.125678999999998</v>
      </c>
      <c r="W134" s="49">
        <v>43.135303</v>
      </c>
      <c r="X134" s="49">
        <v>43.145771000000003</v>
      </c>
      <c r="Y134" s="49">
        <v>43.155968000000001</v>
      </c>
      <c r="Z134" s="49">
        <v>43.165664999999997</v>
      </c>
      <c r="AA134" s="49">
        <v>43.175933999999998</v>
      </c>
      <c r="AB134" s="49">
        <v>43.186188000000001</v>
      </c>
      <c r="AC134" s="49">
        <v>43.196151999999998</v>
      </c>
      <c r="AD134" s="49">
        <v>43.206958999999998</v>
      </c>
      <c r="AE134" s="49">
        <v>43.216805000000001</v>
      </c>
      <c r="AF134" s="49">
        <v>43.226978000000003</v>
      </c>
      <c r="AG134" s="49">
        <v>43.237312000000003</v>
      </c>
      <c r="AH134" s="49">
        <v>43.241543</v>
      </c>
      <c r="AI134" s="41">
        <v>2.9390000000000002E-3</v>
      </c>
    </row>
    <row r="135" spans="1:35" ht="15" customHeight="1" x14ac:dyDescent="0.45">
      <c r="A135" s="35" t="s">
        <v>162</v>
      </c>
      <c r="B135" s="39" t="s">
        <v>35</v>
      </c>
      <c r="C135" s="49">
        <v>0</v>
      </c>
      <c r="D135" s="49">
        <v>0</v>
      </c>
      <c r="E135" s="49">
        <v>0</v>
      </c>
      <c r="F135" s="49">
        <v>0</v>
      </c>
      <c r="G135" s="49">
        <v>0</v>
      </c>
      <c r="H135" s="49">
        <v>0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49">
        <v>0</v>
      </c>
      <c r="Q135" s="49">
        <v>0</v>
      </c>
      <c r="R135" s="49">
        <v>0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49">
        <v>0</v>
      </c>
      <c r="AA135" s="49">
        <v>0</v>
      </c>
      <c r="AB135" s="49">
        <v>0</v>
      </c>
      <c r="AC135" s="49">
        <v>0</v>
      </c>
      <c r="AD135" s="49">
        <v>0</v>
      </c>
      <c r="AE135" s="49">
        <v>0</v>
      </c>
      <c r="AF135" s="49">
        <v>0</v>
      </c>
      <c r="AG135" s="49">
        <v>0</v>
      </c>
      <c r="AH135" s="49">
        <v>0</v>
      </c>
      <c r="AI135" s="41" t="s">
        <v>12</v>
      </c>
    </row>
    <row r="136" spans="1:35" ht="15" customHeight="1" x14ac:dyDescent="0.45">
      <c r="A136" s="35" t="s">
        <v>161</v>
      </c>
      <c r="B136" s="39" t="s">
        <v>33</v>
      </c>
      <c r="C136" s="49">
        <v>0</v>
      </c>
      <c r="D136" s="49">
        <v>0</v>
      </c>
      <c r="E136" s="49">
        <v>0</v>
      </c>
      <c r="F136" s="49">
        <v>0</v>
      </c>
      <c r="G136" s="49">
        <v>0</v>
      </c>
      <c r="H136" s="49">
        <v>0</v>
      </c>
      <c r="I136" s="49">
        <v>0</v>
      </c>
      <c r="J136" s="49">
        <v>0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49">
        <v>0</v>
      </c>
      <c r="Q136" s="49">
        <v>0</v>
      </c>
      <c r="R136" s="49">
        <v>0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49">
        <v>0</v>
      </c>
      <c r="AA136" s="49">
        <v>0</v>
      </c>
      <c r="AB136" s="49">
        <v>0</v>
      </c>
      <c r="AC136" s="49">
        <v>0</v>
      </c>
      <c r="AD136" s="49">
        <v>0</v>
      </c>
      <c r="AE136" s="49">
        <v>0</v>
      </c>
      <c r="AF136" s="49">
        <v>0</v>
      </c>
      <c r="AG136" s="49">
        <v>0</v>
      </c>
      <c r="AH136" s="49">
        <v>0</v>
      </c>
      <c r="AI136" s="41" t="s">
        <v>12</v>
      </c>
    </row>
    <row r="137" spans="1:35" ht="15" customHeight="1" x14ac:dyDescent="0.45">
      <c r="A137" s="35" t="s">
        <v>1200</v>
      </c>
      <c r="B137" s="39" t="s">
        <v>1054</v>
      </c>
      <c r="C137" s="49">
        <v>0</v>
      </c>
      <c r="D137" s="49">
        <v>0</v>
      </c>
      <c r="E137" s="49">
        <v>0</v>
      </c>
      <c r="F137" s="49">
        <v>0</v>
      </c>
      <c r="G137" s="49">
        <v>0</v>
      </c>
      <c r="H137" s="49">
        <v>0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49">
        <v>0</v>
      </c>
      <c r="Q137" s="49">
        <v>0</v>
      </c>
      <c r="R137" s="49">
        <v>0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49">
        <v>0</v>
      </c>
      <c r="AA137" s="49">
        <v>0</v>
      </c>
      <c r="AB137" s="49">
        <v>0</v>
      </c>
      <c r="AC137" s="49">
        <v>0</v>
      </c>
      <c r="AD137" s="49">
        <v>0</v>
      </c>
      <c r="AE137" s="49">
        <v>0</v>
      </c>
      <c r="AF137" s="49">
        <v>0</v>
      </c>
      <c r="AG137" s="49">
        <v>0</v>
      </c>
      <c r="AH137" s="49">
        <v>0</v>
      </c>
      <c r="AI137" s="41" t="s">
        <v>12</v>
      </c>
    </row>
    <row r="138" spans="1:35" ht="15" customHeight="1" x14ac:dyDescent="0.45">
      <c r="A138" s="35" t="s">
        <v>1201</v>
      </c>
      <c r="B138" s="39" t="s">
        <v>1055</v>
      </c>
      <c r="C138" s="49">
        <v>0</v>
      </c>
      <c r="D138" s="49">
        <v>0</v>
      </c>
      <c r="E138" s="49">
        <v>0</v>
      </c>
      <c r="F138" s="49">
        <v>0</v>
      </c>
      <c r="G138" s="49">
        <v>0</v>
      </c>
      <c r="H138" s="49">
        <v>0</v>
      </c>
      <c r="I138" s="49">
        <v>0</v>
      </c>
      <c r="J138" s="49">
        <v>0</v>
      </c>
      <c r="K138" s="49">
        <v>0</v>
      </c>
      <c r="L138" s="49">
        <v>0</v>
      </c>
      <c r="M138" s="49">
        <v>0</v>
      </c>
      <c r="N138" s="49">
        <v>0</v>
      </c>
      <c r="O138" s="49">
        <v>0</v>
      </c>
      <c r="P138" s="49">
        <v>0</v>
      </c>
      <c r="Q138" s="49">
        <v>0</v>
      </c>
      <c r="R138" s="49">
        <v>0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49">
        <v>0</v>
      </c>
      <c r="AA138" s="49">
        <v>0</v>
      </c>
      <c r="AB138" s="49">
        <v>0</v>
      </c>
      <c r="AC138" s="49">
        <v>0</v>
      </c>
      <c r="AD138" s="49">
        <v>0</v>
      </c>
      <c r="AE138" s="49">
        <v>0</v>
      </c>
      <c r="AF138" s="49">
        <v>0</v>
      </c>
      <c r="AG138" s="49">
        <v>0</v>
      </c>
      <c r="AH138" s="49">
        <v>0</v>
      </c>
      <c r="AI138" s="41" t="s">
        <v>12</v>
      </c>
    </row>
    <row r="140" spans="1:35" ht="15" customHeight="1" x14ac:dyDescent="0.45">
      <c r="A140" s="31"/>
      <c r="B140" s="38" t="s">
        <v>160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</row>
    <row r="141" spans="1:35" ht="15" customHeight="1" x14ac:dyDescent="0.45">
      <c r="A141" s="35" t="s">
        <v>159</v>
      </c>
      <c r="B141" s="39" t="s">
        <v>55</v>
      </c>
      <c r="C141" s="49">
        <v>0</v>
      </c>
      <c r="D141" s="49">
        <v>0</v>
      </c>
      <c r="E141" s="49">
        <v>0</v>
      </c>
      <c r="F141" s="49">
        <v>0</v>
      </c>
      <c r="G141" s="49">
        <v>0</v>
      </c>
      <c r="H141" s="49">
        <v>0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49">
        <v>0</v>
      </c>
      <c r="Q141" s="49">
        <v>0</v>
      </c>
      <c r="R141" s="49">
        <v>0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49">
        <v>0</v>
      </c>
      <c r="AA141" s="49">
        <v>0</v>
      </c>
      <c r="AB141" s="49">
        <v>0</v>
      </c>
      <c r="AC141" s="49">
        <v>0</v>
      </c>
      <c r="AD141" s="49">
        <v>0</v>
      </c>
      <c r="AE141" s="49">
        <v>0</v>
      </c>
      <c r="AF141" s="49">
        <v>0</v>
      </c>
      <c r="AG141" s="49">
        <v>0</v>
      </c>
      <c r="AH141" s="49">
        <v>0</v>
      </c>
      <c r="AI141" s="41" t="s">
        <v>12</v>
      </c>
    </row>
    <row r="142" spans="1:35" ht="15" customHeight="1" x14ac:dyDescent="0.45">
      <c r="A142" s="35" t="s">
        <v>158</v>
      </c>
      <c r="B142" s="39" t="s">
        <v>53</v>
      </c>
      <c r="C142" s="49">
        <v>0</v>
      </c>
      <c r="D142" s="49">
        <v>0</v>
      </c>
      <c r="E142" s="49">
        <v>0</v>
      </c>
      <c r="F142" s="49">
        <v>0</v>
      </c>
      <c r="G142" s="49">
        <v>0</v>
      </c>
      <c r="H142" s="49">
        <v>0</v>
      </c>
      <c r="I142" s="49">
        <v>0</v>
      </c>
      <c r="J142" s="49">
        <v>0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49">
        <v>0</v>
      </c>
      <c r="Q142" s="49">
        <v>0</v>
      </c>
      <c r="R142" s="49">
        <v>0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49">
        <v>0</v>
      </c>
      <c r="AA142" s="49">
        <v>0</v>
      </c>
      <c r="AB142" s="49">
        <v>0</v>
      </c>
      <c r="AC142" s="49">
        <v>0</v>
      </c>
      <c r="AD142" s="49">
        <v>0</v>
      </c>
      <c r="AE142" s="49">
        <v>0</v>
      </c>
      <c r="AF142" s="49">
        <v>0</v>
      </c>
      <c r="AG142" s="49">
        <v>0</v>
      </c>
      <c r="AH142" s="49">
        <v>0</v>
      </c>
      <c r="AI142" s="41" t="s">
        <v>12</v>
      </c>
    </row>
    <row r="143" spans="1:35" ht="15" customHeight="1" x14ac:dyDescent="0.45">
      <c r="A143" s="35" t="s">
        <v>157</v>
      </c>
      <c r="B143" s="39" t="s">
        <v>51</v>
      </c>
      <c r="C143" s="49">
        <v>0</v>
      </c>
      <c r="D143" s="49">
        <v>0</v>
      </c>
      <c r="E143" s="49">
        <v>0</v>
      </c>
      <c r="F143" s="49">
        <v>0</v>
      </c>
      <c r="G143" s="49">
        <v>0</v>
      </c>
      <c r="H143" s="49">
        <v>0</v>
      </c>
      <c r="I143" s="49">
        <v>0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49">
        <v>0</v>
      </c>
      <c r="Q143" s="49">
        <v>0</v>
      </c>
      <c r="R143" s="49">
        <v>0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49">
        <v>0</v>
      </c>
      <c r="AA143" s="49">
        <v>0</v>
      </c>
      <c r="AB143" s="49">
        <v>0</v>
      </c>
      <c r="AC143" s="49">
        <v>0</v>
      </c>
      <c r="AD143" s="49">
        <v>0</v>
      </c>
      <c r="AE143" s="49">
        <v>0</v>
      </c>
      <c r="AF143" s="49">
        <v>0</v>
      </c>
      <c r="AG143" s="49">
        <v>0</v>
      </c>
      <c r="AH143" s="49">
        <v>0</v>
      </c>
      <c r="AI143" s="41" t="s">
        <v>12</v>
      </c>
    </row>
    <row r="144" spans="1:35" ht="15" customHeight="1" x14ac:dyDescent="0.45">
      <c r="A144" s="35" t="s">
        <v>156</v>
      </c>
      <c r="B144" s="39" t="s">
        <v>49</v>
      </c>
      <c r="C144" s="49">
        <v>0</v>
      </c>
      <c r="D144" s="49">
        <v>0</v>
      </c>
      <c r="E144" s="49">
        <v>0</v>
      </c>
      <c r="F144" s="49">
        <v>0</v>
      </c>
      <c r="G144" s="49">
        <v>0</v>
      </c>
      <c r="H144" s="49">
        <v>0</v>
      </c>
      <c r="I144" s="49">
        <v>0</v>
      </c>
      <c r="J144" s="49">
        <v>0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49">
        <v>0</v>
      </c>
      <c r="Q144" s="49">
        <v>0</v>
      </c>
      <c r="R144" s="49">
        <v>0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49">
        <v>0</v>
      </c>
      <c r="AA144" s="49">
        <v>0</v>
      </c>
      <c r="AB144" s="49">
        <v>0</v>
      </c>
      <c r="AC144" s="49">
        <v>0</v>
      </c>
      <c r="AD144" s="49">
        <v>0</v>
      </c>
      <c r="AE144" s="49">
        <v>0</v>
      </c>
      <c r="AF144" s="49">
        <v>0</v>
      </c>
      <c r="AG144" s="49">
        <v>0</v>
      </c>
      <c r="AH144" s="49">
        <v>0</v>
      </c>
      <c r="AI144" s="41" t="s">
        <v>12</v>
      </c>
    </row>
    <row r="145" spans="1:35" ht="15" customHeight="1" x14ac:dyDescent="0.45">
      <c r="A145" s="35" t="s">
        <v>155</v>
      </c>
      <c r="B145" s="39" t="s">
        <v>47</v>
      </c>
      <c r="C145" s="49">
        <v>41.520882</v>
      </c>
      <c r="D145" s="49">
        <v>41.975788000000001</v>
      </c>
      <c r="E145" s="49">
        <v>42.345492999999998</v>
      </c>
      <c r="F145" s="49">
        <v>42.681530000000002</v>
      </c>
      <c r="G145" s="49">
        <v>42.943767999999999</v>
      </c>
      <c r="H145" s="49">
        <v>43.151862999999999</v>
      </c>
      <c r="I145" s="49">
        <v>43.654713000000001</v>
      </c>
      <c r="J145" s="49">
        <v>43.769272000000001</v>
      </c>
      <c r="K145" s="49">
        <v>43.869475999999999</v>
      </c>
      <c r="L145" s="49">
        <v>43.972693999999997</v>
      </c>
      <c r="M145" s="49">
        <v>44.075099999999999</v>
      </c>
      <c r="N145" s="49">
        <v>44.172085000000003</v>
      </c>
      <c r="O145" s="49">
        <v>44.275371999999997</v>
      </c>
      <c r="P145" s="49">
        <v>44.378677000000003</v>
      </c>
      <c r="Q145" s="49">
        <v>44.478081000000003</v>
      </c>
      <c r="R145" s="49">
        <v>44.514088000000001</v>
      </c>
      <c r="S145" s="49">
        <v>44.539619000000002</v>
      </c>
      <c r="T145" s="49">
        <v>44.564388000000001</v>
      </c>
      <c r="U145" s="49">
        <v>44.591137000000003</v>
      </c>
      <c r="V145" s="49">
        <v>44.614964000000001</v>
      </c>
      <c r="W145" s="49">
        <v>44.638184000000003</v>
      </c>
      <c r="X145" s="49">
        <v>44.664520000000003</v>
      </c>
      <c r="Y145" s="49">
        <v>44.689017999999997</v>
      </c>
      <c r="Z145" s="49">
        <v>44.711205</v>
      </c>
      <c r="AA145" s="49">
        <v>44.735722000000003</v>
      </c>
      <c r="AB145" s="49">
        <v>44.759987000000002</v>
      </c>
      <c r="AC145" s="49">
        <v>44.783211000000001</v>
      </c>
      <c r="AD145" s="49">
        <v>44.809230999999997</v>
      </c>
      <c r="AE145" s="49">
        <v>44.830891000000001</v>
      </c>
      <c r="AF145" s="49">
        <v>44.853737000000002</v>
      </c>
      <c r="AG145" s="49">
        <v>44.876975999999999</v>
      </c>
      <c r="AH145" s="49">
        <v>44.894176000000002</v>
      </c>
      <c r="AI145" s="41">
        <v>2.5230000000000001E-3</v>
      </c>
    </row>
    <row r="146" spans="1:35" ht="15" customHeight="1" x14ac:dyDescent="0.45">
      <c r="A146" s="35" t="s">
        <v>154</v>
      </c>
      <c r="B146" s="39" t="s">
        <v>45</v>
      </c>
      <c r="C146" s="49">
        <v>0</v>
      </c>
      <c r="D146" s="49">
        <v>0</v>
      </c>
      <c r="E146" s="49">
        <v>0</v>
      </c>
      <c r="F146" s="49">
        <v>0</v>
      </c>
      <c r="G146" s="49">
        <v>0</v>
      </c>
      <c r="H146" s="49">
        <v>0</v>
      </c>
      <c r="I146" s="49">
        <v>0</v>
      </c>
      <c r="J146" s="49">
        <v>0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49">
        <v>0</v>
      </c>
      <c r="Q146" s="49">
        <v>0</v>
      </c>
      <c r="R146" s="49">
        <v>0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49">
        <v>0</v>
      </c>
      <c r="AA146" s="49">
        <v>0</v>
      </c>
      <c r="AB146" s="49">
        <v>0</v>
      </c>
      <c r="AC146" s="49">
        <v>0</v>
      </c>
      <c r="AD146" s="49">
        <v>0</v>
      </c>
      <c r="AE146" s="49">
        <v>0</v>
      </c>
      <c r="AF146" s="49">
        <v>0</v>
      </c>
      <c r="AG146" s="49">
        <v>0</v>
      </c>
      <c r="AH146" s="49">
        <v>0</v>
      </c>
      <c r="AI146" s="41" t="s">
        <v>12</v>
      </c>
    </row>
    <row r="147" spans="1:35" ht="15" customHeight="1" x14ac:dyDescent="0.45">
      <c r="A147" s="35" t="s">
        <v>1202</v>
      </c>
      <c r="B147" s="39" t="s">
        <v>1052</v>
      </c>
      <c r="C147" s="49">
        <v>0</v>
      </c>
      <c r="D147" s="49">
        <v>0</v>
      </c>
      <c r="E147" s="49">
        <v>0</v>
      </c>
      <c r="F147" s="49">
        <v>0</v>
      </c>
      <c r="G147" s="49">
        <v>0</v>
      </c>
      <c r="H147" s="49">
        <v>0</v>
      </c>
      <c r="I147" s="49">
        <v>0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49">
        <v>0</v>
      </c>
      <c r="Q147" s="49">
        <v>0</v>
      </c>
      <c r="R147" s="49">
        <v>0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49">
        <v>0</v>
      </c>
      <c r="AA147" s="49">
        <v>0</v>
      </c>
      <c r="AB147" s="49">
        <v>0</v>
      </c>
      <c r="AC147" s="49">
        <v>0</v>
      </c>
      <c r="AD147" s="49">
        <v>0</v>
      </c>
      <c r="AE147" s="49">
        <v>0</v>
      </c>
      <c r="AF147" s="49">
        <v>0</v>
      </c>
      <c r="AG147" s="49">
        <v>0</v>
      </c>
      <c r="AH147" s="49">
        <v>0</v>
      </c>
      <c r="AI147" s="41" t="s">
        <v>12</v>
      </c>
    </row>
    <row r="148" spans="1:35" ht="15" customHeight="1" x14ac:dyDescent="0.45">
      <c r="A148" s="35" t="s">
        <v>1203</v>
      </c>
      <c r="B148" s="39" t="s">
        <v>1053</v>
      </c>
      <c r="C148" s="49">
        <v>0</v>
      </c>
      <c r="D148" s="49">
        <v>0</v>
      </c>
      <c r="E148" s="49">
        <v>0</v>
      </c>
      <c r="F148" s="49">
        <v>0</v>
      </c>
      <c r="G148" s="49">
        <v>0</v>
      </c>
      <c r="H148" s="49">
        <v>0</v>
      </c>
      <c r="I148" s="49">
        <v>0</v>
      </c>
      <c r="J148" s="49">
        <v>0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49">
        <v>0</v>
      </c>
      <c r="Q148" s="49">
        <v>0</v>
      </c>
      <c r="R148" s="49">
        <v>0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49">
        <v>0</v>
      </c>
      <c r="AA148" s="49">
        <v>0</v>
      </c>
      <c r="AB148" s="49">
        <v>0</v>
      </c>
      <c r="AC148" s="49">
        <v>0</v>
      </c>
      <c r="AD148" s="49">
        <v>0</v>
      </c>
      <c r="AE148" s="49">
        <v>0</v>
      </c>
      <c r="AF148" s="49">
        <v>0</v>
      </c>
      <c r="AG148" s="49">
        <v>0</v>
      </c>
      <c r="AH148" s="49">
        <v>0</v>
      </c>
      <c r="AI148" s="41" t="s">
        <v>12</v>
      </c>
    </row>
    <row r="149" spans="1:35" ht="15" customHeight="1" x14ac:dyDescent="0.45">
      <c r="A149" s="35" t="s">
        <v>153</v>
      </c>
      <c r="B149" s="39" t="s">
        <v>43</v>
      </c>
      <c r="C149" s="49">
        <v>0</v>
      </c>
      <c r="D149" s="49">
        <v>0</v>
      </c>
      <c r="E149" s="49">
        <v>0</v>
      </c>
      <c r="F149" s="49">
        <v>0</v>
      </c>
      <c r="G149" s="49">
        <v>0</v>
      </c>
      <c r="H149" s="49">
        <v>0</v>
      </c>
      <c r="I149" s="49">
        <v>0</v>
      </c>
      <c r="J149" s="49">
        <v>0</v>
      </c>
      <c r="K149" s="49">
        <v>0</v>
      </c>
      <c r="L149" s="49">
        <v>0</v>
      </c>
      <c r="M149" s="49">
        <v>0</v>
      </c>
      <c r="N149" s="49">
        <v>0</v>
      </c>
      <c r="O149" s="49">
        <v>0</v>
      </c>
      <c r="P149" s="49">
        <v>0</v>
      </c>
      <c r="Q149" s="49">
        <v>0</v>
      </c>
      <c r="R149" s="49">
        <v>0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49">
        <v>0</v>
      </c>
      <c r="AA149" s="49">
        <v>0</v>
      </c>
      <c r="AB149" s="49">
        <v>0</v>
      </c>
      <c r="AC149" s="49">
        <v>0</v>
      </c>
      <c r="AD149" s="49">
        <v>0</v>
      </c>
      <c r="AE149" s="49">
        <v>0</v>
      </c>
      <c r="AF149" s="49">
        <v>0</v>
      </c>
      <c r="AG149" s="49">
        <v>0</v>
      </c>
      <c r="AH149" s="49">
        <v>0</v>
      </c>
      <c r="AI149" s="41" t="s">
        <v>12</v>
      </c>
    </row>
    <row r="150" spans="1:35" ht="15" customHeight="1" x14ac:dyDescent="0.45">
      <c r="A150" s="35" t="s">
        <v>152</v>
      </c>
      <c r="B150" s="39" t="s">
        <v>41</v>
      </c>
      <c r="C150" s="49">
        <v>47.650993</v>
      </c>
      <c r="D150" s="49">
        <v>48.157158000000003</v>
      </c>
      <c r="E150" s="49">
        <v>48.505352000000002</v>
      </c>
      <c r="F150" s="49">
        <v>48.771652000000003</v>
      </c>
      <c r="G150" s="49">
        <v>49.022418999999999</v>
      </c>
      <c r="H150" s="49">
        <v>49.472973000000003</v>
      </c>
      <c r="I150" s="49">
        <v>49.906714999999998</v>
      </c>
      <c r="J150" s="49">
        <v>50.001156000000002</v>
      </c>
      <c r="K150" s="49">
        <v>50.095149999999997</v>
      </c>
      <c r="L150" s="49">
        <v>50.190902999999999</v>
      </c>
      <c r="M150" s="49">
        <v>50.286205000000002</v>
      </c>
      <c r="N150" s="49">
        <v>50.378326000000001</v>
      </c>
      <c r="O150" s="49">
        <v>50.474227999999997</v>
      </c>
      <c r="P150" s="49">
        <v>50.570065</v>
      </c>
      <c r="Q150" s="49">
        <v>50.663902</v>
      </c>
      <c r="R150" s="49">
        <v>50.694007999999997</v>
      </c>
      <c r="S150" s="49">
        <v>50.712119999999999</v>
      </c>
      <c r="T150" s="49">
        <v>50.729218000000003</v>
      </c>
      <c r="U150" s="49">
        <v>50.748756</v>
      </c>
      <c r="V150" s="49">
        <v>50.766922000000001</v>
      </c>
      <c r="W150" s="49">
        <v>50.785110000000003</v>
      </c>
      <c r="X150" s="49">
        <v>50.805737000000001</v>
      </c>
      <c r="Y150" s="49">
        <v>50.825271999999998</v>
      </c>
      <c r="Z150" s="49">
        <v>50.843291999999998</v>
      </c>
      <c r="AA150" s="49">
        <v>50.863140000000001</v>
      </c>
      <c r="AB150" s="49">
        <v>50.882995999999999</v>
      </c>
      <c r="AC150" s="49">
        <v>50.902369999999998</v>
      </c>
      <c r="AD150" s="49">
        <v>50.924056999999998</v>
      </c>
      <c r="AE150" s="49">
        <v>50.942520000000002</v>
      </c>
      <c r="AF150" s="49">
        <v>50.962283999999997</v>
      </c>
      <c r="AG150" s="49">
        <v>50.982306999999999</v>
      </c>
      <c r="AH150" s="49">
        <v>50.996493999999998</v>
      </c>
      <c r="AI150" s="41">
        <v>2.1909999999999998E-3</v>
      </c>
    </row>
    <row r="151" spans="1:35" ht="15" customHeight="1" x14ac:dyDescent="0.45">
      <c r="A151" s="35" t="s">
        <v>151</v>
      </c>
      <c r="B151" s="39" t="s">
        <v>39</v>
      </c>
      <c r="C151" s="49">
        <v>0</v>
      </c>
      <c r="D151" s="49">
        <v>0</v>
      </c>
      <c r="E151" s="49">
        <v>0</v>
      </c>
      <c r="F151" s="49">
        <v>0</v>
      </c>
      <c r="G151" s="49">
        <v>0</v>
      </c>
      <c r="H151" s="49">
        <v>0</v>
      </c>
      <c r="I151" s="49">
        <v>0</v>
      </c>
      <c r="J151" s="49">
        <v>0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49">
        <v>0</v>
      </c>
      <c r="Q151" s="49">
        <v>0</v>
      </c>
      <c r="R151" s="49">
        <v>0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49">
        <v>0</v>
      </c>
      <c r="AA151" s="49">
        <v>0</v>
      </c>
      <c r="AB151" s="49">
        <v>0</v>
      </c>
      <c r="AC151" s="49">
        <v>0</v>
      </c>
      <c r="AD151" s="49">
        <v>0</v>
      </c>
      <c r="AE151" s="49">
        <v>0</v>
      </c>
      <c r="AF151" s="49">
        <v>0</v>
      </c>
      <c r="AG151" s="49">
        <v>0</v>
      </c>
      <c r="AH151" s="49">
        <v>0</v>
      </c>
      <c r="AI151" s="41" t="s">
        <v>12</v>
      </c>
    </row>
    <row r="152" spans="1:35" ht="15" customHeight="1" x14ac:dyDescent="0.45">
      <c r="A152" s="35" t="s">
        <v>150</v>
      </c>
      <c r="B152" s="39" t="s">
        <v>37</v>
      </c>
      <c r="C152" s="49">
        <v>40.686962000000001</v>
      </c>
      <c r="D152" s="49">
        <v>41.305660000000003</v>
      </c>
      <c r="E152" s="49">
        <v>41.883552999999999</v>
      </c>
      <c r="F152" s="49">
        <v>42.393783999999997</v>
      </c>
      <c r="G152" s="49">
        <v>42.880671999999997</v>
      </c>
      <c r="H152" s="49">
        <v>43.369228</v>
      </c>
      <c r="I152" s="49">
        <v>43.620964000000001</v>
      </c>
      <c r="J152" s="49">
        <v>43.711159000000002</v>
      </c>
      <c r="K152" s="49">
        <v>43.800930000000001</v>
      </c>
      <c r="L152" s="49">
        <v>43.891632000000001</v>
      </c>
      <c r="M152" s="49">
        <v>43.981991000000001</v>
      </c>
      <c r="N152" s="49">
        <v>44.070498999999998</v>
      </c>
      <c r="O152" s="49">
        <v>44.161105999999997</v>
      </c>
      <c r="P152" s="49">
        <v>44.251750999999999</v>
      </c>
      <c r="Q152" s="49">
        <v>44.341152000000001</v>
      </c>
      <c r="R152" s="49">
        <v>44.366554000000001</v>
      </c>
      <c r="S152" s="49">
        <v>44.379207999999998</v>
      </c>
      <c r="T152" s="49">
        <v>44.392014000000003</v>
      </c>
      <c r="U152" s="49">
        <v>44.406478999999997</v>
      </c>
      <c r="V152" s="49">
        <v>44.420155000000001</v>
      </c>
      <c r="W152" s="49">
        <v>44.433745999999999</v>
      </c>
      <c r="X152" s="49">
        <v>44.449097000000002</v>
      </c>
      <c r="Y152" s="49">
        <v>44.463898</v>
      </c>
      <c r="Z152" s="49">
        <v>44.477760000000004</v>
      </c>
      <c r="AA152" s="49">
        <v>44.493000000000002</v>
      </c>
      <c r="AB152" s="49">
        <v>44.508308</v>
      </c>
      <c r="AC152" s="49">
        <v>44.523186000000003</v>
      </c>
      <c r="AD152" s="49">
        <v>44.539959000000003</v>
      </c>
      <c r="AE152" s="49">
        <v>44.554611000000001</v>
      </c>
      <c r="AF152" s="49">
        <v>44.570107</v>
      </c>
      <c r="AG152" s="49">
        <v>44.586024999999999</v>
      </c>
      <c r="AH152" s="49">
        <v>44.596026999999999</v>
      </c>
      <c r="AI152" s="41">
        <v>2.9640000000000001E-3</v>
      </c>
    </row>
    <row r="153" spans="1:35" ht="15" customHeight="1" x14ac:dyDescent="0.45">
      <c r="A153" s="35" t="s">
        <v>149</v>
      </c>
      <c r="B153" s="39" t="s">
        <v>35</v>
      </c>
      <c r="C153" s="49">
        <v>0</v>
      </c>
      <c r="D153" s="49">
        <v>0</v>
      </c>
      <c r="E153" s="49">
        <v>0</v>
      </c>
      <c r="F153" s="49">
        <v>0</v>
      </c>
      <c r="G153" s="49">
        <v>0</v>
      </c>
      <c r="H153" s="49">
        <v>0</v>
      </c>
      <c r="I153" s="49">
        <v>0</v>
      </c>
      <c r="J153" s="49">
        <v>0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49">
        <v>0</v>
      </c>
      <c r="Q153" s="49">
        <v>0</v>
      </c>
      <c r="R153" s="49">
        <v>0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49">
        <v>0</v>
      </c>
      <c r="AA153" s="49">
        <v>0</v>
      </c>
      <c r="AB153" s="49">
        <v>0</v>
      </c>
      <c r="AC153" s="49">
        <v>0</v>
      </c>
      <c r="AD153" s="49">
        <v>0</v>
      </c>
      <c r="AE153" s="49">
        <v>0</v>
      </c>
      <c r="AF153" s="49">
        <v>0</v>
      </c>
      <c r="AG153" s="49">
        <v>0</v>
      </c>
      <c r="AH153" s="49">
        <v>0</v>
      </c>
      <c r="AI153" s="41" t="s">
        <v>12</v>
      </c>
    </row>
    <row r="154" spans="1:35" ht="15" customHeight="1" x14ac:dyDescent="0.45">
      <c r="A154" s="35" t="s">
        <v>148</v>
      </c>
      <c r="B154" s="39" t="s">
        <v>33</v>
      </c>
      <c r="C154" s="49">
        <v>0</v>
      </c>
      <c r="D154" s="49">
        <v>0</v>
      </c>
      <c r="E154" s="49">
        <v>0</v>
      </c>
      <c r="F154" s="49">
        <v>0</v>
      </c>
      <c r="G154" s="49">
        <v>0</v>
      </c>
      <c r="H154" s="49">
        <v>0</v>
      </c>
      <c r="I154" s="49">
        <v>0</v>
      </c>
      <c r="J154" s="49">
        <v>0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49">
        <v>0</v>
      </c>
      <c r="Q154" s="49">
        <v>0</v>
      </c>
      <c r="R154" s="49">
        <v>0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49">
        <v>0</v>
      </c>
      <c r="AA154" s="49">
        <v>0</v>
      </c>
      <c r="AB154" s="49">
        <v>0</v>
      </c>
      <c r="AC154" s="49">
        <v>0</v>
      </c>
      <c r="AD154" s="49">
        <v>0</v>
      </c>
      <c r="AE154" s="49">
        <v>0</v>
      </c>
      <c r="AF154" s="49">
        <v>0</v>
      </c>
      <c r="AG154" s="49">
        <v>0</v>
      </c>
      <c r="AH154" s="49">
        <v>0</v>
      </c>
      <c r="AI154" s="41" t="s">
        <v>12</v>
      </c>
    </row>
    <row r="155" spans="1:35" ht="15" customHeight="1" x14ac:dyDescent="0.45">
      <c r="A155" s="35" t="s">
        <v>1204</v>
      </c>
      <c r="B155" s="39" t="s">
        <v>1054</v>
      </c>
      <c r="C155" s="49">
        <v>0</v>
      </c>
      <c r="D155" s="49">
        <v>0</v>
      </c>
      <c r="E155" s="49">
        <v>0</v>
      </c>
      <c r="F155" s="49">
        <v>0</v>
      </c>
      <c r="G155" s="49">
        <v>0</v>
      </c>
      <c r="H155" s="49">
        <v>0</v>
      </c>
      <c r="I155" s="49">
        <v>0</v>
      </c>
      <c r="J155" s="49">
        <v>0</v>
      </c>
      <c r="K155" s="49">
        <v>0</v>
      </c>
      <c r="L155" s="49">
        <v>0</v>
      </c>
      <c r="M155" s="49">
        <v>0</v>
      </c>
      <c r="N155" s="49">
        <v>0</v>
      </c>
      <c r="O155" s="49">
        <v>0</v>
      </c>
      <c r="P155" s="49">
        <v>0</v>
      </c>
      <c r="Q155" s="49">
        <v>0</v>
      </c>
      <c r="R155" s="49">
        <v>0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49">
        <v>0</v>
      </c>
      <c r="AA155" s="49">
        <v>0</v>
      </c>
      <c r="AB155" s="49">
        <v>0</v>
      </c>
      <c r="AC155" s="49">
        <v>0</v>
      </c>
      <c r="AD155" s="49">
        <v>0</v>
      </c>
      <c r="AE155" s="49">
        <v>0</v>
      </c>
      <c r="AF155" s="49">
        <v>0</v>
      </c>
      <c r="AG155" s="49">
        <v>0</v>
      </c>
      <c r="AH155" s="49">
        <v>0</v>
      </c>
      <c r="AI155" s="41" t="s">
        <v>12</v>
      </c>
    </row>
    <row r="156" spans="1:35" ht="15" customHeight="1" x14ac:dyDescent="0.45">
      <c r="A156" s="35" t="s">
        <v>1205</v>
      </c>
      <c r="B156" s="39" t="s">
        <v>1055</v>
      </c>
      <c r="C156" s="49">
        <v>0</v>
      </c>
      <c r="D156" s="49">
        <v>0</v>
      </c>
      <c r="E156" s="49">
        <v>0</v>
      </c>
      <c r="F156" s="49">
        <v>0</v>
      </c>
      <c r="G156" s="49">
        <v>0</v>
      </c>
      <c r="H156" s="49">
        <v>0</v>
      </c>
      <c r="I156" s="49">
        <v>0</v>
      </c>
      <c r="J156" s="49">
        <v>0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49">
        <v>0</v>
      </c>
      <c r="Q156" s="49">
        <v>0</v>
      </c>
      <c r="R156" s="49">
        <v>0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49">
        <v>0</v>
      </c>
      <c r="AA156" s="49">
        <v>0</v>
      </c>
      <c r="AB156" s="49">
        <v>0</v>
      </c>
      <c r="AC156" s="49">
        <v>0</v>
      </c>
      <c r="AD156" s="49">
        <v>0</v>
      </c>
      <c r="AE156" s="49">
        <v>0</v>
      </c>
      <c r="AF156" s="49">
        <v>0</v>
      </c>
      <c r="AG156" s="49">
        <v>0</v>
      </c>
      <c r="AH156" s="49">
        <v>0</v>
      </c>
      <c r="AI156" s="41" t="s">
        <v>12</v>
      </c>
    </row>
    <row r="157" spans="1:35" ht="15" customHeight="1" x14ac:dyDescent="0.45">
      <c r="A157" s="31"/>
      <c r="B157" s="38" t="s">
        <v>147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</row>
    <row r="158" spans="1:35" ht="15" customHeight="1" x14ac:dyDescent="0.45">
      <c r="A158" s="35" t="s">
        <v>146</v>
      </c>
      <c r="B158" s="39" t="s">
        <v>55</v>
      </c>
      <c r="C158" s="49">
        <v>0</v>
      </c>
      <c r="D158" s="49">
        <v>0</v>
      </c>
      <c r="E158" s="49">
        <v>0</v>
      </c>
      <c r="F158" s="49">
        <v>0</v>
      </c>
      <c r="G158" s="49">
        <v>0</v>
      </c>
      <c r="H158" s="49">
        <v>0</v>
      </c>
      <c r="I158" s="49">
        <v>0</v>
      </c>
      <c r="J158" s="49">
        <v>0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49">
        <v>0</v>
      </c>
      <c r="Q158" s="49">
        <v>0</v>
      </c>
      <c r="R158" s="49">
        <v>0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49">
        <v>0</v>
      </c>
      <c r="AA158" s="49">
        <v>0</v>
      </c>
      <c r="AB158" s="49">
        <v>0</v>
      </c>
      <c r="AC158" s="49">
        <v>0</v>
      </c>
      <c r="AD158" s="49">
        <v>0</v>
      </c>
      <c r="AE158" s="49">
        <v>0</v>
      </c>
      <c r="AF158" s="49">
        <v>0</v>
      </c>
      <c r="AG158" s="49">
        <v>0</v>
      </c>
      <c r="AH158" s="49">
        <v>0</v>
      </c>
      <c r="AI158" s="41" t="s">
        <v>12</v>
      </c>
    </row>
    <row r="159" spans="1:35" ht="15" customHeight="1" x14ac:dyDescent="0.45">
      <c r="A159" s="35" t="s">
        <v>145</v>
      </c>
      <c r="B159" s="39" t="s">
        <v>53</v>
      </c>
      <c r="C159" s="49">
        <v>0</v>
      </c>
      <c r="D159" s="49">
        <v>0</v>
      </c>
      <c r="E159" s="49">
        <v>0</v>
      </c>
      <c r="F159" s="49">
        <v>0</v>
      </c>
      <c r="G159" s="49">
        <v>0</v>
      </c>
      <c r="H159" s="49">
        <v>0</v>
      </c>
      <c r="I159" s="49">
        <v>0</v>
      </c>
      <c r="J159" s="49">
        <v>0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49">
        <v>0</v>
      </c>
      <c r="Q159" s="49">
        <v>0</v>
      </c>
      <c r="R159" s="49">
        <v>0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49">
        <v>0</v>
      </c>
      <c r="AA159" s="49">
        <v>0</v>
      </c>
      <c r="AB159" s="49">
        <v>0</v>
      </c>
      <c r="AC159" s="49">
        <v>0</v>
      </c>
      <c r="AD159" s="49">
        <v>0</v>
      </c>
      <c r="AE159" s="49">
        <v>0</v>
      </c>
      <c r="AF159" s="49">
        <v>0</v>
      </c>
      <c r="AG159" s="49">
        <v>0</v>
      </c>
      <c r="AH159" s="49">
        <v>0</v>
      </c>
      <c r="AI159" s="41" t="s">
        <v>12</v>
      </c>
    </row>
    <row r="160" spans="1:35" ht="15" customHeight="1" x14ac:dyDescent="0.45">
      <c r="A160" s="35" t="s">
        <v>144</v>
      </c>
      <c r="B160" s="39" t="s">
        <v>51</v>
      </c>
      <c r="C160" s="49">
        <v>36.207293999999997</v>
      </c>
      <c r="D160" s="49">
        <v>36.652416000000002</v>
      </c>
      <c r="E160" s="49">
        <v>37.014668</v>
      </c>
      <c r="F160" s="49">
        <v>37.403576000000001</v>
      </c>
      <c r="G160" s="49">
        <v>37.801949</v>
      </c>
      <c r="H160" s="49">
        <v>38.003754000000001</v>
      </c>
      <c r="I160" s="49">
        <v>38.409111000000003</v>
      </c>
      <c r="J160" s="49">
        <v>38.52243</v>
      </c>
      <c r="K160" s="49">
        <v>38.624564999999997</v>
      </c>
      <c r="L160" s="49">
        <v>38.730476000000003</v>
      </c>
      <c r="M160" s="49">
        <v>38.835116999999997</v>
      </c>
      <c r="N160" s="49">
        <v>38.933754</v>
      </c>
      <c r="O160" s="49">
        <v>39.039527999999997</v>
      </c>
      <c r="P160" s="49">
        <v>39.144725999999999</v>
      </c>
      <c r="Q160" s="49">
        <v>39.245795999999999</v>
      </c>
      <c r="R160" s="49">
        <v>39.285209999999999</v>
      </c>
      <c r="S160" s="49">
        <v>39.312710000000003</v>
      </c>
      <c r="T160" s="49">
        <v>39.339148999999999</v>
      </c>
      <c r="U160" s="49">
        <v>39.368586999999998</v>
      </c>
      <c r="V160" s="49">
        <v>39.394908999999998</v>
      </c>
      <c r="W160" s="49">
        <v>39.420558999999997</v>
      </c>
      <c r="X160" s="49">
        <v>39.450771000000003</v>
      </c>
      <c r="Y160" s="49">
        <v>39.479092000000001</v>
      </c>
      <c r="Z160" s="49">
        <v>39.504707000000003</v>
      </c>
      <c r="AA160" s="49">
        <v>39.533442999999998</v>
      </c>
      <c r="AB160" s="49">
        <v>39.562103</v>
      </c>
      <c r="AC160" s="49">
        <v>39.589478</v>
      </c>
      <c r="AD160" s="49">
        <v>39.620868999999999</v>
      </c>
      <c r="AE160" s="49">
        <v>39.646895999999998</v>
      </c>
      <c r="AF160" s="49">
        <v>39.674647999999998</v>
      </c>
      <c r="AG160" s="49">
        <v>39.702972000000003</v>
      </c>
      <c r="AH160" s="49">
        <v>39.725498000000002</v>
      </c>
      <c r="AI160" s="41">
        <v>2.996E-3</v>
      </c>
    </row>
    <row r="161" spans="1:35" ht="15" customHeight="1" x14ac:dyDescent="0.45">
      <c r="A161" s="35" t="s">
        <v>143</v>
      </c>
      <c r="B161" s="39" t="s">
        <v>49</v>
      </c>
      <c r="C161" s="49">
        <v>34.394550000000002</v>
      </c>
      <c r="D161" s="49">
        <v>34.830730000000003</v>
      </c>
      <c r="E161" s="49">
        <v>35.120559999999998</v>
      </c>
      <c r="F161" s="49">
        <v>35.444603000000001</v>
      </c>
      <c r="G161" s="49">
        <v>35.752414999999999</v>
      </c>
      <c r="H161" s="49">
        <v>35.987347</v>
      </c>
      <c r="I161" s="49">
        <v>36.574539000000001</v>
      </c>
      <c r="J161" s="49">
        <v>36.688572000000001</v>
      </c>
      <c r="K161" s="49">
        <v>36.788887000000003</v>
      </c>
      <c r="L161" s="49">
        <v>36.892417999999999</v>
      </c>
      <c r="M161" s="49">
        <v>36.994644000000001</v>
      </c>
      <c r="N161" s="49">
        <v>37.091591000000001</v>
      </c>
      <c r="O161" s="49">
        <v>37.195552999999997</v>
      </c>
      <c r="P161" s="49">
        <v>37.297942999999997</v>
      </c>
      <c r="Q161" s="49">
        <v>37.397342999999999</v>
      </c>
      <c r="R161" s="49">
        <v>37.435349000000002</v>
      </c>
      <c r="S161" s="49">
        <v>37.463470000000001</v>
      </c>
      <c r="T161" s="49">
        <v>37.490543000000002</v>
      </c>
      <c r="U161" s="49">
        <v>37.518318000000001</v>
      </c>
      <c r="V161" s="49">
        <v>37.543033999999999</v>
      </c>
      <c r="W161" s="49">
        <v>37.567013000000003</v>
      </c>
      <c r="X161" s="49">
        <v>37.594639000000001</v>
      </c>
      <c r="Y161" s="49">
        <v>37.620410999999997</v>
      </c>
      <c r="Z161" s="49">
        <v>37.643695999999998</v>
      </c>
      <c r="AA161" s="49">
        <v>37.669688999999998</v>
      </c>
      <c r="AB161" s="49">
        <v>37.695503000000002</v>
      </c>
      <c r="AC161" s="49">
        <v>37.720013000000002</v>
      </c>
      <c r="AD161" s="49">
        <v>37.748069999999998</v>
      </c>
      <c r="AE161" s="49">
        <v>37.771422999999999</v>
      </c>
      <c r="AF161" s="49">
        <v>37.796126999999998</v>
      </c>
      <c r="AG161" s="49">
        <v>37.821331000000001</v>
      </c>
      <c r="AH161" s="49">
        <v>37.840626</v>
      </c>
      <c r="AI161" s="41">
        <v>3.0850000000000001E-3</v>
      </c>
    </row>
    <row r="162" spans="1:35" ht="15" customHeight="1" x14ac:dyDescent="0.45">
      <c r="A162" s="35" t="s">
        <v>142</v>
      </c>
      <c r="B162" s="39" t="s">
        <v>47</v>
      </c>
      <c r="C162" s="49">
        <v>41.322502</v>
      </c>
      <c r="D162" s="49">
        <v>41.779727999999999</v>
      </c>
      <c r="E162" s="49">
        <v>42.151474</v>
      </c>
      <c r="F162" s="49">
        <v>42.480446000000001</v>
      </c>
      <c r="G162" s="49">
        <v>42.742137999999997</v>
      </c>
      <c r="H162" s="49">
        <v>42.953392000000001</v>
      </c>
      <c r="I162" s="49">
        <v>43.412567000000003</v>
      </c>
      <c r="J162" s="49">
        <v>43.526802000000004</v>
      </c>
      <c r="K162" s="49">
        <v>43.626964999999998</v>
      </c>
      <c r="L162" s="49">
        <v>43.730060999999999</v>
      </c>
      <c r="M162" s="49">
        <v>43.832275000000003</v>
      </c>
      <c r="N162" s="49">
        <v>43.929146000000003</v>
      </c>
      <c r="O162" s="49">
        <v>44.032463</v>
      </c>
      <c r="P162" s="49">
        <v>44.135223000000003</v>
      </c>
      <c r="Q162" s="49">
        <v>44.234122999999997</v>
      </c>
      <c r="R162" s="49">
        <v>44.270412</v>
      </c>
      <c r="S162" s="49">
        <v>44.295738</v>
      </c>
      <c r="T162" s="49">
        <v>44.320312000000001</v>
      </c>
      <c r="U162" s="49">
        <v>44.346851000000001</v>
      </c>
      <c r="V162" s="49">
        <v>44.370505999999999</v>
      </c>
      <c r="W162" s="49">
        <v>44.393585000000002</v>
      </c>
      <c r="X162" s="49">
        <v>44.419848999999999</v>
      </c>
      <c r="Y162" s="49">
        <v>44.444324000000002</v>
      </c>
      <c r="Z162" s="49">
        <v>44.466473000000001</v>
      </c>
      <c r="AA162" s="49">
        <v>44.490882999999997</v>
      </c>
      <c r="AB162" s="49">
        <v>44.514896</v>
      </c>
      <c r="AC162" s="49">
        <v>44.537674000000003</v>
      </c>
      <c r="AD162" s="49">
        <v>44.563552999999999</v>
      </c>
      <c r="AE162" s="49">
        <v>44.585166999999998</v>
      </c>
      <c r="AF162" s="49">
        <v>44.608044</v>
      </c>
      <c r="AG162" s="49">
        <v>44.631287</v>
      </c>
      <c r="AH162" s="49">
        <v>44.648536999999997</v>
      </c>
      <c r="AI162" s="41">
        <v>2.5000000000000001E-3</v>
      </c>
    </row>
    <row r="163" spans="1:35" ht="15" customHeight="1" x14ac:dyDescent="0.45">
      <c r="A163" s="35" t="s">
        <v>141</v>
      </c>
      <c r="B163" s="39" t="s">
        <v>45</v>
      </c>
      <c r="C163" s="49">
        <v>0</v>
      </c>
      <c r="D163" s="49">
        <v>0</v>
      </c>
      <c r="E163" s="49">
        <v>0</v>
      </c>
      <c r="F163" s="49">
        <v>0</v>
      </c>
      <c r="G163" s="49">
        <v>0</v>
      </c>
      <c r="H163" s="49">
        <v>0</v>
      </c>
      <c r="I163" s="49">
        <v>0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49">
        <v>0</v>
      </c>
      <c r="Q163" s="49">
        <v>0</v>
      </c>
      <c r="R163" s="49">
        <v>0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49">
        <v>0</v>
      </c>
      <c r="AA163" s="49">
        <v>0</v>
      </c>
      <c r="AB163" s="49">
        <v>0</v>
      </c>
      <c r="AC163" s="49">
        <v>0</v>
      </c>
      <c r="AD163" s="49">
        <v>0</v>
      </c>
      <c r="AE163" s="49">
        <v>0</v>
      </c>
      <c r="AF163" s="49">
        <v>0</v>
      </c>
      <c r="AG163" s="49">
        <v>0</v>
      </c>
      <c r="AH163" s="49">
        <v>0</v>
      </c>
      <c r="AI163" s="41" t="s">
        <v>12</v>
      </c>
    </row>
    <row r="164" spans="1:35" ht="15" customHeight="1" x14ac:dyDescent="0.45">
      <c r="A164" s="35" t="s">
        <v>1206</v>
      </c>
      <c r="B164" s="39" t="s">
        <v>1052</v>
      </c>
      <c r="C164" s="49">
        <v>0</v>
      </c>
      <c r="D164" s="49">
        <v>0</v>
      </c>
      <c r="E164" s="49">
        <v>0</v>
      </c>
      <c r="F164" s="49">
        <v>0</v>
      </c>
      <c r="G164" s="49">
        <v>0</v>
      </c>
      <c r="H164" s="49">
        <v>0</v>
      </c>
      <c r="I164" s="49">
        <v>0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49">
        <v>0</v>
      </c>
      <c r="Q164" s="49">
        <v>0</v>
      </c>
      <c r="R164" s="49">
        <v>0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49">
        <v>0</v>
      </c>
      <c r="AA164" s="49">
        <v>0</v>
      </c>
      <c r="AB164" s="49">
        <v>0</v>
      </c>
      <c r="AC164" s="49">
        <v>0</v>
      </c>
      <c r="AD164" s="49">
        <v>0</v>
      </c>
      <c r="AE164" s="49">
        <v>0</v>
      </c>
      <c r="AF164" s="49">
        <v>0</v>
      </c>
      <c r="AG164" s="49">
        <v>0</v>
      </c>
      <c r="AH164" s="49">
        <v>0</v>
      </c>
      <c r="AI164" s="41" t="s">
        <v>12</v>
      </c>
    </row>
    <row r="165" spans="1:35" ht="15" customHeight="1" x14ac:dyDescent="0.45">
      <c r="A165" s="35" t="s">
        <v>1207</v>
      </c>
      <c r="B165" s="39" t="s">
        <v>1053</v>
      </c>
      <c r="C165" s="49">
        <v>0</v>
      </c>
      <c r="D165" s="49">
        <v>0</v>
      </c>
      <c r="E165" s="49">
        <v>0</v>
      </c>
      <c r="F165" s="49">
        <v>0</v>
      </c>
      <c r="G165" s="49">
        <v>0</v>
      </c>
      <c r="H165" s="49">
        <v>0</v>
      </c>
      <c r="I165" s="49">
        <v>0</v>
      </c>
      <c r="J165" s="49">
        <v>0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49">
        <v>0</v>
      </c>
      <c r="Q165" s="49">
        <v>0</v>
      </c>
      <c r="R165" s="49">
        <v>0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49">
        <v>0</v>
      </c>
      <c r="AA165" s="49">
        <v>0</v>
      </c>
      <c r="AB165" s="49">
        <v>0</v>
      </c>
      <c r="AC165" s="49">
        <v>0</v>
      </c>
      <c r="AD165" s="49">
        <v>0</v>
      </c>
      <c r="AE165" s="49">
        <v>0</v>
      </c>
      <c r="AF165" s="49">
        <v>0</v>
      </c>
      <c r="AG165" s="49">
        <v>0</v>
      </c>
      <c r="AH165" s="49">
        <v>0</v>
      </c>
      <c r="AI165" s="41" t="s">
        <v>12</v>
      </c>
    </row>
    <row r="166" spans="1:35" ht="15" customHeight="1" x14ac:dyDescent="0.45">
      <c r="A166" s="35" t="s">
        <v>140</v>
      </c>
      <c r="B166" s="39" t="s">
        <v>43</v>
      </c>
      <c r="C166" s="49">
        <v>0</v>
      </c>
      <c r="D166" s="49">
        <v>0</v>
      </c>
      <c r="E166" s="49">
        <v>0</v>
      </c>
      <c r="F166" s="49">
        <v>0</v>
      </c>
      <c r="G166" s="49">
        <v>0</v>
      </c>
      <c r="H166" s="49">
        <v>0</v>
      </c>
      <c r="I166" s="49">
        <v>0</v>
      </c>
      <c r="J166" s="49">
        <v>0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49">
        <v>0</v>
      </c>
      <c r="Q166" s="49">
        <v>0</v>
      </c>
      <c r="R166" s="49">
        <v>0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49">
        <v>0</v>
      </c>
      <c r="AA166" s="49">
        <v>0</v>
      </c>
      <c r="AB166" s="49">
        <v>0</v>
      </c>
      <c r="AC166" s="49">
        <v>0</v>
      </c>
      <c r="AD166" s="49">
        <v>0</v>
      </c>
      <c r="AE166" s="49">
        <v>0</v>
      </c>
      <c r="AF166" s="49">
        <v>0</v>
      </c>
      <c r="AG166" s="49">
        <v>0</v>
      </c>
      <c r="AH166" s="49">
        <v>0</v>
      </c>
      <c r="AI166" s="41" t="s">
        <v>12</v>
      </c>
    </row>
    <row r="167" spans="1:35" ht="15" customHeight="1" x14ac:dyDescent="0.45">
      <c r="A167" s="35" t="s">
        <v>139</v>
      </c>
      <c r="B167" s="39" t="s">
        <v>41</v>
      </c>
      <c r="C167" s="49">
        <v>44.872993000000001</v>
      </c>
      <c r="D167" s="49">
        <v>45.384731000000002</v>
      </c>
      <c r="E167" s="49">
        <v>45.738028999999997</v>
      </c>
      <c r="F167" s="49">
        <v>46.012756000000003</v>
      </c>
      <c r="G167" s="49">
        <v>46.266334999999998</v>
      </c>
      <c r="H167" s="49">
        <v>46.717728000000001</v>
      </c>
      <c r="I167" s="49">
        <v>47.098534000000001</v>
      </c>
      <c r="J167" s="49">
        <v>47.192177000000001</v>
      </c>
      <c r="K167" s="49">
        <v>47.285248000000003</v>
      </c>
      <c r="L167" s="49">
        <v>47.379832999999998</v>
      </c>
      <c r="M167" s="49">
        <v>47.473869000000001</v>
      </c>
      <c r="N167" s="49">
        <v>47.564971999999997</v>
      </c>
      <c r="O167" s="49">
        <v>47.659309</v>
      </c>
      <c r="P167" s="49">
        <v>47.753489999999999</v>
      </c>
      <c r="Q167" s="49">
        <v>47.845730000000003</v>
      </c>
      <c r="R167" s="49">
        <v>47.874392999999998</v>
      </c>
      <c r="S167" s="49">
        <v>47.890605999999998</v>
      </c>
      <c r="T167" s="49">
        <v>47.906246000000003</v>
      </c>
      <c r="U167" s="49">
        <v>47.924174999999998</v>
      </c>
      <c r="V167" s="49">
        <v>47.940539999999999</v>
      </c>
      <c r="W167" s="49">
        <v>47.956862999999998</v>
      </c>
      <c r="X167" s="49">
        <v>47.975197000000001</v>
      </c>
      <c r="Y167" s="49">
        <v>47.992626000000001</v>
      </c>
      <c r="Z167" s="49">
        <v>48.008766000000001</v>
      </c>
      <c r="AA167" s="49">
        <v>48.026370999999997</v>
      </c>
      <c r="AB167" s="49">
        <v>48.043953000000002</v>
      </c>
      <c r="AC167" s="49">
        <v>48.061152999999997</v>
      </c>
      <c r="AD167" s="49">
        <v>48.080199999999998</v>
      </c>
      <c r="AE167" s="49">
        <v>48.096550000000001</v>
      </c>
      <c r="AF167" s="49">
        <v>48.113987000000002</v>
      </c>
      <c r="AG167" s="49">
        <v>48.134529000000001</v>
      </c>
      <c r="AH167" s="49">
        <v>48.167808999999998</v>
      </c>
      <c r="AI167" s="41">
        <v>2.2880000000000001E-3</v>
      </c>
    </row>
    <row r="168" spans="1:35" ht="15" customHeight="1" x14ac:dyDescent="0.45">
      <c r="A168" s="35" t="s">
        <v>138</v>
      </c>
      <c r="B168" s="39" t="s">
        <v>39</v>
      </c>
      <c r="C168" s="49">
        <v>0</v>
      </c>
      <c r="D168" s="49">
        <v>0</v>
      </c>
      <c r="E168" s="49">
        <v>0</v>
      </c>
      <c r="F168" s="49">
        <v>0</v>
      </c>
      <c r="G168" s="49">
        <v>0</v>
      </c>
      <c r="H168" s="49">
        <v>0</v>
      </c>
      <c r="I168" s="49">
        <v>0</v>
      </c>
      <c r="J168" s="49">
        <v>0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49">
        <v>0</v>
      </c>
      <c r="Q168" s="49">
        <v>0</v>
      </c>
      <c r="R168" s="49">
        <v>0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49">
        <v>0</v>
      </c>
      <c r="AA168" s="49">
        <v>0</v>
      </c>
      <c r="AB168" s="49">
        <v>0</v>
      </c>
      <c r="AC168" s="49">
        <v>0</v>
      </c>
      <c r="AD168" s="49">
        <v>0</v>
      </c>
      <c r="AE168" s="49">
        <v>0</v>
      </c>
      <c r="AF168" s="49">
        <v>0</v>
      </c>
      <c r="AG168" s="49">
        <v>0</v>
      </c>
      <c r="AH168" s="49">
        <v>0</v>
      </c>
      <c r="AI168" s="41" t="s">
        <v>12</v>
      </c>
    </row>
    <row r="169" spans="1:35" ht="15" customHeight="1" x14ac:dyDescent="0.45">
      <c r="A169" s="35" t="s">
        <v>137</v>
      </c>
      <c r="B169" s="39" t="s">
        <v>37</v>
      </c>
      <c r="C169" s="49">
        <v>37.910404</v>
      </c>
      <c r="D169" s="49">
        <v>38.542006999999998</v>
      </c>
      <c r="E169" s="49">
        <v>39.115627000000003</v>
      </c>
      <c r="F169" s="49">
        <v>39.631176000000004</v>
      </c>
      <c r="G169" s="49">
        <v>40.118552999999999</v>
      </c>
      <c r="H169" s="49">
        <v>40.601151000000002</v>
      </c>
      <c r="I169" s="49">
        <v>40.808151000000002</v>
      </c>
      <c r="J169" s="49">
        <v>40.897143999999997</v>
      </c>
      <c r="K169" s="49">
        <v>40.985602999999998</v>
      </c>
      <c r="L169" s="49">
        <v>41.074581000000002</v>
      </c>
      <c r="M169" s="49">
        <v>41.163108999999999</v>
      </c>
      <c r="N169" s="49">
        <v>41.250216999999999</v>
      </c>
      <c r="O169" s="49">
        <v>41.338656999999998</v>
      </c>
      <c r="P169" s="49">
        <v>41.426968000000002</v>
      </c>
      <c r="Q169" s="49">
        <v>41.514274999999998</v>
      </c>
      <c r="R169" s="49">
        <v>41.536780999999998</v>
      </c>
      <c r="S169" s="49">
        <v>41.546959000000001</v>
      </c>
      <c r="T169" s="49">
        <v>41.557484000000002</v>
      </c>
      <c r="U169" s="49">
        <v>41.568984999999998</v>
      </c>
      <c r="V169" s="49">
        <v>41.579998000000003</v>
      </c>
      <c r="W169" s="49">
        <v>41.590870000000002</v>
      </c>
      <c r="X169" s="49">
        <v>41.602874999999997</v>
      </c>
      <c r="Y169" s="49">
        <v>41.614544000000002</v>
      </c>
      <c r="Z169" s="49">
        <v>41.625568000000001</v>
      </c>
      <c r="AA169" s="49">
        <v>41.637431999999997</v>
      </c>
      <c r="AB169" s="49">
        <v>41.649310999999997</v>
      </c>
      <c r="AC169" s="49">
        <v>41.660870000000003</v>
      </c>
      <c r="AD169" s="49">
        <v>41.673606999999997</v>
      </c>
      <c r="AE169" s="49">
        <v>41.685023999999999</v>
      </c>
      <c r="AF169" s="49">
        <v>41.696933999999999</v>
      </c>
      <c r="AG169" s="49">
        <v>41.709094999999998</v>
      </c>
      <c r="AH169" s="49">
        <v>41.715229000000001</v>
      </c>
      <c r="AI169" s="41">
        <v>3.0899999999999999E-3</v>
      </c>
    </row>
    <row r="170" spans="1:35" ht="15" customHeight="1" x14ac:dyDescent="0.45">
      <c r="A170" s="35" t="s">
        <v>136</v>
      </c>
      <c r="B170" s="39" t="s">
        <v>35</v>
      </c>
      <c r="C170" s="49">
        <v>0</v>
      </c>
      <c r="D170" s="49">
        <v>0</v>
      </c>
      <c r="E170" s="49">
        <v>0</v>
      </c>
      <c r="F170" s="49">
        <v>0</v>
      </c>
      <c r="G170" s="49">
        <v>0</v>
      </c>
      <c r="H170" s="49">
        <v>0</v>
      </c>
      <c r="I170" s="49">
        <v>0</v>
      </c>
      <c r="J170" s="49">
        <v>0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49">
        <v>0</v>
      </c>
      <c r="Q170" s="49">
        <v>0</v>
      </c>
      <c r="R170" s="49">
        <v>0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49">
        <v>0</v>
      </c>
      <c r="AA170" s="49">
        <v>0</v>
      </c>
      <c r="AB170" s="49">
        <v>0</v>
      </c>
      <c r="AC170" s="49">
        <v>0</v>
      </c>
      <c r="AD170" s="49">
        <v>0</v>
      </c>
      <c r="AE170" s="49">
        <v>0</v>
      </c>
      <c r="AF170" s="49">
        <v>0</v>
      </c>
      <c r="AG170" s="49">
        <v>0</v>
      </c>
      <c r="AH170" s="49">
        <v>0</v>
      </c>
      <c r="AI170" s="41" t="s">
        <v>12</v>
      </c>
    </row>
    <row r="171" spans="1:35" ht="15" customHeight="1" x14ac:dyDescent="0.45">
      <c r="A171" s="35" t="s">
        <v>135</v>
      </c>
      <c r="B171" s="39" t="s">
        <v>33</v>
      </c>
      <c r="C171" s="49">
        <v>0</v>
      </c>
      <c r="D171" s="49">
        <v>0</v>
      </c>
      <c r="E171" s="49">
        <v>0</v>
      </c>
      <c r="F171" s="49">
        <v>0</v>
      </c>
      <c r="G171" s="49">
        <v>0</v>
      </c>
      <c r="H171" s="49">
        <v>0</v>
      </c>
      <c r="I171" s="49">
        <v>0</v>
      </c>
      <c r="J171" s="49">
        <v>0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49">
        <v>0</v>
      </c>
      <c r="Q171" s="49">
        <v>0</v>
      </c>
      <c r="R171" s="49">
        <v>0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49">
        <v>0</v>
      </c>
      <c r="AA171" s="49">
        <v>0</v>
      </c>
      <c r="AB171" s="49">
        <v>0</v>
      </c>
      <c r="AC171" s="49">
        <v>0</v>
      </c>
      <c r="AD171" s="49">
        <v>0</v>
      </c>
      <c r="AE171" s="49">
        <v>0</v>
      </c>
      <c r="AF171" s="49">
        <v>0</v>
      </c>
      <c r="AG171" s="49">
        <v>0</v>
      </c>
      <c r="AH171" s="49">
        <v>0</v>
      </c>
      <c r="AI171" s="41" t="s">
        <v>12</v>
      </c>
    </row>
    <row r="172" spans="1:35" ht="15" customHeight="1" x14ac:dyDescent="0.45">
      <c r="A172" s="35" t="s">
        <v>1208</v>
      </c>
      <c r="B172" s="39" t="s">
        <v>1054</v>
      </c>
      <c r="C172" s="49">
        <v>0</v>
      </c>
      <c r="D172" s="49">
        <v>0</v>
      </c>
      <c r="E172" s="49">
        <v>0</v>
      </c>
      <c r="F172" s="49">
        <v>0</v>
      </c>
      <c r="G172" s="49">
        <v>0</v>
      </c>
      <c r="H172" s="49">
        <v>0</v>
      </c>
      <c r="I172" s="49">
        <v>0</v>
      </c>
      <c r="J172" s="49">
        <v>0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49">
        <v>0</v>
      </c>
      <c r="Q172" s="49">
        <v>0</v>
      </c>
      <c r="R172" s="49">
        <v>0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49">
        <v>0</v>
      </c>
      <c r="AA172" s="49">
        <v>0</v>
      </c>
      <c r="AB172" s="49">
        <v>0</v>
      </c>
      <c r="AC172" s="49">
        <v>0</v>
      </c>
      <c r="AD172" s="49">
        <v>0</v>
      </c>
      <c r="AE172" s="49">
        <v>0</v>
      </c>
      <c r="AF172" s="49">
        <v>0</v>
      </c>
      <c r="AG172" s="49">
        <v>0</v>
      </c>
      <c r="AH172" s="49">
        <v>0</v>
      </c>
      <c r="AI172" s="41" t="s">
        <v>12</v>
      </c>
    </row>
    <row r="173" spans="1:35" ht="15" customHeight="1" x14ac:dyDescent="0.45">
      <c r="A173" s="35" t="s">
        <v>1209</v>
      </c>
      <c r="B173" s="39" t="s">
        <v>1055</v>
      </c>
      <c r="C173" s="49">
        <v>0</v>
      </c>
      <c r="D173" s="49">
        <v>0</v>
      </c>
      <c r="E173" s="49">
        <v>0</v>
      </c>
      <c r="F173" s="49">
        <v>0</v>
      </c>
      <c r="G173" s="49">
        <v>0</v>
      </c>
      <c r="H173" s="49">
        <v>0</v>
      </c>
      <c r="I173" s="49">
        <v>0</v>
      </c>
      <c r="J173" s="49">
        <v>0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49">
        <v>0</v>
      </c>
      <c r="Q173" s="49">
        <v>0</v>
      </c>
      <c r="R173" s="49">
        <v>0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49">
        <v>0</v>
      </c>
      <c r="AA173" s="49">
        <v>0</v>
      </c>
      <c r="AB173" s="49">
        <v>0</v>
      </c>
      <c r="AC173" s="49">
        <v>0</v>
      </c>
      <c r="AD173" s="49">
        <v>0</v>
      </c>
      <c r="AE173" s="49">
        <v>0</v>
      </c>
      <c r="AF173" s="49">
        <v>0</v>
      </c>
      <c r="AG173" s="49">
        <v>0</v>
      </c>
      <c r="AH173" s="49">
        <v>0</v>
      </c>
      <c r="AI173" s="41" t="s">
        <v>12</v>
      </c>
    </row>
    <row r="175" spans="1:35" ht="15" customHeight="1" x14ac:dyDescent="0.45">
      <c r="A175" s="31"/>
      <c r="B175" s="38" t="s">
        <v>134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</row>
    <row r="176" spans="1:35" ht="15" customHeight="1" x14ac:dyDescent="0.45">
      <c r="A176" s="35" t="s">
        <v>133</v>
      </c>
      <c r="B176" s="39" t="s">
        <v>55</v>
      </c>
      <c r="C176" s="49">
        <v>88.215598999999997</v>
      </c>
      <c r="D176" s="49">
        <v>88.053200000000004</v>
      </c>
      <c r="E176" s="49">
        <v>87.872696000000005</v>
      </c>
      <c r="F176" s="49">
        <v>87.554778999999996</v>
      </c>
      <c r="G176" s="49">
        <v>87.264893000000001</v>
      </c>
      <c r="H176" s="49">
        <v>87.070769999999996</v>
      </c>
      <c r="I176" s="49">
        <v>86.993645000000001</v>
      </c>
      <c r="J176" s="49">
        <v>86.887077000000005</v>
      </c>
      <c r="K176" s="49">
        <v>86.791404999999997</v>
      </c>
      <c r="L176" s="49">
        <v>86.708595000000003</v>
      </c>
      <c r="M176" s="49">
        <v>86.638947000000002</v>
      </c>
      <c r="N176" s="49">
        <v>86.582053999999999</v>
      </c>
      <c r="O176" s="49">
        <v>86.537887999999995</v>
      </c>
      <c r="P176" s="49">
        <v>86.505058000000005</v>
      </c>
      <c r="Q176" s="49">
        <v>86.483231000000004</v>
      </c>
      <c r="R176" s="49">
        <v>86.406066999999993</v>
      </c>
      <c r="S176" s="49">
        <v>86.325241000000005</v>
      </c>
      <c r="T176" s="49">
        <v>86.253403000000006</v>
      </c>
      <c r="U176" s="49">
        <v>86.190178000000003</v>
      </c>
      <c r="V176" s="49">
        <v>86.135482999999994</v>
      </c>
      <c r="W176" s="49">
        <v>86.08905</v>
      </c>
      <c r="X176" s="49">
        <v>86.050781000000001</v>
      </c>
      <c r="Y176" s="49">
        <v>86.050147999999993</v>
      </c>
      <c r="Z176" s="49">
        <v>86.049819999999997</v>
      </c>
      <c r="AA176" s="49">
        <v>86.049805000000006</v>
      </c>
      <c r="AB176" s="49">
        <v>86.050017999999994</v>
      </c>
      <c r="AC176" s="49">
        <v>86.050255000000007</v>
      </c>
      <c r="AD176" s="49">
        <v>86.050872999999996</v>
      </c>
      <c r="AE176" s="49">
        <v>86.051704000000001</v>
      </c>
      <c r="AF176" s="49">
        <v>86.052520999999999</v>
      </c>
      <c r="AG176" s="49">
        <v>86.053657999999999</v>
      </c>
      <c r="AH176" s="49">
        <v>86.048668000000006</v>
      </c>
      <c r="AI176" s="41">
        <v>-8.0199999999999998E-4</v>
      </c>
    </row>
    <row r="177" spans="1:35" ht="15" customHeight="1" x14ac:dyDescent="0.45">
      <c r="A177" s="35" t="s">
        <v>132</v>
      </c>
      <c r="B177" s="39" t="s">
        <v>53</v>
      </c>
      <c r="C177" s="49">
        <v>52.994675000000001</v>
      </c>
      <c r="D177" s="49">
        <v>52.732689000000001</v>
      </c>
      <c r="E177" s="49">
        <v>52.389263</v>
      </c>
      <c r="F177" s="49">
        <v>51.969504999999998</v>
      </c>
      <c r="G177" s="49">
        <v>51.630775</v>
      </c>
      <c r="H177" s="49">
        <v>51.399563000000001</v>
      </c>
      <c r="I177" s="49">
        <v>51.238276999999997</v>
      </c>
      <c r="J177" s="49">
        <v>51.112304999999999</v>
      </c>
      <c r="K177" s="49">
        <v>51.001334999999997</v>
      </c>
      <c r="L177" s="49">
        <v>50.904643999999998</v>
      </c>
      <c r="M177" s="49">
        <v>50.822364999999998</v>
      </c>
      <c r="N177" s="49">
        <v>50.754078</v>
      </c>
      <c r="O177" s="49">
        <v>50.699024000000001</v>
      </c>
      <c r="P177" s="49">
        <v>50.656471000000003</v>
      </c>
      <c r="Q177" s="49">
        <v>50.625262999999997</v>
      </c>
      <c r="R177" s="49">
        <v>50.539375</v>
      </c>
      <c r="S177" s="49">
        <v>50.450629999999997</v>
      </c>
      <c r="T177" s="49">
        <v>50.371639000000002</v>
      </c>
      <c r="U177" s="49">
        <v>50.302128000000003</v>
      </c>
      <c r="V177" s="49">
        <v>50.24194</v>
      </c>
      <c r="W177" s="49">
        <v>50.190857000000001</v>
      </c>
      <c r="X177" s="49">
        <v>50.148665999999999</v>
      </c>
      <c r="Y177" s="49">
        <v>50.147590999999998</v>
      </c>
      <c r="Z177" s="49">
        <v>50.146853999999998</v>
      </c>
      <c r="AA177" s="49">
        <v>50.146397</v>
      </c>
      <c r="AB177" s="49">
        <v>50.146202000000002</v>
      </c>
      <c r="AC177" s="49">
        <v>50.146214000000001</v>
      </c>
      <c r="AD177" s="49">
        <v>50.146439000000001</v>
      </c>
      <c r="AE177" s="49">
        <v>50.146884999999997</v>
      </c>
      <c r="AF177" s="49">
        <v>50.147488000000003</v>
      </c>
      <c r="AG177" s="49">
        <v>50.148243000000001</v>
      </c>
      <c r="AH177" s="49">
        <v>50.142921000000001</v>
      </c>
      <c r="AI177" s="41">
        <v>-1.7830000000000001E-3</v>
      </c>
    </row>
    <row r="178" spans="1:35" ht="15" customHeight="1" x14ac:dyDescent="0.45">
      <c r="A178" s="35" t="s">
        <v>131</v>
      </c>
      <c r="B178" s="39" t="s">
        <v>51</v>
      </c>
      <c r="C178" s="49">
        <v>41.591484000000001</v>
      </c>
      <c r="D178" s="49">
        <v>41.395690999999999</v>
      </c>
      <c r="E178" s="49">
        <v>41.064926</v>
      </c>
      <c r="F178" s="49">
        <v>40.735432000000003</v>
      </c>
      <c r="G178" s="49">
        <v>40.442889999999998</v>
      </c>
      <c r="H178" s="49">
        <v>40.234878999999999</v>
      </c>
      <c r="I178" s="49">
        <v>40.173309000000003</v>
      </c>
      <c r="J178" s="49">
        <v>40.054642000000001</v>
      </c>
      <c r="K178" s="49">
        <v>39.949542999999998</v>
      </c>
      <c r="L178" s="49">
        <v>39.858722999999998</v>
      </c>
      <c r="M178" s="49">
        <v>39.782210999999997</v>
      </c>
      <c r="N178" s="49">
        <v>39.719329999999999</v>
      </c>
      <c r="O178" s="49">
        <v>39.669159000000001</v>
      </c>
      <c r="P178" s="49">
        <v>39.630833000000003</v>
      </c>
      <c r="Q178" s="49">
        <v>39.603523000000003</v>
      </c>
      <c r="R178" s="49">
        <v>39.521183000000001</v>
      </c>
      <c r="S178" s="49">
        <v>39.435679999999998</v>
      </c>
      <c r="T178" s="49">
        <v>39.359673000000001</v>
      </c>
      <c r="U178" s="49">
        <v>39.292777999999998</v>
      </c>
      <c r="V178" s="49">
        <v>39.234817999999997</v>
      </c>
      <c r="W178" s="49">
        <v>39.185679999999998</v>
      </c>
      <c r="X178" s="49">
        <v>39.145072999999996</v>
      </c>
      <c r="Y178" s="49">
        <v>39.144272000000001</v>
      </c>
      <c r="Z178" s="49">
        <v>39.143787000000003</v>
      </c>
      <c r="AA178" s="49">
        <v>39.143580999999998</v>
      </c>
      <c r="AB178" s="49">
        <v>39.143611999999997</v>
      </c>
      <c r="AC178" s="49">
        <v>39.143856</v>
      </c>
      <c r="AD178" s="49">
        <v>39.144306</v>
      </c>
      <c r="AE178" s="49">
        <v>39.144947000000002</v>
      </c>
      <c r="AF178" s="49">
        <v>39.145775</v>
      </c>
      <c r="AG178" s="49">
        <v>39.146732</v>
      </c>
      <c r="AH178" s="49">
        <v>39.141635999999998</v>
      </c>
      <c r="AI178" s="41">
        <v>-1.9559999999999998E-3</v>
      </c>
    </row>
    <row r="179" spans="1:35" ht="15" customHeight="1" x14ac:dyDescent="0.45">
      <c r="A179" s="35" t="s">
        <v>130</v>
      </c>
      <c r="B179" s="39" t="s">
        <v>49</v>
      </c>
      <c r="C179" s="49">
        <v>41.634995000000004</v>
      </c>
      <c r="D179" s="49">
        <v>41.405028999999999</v>
      </c>
      <c r="E179" s="49">
        <v>41.015087000000001</v>
      </c>
      <c r="F179" s="49">
        <v>40.620911</v>
      </c>
      <c r="G179" s="49">
        <v>40.274898999999998</v>
      </c>
      <c r="H179" s="49">
        <v>39.959755000000001</v>
      </c>
      <c r="I179" s="49">
        <v>39.819747999999997</v>
      </c>
      <c r="J179" s="49">
        <v>39.627879999999998</v>
      </c>
      <c r="K179" s="49">
        <v>39.456767999999997</v>
      </c>
      <c r="L179" s="49">
        <v>39.308250000000001</v>
      </c>
      <c r="M179" s="49">
        <v>39.183750000000003</v>
      </c>
      <c r="N179" s="49">
        <v>39.082619000000001</v>
      </c>
      <c r="O179" s="49">
        <v>39.002746999999999</v>
      </c>
      <c r="P179" s="49">
        <v>38.941605000000003</v>
      </c>
      <c r="Q179" s="49">
        <v>38.896552999999997</v>
      </c>
      <c r="R179" s="49">
        <v>38.799937999999997</v>
      </c>
      <c r="S179" s="49">
        <v>38.703181999999998</v>
      </c>
      <c r="T179" s="49">
        <v>38.617702000000001</v>
      </c>
      <c r="U179" s="49">
        <v>38.542605999999999</v>
      </c>
      <c r="V179" s="49">
        <v>38.477328999999997</v>
      </c>
      <c r="W179" s="49">
        <v>38.421500999999999</v>
      </c>
      <c r="X179" s="49">
        <v>38.374473999999999</v>
      </c>
      <c r="Y179" s="49">
        <v>38.373463000000001</v>
      </c>
      <c r="Z179" s="49">
        <v>38.372768000000001</v>
      </c>
      <c r="AA179" s="49">
        <v>38.372349</v>
      </c>
      <c r="AB179" s="49">
        <v>38.372188999999999</v>
      </c>
      <c r="AC179" s="49">
        <v>38.372245999999997</v>
      </c>
      <c r="AD179" s="49">
        <v>38.372504999999997</v>
      </c>
      <c r="AE179" s="49">
        <v>38.372967000000003</v>
      </c>
      <c r="AF179" s="49">
        <v>38.373615000000001</v>
      </c>
      <c r="AG179" s="49">
        <v>38.374405000000003</v>
      </c>
      <c r="AH179" s="49">
        <v>38.369140999999999</v>
      </c>
      <c r="AI179" s="41">
        <v>-2.6319999999999998E-3</v>
      </c>
    </row>
    <row r="180" spans="1:35" ht="15" customHeight="1" x14ac:dyDescent="0.45">
      <c r="A180" s="35" t="s">
        <v>129</v>
      </c>
      <c r="B180" s="39" t="s">
        <v>47</v>
      </c>
      <c r="C180" s="49">
        <v>0</v>
      </c>
      <c r="D180" s="49">
        <v>0</v>
      </c>
      <c r="E180" s="49">
        <v>0</v>
      </c>
      <c r="F180" s="49">
        <v>0</v>
      </c>
      <c r="G180" s="49">
        <v>0</v>
      </c>
      <c r="H180" s="49">
        <v>0</v>
      </c>
      <c r="I180" s="49">
        <v>0</v>
      </c>
      <c r="J180" s="49">
        <v>0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49">
        <v>0</v>
      </c>
      <c r="Q180" s="49">
        <v>0</v>
      </c>
      <c r="R180" s="49">
        <v>0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49">
        <v>0</v>
      </c>
      <c r="AA180" s="49">
        <v>0</v>
      </c>
      <c r="AB180" s="49">
        <v>0</v>
      </c>
      <c r="AC180" s="49">
        <v>0</v>
      </c>
      <c r="AD180" s="49">
        <v>0</v>
      </c>
      <c r="AE180" s="49">
        <v>0</v>
      </c>
      <c r="AF180" s="49">
        <v>0</v>
      </c>
      <c r="AG180" s="49">
        <v>0</v>
      </c>
      <c r="AH180" s="49">
        <v>0</v>
      </c>
      <c r="AI180" s="41" t="s">
        <v>12</v>
      </c>
    </row>
    <row r="181" spans="1:35" ht="15" customHeight="1" x14ac:dyDescent="0.45">
      <c r="A181" s="35" t="s">
        <v>128</v>
      </c>
      <c r="B181" s="39" t="s">
        <v>45</v>
      </c>
      <c r="C181" s="49">
        <v>117.832787</v>
      </c>
      <c r="D181" s="49">
        <v>117.568352</v>
      </c>
      <c r="E181" s="49">
        <v>117.26805899999999</v>
      </c>
      <c r="F181" s="49">
        <v>116.837563</v>
      </c>
      <c r="G181" s="49">
        <v>116.387024</v>
      </c>
      <c r="H181" s="49">
        <v>116.07178500000001</v>
      </c>
      <c r="I181" s="49">
        <v>115.85597199999999</v>
      </c>
      <c r="J181" s="49">
        <v>115.592209</v>
      </c>
      <c r="K181" s="49">
        <v>115.35567500000001</v>
      </c>
      <c r="L181" s="49">
        <v>115.15097</v>
      </c>
      <c r="M181" s="49">
        <v>114.980957</v>
      </c>
      <c r="N181" s="49">
        <v>114.84457399999999</v>
      </c>
      <c r="O181" s="49">
        <v>114.73846399999999</v>
      </c>
      <c r="P181" s="49">
        <v>114.65821800000001</v>
      </c>
      <c r="Q181" s="49">
        <v>114.599976</v>
      </c>
      <c r="R181" s="49">
        <v>114.49472</v>
      </c>
      <c r="S181" s="49">
        <v>114.391159</v>
      </c>
      <c r="T181" s="49">
        <v>114.299553</v>
      </c>
      <c r="U181" s="49">
        <v>114.21923099999999</v>
      </c>
      <c r="V181" s="49">
        <v>114.149277</v>
      </c>
      <c r="W181" s="49">
        <v>114.08891300000001</v>
      </c>
      <c r="X181" s="49">
        <v>114.037155</v>
      </c>
      <c r="Y181" s="49">
        <v>114.03621699999999</v>
      </c>
      <c r="Z181" s="49">
        <v>114.035591</v>
      </c>
      <c r="AA181" s="49">
        <v>114.035263</v>
      </c>
      <c r="AB181" s="49">
        <v>114.035179</v>
      </c>
      <c r="AC181" s="49">
        <v>114.035217</v>
      </c>
      <c r="AD181" s="49">
        <v>114.035522</v>
      </c>
      <c r="AE181" s="49">
        <v>114.036064</v>
      </c>
      <c r="AF181" s="49">
        <v>114.036674</v>
      </c>
      <c r="AG181" s="49">
        <v>114.037521</v>
      </c>
      <c r="AH181" s="49">
        <v>114.032257</v>
      </c>
      <c r="AI181" s="41">
        <v>-1.057E-3</v>
      </c>
    </row>
    <row r="182" spans="1:35" ht="15" customHeight="1" x14ac:dyDescent="0.45">
      <c r="A182" s="35" t="s">
        <v>1210</v>
      </c>
      <c r="B182" s="39" t="s">
        <v>1052</v>
      </c>
      <c r="C182" s="49">
        <v>41.714336000000003</v>
      </c>
      <c r="D182" s="49">
        <v>41.464278999999998</v>
      </c>
      <c r="E182" s="49">
        <v>41.090164000000001</v>
      </c>
      <c r="F182" s="49">
        <v>40.671889999999998</v>
      </c>
      <c r="G182" s="49">
        <v>40.264235999999997</v>
      </c>
      <c r="H182" s="49">
        <v>39.889214000000003</v>
      </c>
      <c r="I182" s="49">
        <v>39.760081999999997</v>
      </c>
      <c r="J182" s="49">
        <v>39.546906</v>
      </c>
      <c r="K182" s="49">
        <v>39.355400000000003</v>
      </c>
      <c r="L182" s="49">
        <v>39.188735999999999</v>
      </c>
      <c r="M182" s="49">
        <v>39.048653000000002</v>
      </c>
      <c r="N182" s="49">
        <v>38.934448000000003</v>
      </c>
      <c r="O182" s="49">
        <v>38.843730999999998</v>
      </c>
      <c r="P182" s="49">
        <v>38.773429999999998</v>
      </c>
      <c r="Q182" s="49">
        <v>38.720908999999999</v>
      </c>
      <c r="R182" s="49">
        <v>38.618186999999999</v>
      </c>
      <c r="S182" s="49">
        <v>38.515892000000001</v>
      </c>
      <c r="T182" s="49">
        <v>38.425590999999997</v>
      </c>
      <c r="U182" s="49">
        <v>38.346232999999998</v>
      </c>
      <c r="V182" s="49">
        <v>38.277199000000003</v>
      </c>
      <c r="W182" s="49">
        <v>38.218052</v>
      </c>
      <c r="X182" s="49">
        <v>38.168049000000003</v>
      </c>
      <c r="Y182" s="49">
        <v>38.166736999999998</v>
      </c>
      <c r="Z182" s="49">
        <v>38.165764000000003</v>
      </c>
      <c r="AA182" s="49">
        <v>38.165089000000002</v>
      </c>
      <c r="AB182" s="49">
        <v>38.164658000000003</v>
      </c>
      <c r="AC182" s="49">
        <v>38.164394000000001</v>
      </c>
      <c r="AD182" s="49">
        <v>38.164386999999998</v>
      </c>
      <c r="AE182" s="49">
        <v>38.164603999999997</v>
      </c>
      <c r="AF182" s="49">
        <v>38.164974000000001</v>
      </c>
      <c r="AG182" s="49">
        <v>38.165523999999998</v>
      </c>
      <c r="AH182" s="49">
        <v>38.160004000000001</v>
      </c>
      <c r="AI182" s="41">
        <v>-2.869E-3</v>
      </c>
    </row>
    <row r="183" spans="1:35" ht="15" customHeight="1" x14ac:dyDescent="0.45">
      <c r="A183" s="35" t="s">
        <v>1211</v>
      </c>
      <c r="B183" s="39" t="s">
        <v>1053</v>
      </c>
      <c r="C183" s="49">
        <v>52.453406999999999</v>
      </c>
      <c r="D183" s="49">
        <v>52.064362000000003</v>
      </c>
      <c r="E183" s="49">
        <v>51.560080999999997</v>
      </c>
      <c r="F183" s="49">
        <v>51.078921999999999</v>
      </c>
      <c r="G183" s="49">
        <v>50.607773000000002</v>
      </c>
      <c r="H183" s="49">
        <v>50.114829999999998</v>
      </c>
      <c r="I183" s="49">
        <v>50.080364000000003</v>
      </c>
      <c r="J183" s="49">
        <v>49.815688999999999</v>
      </c>
      <c r="K183" s="49">
        <v>49.574261</v>
      </c>
      <c r="L183" s="49">
        <v>49.362316</v>
      </c>
      <c r="M183" s="49">
        <v>49.181880999999997</v>
      </c>
      <c r="N183" s="49">
        <v>49.032027999999997</v>
      </c>
      <c r="O183" s="49">
        <v>48.909908000000001</v>
      </c>
      <c r="P183" s="49">
        <v>48.812148999999998</v>
      </c>
      <c r="Q183" s="49">
        <v>48.735954</v>
      </c>
      <c r="R183" s="49">
        <v>48.612316</v>
      </c>
      <c r="S183" s="49">
        <v>48.491740999999998</v>
      </c>
      <c r="T183" s="49">
        <v>48.385188999999997</v>
      </c>
      <c r="U183" s="49">
        <v>48.291435</v>
      </c>
      <c r="V183" s="49">
        <v>48.209739999999996</v>
      </c>
      <c r="W183" s="49">
        <v>48.139468999999998</v>
      </c>
      <c r="X183" s="49">
        <v>48.079891000000003</v>
      </c>
      <c r="Y183" s="49">
        <v>48.077250999999997</v>
      </c>
      <c r="Z183" s="49">
        <v>48.074997000000003</v>
      </c>
      <c r="AA183" s="49">
        <v>48.073104999999998</v>
      </c>
      <c r="AB183" s="49">
        <v>48.071528999999998</v>
      </c>
      <c r="AC183" s="49">
        <v>48.069988000000002</v>
      </c>
      <c r="AD183" s="49">
        <v>48.068854999999999</v>
      </c>
      <c r="AE183" s="49">
        <v>48.068001000000002</v>
      </c>
      <c r="AF183" s="49">
        <v>48.067183999999997</v>
      </c>
      <c r="AG183" s="49">
        <v>48.066696</v>
      </c>
      <c r="AH183" s="49">
        <v>48.060101000000003</v>
      </c>
      <c r="AI183" s="41">
        <v>-2.8180000000000002E-3</v>
      </c>
    </row>
    <row r="184" spans="1:35" ht="15" customHeight="1" x14ac:dyDescent="0.45">
      <c r="A184" s="35" t="s">
        <v>127</v>
      </c>
      <c r="B184" s="39" t="s">
        <v>43</v>
      </c>
      <c r="C184" s="49">
        <v>0</v>
      </c>
      <c r="D184" s="49">
        <v>0</v>
      </c>
      <c r="E184" s="49">
        <v>0</v>
      </c>
      <c r="F184" s="49">
        <v>0</v>
      </c>
      <c r="G184" s="49">
        <v>0</v>
      </c>
      <c r="H184" s="49">
        <v>0</v>
      </c>
      <c r="I184" s="49">
        <v>0</v>
      </c>
      <c r="J184" s="49">
        <v>0</v>
      </c>
      <c r="K184" s="49">
        <v>0</v>
      </c>
      <c r="L184" s="49">
        <v>0</v>
      </c>
      <c r="M184" s="49">
        <v>0</v>
      </c>
      <c r="N184" s="49">
        <v>0</v>
      </c>
      <c r="O184" s="49">
        <v>0</v>
      </c>
      <c r="P184" s="49">
        <v>0</v>
      </c>
      <c r="Q184" s="49">
        <v>0</v>
      </c>
      <c r="R184" s="49">
        <v>0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49">
        <v>0</v>
      </c>
      <c r="AA184" s="49">
        <v>0</v>
      </c>
      <c r="AB184" s="49">
        <v>0</v>
      </c>
      <c r="AC184" s="49">
        <v>0</v>
      </c>
      <c r="AD184" s="49">
        <v>0</v>
      </c>
      <c r="AE184" s="49">
        <v>0</v>
      </c>
      <c r="AF184" s="49">
        <v>0</v>
      </c>
      <c r="AG184" s="49">
        <v>0</v>
      </c>
      <c r="AH184" s="49">
        <v>0</v>
      </c>
      <c r="AI184" s="41" t="s">
        <v>12</v>
      </c>
    </row>
    <row r="185" spans="1:35" ht="15" customHeight="1" x14ac:dyDescent="0.45">
      <c r="A185" s="35" t="s">
        <v>126</v>
      </c>
      <c r="B185" s="39" t="s">
        <v>41</v>
      </c>
      <c r="C185" s="49">
        <v>0</v>
      </c>
      <c r="D185" s="49">
        <v>0</v>
      </c>
      <c r="E185" s="49">
        <v>0</v>
      </c>
      <c r="F185" s="49">
        <v>0</v>
      </c>
      <c r="G185" s="49">
        <v>0</v>
      </c>
      <c r="H185" s="49">
        <v>0</v>
      </c>
      <c r="I185" s="49">
        <v>0</v>
      </c>
      <c r="J185" s="49">
        <v>0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49">
        <v>0</v>
      </c>
      <c r="Q185" s="49">
        <v>0</v>
      </c>
      <c r="R185" s="49">
        <v>0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49">
        <v>0</v>
      </c>
      <c r="AA185" s="49">
        <v>0</v>
      </c>
      <c r="AB185" s="49">
        <v>0</v>
      </c>
      <c r="AC185" s="49">
        <v>0</v>
      </c>
      <c r="AD185" s="49">
        <v>0</v>
      </c>
      <c r="AE185" s="49">
        <v>0</v>
      </c>
      <c r="AF185" s="49">
        <v>0</v>
      </c>
      <c r="AG185" s="49">
        <v>0</v>
      </c>
      <c r="AH185" s="49">
        <v>0</v>
      </c>
      <c r="AI185" s="41" t="s">
        <v>12</v>
      </c>
    </row>
    <row r="186" spans="1:35" ht="15" customHeight="1" x14ac:dyDescent="0.45">
      <c r="A186" s="35" t="s">
        <v>125</v>
      </c>
      <c r="B186" s="39" t="s">
        <v>39</v>
      </c>
      <c r="C186" s="49">
        <v>0</v>
      </c>
      <c r="D186" s="49">
        <v>0</v>
      </c>
      <c r="E186" s="49">
        <v>46.995781000000001</v>
      </c>
      <c r="F186" s="49">
        <v>46.539810000000003</v>
      </c>
      <c r="G186" s="49">
        <v>46.178035999999999</v>
      </c>
      <c r="H186" s="49">
        <v>45.797038999999998</v>
      </c>
      <c r="I186" s="49">
        <v>45.732021000000003</v>
      </c>
      <c r="J186" s="49">
        <v>45.567745000000002</v>
      </c>
      <c r="K186" s="49">
        <v>45.417686000000003</v>
      </c>
      <c r="L186" s="49">
        <v>45.282756999999997</v>
      </c>
      <c r="M186" s="49">
        <v>45.162697000000001</v>
      </c>
      <c r="N186" s="49">
        <v>45.057037000000001</v>
      </c>
      <c r="O186" s="49">
        <v>44.965820000000001</v>
      </c>
      <c r="P186" s="49">
        <v>44.887867</v>
      </c>
      <c r="Q186" s="49">
        <v>44.822968000000003</v>
      </c>
      <c r="R186" s="49">
        <v>44.705399</v>
      </c>
      <c r="S186" s="49">
        <v>44.587288000000001</v>
      </c>
      <c r="T186" s="49">
        <v>44.481701000000001</v>
      </c>
      <c r="U186" s="49">
        <v>44.388474000000002</v>
      </c>
      <c r="V186" s="49">
        <v>44.307532999999999</v>
      </c>
      <c r="W186" s="49">
        <v>44.238750000000003</v>
      </c>
      <c r="X186" s="49">
        <v>44.182014000000002</v>
      </c>
      <c r="Y186" s="49">
        <v>44.178359999999998</v>
      </c>
      <c r="Z186" s="49">
        <v>44.175167000000002</v>
      </c>
      <c r="AA186" s="49">
        <v>44.172367000000001</v>
      </c>
      <c r="AB186" s="49">
        <v>44.169910000000002</v>
      </c>
      <c r="AC186" s="49">
        <v>44.167755</v>
      </c>
      <c r="AD186" s="49">
        <v>44.165905000000002</v>
      </c>
      <c r="AE186" s="49">
        <v>44.164341</v>
      </c>
      <c r="AF186" s="49">
        <v>44.162998000000002</v>
      </c>
      <c r="AG186" s="49">
        <v>44.161864999999999</v>
      </c>
      <c r="AH186" s="49">
        <v>44.154701000000003</v>
      </c>
      <c r="AI186" s="41" t="s">
        <v>12</v>
      </c>
    </row>
    <row r="187" spans="1:35" ht="15" customHeight="1" x14ac:dyDescent="0.45">
      <c r="A187" s="35" t="s">
        <v>124</v>
      </c>
      <c r="B187" s="39" t="s">
        <v>37</v>
      </c>
      <c r="C187" s="49">
        <v>0</v>
      </c>
      <c r="D187" s="49">
        <v>0</v>
      </c>
      <c r="E187" s="49">
        <v>0</v>
      </c>
      <c r="F187" s="49">
        <v>0</v>
      </c>
      <c r="G187" s="49">
        <v>0</v>
      </c>
      <c r="H187" s="49">
        <v>0</v>
      </c>
      <c r="I187" s="49">
        <v>0</v>
      </c>
      <c r="J187" s="49">
        <v>0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49">
        <v>0</v>
      </c>
      <c r="Q187" s="49">
        <v>0</v>
      </c>
      <c r="R187" s="49">
        <v>0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49">
        <v>0</v>
      </c>
      <c r="AA187" s="49">
        <v>0</v>
      </c>
      <c r="AB187" s="49">
        <v>0</v>
      </c>
      <c r="AC187" s="49">
        <v>0</v>
      </c>
      <c r="AD187" s="49">
        <v>0</v>
      </c>
      <c r="AE187" s="49">
        <v>0</v>
      </c>
      <c r="AF187" s="49">
        <v>0</v>
      </c>
      <c r="AG187" s="49">
        <v>0</v>
      </c>
      <c r="AH187" s="49">
        <v>0</v>
      </c>
      <c r="AI187" s="41" t="s">
        <v>12</v>
      </c>
    </row>
    <row r="188" spans="1:35" ht="15" customHeight="1" x14ac:dyDescent="0.45">
      <c r="A188" s="35" t="s">
        <v>123</v>
      </c>
      <c r="B188" s="39" t="s">
        <v>35</v>
      </c>
      <c r="C188" s="49">
        <v>0</v>
      </c>
      <c r="D188" s="49">
        <v>0</v>
      </c>
      <c r="E188" s="49">
        <v>0</v>
      </c>
      <c r="F188" s="49">
        <v>0</v>
      </c>
      <c r="G188" s="49">
        <v>0</v>
      </c>
      <c r="H188" s="49">
        <v>0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49">
        <v>0</v>
      </c>
      <c r="Q188" s="49">
        <v>0</v>
      </c>
      <c r="R188" s="49">
        <v>0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49">
        <v>0</v>
      </c>
      <c r="AA188" s="49">
        <v>0</v>
      </c>
      <c r="AB188" s="49">
        <v>0</v>
      </c>
      <c r="AC188" s="49">
        <v>0</v>
      </c>
      <c r="AD188" s="49">
        <v>0</v>
      </c>
      <c r="AE188" s="49">
        <v>0</v>
      </c>
      <c r="AF188" s="49">
        <v>0</v>
      </c>
      <c r="AG188" s="49">
        <v>0</v>
      </c>
      <c r="AH188" s="49">
        <v>0</v>
      </c>
      <c r="AI188" s="41" t="s">
        <v>12</v>
      </c>
    </row>
    <row r="189" spans="1:35" ht="15" customHeight="1" x14ac:dyDescent="0.45">
      <c r="A189" s="35" t="s">
        <v>122</v>
      </c>
      <c r="B189" s="39" t="s">
        <v>33</v>
      </c>
      <c r="C189" s="49">
        <v>0</v>
      </c>
      <c r="D189" s="49">
        <v>0</v>
      </c>
      <c r="E189" s="49">
        <v>0</v>
      </c>
      <c r="F189" s="49">
        <v>0</v>
      </c>
      <c r="G189" s="49">
        <v>0</v>
      </c>
      <c r="H189" s="49">
        <v>0</v>
      </c>
      <c r="I189" s="49">
        <v>0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49">
        <v>0</v>
      </c>
      <c r="Q189" s="49">
        <v>0</v>
      </c>
      <c r="R189" s="49">
        <v>0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49">
        <v>0</v>
      </c>
      <c r="AA189" s="49">
        <v>0</v>
      </c>
      <c r="AB189" s="49">
        <v>0</v>
      </c>
      <c r="AC189" s="49">
        <v>0</v>
      </c>
      <c r="AD189" s="49">
        <v>0</v>
      </c>
      <c r="AE189" s="49">
        <v>0</v>
      </c>
      <c r="AF189" s="49">
        <v>0</v>
      </c>
      <c r="AG189" s="49">
        <v>0</v>
      </c>
      <c r="AH189" s="49">
        <v>0</v>
      </c>
      <c r="AI189" s="41" t="s">
        <v>12</v>
      </c>
    </row>
    <row r="190" spans="1:35" ht="15" customHeight="1" x14ac:dyDescent="0.45">
      <c r="A190" s="35" t="s">
        <v>1212</v>
      </c>
      <c r="B190" s="39" t="s">
        <v>1054</v>
      </c>
      <c r="C190" s="49">
        <v>0</v>
      </c>
      <c r="D190" s="49">
        <v>0</v>
      </c>
      <c r="E190" s="49">
        <v>45.686183999999997</v>
      </c>
      <c r="F190" s="49">
        <v>45.197186000000002</v>
      </c>
      <c r="G190" s="49">
        <v>44.812958000000002</v>
      </c>
      <c r="H190" s="49">
        <v>44.435870999999999</v>
      </c>
      <c r="I190" s="49">
        <v>44.271701999999998</v>
      </c>
      <c r="J190" s="49">
        <v>44.050193999999998</v>
      </c>
      <c r="K190" s="49">
        <v>43.849350000000001</v>
      </c>
      <c r="L190" s="49">
        <v>43.673999999999999</v>
      </c>
      <c r="M190" s="49">
        <v>43.525784000000002</v>
      </c>
      <c r="N190" s="49">
        <v>43.403968999999996</v>
      </c>
      <c r="O190" s="49">
        <v>43.306164000000003</v>
      </c>
      <c r="P190" s="49">
        <v>43.229438999999999</v>
      </c>
      <c r="Q190" s="49">
        <v>43.170914000000003</v>
      </c>
      <c r="R190" s="49">
        <v>43.062725</v>
      </c>
      <c r="S190" s="49">
        <v>42.955401999999999</v>
      </c>
      <c r="T190" s="49">
        <v>42.860518999999996</v>
      </c>
      <c r="U190" s="49">
        <v>42.777138000000001</v>
      </c>
      <c r="V190" s="49">
        <v>42.704590000000003</v>
      </c>
      <c r="W190" s="49">
        <v>42.642417999999999</v>
      </c>
      <c r="X190" s="49">
        <v>42.589900999999998</v>
      </c>
      <c r="Y190" s="49">
        <v>42.588158</v>
      </c>
      <c r="Z190" s="49">
        <v>42.586784000000002</v>
      </c>
      <c r="AA190" s="49">
        <v>42.585735</v>
      </c>
      <c r="AB190" s="49">
        <v>42.584952999999999</v>
      </c>
      <c r="AC190" s="49">
        <v>42.58437</v>
      </c>
      <c r="AD190" s="49">
        <v>42.584045000000003</v>
      </c>
      <c r="AE190" s="49">
        <v>42.583942</v>
      </c>
      <c r="AF190" s="49">
        <v>42.584000000000003</v>
      </c>
      <c r="AG190" s="49">
        <v>42.584254999999999</v>
      </c>
      <c r="AH190" s="49">
        <v>42.578437999999998</v>
      </c>
      <c r="AI190" s="41" t="s">
        <v>12</v>
      </c>
    </row>
    <row r="191" spans="1:35" ht="15" customHeight="1" x14ac:dyDescent="0.45">
      <c r="A191" s="35" t="s">
        <v>1213</v>
      </c>
      <c r="B191" s="39" t="s">
        <v>1055</v>
      </c>
      <c r="C191" s="49">
        <v>0</v>
      </c>
      <c r="D191" s="49">
        <v>0</v>
      </c>
      <c r="E191" s="49">
        <v>60.595534999999998</v>
      </c>
      <c r="F191" s="49">
        <v>59.993876999999998</v>
      </c>
      <c r="G191" s="49">
        <v>59.490734000000003</v>
      </c>
      <c r="H191" s="49">
        <v>59.025131000000002</v>
      </c>
      <c r="I191" s="49">
        <v>58.866126999999999</v>
      </c>
      <c r="J191" s="49">
        <v>58.584595</v>
      </c>
      <c r="K191" s="49">
        <v>58.328690000000002</v>
      </c>
      <c r="L191" s="49">
        <v>58.103400999999998</v>
      </c>
      <c r="M191" s="49">
        <v>57.910423000000002</v>
      </c>
      <c r="N191" s="49">
        <v>57.748877999999998</v>
      </c>
      <c r="O191" s="49">
        <v>57.615898000000001</v>
      </c>
      <c r="P191" s="49">
        <v>57.508063999999997</v>
      </c>
      <c r="Q191" s="49">
        <v>57.421925000000002</v>
      </c>
      <c r="R191" s="49">
        <v>57.289119999999997</v>
      </c>
      <c r="S191" s="49">
        <v>57.159846999999999</v>
      </c>
      <c r="T191" s="49">
        <v>57.045406</v>
      </c>
      <c r="U191" s="49">
        <v>56.944659999999999</v>
      </c>
      <c r="V191" s="49">
        <v>56.856869000000003</v>
      </c>
      <c r="W191" s="49">
        <v>56.781464</v>
      </c>
      <c r="X191" s="49">
        <v>56.717606000000004</v>
      </c>
      <c r="Y191" s="49">
        <v>56.714302000000004</v>
      </c>
      <c r="Z191" s="49">
        <v>56.711436999999997</v>
      </c>
      <c r="AA191" s="49">
        <v>56.708953999999999</v>
      </c>
      <c r="AB191" s="49">
        <v>56.706798999999997</v>
      </c>
      <c r="AC191" s="49">
        <v>56.704937000000001</v>
      </c>
      <c r="AD191" s="49">
        <v>56.703372999999999</v>
      </c>
      <c r="AE191" s="49">
        <v>56.702072000000001</v>
      </c>
      <c r="AF191" s="49">
        <v>56.701000000000001</v>
      </c>
      <c r="AG191" s="49">
        <v>56.700133999999998</v>
      </c>
      <c r="AH191" s="49">
        <v>56.693252999999999</v>
      </c>
      <c r="AI191" s="41" t="s">
        <v>12</v>
      </c>
    </row>
    <row r="193" spans="1:35" ht="15" customHeight="1" x14ac:dyDescent="0.45">
      <c r="A193" s="31"/>
      <c r="B193" s="38" t="s">
        <v>121</v>
      </c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</row>
    <row r="194" spans="1:35" ht="15" customHeight="1" x14ac:dyDescent="0.45">
      <c r="A194" s="35" t="s">
        <v>120</v>
      </c>
      <c r="B194" s="39" t="s">
        <v>55</v>
      </c>
      <c r="C194" s="49">
        <v>0</v>
      </c>
      <c r="D194" s="49">
        <v>0</v>
      </c>
      <c r="E194" s="49">
        <v>0</v>
      </c>
      <c r="F194" s="49">
        <v>0</v>
      </c>
      <c r="G194" s="49">
        <v>0</v>
      </c>
      <c r="H194" s="49">
        <v>0</v>
      </c>
      <c r="I194" s="49">
        <v>0</v>
      </c>
      <c r="J194" s="49">
        <v>0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49">
        <v>0</v>
      </c>
      <c r="Q194" s="49">
        <v>0</v>
      </c>
      <c r="R194" s="49">
        <v>0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49">
        <v>0</v>
      </c>
      <c r="AA194" s="49">
        <v>0</v>
      </c>
      <c r="AB194" s="49">
        <v>0</v>
      </c>
      <c r="AC194" s="49">
        <v>0</v>
      </c>
      <c r="AD194" s="49">
        <v>0</v>
      </c>
      <c r="AE194" s="49">
        <v>0</v>
      </c>
      <c r="AF194" s="49">
        <v>0</v>
      </c>
      <c r="AG194" s="49">
        <v>0</v>
      </c>
      <c r="AH194" s="49">
        <v>0</v>
      </c>
      <c r="AI194" s="41" t="s">
        <v>12</v>
      </c>
    </row>
    <row r="195" spans="1:35" ht="15" customHeight="1" x14ac:dyDescent="0.45">
      <c r="A195" s="35" t="s">
        <v>119</v>
      </c>
      <c r="B195" s="39" t="s">
        <v>53</v>
      </c>
      <c r="C195" s="49">
        <v>0</v>
      </c>
      <c r="D195" s="49">
        <v>60.170326000000003</v>
      </c>
      <c r="E195" s="49">
        <v>59.333857999999999</v>
      </c>
      <c r="F195" s="49">
        <v>58.508118000000003</v>
      </c>
      <c r="G195" s="49">
        <v>57.851154000000001</v>
      </c>
      <c r="H195" s="49">
        <v>57.387675999999999</v>
      </c>
      <c r="I195" s="49">
        <v>56.991722000000003</v>
      </c>
      <c r="J195" s="49">
        <v>56.742851000000002</v>
      </c>
      <c r="K195" s="49">
        <v>56.517673000000002</v>
      </c>
      <c r="L195" s="49">
        <v>56.313980000000001</v>
      </c>
      <c r="M195" s="49">
        <v>56.13158</v>
      </c>
      <c r="N195" s="49">
        <v>55.969856</v>
      </c>
      <c r="O195" s="49">
        <v>55.8279</v>
      </c>
      <c r="P195" s="49">
        <v>55.705021000000002</v>
      </c>
      <c r="Q195" s="49">
        <v>55.599808000000003</v>
      </c>
      <c r="R195" s="49">
        <v>55.445399999999999</v>
      </c>
      <c r="S195" s="49">
        <v>55.294204999999998</v>
      </c>
      <c r="T195" s="49">
        <v>55.158954999999999</v>
      </c>
      <c r="U195" s="49">
        <v>55.039378999999997</v>
      </c>
      <c r="V195" s="49">
        <v>54.935336999999997</v>
      </c>
      <c r="W195" s="49">
        <v>54.846541999999999</v>
      </c>
      <c r="X195" s="49">
        <v>54.772773999999998</v>
      </c>
      <c r="Y195" s="49">
        <v>54.766666000000001</v>
      </c>
      <c r="Z195" s="49">
        <v>54.761130999999999</v>
      </c>
      <c r="AA195" s="49">
        <v>54.756092000000002</v>
      </c>
      <c r="AB195" s="49">
        <v>54.751494999999998</v>
      </c>
      <c r="AC195" s="49">
        <v>54.747261000000002</v>
      </c>
      <c r="AD195" s="49">
        <v>54.743397000000002</v>
      </c>
      <c r="AE195" s="49">
        <v>54.739894999999997</v>
      </c>
      <c r="AF195" s="49">
        <v>54.736663999999998</v>
      </c>
      <c r="AG195" s="49">
        <v>54.733677</v>
      </c>
      <c r="AH195" s="49">
        <v>54.724705</v>
      </c>
      <c r="AI195" s="41" t="s">
        <v>12</v>
      </c>
    </row>
    <row r="196" spans="1:35" ht="15" customHeight="1" x14ac:dyDescent="0.45">
      <c r="A196" s="35" t="s">
        <v>118</v>
      </c>
      <c r="B196" s="39" t="s">
        <v>51</v>
      </c>
      <c r="C196" s="49">
        <v>48.892100999999997</v>
      </c>
      <c r="D196" s="49">
        <v>48.336395000000003</v>
      </c>
      <c r="E196" s="49">
        <v>47.643703000000002</v>
      </c>
      <c r="F196" s="49">
        <v>46.999881999999999</v>
      </c>
      <c r="G196" s="49">
        <v>46.437716999999999</v>
      </c>
      <c r="H196" s="49">
        <v>46.038170000000001</v>
      </c>
      <c r="I196" s="49">
        <v>45.774982000000001</v>
      </c>
      <c r="J196" s="49">
        <v>45.538398999999998</v>
      </c>
      <c r="K196" s="49">
        <v>45.323127999999997</v>
      </c>
      <c r="L196" s="49">
        <v>45.129333000000003</v>
      </c>
      <c r="M196" s="49">
        <v>44.956645999999999</v>
      </c>
      <c r="N196" s="49">
        <v>44.804028000000002</v>
      </c>
      <c r="O196" s="49">
        <v>44.670310999999998</v>
      </c>
      <c r="P196" s="49">
        <v>44.554554000000003</v>
      </c>
      <c r="Q196" s="49">
        <v>44.455897999999998</v>
      </c>
      <c r="R196" s="49">
        <v>44.307471999999997</v>
      </c>
      <c r="S196" s="49">
        <v>44.161732000000001</v>
      </c>
      <c r="T196" s="49">
        <v>44.031509</v>
      </c>
      <c r="U196" s="49">
        <v>43.916355000000003</v>
      </c>
      <c r="V196" s="49">
        <v>43.816066999999997</v>
      </c>
      <c r="W196" s="49">
        <v>43.730559999999997</v>
      </c>
      <c r="X196" s="49">
        <v>43.659438999999999</v>
      </c>
      <c r="Y196" s="49">
        <v>43.653790000000001</v>
      </c>
      <c r="Z196" s="49">
        <v>43.648696999999999</v>
      </c>
      <c r="AA196" s="49">
        <v>43.644061999999998</v>
      </c>
      <c r="AB196" s="49">
        <v>43.639851</v>
      </c>
      <c r="AC196" s="49">
        <v>43.636017000000002</v>
      </c>
      <c r="AD196" s="49">
        <v>43.632519000000002</v>
      </c>
      <c r="AE196" s="49">
        <v>43.629356000000001</v>
      </c>
      <c r="AF196" s="49">
        <v>43.626491999999999</v>
      </c>
      <c r="AG196" s="49">
        <v>43.623859000000003</v>
      </c>
      <c r="AH196" s="49">
        <v>43.615273000000002</v>
      </c>
      <c r="AI196" s="41">
        <v>-3.6770000000000001E-3</v>
      </c>
    </row>
    <row r="197" spans="1:35" ht="15" customHeight="1" x14ac:dyDescent="0.45">
      <c r="A197" s="35" t="s">
        <v>117</v>
      </c>
      <c r="B197" s="39" t="s">
        <v>49</v>
      </c>
      <c r="C197" s="49">
        <v>49.143154000000003</v>
      </c>
      <c r="D197" s="49">
        <v>48.562218000000001</v>
      </c>
      <c r="E197" s="49">
        <v>47.836514000000001</v>
      </c>
      <c r="F197" s="49">
        <v>47.139201999999997</v>
      </c>
      <c r="G197" s="49">
        <v>46.544803999999999</v>
      </c>
      <c r="H197" s="49">
        <v>46.006798000000003</v>
      </c>
      <c r="I197" s="49">
        <v>45.605246999999999</v>
      </c>
      <c r="J197" s="49">
        <v>45.291469999999997</v>
      </c>
      <c r="K197" s="49">
        <v>45.007117999999998</v>
      </c>
      <c r="L197" s="49">
        <v>44.752479999999998</v>
      </c>
      <c r="M197" s="49">
        <v>44.528713000000003</v>
      </c>
      <c r="N197" s="49">
        <v>44.334941999999998</v>
      </c>
      <c r="O197" s="49">
        <v>44.168835000000001</v>
      </c>
      <c r="P197" s="49">
        <v>44.027752</v>
      </c>
      <c r="Q197" s="49">
        <v>43.908965999999999</v>
      </c>
      <c r="R197" s="49">
        <v>43.743969</v>
      </c>
      <c r="S197" s="49">
        <v>43.584957000000003</v>
      </c>
      <c r="T197" s="49">
        <v>43.443427999999997</v>
      </c>
      <c r="U197" s="49">
        <v>43.318443000000002</v>
      </c>
      <c r="V197" s="49">
        <v>43.209446</v>
      </c>
      <c r="W197" s="49">
        <v>43.116019999999999</v>
      </c>
      <c r="X197" s="49">
        <v>43.037506</v>
      </c>
      <c r="Y197" s="49">
        <v>43.031486999999998</v>
      </c>
      <c r="Z197" s="49">
        <v>43.026035</v>
      </c>
      <c r="AA197" s="49">
        <v>43.021061000000003</v>
      </c>
      <c r="AB197" s="49">
        <v>43.016517999999998</v>
      </c>
      <c r="AC197" s="49">
        <v>43.012355999999997</v>
      </c>
      <c r="AD197" s="49">
        <v>43.008544999999998</v>
      </c>
      <c r="AE197" s="49">
        <v>43.005085000000001</v>
      </c>
      <c r="AF197" s="49">
        <v>43.001922999999998</v>
      </c>
      <c r="AG197" s="49">
        <v>42.998997000000003</v>
      </c>
      <c r="AH197" s="49">
        <v>42.990127999999999</v>
      </c>
      <c r="AI197" s="41">
        <v>-4.3059999999999999E-3</v>
      </c>
    </row>
    <row r="198" spans="1:35" ht="15" customHeight="1" x14ac:dyDescent="0.45">
      <c r="A198" s="35" t="s">
        <v>116</v>
      </c>
      <c r="B198" s="39" t="s">
        <v>47</v>
      </c>
      <c r="C198" s="49">
        <v>59.933556000000003</v>
      </c>
      <c r="D198" s="49">
        <v>59.22052</v>
      </c>
      <c r="E198" s="49">
        <v>58.364699999999999</v>
      </c>
      <c r="F198" s="49">
        <v>57.577759</v>
      </c>
      <c r="G198" s="49">
        <v>56.775115999999997</v>
      </c>
      <c r="H198" s="49">
        <v>56.141083000000002</v>
      </c>
      <c r="I198" s="49">
        <v>55.663181000000002</v>
      </c>
      <c r="J198" s="49">
        <v>55.243178999999998</v>
      </c>
      <c r="K198" s="49">
        <v>54.856571000000002</v>
      </c>
      <c r="L198" s="49">
        <v>54.511153999999998</v>
      </c>
      <c r="M198" s="49">
        <v>54.209491999999997</v>
      </c>
      <c r="N198" s="49">
        <v>53.950245000000002</v>
      </c>
      <c r="O198" s="49">
        <v>53.729897000000001</v>
      </c>
      <c r="P198" s="49">
        <v>53.543689999999998</v>
      </c>
      <c r="Q198" s="49">
        <v>53.387290999999998</v>
      </c>
      <c r="R198" s="49">
        <v>53.191943999999999</v>
      </c>
      <c r="S198" s="49">
        <v>53.007015000000003</v>
      </c>
      <c r="T198" s="49">
        <v>52.842934</v>
      </c>
      <c r="U198" s="49">
        <v>52.698093</v>
      </c>
      <c r="V198" s="49">
        <v>52.571536999999999</v>
      </c>
      <c r="W198" s="49">
        <v>52.462569999999999</v>
      </c>
      <c r="X198" s="49">
        <v>52.370060000000002</v>
      </c>
      <c r="Y198" s="49">
        <v>52.362701000000001</v>
      </c>
      <c r="Z198" s="49">
        <v>52.355967999999997</v>
      </c>
      <c r="AA198" s="49">
        <v>52.349777000000003</v>
      </c>
      <c r="AB198" s="49">
        <v>52.344059000000001</v>
      </c>
      <c r="AC198" s="49">
        <v>52.338768000000002</v>
      </c>
      <c r="AD198" s="49">
        <v>52.333880999999998</v>
      </c>
      <c r="AE198" s="49">
        <v>52.329365000000003</v>
      </c>
      <c r="AF198" s="49">
        <v>52.325169000000002</v>
      </c>
      <c r="AG198" s="49">
        <v>52.321243000000003</v>
      </c>
      <c r="AH198" s="49">
        <v>52.311390000000003</v>
      </c>
      <c r="AI198" s="41">
        <v>-4.3779999999999999E-3</v>
      </c>
    </row>
    <row r="199" spans="1:35" ht="15" customHeight="1" x14ac:dyDescent="0.45">
      <c r="A199" s="35" t="s">
        <v>115</v>
      </c>
      <c r="B199" s="39" t="s">
        <v>45</v>
      </c>
      <c r="C199" s="49">
        <v>125.127144</v>
      </c>
      <c r="D199" s="49">
        <v>124.476799</v>
      </c>
      <c r="E199" s="49">
        <v>123.830376</v>
      </c>
      <c r="F199" s="49">
        <v>123.098</v>
      </c>
      <c r="G199" s="49">
        <v>122.359802</v>
      </c>
      <c r="H199" s="49">
        <v>121.88434599999999</v>
      </c>
      <c r="I199" s="49">
        <v>121.505959</v>
      </c>
      <c r="J199" s="49">
        <v>121.121582</v>
      </c>
      <c r="K199" s="49">
        <v>120.77301</v>
      </c>
      <c r="L199" s="49">
        <v>120.46367600000001</v>
      </c>
      <c r="M199" s="49">
        <v>120.196198</v>
      </c>
      <c r="N199" s="49">
        <v>119.968971</v>
      </c>
      <c r="O199" s="49">
        <v>119.778336</v>
      </c>
      <c r="P199" s="49">
        <v>119.619781</v>
      </c>
      <c r="Q199" s="49">
        <v>119.489655</v>
      </c>
      <c r="R199" s="49">
        <v>119.318153</v>
      </c>
      <c r="S199" s="49">
        <v>119.15416</v>
      </c>
      <c r="T199" s="49">
        <v>119.007507</v>
      </c>
      <c r="U199" s="49">
        <v>118.878265</v>
      </c>
      <c r="V199" s="49">
        <v>118.765427</v>
      </c>
      <c r="W199" s="49">
        <v>118.66819</v>
      </c>
      <c r="X199" s="49">
        <v>118.585556</v>
      </c>
      <c r="Y199" s="49">
        <v>118.57963599999999</v>
      </c>
      <c r="Z199" s="49">
        <v>118.57429500000001</v>
      </c>
      <c r="AA199" s="49">
        <v>118.569489</v>
      </c>
      <c r="AB199" s="49">
        <v>118.565071</v>
      </c>
      <c r="AC199" s="49">
        <v>118.56089</v>
      </c>
      <c r="AD199" s="49">
        <v>118.557182</v>
      </c>
      <c r="AE199" s="49">
        <v>118.55381800000001</v>
      </c>
      <c r="AF199" s="49">
        <v>118.550591</v>
      </c>
      <c r="AG199" s="49">
        <v>118.54776</v>
      </c>
      <c r="AH199" s="49">
        <v>118.538864</v>
      </c>
      <c r="AI199" s="41">
        <v>-1.743E-3</v>
      </c>
    </row>
    <row r="200" spans="1:35" ht="15" customHeight="1" x14ac:dyDescent="0.45">
      <c r="A200" s="35" t="s">
        <v>1214</v>
      </c>
      <c r="B200" s="39" t="s">
        <v>1052</v>
      </c>
      <c r="C200" s="49">
        <v>49.531506</v>
      </c>
      <c r="D200" s="49">
        <v>48.916634000000002</v>
      </c>
      <c r="E200" s="49">
        <v>48.20055</v>
      </c>
      <c r="F200" s="49">
        <v>47.468803000000001</v>
      </c>
      <c r="G200" s="49">
        <v>46.775444</v>
      </c>
      <c r="H200" s="49">
        <v>46.134200999999997</v>
      </c>
      <c r="I200" s="49">
        <v>45.778098999999997</v>
      </c>
      <c r="J200" s="49">
        <v>45.438740000000003</v>
      </c>
      <c r="K200" s="49">
        <v>45.129424999999998</v>
      </c>
      <c r="L200" s="49">
        <v>44.852299000000002</v>
      </c>
      <c r="M200" s="49">
        <v>44.608882999999999</v>
      </c>
      <c r="N200" s="49">
        <v>44.398266</v>
      </c>
      <c r="O200" s="49">
        <v>44.217781000000002</v>
      </c>
      <c r="P200" s="49">
        <v>44.064166999999998</v>
      </c>
      <c r="Q200" s="49">
        <v>43.934921000000003</v>
      </c>
      <c r="R200" s="49">
        <v>43.761127000000002</v>
      </c>
      <c r="S200" s="49">
        <v>43.594067000000003</v>
      </c>
      <c r="T200" s="49">
        <v>43.445445999999997</v>
      </c>
      <c r="U200" s="49">
        <v>43.314190000000004</v>
      </c>
      <c r="V200" s="49">
        <v>43.199660999999999</v>
      </c>
      <c r="W200" s="49">
        <v>43.101394999999997</v>
      </c>
      <c r="X200" s="49">
        <v>43.018630999999999</v>
      </c>
      <c r="Y200" s="49">
        <v>43.012118999999998</v>
      </c>
      <c r="Z200" s="49">
        <v>43.006191000000001</v>
      </c>
      <c r="AA200" s="49">
        <v>43.000767000000003</v>
      </c>
      <c r="AB200" s="49">
        <v>42.995776999999997</v>
      </c>
      <c r="AC200" s="49">
        <v>42.991084999999998</v>
      </c>
      <c r="AD200" s="49">
        <v>42.986823999999999</v>
      </c>
      <c r="AE200" s="49">
        <v>42.982940999999997</v>
      </c>
      <c r="AF200" s="49">
        <v>42.979309000000001</v>
      </c>
      <c r="AG200" s="49">
        <v>42.975982999999999</v>
      </c>
      <c r="AH200" s="49">
        <v>42.966686000000003</v>
      </c>
      <c r="AI200" s="41">
        <v>-4.5760000000000002E-3</v>
      </c>
    </row>
    <row r="201" spans="1:35" ht="15" customHeight="1" x14ac:dyDescent="0.45">
      <c r="A201" s="35" t="s">
        <v>1215</v>
      </c>
      <c r="B201" s="39" t="s">
        <v>1053</v>
      </c>
      <c r="C201" s="49">
        <v>61.481785000000002</v>
      </c>
      <c r="D201" s="49">
        <v>60.647830999999996</v>
      </c>
      <c r="E201" s="49">
        <v>59.732281</v>
      </c>
      <c r="F201" s="49">
        <v>58.900886999999997</v>
      </c>
      <c r="G201" s="49">
        <v>58.111263000000001</v>
      </c>
      <c r="H201" s="49">
        <v>57.297030999999997</v>
      </c>
      <c r="I201" s="49">
        <v>57.098553000000003</v>
      </c>
      <c r="J201" s="49">
        <v>56.686942999999999</v>
      </c>
      <c r="K201" s="49">
        <v>56.306789000000002</v>
      </c>
      <c r="L201" s="49">
        <v>55.964832000000001</v>
      </c>
      <c r="M201" s="49">
        <v>55.662833999999997</v>
      </c>
      <c r="N201" s="49">
        <v>55.399501999999998</v>
      </c>
      <c r="O201" s="49">
        <v>55.171692</v>
      </c>
      <c r="P201" s="49">
        <v>54.975974999999998</v>
      </c>
      <c r="Q201" s="49">
        <v>54.809963000000003</v>
      </c>
      <c r="R201" s="49">
        <v>54.603442999999999</v>
      </c>
      <c r="S201" s="49">
        <v>54.407359999999997</v>
      </c>
      <c r="T201" s="49">
        <v>54.232821999999999</v>
      </c>
      <c r="U201" s="49">
        <v>54.078567999999997</v>
      </c>
      <c r="V201" s="49">
        <v>53.943821</v>
      </c>
      <c r="W201" s="49">
        <v>53.827888000000002</v>
      </c>
      <c r="X201" s="49">
        <v>53.730063999999999</v>
      </c>
      <c r="Y201" s="49">
        <v>53.721294</v>
      </c>
      <c r="Z201" s="49">
        <v>53.713219000000002</v>
      </c>
      <c r="AA201" s="49">
        <v>53.705761000000003</v>
      </c>
      <c r="AB201" s="49">
        <v>53.698830000000001</v>
      </c>
      <c r="AC201" s="49">
        <v>53.691989999999997</v>
      </c>
      <c r="AD201" s="49">
        <v>53.685825000000001</v>
      </c>
      <c r="AE201" s="49">
        <v>53.680126000000001</v>
      </c>
      <c r="AF201" s="49">
        <v>53.674487999999997</v>
      </c>
      <c r="AG201" s="49">
        <v>53.669421999999997</v>
      </c>
      <c r="AH201" s="49">
        <v>53.658306000000003</v>
      </c>
      <c r="AI201" s="41">
        <v>-4.3810000000000003E-3</v>
      </c>
    </row>
    <row r="202" spans="1:35" ht="15" customHeight="1" x14ac:dyDescent="0.45">
      <c r="A202" s="35" t="s">
        <v>114</v>
      </c>
      <c r="B202" s="39" t="s">
        <v>43</v>
      </c>
      <c r="C202" s="49">
        <v>56.104599</v>
      </c>
      <c r="D202" s="49">
        <v>55.202075999999998</v>
      </c>
      <c r="E202" s="49">
        <v>54.317093</v>
      </c>
      <c r="F202" s="49">
        <v>53.291640999999998</v>
      </c>
      <c r="G202" s="49">
        <v>52.479908000000002</v>
      </c>
      <c r="H202" s="49">
        <v>51.551974999999999</v>
      </c>
      <c r="I202" s="49">
        <v>51.209128999999997</v>
      </c>
      <c r="J202" s="49">
        <v>50.929656999999999</v>
      </c>
      <c r="K202" s="49">
        <v>50.670914000000003</v>
      </c>
      <c r="L202" s="49">
        <v>50.434113000000004</v>
      </c>
      <c r="M202" s="49">
        <v>50.218741999999999</v>
      </c>
      <c r="N202" s="49">
        <v>50.024067000000002</v>
      </c>
      <c r="O202" s="49">
        <v>49.850658000000003</v>
      </c>
      <c r="P202" s="49">
        <v>49.696632000000001</v>
      </c>
      <c r="Q202" s="49">
        <v>49.561549999999997</v>
      </c>
      <c r="R202" s="49">
        <v>49.378860000000003</v>
      </c>
      <c r="S202" s="49">
        <v>49.201518999999998</v>
      </c>
      <c r="T202" s="49">
        <v>49.042529999999999</v>
      </c>
      <c r="U202" s="49">
        <v>48.901648999999999</v>
      </c>
      <c r="V202" s="49">
        <v>48.779015000000001</v>
      </c>
      <c r="W202" s="49">
        <v>48.674320000000002</v>
      </c>
      <c r="X202" s="49">
        <v>48.587516999999998</v>
      </c>
      <c r="Y202" s="49">
        <v>48.579033000000003</v>
      </c>
      <c r="Z202" s="49">
        <v>48.571266000000001</v>
      </c>
      <c r="AA202" s="49">
        <v>48.564109999999999</v>
      </c>
      <c r="AB202" s="49">
        <v>48.557468</v>
      </c>
      <c r="AC202" s="49">
        <v>48.551273000000002</v>
      </c>
      <c r="AD202" s="49">
        <v>48.545527999999997</v>
      </c>
      <c r="AE202" s="49">
        <v>48.540210999999999</v>
      </c>
      <c r="AF202" s="49">
        <v>48.535224999999997</v>
      </c>
      <c r="AG202" s="49">
        <v>48.530552</v>
      </c>
      <c r="AH202" s="49">
        <v>48.519962</v>
      </c>
      <c r="AI202" s="41">
        <v>-4.6740000000000002E-3</v>
      </c>
    </row>
    <row r="203" spans="1:35" ht="15" customHeight="1" x14ac:dyDescent="0.45">
      <c r="A203" s="35" t="s">
        <v>113</v>
      </c>
      <c r="B203" s="39" t="s">
        <v>41</v>
      </c>
      <c r="C203" s="49">
        <v>0</v>
      </c>
      <c r="D203" s="49">
        <v>0</v>
      </c>
      <c r="E203" s="49">
        <v>0</v>
      </c>
      <c r="F203" s="49">
        <v>0</v>
      </c>
      <c r="G203" s="49">
        <v>0</v>
      </c>
      <c r="H203" s="49">
        <v>0</v>
      </c>
      <c r="I203" s="49">
        <v>0</v>
      </c>
      <c r="J203" s="49">
        <v>0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49">
        <v>0</v>
      </c>
      <c r="Q203" s="49">
        <v>0</v>
      </c>
      <c r="R203" s="49">
        <v>0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49">
        <v>0</v>
      </c>
      <c r="AA203" s="49">
        <v>0</v>
      </c>
      <c r="AB203" s="49">
        <v>0</v>
      </c>
      <c r="AC203" s="49">
        <v>0</v>
      </c>
      <c r="AD203" s="49">
        <v>0</v>
      </c>
      <c r="AE203" s="49">
        <v>0</v>
      </c>
      <c r="AF203" s="49">
        <v>0</v>
      </c>
      <c r="AG203" s="49">
        <v>0</v>
      </c>
      <c r="AH203" s="49">
        <v>0</v>
      </c>
      <c r="AI203" s="41" t="s">
        <v>12</v>
      </c>
    </row>
    <row r="204" spans="1:35" ht="15" customHeight="1" x14ac:dyDescent="0.45">
      <c r="A204" s="35" t="s">
        <v>112</v>
      </c>
      <c r="B204" s="39" t="s">
        <v>39</v>
      </c>
      <c r="C204" s="49">
        <v>0</v>
      </c>
      <c r="D204" s="49">
        <v>0</v>
      </c>
      <c r="E204" s="49">
        <v>56.044933</v>
      </c>
      <c r="F204" s="49">
        <v>55.191901999999999</v>
      </c>
      <c r="G204" s="49">
        <v>54.500301</v>
      </c>
      <c r="H204" s="49">
        <v>53.775688000000002</v>
      </c>
      <c r="I204" s="49">
        <v>53.521641000000002</v>
      </c>
      <c r="J204" s="49">
        <v>53.193325000000002</v>
      </c>
      <c r="K204" s="49">
        <v>52.888702000000002</v>
      </c>
      <c r="L204" s="49">
        <v>52.608856000000003</v>
      </c>
      <c r="M204" s="49">
        <v>52.353209999999997</v>
      </c>
      <c r="N204" s="49">
        <v>52.120995000000001</v>
      </c>
      <c r="O204" s="49">
        <v>51.912421999999999</v>
      </c>
      <c r="P204" s="49">
        <v>51.725662</v>
      </c>
      <c r="Q204" s="49">
        <v>51.560550999999997</v>
      </c>
      <c r="R204" s="49">
        <v>51.350383999999998</v>
      </c>
      <c r="S204" s="49">
        <v>51.147857999999999</v>
      </c>
      <c r="T204" s="49">
        <v>50.966290000000001</v>
      </c>
      <c r="U204" s="49">
        <v>50.805458000000002</v>
      </c>
      <c r="V204" s="49">
        <v>50.665283000000002</v>
      </c>
      <c r="W204" s="49">
        <v>50.545569999999998</v>
      </c>
      <c r="X204" s="49">
        <v>50.446182</v>
      </c>
      <c r="Y204" s="49">
        <v>50.43573</v>
      </c>
      <c r="Z204" s="49">
        <v>50.426048000000002</v>
      </c>
      <c r="AA204" s="49">
        <v>50.417057</v>
      </c>
      <c r="AB204" s="49">
        <v>50.408656999999998</v>
      </c>
      <c r="AC204" s="49">
        <v>50.400761000000003</v>
      </c>
      <c r="AD204" s="49">
        <v>50.393394000000001</v>
      </c>
      <c r="AE204" s="49">
        <v>50.386493999999999</v>
      </c>
      <c r="AF204" s="49">
        <v>50.379981999999998</v>
      </c>
      <c r="AG204" s="49">
        <v>50.373806000000002</v>
      </c>
      <c r="AH204" s="49">
        <v>50.361755000000002</v>
      </c>
      <c r="AI204" s="41" t="s">
        <v>12</v>
      </c>
    </row>
    <row r="205" spans="1:35" ht="15" customHeight="1" x14ac:dyDescent="0.45">
      <c r="A205" s="35" t="s">
        <v>111</v>
      </c>
      <c r="B205" s="39" t="s">
        <v>37</v>
      </c>
      <c r="C205" s="49">
        <v>0</v>
      </c>
      <c r="D205" s="49">
        <v>0</v>
      </c>
      <c r="E205" s="49">
        <v>0</v>
      </c>
      <c r="F205" s="49">
        <v>0</v>
      </c>
      <c r="G205" s="49">
        <v>0</v>
      </c>
      <c r="H205" s="49">
        <v>0</v>
      </c>
      <c r="I205" s="49">
        <v>0</v>
      </c>
      <c r="J205" s="49">
        <v>0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49">
        <v>0</v>
      </c>
      <c r="Q205" s="49">
        <v>0</v>
      </c>
      <c r="R205" s="49">
        <v>0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49">
        <v>0</v>
      </c>
      <c r="AA205" s="49">
        <v>0</v>
      </c>
      <c r="AB205" s="49">
        <v>0</v>
      </c>
      <c r="AC205" s="49">
        <v>0</v>
      </c>
      <c r="AD205" s="49">
        <v>0</v>
      </c>
      <c r="AE205" s="49">
        <v>0</v>
      </c>
      <c r="AF205" s="49">
        <v>0</v>
      </c>
      <c r="AG205" s="49">
        <v>0</v>
      </c>
      <c r="AH205" s="49">
        <v>0</v>
      </c>
      <c r="AI205" s="41" t="s">
        <v>12</v>
      </c>
    </row>
    <row r="206" spans="1:35" ht="15" customHeight="1" x14ac:dyDescent="0.45">
      <c r="A206" s="35" t="s">
        <v>110</v>
      </c>
      <c r="B206" s="39" t="s">
        <v>35</v>
      </c>
      <c r="C206" s="49">
        <v>60.032772000000001</v>
      </c>
      <c r="D206" s="49">
        <v>59.004620000000003</v>
      </c>
      <c r="E206" s="49">
        <v>58.052166</v>
      </c>
      <c r="F206" s="49">
        <v>56.872489999999999</v>
      </c>
      <c r="G206" s="49">
        <v>55.934123999999997</v>
      </c>
      <c r="H206" s="49">
        <v>55.082267999999999</v>
      </c>
      <c r="I206" s="49">
        <v>54.918705000000003</v>
      </c>
      <c r="J206" s="49">
        <v>54.630169000000002</v>
      </c>
      <c r="K206" s="49">
        <v>54.363284999999998</v>
      </c>
      <c r="L206" s="49">
        <v>54.118808999999999</v>
      </c>
      <c r="M206" s="49">
        <v>53.896281999999999</v>
      </c>
      <c r="N206" s="49">
        <v>53.695025999999999</v>
      </c>
      <c r="O206" s="49">
        <v>53.514823999999997</v>
      </c>
      <c r="P206" s="49">
        <v>53.354419999999998</v>
      </c>
      <c r="Q206" s="49">
        <v>53.213467000000001</v>
      </c>
      <c r="R206" s="49">
        <v>53.025298999999997</v>
      </c>
      <c r="S206" s="49">
        <v>52.842941000000003</v>
      </c>
      <c r="T206" s="49">
        <v>52.679462000000001</v>
      </c>
      <c r="U206" s="49">
        <v>52.534748</v>
      </c>
      <c r="V206" s="49">
        <v>52.408695000000002</v>
      </c>
      <c r="W206" s="49">
        <v>52.301124999999999</v>
      </c>
      <c r="X206" s="49">
        <v>52.211905999999999</v>
      </c>
      <c r="Y206" s="49">
        <v>52.203082999999999</v>
      </c>
      <c r="Z206" s="49">
        <v>52.194969</v>
      </c>
      <c r="AA206" s="49">
        <v>52.187461999999996</v>
      </c>
      <c r="AB206" s="49">
        <v>52.180495999999998</v>
      </c>
      <c r="AC206" s="49">
        <v>52.173991999999998</v>
      </c>
      <c r="AD206" s="49">
        <v>52.167941999999996</v>
      </c>
      <c r="AE206" s="49">
        <v>52.162331000000002</v>
      </c>
      <c r="AF206" s="49">
        <v>52.157063000000001</v>
      </c>
      <c r="AG206" s="49">
        <v>52.152102999999997</v>
      </c>
      <c r="AH206" s="49">
        <v>52.141250999999997</v>
      </c>
      <c r="AI206" s="41">
        <v>-4.5360000000000001E-3</v>
      </c>
    </row>
    <row r="207" spans="1:35" ht="15" customHeight="1" x14ac:dyDescent="0.45">
      <c r="A207" s="35" t="s">
        <v>109</v>
      </c>
      <c r="B207" s="39" t="s">
        <v>33</v>
      </c>
      <c r="C207" s="49">
        <v>92.972008000000002</v>
      </c>
      <c r="D207" s="49">
        <v>91.805862000000005</v>
      </c>
      <c r="E207" s="49">
        <v>90.674071999999995</v>
      </c>
      <c r="F207" s="49">
        <v>89.391373000000002</v>
      </c>
      <c r="G207" s="49">
        <v>88.339157</v>
      </c>
      <c r="H207" s="49">
        <v>87.040688000000003</v>
      </c>
      <c r="I207" s="49">
        <v>86.853515999999999</v>
      </c>
      <c r="J207" s="49">
        <v>86.455650000000006</v>
      </c>
      <c r="K207" s="49">
        <v>86.085669999999993</v>
      </c>
      <c r="L207" s="49">
        <v>85.743767000000005</v>
      </c>
      <c r="M207" s="49">
        <v>85.429130999999998</v>
      </c>
      <c r="N207" s="49">
        <v>85.140877000000003</v>
      </c>
      <c r="O207" s="49">
        <v>84.878272999999993</v>
      </c>
      <c r="P207" s="49">
        <v>84.640511000000004</v>
      </c>
      <c r="Q207" s="49">
        <v>84.427643000000003</v>
      </c>
      <c r="R207" s="49">
        <v>84.174926999999997</v>
      </c>
      <c r="S207" s="49">
        <v>83.932259000000002</v>
      </c>
      <c r="T207" s="49">
        <v>83.714371</v>
      </c>
      <c r="U207" s="49">
        <v>83.521163999999999</v>
      </c>
      <c r="V207" s="49">
        <v>83.352645999999993</v>
      </c>
      <c r="W207" s="49">
        <v>83.208633000000006</v>
      </c>
      <c r="X207" s="49">
        <v>83.089043000000004</v>
      </c>
      <c r="Y207" s="49">
        <v>83.075241000000005</v>
      </c>
      <c r="Z207" s="49">
        <v>83.062393</v>
      </c>
      <c r="AA207" s="49">
        <v>83.050362000000007</v>
      </c>
      <c r="AB207" s="49">
        <v>83.039055000000005</v>
      </c>
      <c r="AC207" s="49">
        <v>83.028380999999996</v>
      </c>
      <c r="AD207" s="49">
        <v>83.018310999999997</v>
      </c>
      <c r="AE207" s="49">
        <v>83.008803999999998</v>
      </c>
      <c r="AF207" s="49">
        <v>82.999779000000004</v>
      </c>
      <c r="AG207" s="49">
        <v>82.991141999999996</v>
      </c>
      <c r="AH207" s="49">
        <v>82.976723000000007</v>
      </c>
      <c r="AI207" s="41">
        <v>-3.6619999999999999E-3</v>
      </c>
    </row>
    <row r="208" spans="1:35" ht="15" customHeight="1" x14ac:dyDescent="0.45">
      <c r="A208" s="35" t="s">
        <v>1216</v>
      </c>
      <c r="B208" s="39" t="s">
        <v>1054</v>
      </c>
      <c r="C208" s="49">
        <v>54.688510999999998</v>
      </c>
      <c r="D208" s="49">
        <v>53.788746000000003</v>
      </c>
      <c r="E208" s="49">
        <v>52.936016000000002</v>
      </c>
      <c r="F208" s="49">
        <v>52.130875000000003</v>
      </c>
      <c r="G208" s="49">
        <v>51.461441000000001</v>
      </c>
      <c r="H208" s="49">
        <v>50.802166</v>
      </c>
      <c r="I208" s="49">
        <v>50.423050000000003</v>
      </c>
      <c r="J208" s="49">
        <v>50.069617999999998</v>
      </c>
      <c r="K208" s="49">
        <v>49.744556000000003</v>
      </c>
      <c r="L208" s="49">
        <v>49.452784999999999</v>
      </c>
      <c r="M208" s="49">
        <v>49.195656</v>
      </c>
      <c r="N208" s="49">
        <v>48.972206</v>
      </c>
      <c r="O208" s="49">
        <v>48.779758000000001</v>
      </c>
      <c r="P208" s="49">
        <v>48.615302999999997</v>
      </c>
      <c r="Q208" s="49">
        <v>48.475937000000002</v>
      </c>
      <c r="R208" s="49">
        <v>48.292884999999998</v>
      </c>
      <c r="S208" s="49">
        <v>48.117351999999997</v>
      </c>
      <c r="T208" s="49">
        <v>47.961036999999997</v>
      </c>
      <c r="U208" s="49">
        <v>47.822978999999997</v>
      </c>
      <c r="V208" s="49">
        <v>47.702525999999999</v>
      </c>
      <c r="W208" s="49">
        <v>47.599173999999998</v>
      </c>
      <c r="X208" s="49">
        <v>47.512169</v>
      </c>
      <c r="Y208" s="49">
        <v>47.504936000000001</v>
      </c>
      <c r="Z208" s="49">
        <v>47.498341000000003</v>
      </c>
      <c r="AA208" s="49">
        <v>47.492286999999997</v>
      </c>
      <c r="AB208" s="49">
        <v>47.486713000000002</v>
      </c>
      <c r="AC208" s="49">
        <v>47.481482999999997</v>
      </c>
      <c r="AD208" s="49">
        <v>47.476664999999997</v>
      </c>
      <c r="AE208" s="49">
        <v>47.472251999999997</v>
      </c>
      <c r="AF208" s="49">
        <v>47.468089999999997</v>
      </c>
      <c r="AG208" s="49">
        <v>47.464260000000003</v>
      </c>
      <c r="AH208" s="49">
        <v>47.454467999999999</v>
      </c>
      <c r="AI208" s="41">
        <v>-4.5659999999999997E-3</v>
      </c>
    </row>
    <row r="209" spans="1:35" ht="15" customHeight="1" x14ac:dyDescent="0.45">
      <c r="A209" s="35" t="s">
        <v>1217</v>
      </c>
      <c r="B209" s="39" t="s">
        <v>1055</v>
      </c>
      <c r="C209" s="49">
        <v>71.476310999999995</v>
      </c>
      <c r="D209" s="49">
        <v>70.367737000000005</v>
      </c>
      <c r="E209" s="49">
        <v>69.098433999999997</v>
      </c>
      <c r="F209" s="49">
        <v>68.094916999999995</v>
      </c>
      <c r="G209" s="49">
        <v>67.229950000000002</v>
      </c>
      <c r="H209" s="49">
        <v>66.400406000000004</v>
      </c>
      <c r="I209" s="49">
        <v>66.044312000000005</v>
      </c>
      <c r="J209" s="49">
        <v>65.604377999999997</v>
      </c>
      <c r="K209" s="49">
        <v>65.199753000000001</v>
      </c>
      <c r="L209" s="49">
        <v>64.835235999999995</v>
      </c>
      <c r="M209" s="49">
        <v>64.511977999999999</v>
      </c>
      <c r="N209" s="49">
        <v>64.228859</v>
      </c>
      <c r="O209" s="49">
        <v>63.982689000000001</v>
      </c>
      <c r="P209" s="49">
        <v>63.769886</v>
      </c>
      <c r="Q209" s="49">
        <v>63.587017000000003</v>
      </c>
      <c r="R209" s="49">
        <v>63.364795999999998</v>
      </c>
      <c r="S209" s="49">
        <v>63.154052999999998</v>
      </c>
      <c r="T209" s="49">
        <v>62.966217</v>
      </c>
      <c r="U209" s="49">
        <v>62.800162999999998</v>
      </c>
      <c r="V209" s="49">
        <v>62.655166999999999</v>
      </c>
      <c r="W209" s="49">
        <v>62.530582000000003</v>
      </c>
      <c r="X209" s="49">
        <v>62.425514</v>
      </c>
      <c r="Y209" s="49">
        <v>62.415649000000002</v>
      </c>
      <c r="Z209" s="49">
        <v>62.406525000000002</v>
      </c>
      <c r="AA209" s="49">
        <v>62.398060000000001</v>
      </c>
      <c r="AB209" s="49">
        <v>62.390171000000002</v>
      </c>
      <c r="AC209" s="49">
        <v>62.382792999999999</v>
      </c>
      <c r="AD209" s="49">
        <v>62.375895999999997</v>
      </c>
      <c r="AE209" s="49">
        <v>62.369453</v>
      </c>
      <c r="AF209" s="49">
        <v>62.363396000000002</v>
      </c>
      <c r="AG209" s="49">
        <v>62.357674000000003</v>
      </c>
      <c r="AH209" s="49">
        <v>62.346080999999998</v>
      </c>
      <c r="AI209" s="41">
        <v>-4.3990000000000001E-3</v>
      </c>
    </row>
    <row r="211" spans="1:35" ht="15" customHeight="1" x14ac:dyDescent="0.45">
      <c r="A211" s="31"/>
      <c r="B211" s="38" t="s">
        <v>1041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</row>
    <row r="212" spans="1:35" ht="15" customHeight="1" x14ac:dyDescent="0.45">
      <c r="A212" s="35" t="s">
        <v>56</v>
      </c>
      <c r="B212" s="39" t="s">
        <v>55</v>
      </c>
      <c r="C212" s="49">
        <v>0</v>
      </c>
      <c r="D212" s="49">
        <v>0</v>
      </c>
      <c r="E212" s="49">
        <v>0</v>
      </c>
      <c r="F212" s="49">
        <v>0</v>
      </c>
      <c r="G212" s="49">
        <v>0</v>
      </c>
      <c r="H212" s="49">
        <v>0</v>
      </c>
      <c r="I212" s="49">
        <v>0</v>
      </c>
      <c r="J212" s="49">
        <v>0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49">
        <v>0</v>
      </c>
      <c r="Q212" s="49">
        <v>0</v>
      </c>
      <c r="R212" s="49">
        <v>0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49">
        <v>0</v>
      </c>
      <c r="AA212" s="49">
        <v>0</v>
      </c>
      <c r="AB212" s="49">
        <v>0</v>
      </c>
      <c r="AC212" s="49">
        <v>0</v>
      </c>
      <c r="AD212" s="49">
        <v>0</v>
      </c>
      <c r="AE212" s="49">
        <v>0</v>
      </c>
      <c r="AF212" s="49">
        <v>0</v>
      </c>
      <c r="AG212" s="49">
        <v>0</v>
      </c>
      <c r="AH212" s="49">
        <v>0</v>
      </c>
      <c r="AI212" s="41" t="s">
        <v>12</v>
      </c>
    </row>
    <row r="213" spans="1:35" ht="15" customHeight="1" x14ac:dyDescent="0.45">
      <c r="A213" s="35" t="s">
        <v>54</v>
      </c>
      <c r="B213" s="39" t="s">
        <v>53</v>
      </c>
      <c r="C213" s="49">
        <v>0</v>
      </c>
      <c r="D213" s="49">
        <v>70.137435999999994</v>
      </c>
      <c r="E213" s="49">
        <v>68.681022999999996</v>
      </c>
      <c r="F213" s="49">
        <v>67.318489</v>
      </c>
      <c r="G213" s="49">
        <v>66.243561</v>
      </c>
      <c r="H213" s="49">
        <v>65.459213000000005</v>
      </c>
      <c r="I213" s="49">
        <v>64.747894000000002</v>
      </c>
      <c r="J213" s="49">
        <v>64.334228999999993</v>
      </c>
      <c r="K213" s="49">
        <v>63.955939999999998</v>
      </c>
      <c r="L213" s="49">
        <v>63.608764999999998</v>
      </c>
      <c r="M213" s="49">
        <v>63.292155999999999</v>
      </c>
      <c r="N213" s="49">
        <v>63.005141999999999</v>
      </c>
      <c r="O213" s="49">
        <v>62.746662000000001</v>
      </c>
      <c r="P213" s="49">
        <v>62.516089999999998</v>
      </c>
      <c r="Q213" s="49">
        <v>62.311664999999998</v>
      </c>
      <c r="R213" s="49">
        <v>62.065376000000001</v>
      </c>
      <c r="S213" s="49">
        <v>61.830441</v>
      </c>
      <c r="T213" s="49">
        <v>61.619759000000002</v>
      </c>
      <c r="U213" s="49">
        <v>61.433059999999998</v>
      </c>
      <c r="V213" s="49">
        <v>61.270237000000002</v>
      </c>
      <c r="W213" s="49">
        <v>61.130867000000002</v>
      </c>
      <c r="X213" s="49">
        <v>61.014750999999997</v>
      </c>
      <c r="Y213" s="49">
        <v>61.001896000000002</v>
      </c>
      <c r="Z213" s="49">
        <v>60.989928999999997</v>
      </c>
      <c r="AA213" s="49">
        <v>60.978740999999999</v>
      </c>
      <c r="AB213" s="49">
        <v>60.968249999999998</v>
      </c>
      <c r="AC213" s="49">
        <v>60.958309</v>
      </c>
      <c r="AD213" s="49">
        <v>60.948959000000002</v>
      </c>
      <c r="AE213" s="49">
        <v>60.940173999999999</v>
      </c>
      <c r="AF213" s="49">
        <v>60.931778000000001</v>
      </c>
      <c r="AG213" s="49">
        <v>60.923786</v>
      </c>
      <c r="AH213" s="49">
        <v>60.909927000000003</v>
      </c>
      <c r="AI213" s="41" t="s">
        <v>12</v>
      </c>
    </row>
    <row r="214" spans="1:35" ht="15" customHeight="1" x14ac:dyDescent="0.45">
      <c r="A214" s="35" t="s">
        <v>52</v>
      </c>
      <c r="B214" s="39" t="s">
        <v>51</v>
      </c>
      <c r="C214" s="49">
        <v>0</v>
      </c>
      <c r="D214" s="49">
        <v>57.505862999999998</v>
      </c>
      <c r="E214" s="49">
        <v>56.284542000000002</v>
      </c>
      <c r="F214" s="49">
        <v>55.216124999999998</v>
      </c>
      <c r="G214" s="49">
        <v>54.297237000000003</v>
      </c>
      <c r="H214" s="49">
        <v>53.639583999999999</v>
      </c>
      <c r="I214" s="49">
        <v>53.080685000000003</v>
      </c>
      <c r="J214" s="49">
        <v>52.686011999999998</v>
      </c>
      <c r="K214" s="49">
        <v>52.323025000000001</v>
      </c>
      <c r="L214" s="49">
        <v>51.991154000000002</v>
      </c>
      <c r="M214" s="49">
        <v>51.689537000000001</v>
      </c>
      <c r="N214" s="49">
        <v>51.416598999999998</v>
      </c>
      <c r="O214" s="49">
        <v>51.170856000000001</v>
      </c>
      <c r="P214" s="49">
        <v>50.951279</v>
      </c>
      <c r="Q214" s="49">
        <v>50.756985</v>
      </c>
      <c r="R214" s="49">
        <v>50.519942999999998</v>
      </c>
      <c r="S214" s="49">
        <v>50.293446000000003</v>
      </c>
      <c r="T214" s="49">
        <v>50.090533999999998</v>
      </c>
      <c r="U214" s="49">
        <v>49.910651999999999</v>
      </c>
      <c r="V214" s="49">
        <v>49.753627999999999</v>
      </c>
      <c r="W214" s="49">
        <v>49.619338999999997</v>
      </c>
      <c r="X214" s="49">
        <v>49.50732</v>
      </c>
      <c r="Y214" s="49">
        <v>49.495170999999999</v>
      </c>
      <c r="Z214" s="49">
        <v>49.483874999999998</v>
      </c>
      <c r="AA214" s="49">
        <v>49.473320000000001</v>
      </c>
      <c r="AB214" s="49">
        <v>49.463413000000003</v>
      </c>
      <c r="AC214" s="49">
        <v>49.454116999999997</v>
      </c>
      <c r="AD214" s="49">
        <v>49.445323999999999</v>
      </c>
      <c r="AE214" s="49">
        <v>49.437064999999997</v>
      </c>
      <c r="AF214" s="49">
        <v>49.429256000000002</v>
      </c>
      <c r="AG214" s="49">
        <v>49.421805999999997</v>
      </c>
      <c r="AH214" s="49">
        <v>49.408538999999998</v>
      </c>
      <c r="AI214" s="41" t="s">
        <v>12</v>
      </c>
    </row>
    <row r="215" spans="1:35" ht="15" customHeight="1" x14ac:dyDescent="0.45">
      <c r="A215" s="35" t="s">
        <v>50</v>
      </c>
      <c r="B215" s="39" t="s">
        <v>49</v>
      </c>
      <c r="C215" s="49">
        <v>59.210681999999998</v>
      </c>
      <c r="D215" s="49">
        <v>58.159709999999997</v>
      </c>
      <c r="E215" s="49">
        <v>56.977547000000001</v>
      </c>
      <c r="F215" s="49">
        <v>55.872146999999998</v>
      </c>
      <c r="G215" s="49">
        <v>54.947842000000001</v>
      </c>
      <c r="H215" s="49">
        <v>54.109768000000003</v>
      </c>
      <c r="I215" s="49">
        <v>53.322479000000001</v>
      </c>
      <c r="J215" s="49">
        <v>52.845241999999999</v>
      </c>
      <c r="K215" s="49">
        <v>52.409077000000003</v>
      </c>
      <c r="L215" s="49">
        <v>52.012138</v>
      </c>
      <c r="M215" s="49">
        <v>51.655281000000002</v>
      </c>
      <c r="N215" s="49">
        <v>51.337302999999999</v>
      </c>
      <c r="O215" s="49">
        <v>51.055553000000003</v>
      </c>
      <c r="P215" s="49">
        <v>50.807312000000003</v>
      </c>
      <c r="Q215" s="49">
        <v>50.589657000000003</v>
      </c>
      <c r="R215" s="49">
        <v>50.332980999999997</v>
      </c>
      <c r="S215" s="49">
        <v>50.090504000000003</v>
      </c>
      <c r="T215" s="49">
        <v>49.873829000000001</v>
      </c>
      <c r="U215" s="49">
        <v>49.681950000000001</v>
      </c>
      <c r="V215" s="49">
        <v>49.514313000000001</v>
      </c>
      <c r="W215" s="49">
        <v>49.370486999999997</v>
      </c>
      <c r="X215" s="49">
        <v>49.249755999999998</v>
      </c>
      <c r="Y215" s="49">
        <v>49.237037999999998</v>
      </c>
      <c r="Z215" s="49">
        <v>49.225200999999998</v>
      </c>
      <c r="AA215" s="49">
        <v>49.214108000000003</v>
      </c>
      <c r="AB215" s="49">
        <v>49.203696999999998</v>
      </c>
      <c r="AC215" s="49">
        <v>49.193893000000003</v>
      </c>
      <c r="AD215" s="49">
        <v>49.184620000000002</v>
      </c>
      <c r="AE215" s="49">
        <v>49.175884000000003</v>
      </c>
      <c r="AF215" s="49">
        <v>49.167622000000001</v>
      </c>
      <c r="AG215" s="49">
        <v>49.159725000000002</v>
      </c>
      <c r="AH215" s="49">
        <v>49.146011000000001</v>
      </c>
      <c r="AI215" s="41">
        <v>-5.9919999999999999E-3</v>
      </c>
    </row>
    <row r="216" spans="1:35" ht="15" customHeight="1" x14ac:dyDescent="0.45">
      <c r="A216" s="35" t="s">
        <v>48</v>
      </c>
      <c r="B216" s="39" t="s">
        <v>47</v>
      </c>
      <c r="C216" s="49">
        <v>71.023582000000005</v>
      </c>
      <c r="D216" s="49">
        <v>69.794548000000006</v>
      </c>
      <c r="E216" s="49">
        <v>68.428557999999995</v>
      </c>
      <c r="F216" s="49">
        <v>67.204407000000003</v>
      </c>
      <c r="G216" s="49">
        <v>65.993262999999999</v>
      </c>
      <c r="H216" s="49">
        <v>65.038955999999999</v>
      </c>
      <c r="I216" s="49">
        <v>64.213836999999998</v>
      </c>
      <c r="J216" s="49">
        <v>63.613937</v>
      </c>
      <c r="K216" s="49">
        <v>63.057620999999997</v>
      </c>
      <c r="L216" s="49">
        <v>62.553058999999998</v>
      </c>
      <c r="M216" s="49">
        <v>62.102547000000001</v>
      </c>
      <c r="N216" s="49">
        <v>61.704315000000001</v>
      </c>
      <c r="O216" s="49">
        <v>61.354584000000003</v>
      </c>
      <c r="P216" s="49">
        <v>61.048374000000003</v>
      </c>
      <c r="Q216" s="49">
        <v>60.781329999999997</v>
      </c>
      <c r="R216" s="49">
        <v>60.484321999999999</v>
      </c>
      <c r="S216" s="49">
        <v>60.206927999999998</v>
      </c>
      <c r="T216" s="49">
        <v>59.959578999999998</v>
      </c>
      <c r="U216" s="49">
        <v>59.740634999999997</v>
      </c>
      <c r="V216" s="49">
        <v>59.549103000000002</v>
      </c>
      <c r="W216" s="49">
        <v>59.384300000000003</v>
      </c>
      <c r="X216" s="49">
        <v>59.245013999999998</v>
      </c>
      <c r="Y216" s="49">
        <v>59.230221</v>
      </c>
      <c r="Z216" s="49">
        <v>59.2164</v>
      </c>
      <c r="AA216" s="49">
        <v>59.203434000000001</v>
      </c>
      <c r="AB216" s="49">
        <v>59.191195999999998</v>
      </c>
      <c r="AC216" s="49">
        <v>59.179645999999998</v>
      </c>
      <c r="AD216" s="49">
        <v>59.168700999999999</v>
      </c>
      <c r="AE216" s="49">
        <v>59.158355999999998</v>
      </c>
      <c r="AF216" s="49">
        <v>59.148479000000002</v>
      </c>
      <c r="AG216" s="49">
        <v>59.139034000000002</v>
      </c>
      <c r="AH216" s="49">
        <v>59.123801999999998</v>
      </c>
      <c r="AI216" s="41">
        <v>-5.8979999999999996E-3</v>
      </c>
    </row>
    <row r="217" spans="1:35" ht="15" customHeight="1" x14ac:dyDescent="0.45">
      <c r="A217" s="35" t="s">
        <v>46</v>
      </c>
      <c r="B217" s="39" t="s">
        <v>45</v>
      </c>
      <c r="C217" s="49">
        <v>0</v>
      </c>
      <c r="D217" s="49">
        <v>133.759781</v>
      </c>
      <c r="E217" s="49">
        <v>132.597137</v>
      </c>
      <c r="F217" s="49">
        <v>131.45669599999999</v>
      </c>
      <c r="G217" s="49">
        <v>130.33952300000001</v>
      </c>
      <c r="H217" s="49">
        <v>129.64797999999999</v>
      </c>
      <c r="I217" s="49">
        <v>129.03929099999999</v>
      </c>
      <c r="J217" s="49">
        <v>128.49311800000001</v>
      </c>
      <c r="K217" s="49">
        <v>127.994316</v>
      </c>
      <c r="L217" s="49">
        <v>127.544685</v>
      </c>
      <c r="M217" s="49">
        <v>127.1465</v>
      </c>
      <c r="N217" s="49">
        <v>126.79748499999999</v>
      </c>
      <c r="O217" s="49">
        <v>126.49353000000001</v>
      </c>
      <c r="P217" s="49">
        <v>126.229973</v>
      </c>
      <c r="Q217" s="49">
        <v>126.00346399999999</v>
      </c>
      <c r="R217" s="49">
        <v>125.74318700000001</v>
      </c>
      <c r="S217" s="49">
        <v>125.49807699999999</v>
      </c>
      <c r="T217" s="49">
        <v>125.27771</v>
      </c>
      <c r="U217" s="49">
        <v>125.082832</v>
      </c>
      <c r="V217" s="49">
        <v>124.912514</v>
      </c>
      <c r="W217" s="49">
        <v>124.765816</v>
      </c>
      <c r="X217" s="49">
        <v>124.641769</v>
      </c>
      <c r="Y217" s="49">
        <v>124.629211</v>
      </c>
      <c r="Z217" s="49">
        <v>124.617569</v>
      </c>
      <c r="AA217" s="49">
        <v>124.60672</v>
      </c>
      <c r="AB217" s="49">
        <v>124.596512</v>
      </c>
      <c r="AC217" s="49">
        <v>124.58667</v>
      </c>
      <c r="AD217" s="49">
        <v>124.577538</v>
      </c>
      <c r="AE217" s="49">
        <v>124.568962</v>
      </c>
      <c r="AF217" s="49">
        <v>124.560608</v>
      </c>
      <c r="AG217" s="49">
        <v>124.55281100000001</v>
      </c>
      <c r="AH217" s="49">
        <v>124.539108</v>
      </c>
      <c r="AI217" s="41" t="s">
        <v>12</v>
      </c>
    </row>
    <row r="218" spans="1:35" ht="15" customHeight="1" x14ac:dyDescent="0.45">
      <c r="A218" s="35" t="s">
        <v>1218</v>
      </c>
      <c r="B218" s="39" t="s">
        <v>1052</v>
      </c>
      <c r="C218" s="49">
        <v>60.013804999999998</v>
      </c>
      <c r="D218" s="49">
        <v>58.910614000000002</v>
      </c>
      <c r="E218" s="49">
        <v>57.727161000000002</v>
      </c>
      <c r="F218" s="49">
        <v>56.576842999999997</v>
      </c>
      <c r="G218" s="49">
        <v>55.502822999999999</v>
      </c>
      <c r="H218" s="49">
        <v>54.497452000000003</v>
      </c>
      <c r="I218" s="49">
        <v>53.805804999999999</v>
      </c>
      <c r="J218" s="49">
        <v>53.297241</v>
      </c>
      <c r="K218" s="49">
        <v>52.829987000000003</v>
      </c>
      <c r="L218" s="49">
        <v>52.404750999999997</v>
      </c>
      <c r="M218" s="49">
        <v>52.022820000000003</v>
      </c>
      <c r="N218" s="49">
        <v>51.682918999999998</v>
      </c>
      <c r="O218" s="49">
        <v>51.382088000000003</v>
      </c>
      <c r="P218" s="49">
        <v>51.116748999999999</v>
      </c>
      <c r="Q218" s="49">
        <v>50.884636</v>
      </c>
      <c r="R218" s="49">
        <v>50.615555000000001</v>
      </c>
      <c r="S218" s="49">
        <v>50.361656000000004</v>
      </c>
      <c r="T218" s="49">
        <v>50.134856999999997</v>
      </c>
      <c r="U218" s="49">
        <v>49.934005999999997</v>
      </c>
      <c r="V218" s="49">
        <v>49.758465000000001</v>
      </c>
      <c r="W218" s="49">
        <v>49.607768999999998</v>
      </c>
      <c r="X218" s="49">
        <v>49.481082999999998</v>
      </c>
      <c r="Y218" s="49">
        <v>49.467590000000001</v>
      </c>
      <c r="Z218" s="49">
        <v>49.455021000000002</v>
      </c>
      <c r="AA218" s="49">
        <v>49.443232999999999</v>
      </c>
      <c r="AB218" s="49">
        <v>49.432152000000002</v>
      </c>
      <c r="AC218" s="49">
        <v>49.421512999999997</v>
      </c>
      <c r="AD218" s="49">
        <v>49.411544999999997</v>
      </c>
      <c r="AE218" s="49">
        <v>49.402157000000003</v>
      </c>
      <c r="AF218" s="49">
        <v>49.393169</v>
      </c>
      <c r="AG218" s="49">
        <v>49.384644000000002</v>
      </c>
      <c r="AH218" s="49">
        <v>49.370285000000003</v>
      </c>
      <c r="AI218" s="41">
        <v>-6.2779999999999997E-3</v>
      </c>
    </row>
    <row r="219" spans="1:35" ht="15" customHeight="1" x14ac:dyDescent="0.45">
      <c r="A219" s="35" t="s">
        <v>1219</v>
      </c>
      <c r="B219" s="39" t="s">
        <v>1053</v>
      </c>
      <c r="C219" s="49">
        <v>73.589607000000001</v>
      </c>
      <c r="D219" s="49">
        <v>72.160911999999996</v>
      </c>
      <c r="E219" s="49">
        <v>70.685080999999997</v>
      </c>
      <c r="F219" s="49">
        <v>69.381484999999998</v>
      </c>
      <c r="G219" s="49">
        <v>68.169906999999995</v>
      </c>
      <c r="H219" s="49">
        <v>66.918564000000003</v>
      </c>
      <c r="I219" s="49">
        <v>66.454719999999995</v>
      </c>
      <c r="J219" s="49">
        <v>65.846100000000007</v>
      </c>
      <c r="K219" s="49">
        <v>65.279944999999998</v>
      </c>
      <c r="L219" s="49">
        <v>64.763679999999994</v>
      </c>
      <c r="M219" s="49">
        <v>64.298691000000005</v>
      </c>
      <c r="N219" s="49">
        <v>63.883209000000001</v>
      </c>
      <c r="O219" s="49">
        <v>63.513699000000003</v>
      </c>
      <c r="P219" s="49">
        <v>63.186653</v>
      </c>
      <c r="Q219" s="49">
        <v>62.900207999999999</v>
      </c>
      <c r="R219" s="49">
        <v>62.582546000000001</v>
      </c>
      <c r="S219" s="49">
        <v>62.285235999999998</v>
      </c>
      <c r="T219" s="49">
        <v>62.019553999999999</v>
      </c>
      <c r="U219" s="49">
        <v>61.784163999999997</v>
      </c>
      <c r="V219" s="49">
        <v>61.578304000000003</v>
      </c>
      <c r="W219" s="49">
        <v>61.401130999999999</v>
      </c>
      <c r="X219" s="49">
        <v>61.252018</v>
      </c>
      <c r="Y219" s="49">
        <v>61.235053999999998</v>
      </c>
      <c r="Z219" s="49">
        <v>61.219161999999997</v>
      </c>
      <c r="AA219" s="49">
        <v>61.204242999999998</v>
      </c>
      <c r="AB219" s="49">
        <v>61.190151</v>
      </c>
      <c r="AC219" s="49">
        <v>61.176189000000001</v>
      </c>
      <c r="AD219" s="49">
        <v>61.16328</v>
      </c>
      <c r="AE219" s="49">
        <v>61.151085000000002</v>
      </c>
      <c r="AF219" s="49">
        <v>61.138995999999999</v>
      </c>
      <c r="AG219" s="49">
        <v>61.127789</v>
      </c>
      <c r="AH219" s="49">
        <v>61.110607000000002</v>
      </c>
      <c r="AI219" s="41">
        <v>-5.9760000000000004E-3</v>
      </c>
    </row>
    <row r="220" spans="1:35" ht="15" customHeight="1" x14ac:dyDescent="0.45">
      <c r="A220" s="35" t="s">
        <v>44</v>
      </c>
      <c r="B220" s="39" t="s">
        <v>43</v>
      </c>
      <c r="C220" s="49">
        <v>0</v>
      </c>
      <c r="D220" s="49">
        <v>0</v>
      </c>
      <c r="E220" s="49">
        <v>0</v>
      </c>
      <c r="F220" s="49">
        <v>0</v>
      </c>
      <c r="G220" s="49">
        <v>0</v>
      </c>
      <c r="H220" s="49">
        <v>0</v>
      </c>
      <c r="I220" s="49">
        <v>0</v>
      </c>
      <c r="J220" s="49">
        <v>0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49">
        <v>0</v>
      </c>
      <c r="Q220" s="49">
        <v>0</v>
      </c>
      <c r="R220" s="49">
        <v>0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49">
        <v>0</v>
      </c>
      <c r="AA220" s="49">
        <v>0</v>
      </c>
      <c r="AB220" s="49">
        <v>0</v>
      </c>
      <c r="AC220" s="49">
        <v>0</v>
      </c>
      <c r="AD220" s="49">
        <v>0</v>
      </c>
      <c r="AE220" s="49">
        <v>0</v>
      </c>
      <c r="AF220" s="49">
        <v>0</v>
      </c>
      <c r="AG220" s="49">
        <v>0</v>
      </c>
      <c r="AH220" s="49">
        <v>0</v>
      </c>
      <c r="AI220" s="41" t="s">
        <v>12</v>
      </c>
    </row>
    <row r="221" spans="1:35" ht="15" customHeight="1" x14ac:dyDescent="0.45">
      <c r="A221" s="35" t="s">
        <v>42</v>
      </c>
      <c r="B221" s="39" t="s">
        <v>41</v>
      </c>
      <c r="C221" s="49">
        <v>0</v>
      </c>
      <c r="D221" s="49">
        <v>0</v>
      </c>
      <c r="E221" s="49">
        <v>0</v>
      </c>
      <c r="F221" s="49">
        <v>0</v>
      </c>
      <c r="G221" s="49">
        <v>0</v>
      </c>
      <c r="H221" s="49">
        <v>0</v>
      </c>
      <c r="I221" s="49">
        <v>0</v>
      </c>
      <c r="J221" s="49">
        <v>0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49">
        <v>0</v>
      </c>
      <c r="Q221" s="49">
        <v>0</v>
      </c>
      <c r="R221" s="49">
        <v>0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49">
        <v>0</v>
      </c>
      <c r="AA221" s="49">
        <v>0</v>
      </c>
      <c r="AB221" s="49">
        <v>0</v>
      </c>
      <c r="AC221" s="49">
        <v>0</v>
      </c>
      <c r="AD221" s="49">
        <v>0</v>
      </c>
      <c r="AE221" s="49">
        <v>0</v>
      </c>
      <c r="AF221" s="49">
        <v>0</v>
      </c>
      <c r="AG221" s="49">
        <v>0</v>
      </c>
      <c r="AH221" s="49">
        <v>0</v>
      </c>
      <c r="AI221" s="41" t="s">
        <v>12</v>
      </c>
    </row>
    <row r="222" spans="1:35" ht="15" customHeight="1" x14ac:dyDescent="0.45">
      <c r="A222" s="35" t="s">
        <v>40</v>
      </c>
      <c r="B222" s="39" t="s">
        <v>39</v>
      </c>
      <c r="C222" s="49">
        <v>0</v>
      </c>
      <c r="D222" s="49">
        <v>0</v>
      </c>
      <c r="E222" s="49">
        <v>0</v>
      </c>
      <c r="F222" s="49">
        <v>0</v>
      </c>
      <c r="G222" s="49">
        <v>0</v>
      </c>
      <c r="H222" s="49">
        <v>0</v>
      </c>
      <c r="I222" s="49">
        <v>0</v>
      </c>
      <c r="J222" s="49">
        <v>0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49">
        <v>0</v>
      </c>
      <c r="Q222" s="49">
        <v>0</v>
      </c>
      <c r="R222" s="49">
        <v>0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49">
        <v>0</v>
      </c>
      <c r="AA222" s="49">
        <v>0</v>
      </c>
      <c r="AB222" s="49">
        <v>0</v>
      </c>
      <c r="AC222" s="49">
        <v>0</v>
      </c>
      <c r="AD222" s="49">
        <v>0</v>
      </c>
      <c r="AE222" s="49">
        <v>0</v>
      </c>
      <c r="AF222" s="49">
        <v>0</v>
      </c>
      <c r="AG222" s="49">
        <v>0</v>
      </c>
      <c r="AH222" s="49">
        <v>0</v>
      </c>
      <c r="AI222" s="41" t="s">
        <v>12</v>
      </c>
    </row>
    <row r="223" spans="1:35" ht="15" customHeight="1" x14ac:dyDescent="0.45">
      <c r="A223" s="35" t="s">
        <v>38</v>
      </c>
      <c r="B223" s="39" t="s">
        <v>37</v>
      </c>
      <c r="C223" s="49">
        <v>0</v>
      </c>
      <c r="D223" s="49">
        <v>0</v>
      </c>
      <c r="E223" s="49">
        <v>0</v>
      </c>
      <c r="F223" s="49">
        <v>0</v>
      </c>
      <c r="G223" s="49">
        <v>0</v>
      </c>
      <c r="H223" s="49">
        <v>0</v>
      </c>
      <c r="I223" s="49">
        <v>0</v>
      </c>
      <c r="J223" s="49">
        <v>0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49">
        <v>0</v>
      </c>
      <c r="Q223" s="49">
        <v>0</v>
      </c>
      <c r="R223" s="49">
        <v>0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49">
        <v>0</v>
      </c>
      <c r="AA223" s="49">
        <v>0</v>
      </c>
      <c r="AB223" s="49">
        <v>0</v>
      </c>
      <c r="AC223" s="49">
        <v>0</v>
      </c>
      <c r="AD223" s="49">
        <v>0</v>
      </c>
      <c r="AE223" s="49">
        <v>0</v>
      </c>
      <c r="AF223" s="49">
        <v>0</v>
      </c>
      <c r="AG223" s="49">
        <v>0</v>
      </c>
      <c r="AH223" s="49">
        <v>0</v>
      </c>
      <c r="AI223" s="41" t="s">
        <v>12</v>
      </c>
    </row>
    <row r="224" spans="1:35" ht="15" customHeight="1" x14ac:dyDescent="0.45">
      <c r="A224" s="35" t="s">
        <v>36</v>
      </c>
      <c r="B224" s="39" t="s">
        <v>35</v>
      </c>
      <c r="C224" s="49">
        <v>73.209991000000002</v>
      </c>
      <c r="D224" s="49">
        <v>71.401214999999993</v>
      </c>
      <c r="E224" s="49">
        <v>69.725891000000004</v>
      </c>
      <c r="F224" s="49">
        <v>67.772636000000006</v>
      </c>
      <c r="G224" s="49">
        <v>66.211105000000003</v>
      </c>
      <c r="H224" s="49">
        <v>64.794417999999993</v>
      </c>
      <c r="I224" s="49">
        <v>64.372703999999999</v>
      </c>
      <c r="J224" s="49">
        <v>63.885917999999997</v>
      </c>
      <c r="K224" s="49">
        <v>63.432369000000001</v>
      </c>
      <c r="L224" s="49">
        <v>63.012878000000001</v>
      </c>
      <c r="M224" s="49">
        <v>62.626617000000003</v>
      </c>
      <c r="N224" s="49">
        <v>62.272559999999999</v>
      </c>
      <c r="O224" s="49">
        <v>61.950462000000002</v>
      </c>
      <c r="P224" s="49">
        <v>61.658554000000002</v>
      </c>
      <c r="Q224" s="49">
        <v>61.396403999999997</v>
      </c>
      <c r="R224" s="49">
        <v>61.096077000000001</v>
      </c>
      <c r="S224" s="49">
        <v>60.811539000000003</v>
      </c>
      <c r="T224" s="49">
        <v>60.556057000000003</v>
      </c>
      <c r="U224" s="49">
        <v>60.329475000000002</v>
      </c>
      <c r="V224" s="49">
        <v>60.131695000000001</v>
      </c>
      <c r="W224" s="49">
        <v>59.962479000000002</v>
      </c>
      <c r="X224" s="49">
        <v>59.82159</v>
      </c>
      <c r="Y224" s="49">
        <v>59.804543000000002</v>
      </c>
      <c r="Z224" s="49">
        <v>59.788592999999999</v>
      </c>
      <c r="AA224" s="49">
        <v>59.773594000000003</v>
      </c>
      <c r="AB224" s="49">
        <v>59.759433999999999</v>
      </c>
      <c r="AC224" s="49">
        <v>59.746014000000002</v>
      </c>
      <c r="AD224" s="49">
        <v>59.733283999999998</v>
      </c>
      <c r="AE224" s="49">
        <v>59.721218</v>
      </c>
      <c r="AF224" s="49">
        <v>59.709705</v>
      </c>
      <c r="AG224" s="49">
        <v>59.698661999999999</v>
      </c>
      <c r="AH224" s="49">
        <v>59.681888999999998</v>
      </c>
      <c r="AI224" s="41">
        <v>-6.5690000000000002E-3</v>
      </c>
    </row>
    <row r="225" spans="1:35" ht="15" customHeight="1" x14ac:dyDescent="0.45">
      <c r="A225" s="35" t="s">
        <v>34</v>
      </c>
      <c r="B225" s="39" t="s">
        <v>33</v>
      </c>
      <c r="C225" s="49">
        <v>109.75393699999999</v>
      </c>
      <c r="D225" s="49">
        <v>107.740517</v>
      </c>
      <c r="E225" s="49">
        <v>105.865135</v>
      </c>
      <c r="F225" s="49">
        <v>103.806381</v>
      </c>
      <c r="G225" s="49">
        <v>102.11546300000001</v>
      </c>
      <c r="H225" s="49">
        <v>100.026405</v>
      </c>
      <c r="I225" s="49">
        <v>99.381141999999997</v>
      </c>
      <c r="J225" s="49">
        <v>98.719703999999993</v>
      </c>
      <c r="K225" s="49">
        <v>98.101662000000005</v>
      </c>
      <c r="L225" s="49">
        <v>97.527137999999994</v>
      </c>
      <c r="M225" s="49">
        <v>96.994865000000004</v>
      </c>
      <c r="N225" s="49">
        <v>96.503524999999996</v>
      </c>
      <c r="O225" s="49">
        <v>96.051940999999999</v>
      </c>
      <c r="P225" s="49">
        <v>95.638863000000001</v>
      </c>
      <c r="Q225" s="49">
        <v>95.264435000000006</v>
      </c>
      <c r="R225" s="49">
        <v>94.863456999999997</v>
      </c>
      <c r="S225" s="49">
        <v>94.485022999999998</v>
      </c>
      <c r="T225" s="49">
        <v>94.144890000000004</v>
      </c>
      <c r="U225" s="49">
        <v>93.842895999999996</v>
      </c>
      <c r="V225" s="49">
        <v>93.579055999999994</v>
      </c>
      <c r="W225" s="49">
        <v>93.353110999999998</v>
      </c>
      <c r="X225" s="49">
        <v>93.164878999999999</v>
      </c>
      <c r="Y225" s="49">
        <v>93.140152</v>
      </c>
      <c r="Z225" s="49">
        <v>93.116889999999998</v>
      </c>
      <c r="AA225" s="49">
        <v>93.094893999999996</v>
      </c>
      <c r="AB225" s="49">
        <v>93.074043000000003</v>
      </c>
      <c r="AC225" s="49">
        <v>93.054152999999999</v>
      </c>
      <c r="AD225" s="49">
        <v>93.035210000000006</v>
      </c>
      <c r="AE225" s="49">
        <v>93.017135999999994</v>
      </c>
      <c r="AF225" s="49">
        <v>92.999802000000003</v>
      </c>
      <c r="AG225" s="49">
        <v>92.983101000000005</v>
      </c>
      <c r="AH225" s="49">
        <v>92.960814999999997</v>
      </c>
      <c r="AI225" s="41">
        <v>-5.3429999999999997E-3</v>
      </c>
    </row>
    <row r="226" spans="1:35" ht="15" customHeight="1" x14ac:dyDescent="0.45">
      <c r="A226" s="35" t="s">
        <v>1220</v>
      </c>
      <c r="B226" s="39" t="s">
        <v>1054</v>
      </c>
      <c r="C226" s="49">
        <v>65.887900999999999</v>
      </c>
      <c r="D226" s="49">
        <v>64.397270000000006</v>
      </c>
      <c r="E226" s="49">
        <v>63.021827999999999</v>
      </c>
      <c r="F226" s="49">
        <v>61.682372999999998</v>
      </c>
      <c r="G226" s="49">
        <v>60.619709</v>
      </c>
      <c r="H226" s="49">
        <v>59.578685999999998</v>
      </c>
      <c r="I226" s="49">
        <v>58.894596</v>
      </c>
      <c r="J226" s="49">
        <v>58.364265000000003</v>
      </c>
      <c r="K226" s="49">
        <v>57.872669000000002</v>
      </c>
      <c r="L226" s="49">
        <v>57.424788999999997</v>
      </c>
      <c r="M226" s="49">
        <v>57.021652000000003</v>
      </c>
      <c r="N226" s="49">
        <v>56.661926000000001</v>
      </c>
      <c r="O226" s="49">
        <v>56.342590000000001</v>
      </c>
      <c r="P226" s="49">
        <v>56.060504999999999</v>
      </c>
      <c r="Q226" s="49">
        <v>55.812744000000002</v>
      </c>
      <c r="R226" s="49">
        <v>55.529330999999999</v>
      </c>
      <c r="S226" s="49">
        <v>55.262337000000002</v>
      </c>
      <c r="T226" s="49">
        <v>55.023631999999999</v>
      </c>
      <c r="U226" s="49">
        <v>54.812275</v>
      </c>
      <c r="V226" s="49">
        <v>54.627605000000003</v>
      </c>
      <c r="W226" s="49">
        <v>54.46904</v>
      </c>
      <c r="X226" s="49">
        <v>54.335793000000002</v>
      </c>
      <c r="Y226" s="49">
        <v>54.321193999999998</v>
      </c>
      <c r="Z226" s="49">
        <v>54.307578999999997</v>
      </c>
      <c r="AA226" s="49">
        <v>54.294829999999997</v>
      </c>
      <c r="AB226" s="49">
        <v>54.282822000000003</v>
      </c>
      <c r="AC226" s="49">
        <v>54.271357999999999</v>
      </c>
      <c r="AD226" s="49">
        <v>54.260539999999999</v>
      </c>
      <c r="AE226" s="49">
        <v>54.250323999999999</v>
      </c>
      <c r="AF226" s="49">
        <v>54.240527999999998</v>
      </c>
      <c r="AG226" s="49">
        <v>54.231212999999997</v>
      </c>
      <c r="AH226" s="49">
        <v>54.216095000000003</v>
      </c>
      <c r="AI226" s="41">
        <v>-6.2700000000000004E-3</v>
      </c>
    </row>
    <row r="227" spans="1:35" ht="15" customHeight="1" x14ac:dyDescent="0.45">
      <c r="A227" s="35" t="s">
        <v>1221</v>
      </c>
      <c r="B227" s="39" t="s">
        <v>1055</v>
      </c>
      <c r="C227" s="49">
        <v>84.975029000000006</v>
      </c>
      <c r="D227" s="49">
        <v>83.144295</v>
      </c>
      <c r="E227" s="49">
        <v>81.113831000000005</v>
      </c>
      <c r="F227" s="49">
        <v>79.504585000000006</v>
      </c>
      <c r="G227" s="49">
        <v>78.138901000000004</v>
      </c>
      <c r="H227" s="49">
        <v>76.804451</v>
      </c>
      <c r="I227" s="49">
        <v>76.147407999999999</v>
      </c>
      <c r="J227" s="49">
        <v>75.494438000000002</v>
      </c>
      <c r="K227" s="49">
        <v>74.890404000000004</v>
      </c>
      <c r="L227" s="49">
        <v>74.339187999999993</v>
      </c>
      <c r="M227" s="49">
        <v>73.841301000000001</v>
      </c>
      <c r="N227" s="49">
        <v>73.395163999999994</v>
      </c>
      <c r="O227" s="49">
        <v>72.997208000000001</v>
      </c>
      <c r="P227" s="49">
        <v>72.643699999999995</v>
      </c>
      <c r="Q227" s="49">
        <v>72.331153999999998</v>
      </c>
      <c r="R227" s="49">
        <v>71.989020999999994</v>
      </c>
      <c r="S227" s="49">
        <v>71.669060000000002</v>
      </c>
      <c r="T227" s="49">
        <v>71.382819999999995</v>
      </c>
      <c r="U227" s="49">
        <v>71.129210999999998</v>
      </c>
      <c r="V227" s="49">
        <v>70.907500999999996</v>
      </c>
      <c r="W227" s="49">
        <v>70.716965000000002</v>
      </c>
      <c r="X227" s="49">
        <v>70.556670999999994</v>
      </c>
      <c r="Y227" s="49">
        <v>70.538002000000006</v>
      </c>
      <c r="Z227" s="49">
        <v>70.520493000000002</v>
      </c>
      <c r="AA227" s="49">
        <v>70.504013</v>
      </c>
      <c r="AB227" s="49">
        <v>70.488433999999998</v>
      </c>
      <c r="AC227" s="49">
        <v>70.473633000000007</v>
      </c>
      <c r="AD227" s="49">
        <v>70.459594999999993</v>
      </c>
      <c r="AE227" s="49">
        <v>70.446258999999998</v>
      </c>
      <c r="AF227" s="49">
        <v>70.433525000000003</v>
      </c>
      <c r="AG227" s="49">
        <v>70.421295000000001</v>
      </c>
      <c r="AH227" s="49">
        <v>70.403380999999996</v>
      </c>
      <c r="AI227" s="41">
        <v>-6.0499999999999998E-3</v>
      </c>
    </row>
    <row r="229" spans="1:35" ht="15" customHeight="1" x14ac:dyDescent="0.45">
      <c r="A229" s="31"/>
      <c r="B229" s="38" t="s">
        <v>108</v>
      </c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</row>
    <row r="230" spans="1:35" ht="15" customHeight="1" x14ac:dyDescent="0.45">
      <c r="A230" s="35" t="s">
        <v>107</v>
      </c>
      <c r="B230" s="39" t="s">
        <v>55</v>
      </c>
      <c r="C230" s="49">
        <v>0</v>
      </c>
      <c r="D230" s="49">
        <v>0</v>
      </c>
      <c r="E230" s="49">
        <v>0</v>
      </c>
      <c r="F230" s="49">
        <v>0</v>
      </c>
      <c r="G230" s="49">
        <v>0</v>
      </c>
      <c r="H230" s="49">
        <v>0</v>
      </c>
      <c r="I230" s="49">
        <v>0</v>
      </c>
      <c r="J230" s="49">
        <v>0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49">
        <v>0</v>
      </c>
      <c r="Q230" s="49">
        <v>0</v>
      </c>
      <c r="R230" s="49">
        <v>0</v>
      </c>
      <c r="S230" s="49">
        <v>0</v>
      </c>
      <c r="T230" s="49">
        <v>0</v>
      </c>
      <c r="U230" s="49">
        <v>0</v>
      </c>
      <c r="V230" s="49">
        <v>0</v>
      </c>
      <c r="W230" s="49">
        <v>0</v>
      </c>
      <c r="X230" s="49">
        <v>0</v>
      </c>
      <c r="Y230" s="49">
        <v>0</v>
      </c>
      <c r="Z230" s="49">
        <v>0</v>
      </c>
      <c r="AA230" s="49">
        <v>0</v>
      </c>
      <c r="AB230" s="49">
        <v>0</v>
      </c>
      <c r="AC230" s="49">
        <v>0</v>
      </c>
      <c r="AD230" s="49">
        <v>0</v>
      </c>
      <c r="AE230" s="49">
        <v>0</v>
      </c>
      <c r="AF230" s="49">
        <v>0</v>
      </c>
      <c r="AG230" s="49">
        <v>0</v>
      </c>
      <c r="AH230" s="49">
        <v>0</v>
      </c>
      <c r="AI230" s="41" t="s">
        <v>12</v>
      </c>
    </row>
    <row r="231" spans="1:35" ht="15" customHeight="1" x14ac:dyDescent="0.45">
      <c r="A231" s="35" t="s">
        <v>106</v>
      </c>
      <c r="B231" s="39" t="s">
        <v>53</v>
      </c>
      <c r="C231" s="49">
        <v>0</v>
      </c>
      <c r="D231" s="49">
        <v>0</v>
      </c>
      <c r="E231" s="49">
        <v>0</v>
      </c>
      <c r="F231" s="49">
        <v>0</v>
      </c>
      <c r="G231" s="49">
        <v>0</v>
      </c>
      <c r="H231" s="49">
        <v>0</v>
      </c>
      <c r="I231" s="49">
        <v>0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49">
        <v>0</v>
      </c>
      <c r="Q231" s="49">
        <v>0</v>
      </c>
      <c r="R231" s="49">
        <v>0</v>
      </c>
      <c r="S231" s="49">
        <v>0</v>
      </c>
      <c r="T231" s="49">
        <v>0</v>
      </c>
      <c r="U231" s="49">
        <v>0</v>
      </c>
      <c r="V231" s="49">
        <v>0</v>
      </c>
      <c r="W231" s="49">
        <v>0</v>
      </c>
      <c r="X231" s="49">
        <v>51.605820000000001</v>
      </c>
      <c r="Y231" s="49">
        <v>51.630257</v>
      </c>
      <c r="Z231" s="49">
        <v>51.652405000000002</v>
      </c>
      <c r="AA231" s="49">
        <v>51.677010000000003</v>
      </c>
      <c r="AB231" s="49">
        <v>51.701450000000001</v>
      </c>
      <c r="AC231" s="49">
        <v>51.724899000000001</v>
      </c>
      <c r="AD231" s="49">
        <v>51.751399999999997</v>
      </c>
      <c r="AE231" s="49">
        <v>51.773463999999997</v>
      </c>
      <c r="AF231" s="49">
        <v>51.796920999999998</v>
      </c>
      <c r="AG231" s="49">
        <v>51.820670999999997</v>
      </c>
      <c r="AH231" s="49">
        <v>51.838436000000002</v>
      </c>
      <c r="AI231" s="41" t="s">
        <v>12</v>
      </c>
    </row>
    <row r="232" spans="1:35" ht="15" customHeight="1" x14ac:dyDescent="0.45">
      <c r="A232" s="35" t="s">
        <v>105</v>
      </c>
      <c r="B232" s="39" t="s">
        <v>51</v>
      </c>
      <c r="C232" s="49">
        <v>0</v>
      </c>
      <c r="D232" s="49">
        <v>0</v>
      </c>
      <c r="E232" s="49">
        <v>0</v>
      </c>
      <c r="F232" s="49">
        <v>0</v>
      </c>
      <c r="G232" s="49">
        <v>0</v>
      </c>
      <c r="H232" s="49">
        <v>0</v>
      </c>
      <c r="I232" s="49">
        <v>0</v>
      </c>
      <c r="J232" s="49">
        <v>0</v>
      </c>
      <c r="K232" s="49">
        <v>0</v>
      </c>
      <c r="L232" s="49">
        <v>0</v>
      </c>
      <c r="M232" s="49">
        <v>0</v>
      </c>
      <c r="N232" s="49">
        <v>40.160645000000002</v>
      </c>
      <c r="O232" s="49">
        <v>40.214615000000002</v>
      </c>
      <c r="P232" s="49">
        <v>40.278851000000003</v>
      </c>
      <c r="Q232" s="49">
        <v>40.347496</v>
      </c>
      <c r="R232" s="49">
        <v>40.359406</v>
      </c>
      <c r="S232" s="49">
        <v>40.364390999999998</v>
      </c>
      <c r="T232" s="49">
        <v>40.371707999999998</v>
      </c>
      <c r="U232" s="49">
        <v>40.384731000000002</v>
      </c>
      <c r="V232" s="49">
        <v>40.396469000000003</v>
      </c>
      <c r="W232" s="49">
        <v>40.409447</v>
      </c>
      <c r="X232" s="49">
        <v>40.426464000000003</v>
      </c>
      <c r="Y232" s="49">
        <v>40.453018</v>
      </c>
      <c r="Z232" s="49">
        <v>40.477004999999998</v>
      </c>
      <c r="AA232" s="49">
        <v>40.503703999999999</v>
      </c>
      <c r="AB232" s="49">
        <v>40.530208999999999</v>
      </c>
      <c r="AC232" s="49">
        <v>40.555653</v>
      </c>
      <c r="AD232" s="49">
        <v>40.584446</v>
      </c>
      <c r="AE232" s="49">
        <v>40.608215000000001</v>
      </c>
      <c r="AF232" s="49">
        <v>40.633437999999998</v>
      </c>
      <c r="AG232" s="49">
        <v>40.659064999999998</v>
      </c>
      <c r="AH232" s="49">
        <v>40.678753</v>
      </c>
      <c r="AI232" s="41" t="s">
        <v>12</v>
      </c>
    </row>
    <row r="233" spans="1:35" ht="15" customHeight="1" x14ac:dyDescent="0.45">
      <c r="A233" s="35" t="s">
        <v>104</v>
      </c>
      <c r="B233" s="39" t="s">
        <v>49</v>
      </c>
      <c r="C233" s="49">
        <v>0</v>
      </c>
      <c r="D233" s="49">
        <v>0</v>
      </c>
      <c r="E233" s="49">
        <v>0</v>
      </c>
      <c r="F233" s="49">
        <v>0</v>
      </c>
      <c r="G233" s="49">
        <v>0</v>
      </c>
      <c r="H233" s="49">
        <v>0</v>
      </c>
      <c r="I233" s="49">
        <v>0</v>
      </c>
      <c r="J233" s="49">
        <v>0</v>
      </c>
      <c r="K233" s="49">
        <v>0</v>
      </c>
      <c r="L233" s="49">
        <v>0</v>
      </c>
      <c r="M233" s="49">
        <v>0</v>
      </c>
      <c r="N233" s="49">
        <v>38.588818000000003</v>
      </c>
      <c r="O233" s="49">
        <v>38.352927999999999</v>
      </c>
      <c r="P233" s="49">
        <v>38.023026000000002</v>
      </c>
      <c r="Q233" s="49">
        <v>37.951351000000003</v>
      </c>
      <c r="R233" s="49">
        <v>37.904674999999997</v>
      </c>
      <c r="S233" s="49">
        <v>37.882156000000002</v>
      </c>
      <c r="T233" s="49">
        <v>37.874015999999997</v>
      </c>
      <c r="U233" s="49">
        <v>37.875</v>
      </c>
      <c r="V233" s="49">
        <v>37.876854000000002</v>
      </c>
      <c r="W233" s="49">
        <v>37.876334999999997</v>
      </c>
      <c r="X233" s="49">
        <v>37.878700000000002</v>
      </c>
      <c r="Y233" s="49">
        <v>37.898868999999998</v>
      </c>
      <c r="Z233" s="49">
        <v>37.918396000000001</v>
      </c>
      <c r="AA233" s="49">
        <v>37.936301999999998</v>
      </c>
      <c r="AB233" s="49">
        <v>37.956161000000002</v>
      </c>
      <c r="AC233" s="49">
        <v>37.976604000000002</v>
      </c>
      <c r="AD233" s="49">
        <v>37.995525000000001</v>
      </c>
      <c r="AE233" s="49">
        <v>38.014870000000002</v>
      </c>
      <c r="AF233" s="49">
        <v>38.030132000000002</v>
      </c>
      <c r="AG233" s="49">
        <v>38.050617000000003</v>
      </c>
      <c r="AH233" s="49">
        <v>38.066639000000002</v>
      </c>
      <c r="AI233" s="41" t="s">
        <v>12</v>
      </c>
    </row>
    <row r="234" spans="1:35" ht="15" customHeight="1" x14ac:dyDescent="0.45">
      <c r="A234" s="35" t="s">
        <v>103</v>
      </c>
      <c r="B234" s="39" t="s">
        <v>47</v>
      </c>
      <c r="C234" s="49">
        <v>0</v>
      </c>
      <c r="D234" s="49">
        <v>0</v>
      </c>
      <c r="E234" s="49">
        <v>0</v>
      </c>
      <c r="F234" s="49">
        <v>0</v>
      </c>
      <c r="G234" s="49">
        <v>0</v>
      </c>
      <c r="H234" s="49">
        <v>0</v>
      </c>
      <c r="I234" s="49">
        <v>0</v>
      </c>
      <c r="J234" s="49">
        <v>0</v>
      </c>
      <c r="K234" s="49">
        <v>0</v>
      </c>
      <c r="L234" s="49">
        <v>0</v>
      </c>
      <c r="M234" s="49">
        <v>0</v>
      </c>
      <c r="N234" s="49">
        <v>45.991160999999998</v>
      </c>
      <c r="O234" s="49">
        <v>46.026909000000003</v>
      </c>
      <c r="P234" s="49">
        <v>46.076309000000002</v>
      </c>
      <c r="Q234" s="49">
        <v>46.133274</v>
      </c>
      <c r="R234" s="49">
        <v>46.134754000000001</v>
      </c>
      <c r="S234" s="49">
        <v>46.130645999999999</v>
      </c>
      <c r="T234" s="49">
        <v>46.129902000000001</v>
      </c>
      <c r="U234" s="49">
        <v>46.134346000000001</v>
      </c>
      <c r="V234" s="49">
        <v>46.138534999999997</v>
      </c>
      <c r="W234" s="49">
        <v>46.144191999999997</v>
      </c>
      <c r="X234" s="49">
        <v>46.153950000000002</v>
      </c>
      <c r="Y234" s="49">
        <v>46.177097000000003</v>
      </c>
      <c r="Z234" s="49">
        <v>46.197978999999997</v>
      </c>
      <c r="AA234" s="49">
        <v>46.220905000000002</v>
      </c>
      <c r="AB234" s="49">
        <v>46.243640999999997</v>
      </c>
      <c r="AC234" s="49">
        <v>46.265490999999997</v>
      </c>
      <c r="AD234" s="49">
        <v>46.290053999999998</v>
      </c>
      <c r="AE234" s="49">
        <v>46.310558</v>
      </c>
      <c r="AF234" s="49">
        <v>46.332264000000002</v>
      </c>
      <c r="AG234" s="49">
        <v>46.354205999999998</v>
      </c>
      <c r="AH234" s="49">
        <v>46.370125000000002</v>
      </c>
      <c r="AI234" s="41" t="s">
        <v>12</v>
      </c>
    </row>
    <row r="235" spans="1:35" ht="15" customHeight="1" x14ac:dyDescent="0.45">
      <c r="A235" s="35" t="s">
        <v>102</v>
      </c>
      <c r="B235" s="39" t="s">
        <v>45</v>
      </c>
      <c r="C235" s="49">
        <v>0</v>
      </c>
      <c r="D235" s="49">
        <v>0</v>
      </c>
      <c r="E235" s="49">
        <v>0</v>
      </c>
      <c r="F235" s="49">
        <v>0</v>
      </c>
      <c r="G235" s="49">
        <v>0</v>
      </c>
      <c r="H235" s="49">
        <v>0</v>
      </c>
      <c r="I235" s="49">
        <v>0</v>
      </c>
      <c r="J235" s="49">
        <v>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49">
        <v>0</v>
      </c>
      <c r="Q235" s="49">
        <v>0</v>
      </c>
      <c r="R235" s="49">
        <v>0</v>
      </c>
      <c r="S235" s="49">
        <v>0</v>
      </c>
      <c r="T235" s="49">
        <v>0</v>
      </c>
      <c r="U235" s="49">
        <v>0</v>
      </c>
      <c r="V235" s="49">
        <v>0</v>
      </c>
      <c r="W235" s="49">
        <v>0</v>
      </c>
      <c r="X235" s="49">
        <v>0</v>
      </c>
      <c r="Y235" s="49">
        <v>0</v>
      </c>
      <c r="Z235" s="49">
        <v>0</v>
      </c>
      <c r="AA235" s="49">
        <v>0</v>
      </c>
      <c r="AB235" s="49">
        <v>0</v>
      </c>
      <c r="AC235" s="49">
        <v>0</v>
      </c>
      <c r="AD235" s="49">
        <v>0</v>
      </c>
      <c r="AE235" s="49">
        <v>0</v>
      </c>
      <c r="AF235" s="49">
        <v>0</v>
      </c>
      <c r="AG235" s="49">
        <v>0</v>
      </c>
      <c r="AH235" s="49">
        <v>0</v>
      </c>
      <c r="AI235" s="41" t="s">
        <v>12</v>
      </c>
    </row>
    <row r="236" spans="1:35" ht="15" customHeight="1" x14ac:dyDescent="0.45">
      <c r="A236" s="35" t="s">
        <v>1222</v>
      </c>
      <c r="B236" s="39" t="s">
        <v>1052</v>
      </c>
      <c r="C236" s="49">
        <v>0</v>
      </c>
      <c r="D236" s="49">
        <v>0</v>
      </c>
      <c r="E236" s="49">
        <v>0</v>
      </c>
      <c r="F236" s="49">
        <v>0</v>
      </c>
      <c r="G236" s="49">
        <v>0</v>
      </c>
      <c r="H236" s="49">
        <v>0</v>
      </c>
      <c r="I236" s="49">
        <v>0</v>
      </c>
      <c r="J236" s="49">
        <v>0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49">
        <v>0</v>
      </c>
      <c r="Q236" s="49">
        <v>0</v>
      </c>
      <c r="R236" s="49">
        <v>0</v>
      </c>
      <c r="S236" s="49">
        <v>0</v>
      </c>
      <c r="T236" s="49">
        <v>0</v>
      </c>
      <c r="U236" s="49">
        <v>0</v>
      </c>
      <c r="V236" s="49">
        <v>0</v>
      </c>
      <c r="W236" s="49">
        <v>0</v>
      </c>
      <c r="X236" s="49">
        <v>0</v>
      </c>
      <c r="Y236" s="49">
        <v>0</v>
      </c>
      <c r="Z236" s="49">
        <v>0</v>
      </c>
      <c r="AA236" s="49">
        <v>0</v>
      </c>
      <c r="AB236" s="49">
        <v>0</v>
      </c>
      <c r="AC236" s="49">
        <v>0</v>
      </c>
      <c r="AD236" s="49">
        <v>0</v>
      </c>
      <c r="AE236" s="49">
        <v>0</v>
      </c>
      <c r="AF236" s="49">
        <v>0</v>
      </c>
      <c r="AG236" s="49">
        <v>0</v>
      </c>
      <c r="AH236" s="49">
        <v>0</v>
      </c>
      <c r="AI236" s="41" t="s">
        <v>12</v>
      </c>
    </row>
    <row r="237" spans="1:35" ht="15" customHeight="1" x14ac:dyDescent="0.45">
      <c r="A237" s="35" t="s">
        <v>1223</v>
      </c>
      <c r="B237" s="39" t="s">
        <v>1053</v>
      </c>
      <c r="C237" s="49">
        <v>0</v>
      </c>
      <c r="D237" s="49">
        <v>0</v>
      </c>
      <c r="E237" s="49">
        <v>0</v>
      </c>
      <c r="F237" s="49">
        <v>0</v>
      </c>
      <c r="G237" s="49">
        <v>0</v>
      </c>
      <c r="H237" s="49">
        <v>0</v>
      </c>
      <c r="I237" s="49">
        <v>0</v>
      </c>
      <c r="J237" s="49">
        <v>0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49">
        <v>0</v>
      </c>
      <c r="Q237" s="49">
        <v>0</v>
      </c>
      <c r="R237" s="49">
        <v>0</v>
      </c>
      <c r="S237" s="49">
        <v>0</v>
      </c>
      <c r="T237" s="49">
        <v>0</v>
      </c>
      <c r="U237" s="49">
        <v>0</v>
      </c>
      <c r="V237" s="49">
        <v>0</v>
      </c>
      <c r="W237" s="49">
        <v>0</v>
      </c>
      <c r="X237" s="49">
        <v>0</v>
      </c>
      <c r="Y237" s="49">
        <v>0</v>
      </c>
      <c r="Z237" s="49">
        <v>0</v>
      </c>
      <c r="AA237" s="49">
        <v>0</v>
      </c>
      <c r="AB237" s="49">
        <v>0</v>
      </c>
      <c r="AC237" s="49">
        <v>0</v>
      </c>
      <c r="AD237" s="49">
        <v>0</v>
      </c>
      <c r="AE237" s="49">
        <v>0</v>
      </c>
      <c r="AF237" s="49">
        <v>0</v>
      </c>
      <c r="AG237" s="49">
        <v>0</v>
      </c>
      <c r="AH237" s="49">
        <v>0</v>
      </c>
      <c r="AI237" s="41" t="s">
        <v>12</v>
      </c>
    </row>
    <row r="238" spans="1:35" ht="15" customHeight="1" x14ac:dyDescent="0.45">
      <c r="A238" s="35" t="s">
        <v>101</v>
      </c>
      <c r="B238" s="39" t="s">
        <v>43</v>
      </c>
      <c r="C238" s="49">
        <v>0</v>
      </c>
      <c r="D238" s="49">
        <v>0</v>
      </c>
      <c r="E238" s="49">
        <v>0</v>
      </c>
      <c r="F238" s="49">
        <v>0</v>
      </c>
      <c r="G238" s="49">
        <v>0</v>
      </c>
      <c r="H238" s="49">
        <v>0</v>
      </c>
      <c r="I238" s="49">
        <v>0</v>
      </c>
      <c r="J238" s="49">
        <v>0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49">
        <v>0</v>
      </c>
      <c r="Q238" s="49">
        <v>0</v>
      </c>
      <c r="R238" s="49">
        <v>0</v>
      </c>
      <c r="S238" s="49">
        <v>0</v>
      </c>
      <c r="T238" s="49">
        <v>0</v>
      </c>
      <c r="U238" s="49">
        <v>0</v>
      </c>
      <c r="V238" s="49">
        <v>0</v>
      </c>
      <c r="W238" s="49">
        <v>0</v>
      </c>
      <c r="X238" s="49">
        <v>0</v>
      </c>
      <c r="Y238" s="49">
        <v>0</v>
      </c>
      <c r="Z238" s="49">
        <v>0</v>
      </c>
      <c r="AA238" s="49">
        <v>0</v>
      </c>
      <c r="AB238" s="49">
        <v>0</v>
      </c>
      <c r="AC238" s="49">
        <v>0</v>
      </c>
      <c r="AD238" s="49">
        <v>0</v>
      </c>
      <c r="AE238" s="49">
        <v>0</v>
      </c>
      <c r="AF238" s="49">
        <v>0</v>
      </c>
      <c r="AG238" s="49">
        <v>0</v>
      </c>
      <c r="AH238" s="49">
        <v>0</v>
      </c>
      <c r="AI238" s="41" t="s">
        <v>12</v>
      </c>
    </row>
    <row r="239" spans="1:35" ht="15" customHeight="1" x14ac:dyDescent="0.45">
      <c r="A239" s="35" t="s">
        <v>100</v>
      </c>
      <c r="B239" s="39" t="s">
        <v>41</v>
      </c>
      <c r="C239" s="49">
        <v>0</v>
      </c>
      <c r="D239" s="49">
        <v>0</v>
      </c>
      <c r="E239" s="49">
        <v>0</v>
      </c>
      <c r="F239" s="49">
        <v>0</v>
      </c>
      <c r="G239" s="49">
        <v>0</v>
      </c>
      <c r="H239" s="49">
        <v>0</v>
      </c>
      <c r="I239" s="49">
        <v>0</v>
      </c>
      <c r="J239" s="49">
        <v>51.807139999999997</v>
      </c>
      <c r="K239" s="49">
        <v>51.751010999999998</v>
      </c>
      <c r="L239" s="49">
        <v>51.714069000000002</v>
      </c>
      <c r="M239" s="49">
        <v>51.696907000000003</v>
      </c>
      <c r="N239" s="49">
        <v>51.697353</v>
      </c>
      <c r="O239" s="49">
        <v>51.717818999999999</v>
      </c>
      <c r="P239" s="49">
        <v>51.752403000000001</v>
      </c>
      <c r="Q239" s="49">
        <v>51.796658000000001</v>
      </c>
      <c r="R239" s="49">
        <v>51.785148999999997</v>
      </c>
      <c r="S239" s="49">
        <v>51.767391000000003</v>
      </c>
      <c r="T239" s="49">
        <v>51.753819</v>
      </c>
      <c r="U239" s="49">
        <v>51.744553000000003</v>
      </c>
      <c r="V239" s="49">
        <v>51.736786000000002</v>
      </c>
      <c r="W239" s="49">
        <v>51.731029999999997</v>
      </c>
      <c r="X239" s="49">
        <v>51.727806000000001</v>
      </c>
      <c r="Y239" s="49">
        <v>51.740409999999997</v>
      </c>
      <c r="Z239" s="49">
        <v>51.752144000000001</v>
      </c>
      <c r="AA239" s="49">
        <v>51.764912000000002</v>
      </c>
      <c r="AB239" s="49">
        <v>51.777611</v>
      </c>
      <c r="AC239" s="49">
        <v>51.789802999999999</v>
      </c>
      <c r="AD239" s="49">
        <v>51.803345</v>
      </c>
      <c r="AE239" s="49">
        <v>51.815212000000002</v>
      </c>
      <c r="AF239" s="49">
        <v>51.827517999999998</v>
      </c>
      <c r="AG239" s="49">
        <v>51.840004</v>
      </c>
      <c r="AH239" s="49">
        <v>51.846232999999998</v>
      </c>
      <c r="AI239" s="41" t="s">
        <v>12</v>
      </c>
    </row>
    <row r="240" spans="1:35" ht="15" customHeight="1" x14ac:dyDescent="0.45">
      <c r="A240" s="35" t="s">
        <v>99</v>
      </c>
      <c r="B240" s="39" t="s">
        <v>39</v>
      </c>
      <c r="C240" s="49">
        <v>0</v>
      </c>
      <c r="D240" s="49">
        <v>0</v>
      </c>
      <c r="E240" s="49">
        <v>0</v>
      </c>
      <c r="F240" s="49">
        <v>0</v>
      </c>
      <c r="G240" s="49">
        <v>0</v>
      </c>
      <c r="H240" s="49">
        <v>0</v>
      </c>
      <c r="I240" s="49">
        <v>0</v>
      </c>
      <c r="J240" s="49">
        <v>0</v>
      </c>
      <c r="K240" s="49">
        <v>0</v>
      </c>
      <c r="L240" s="49">
        <v>0</v>
      </c>
      <c r="M240" s="49">
        <v>0</v>
      </c>
      <c r="N240" s="49">
        <v>45.719597</v>
      </c>
      <c r="O240" s="49">
        <v>45.744419000000001</v>
      </c>
      <c r="P240" s="49">
        <v>45.781207999999999</v>
      </c>
      <c r="Q240" s="49">
        <v>45.826892999999998</v>
      </c>
      <c r="R240" s="49">
        <v>45.815272999999998</v>
      </c>
      <c r="S240" s="49">
        <v>45.796180999999997</v>
      </c>
      <c r="T240" s="49">
        <v>45.780949</v>
      </c>
      <c r="U240" s="49">
        <v>45.768982000000001</v>
      </c>
      <c r="V240" s="49">
        <v>45.759014000000001</v>
      </c>
      <c r="W240" s="49">
        <v>45.750965000000001</v>
      </c>
      <c r="X240" s="49">
        <v>45.744605999999997</v>
      </c>
      <c r="Y240" s="49">
        <v>45.752521999999999</v>
      </c>
      <c r="Z240" s="49">
        <v>45.760154999999997</v>
      </c>
      <c r="AA240" s="49">
        <v>45.768078000000003</v>
      </c>
      <c r="AB240" s="49">
        <v>45.775959</v>
      </c>
      <c r="AC240" s="49">
        <v>45.783732999999998</v>
      </c>
      <c r="AD240" s="49">
        <v>45.791851000000001</v>
      </c>
      <c r="AE240" s="49">
        <v>45.799480000000003</v>
      </c>
      <c r="AF240" s="49">
        <v>45.807270000000003</v>
      </c>
      <c r="AG240" s="49">
        <v>45.815097999999999</v>
      </c>
      <c r="AH240" s="49">
        <v>45.816752999999999</v>
      </c>
      <c r="AI240" s="41" t="s">
        <v>12</v>
      </c>
    </row>
    <row r="241" spans="1:35" ht="15" customHeight="1" x14ac:dyDescent="0.45">
      <c r="A241" s="35" t="s">
        <v>98</v>
      </c>
      <c r="B241" s="39" t="s">
        <v>37</v>
      </c>
      <c r="C241" s="49">
        <v>0</v>
      </c>
      <c r="D241" s="49">
        <v>0</v>
      </c>
      <c r="E241" s="49">
        <v>0</v>
      </c>
      <c r="F241" s="49">
        <v>0</v>
      </c>
      <c r="G241" s="49">
        <v>0</v>
      </c>
      <c r="H241" s="49">
        <v>0</v>
      </c>
      <c r="I241" s="49">
        <v>0</v>
      </c>
      <c r="J241" s="49">
        <v>0</v>
      </c>
      <c r="K241" s="49">
        <v>0</v>
      </c>
      <c r="L241" s="49">
        <v>0</v>
      </c>
      <c r="M241" s="49">
        <v>0</v>
      </c>
      <c r="N241" s="49">
        <v>45.118113999999998</v>
      </c>
      <c r="O241" s="49">
        <v>45.137008999999999</v>
      </c>
      <c r="P241" s="49">
        <v>45.169471999999999</v>
      </c>
      <c r="Q241" s="49">
        <v>45.211925999999998</v>
      </c>
      <c r="R241" s="49">
        <v>45.197955999999998</v>
      </c>
      <c r="S241" s="49">
        <v>45.177109000000002</v>
      </c>
      <c r="T241" s="49">
        <v>45.160407999999997</v>
      </c>
      <c r="U241" s="49">
        <v>45.147258999999998</v>
      </c>
      <c r="V241" s="49">
        <v>45.136177000000004</v>
      </c>
      <c r="W241" s="49">
        <v>45.127068000000001</v>
      </c>
      <c r="X241" s="49">
        <v>45.119705000000003</v>
      </c>
      <c r="Y241" s="49">
        <v>45.127887999999999</v>
      </c>
      <c r="Z241" s="49">
        <v>45.135803000000003</v>
      </c>
      <c r="AA241" s="49">
        <v>45.144089000000001</v>
      </c>
      <c r="AB241" s="49">
        <v>45.152363000000001</v>
      </c>
      <c r="AC241" s="49">
        <v>45.160473000000003</v>
      </c>
      <c r="AD241" s="49">
        <v>45.169044</v>
      </c>
      <c r="AE241" s="49">
        <v>45.177039999999998</v>
      </c>
      <c r="AF241" s="49">
        <v>45.185177000000003</v>
      </c>
      <c r="AG241" s="49">
        <v>45.193398000000002</v>
      </c>
      <c r="AH241" s="49">
        <v>45.195445999999997</v>
      </c>
      <c r="AI241" s="41" t="s">
        <v>12</v>
      </c>
    </row>
    <row r="242" spans="1:35" ht="15" customHeight="1" x14ac:dyDescent="0.45">
      <c r="A242" s="35" t="s">
        <v>97</v>
      </c>
      <c r="B242" s="39" t="s">
        <v>35</v>
      </c>
      <c r="C242" s="49">
        <v>0</v>
      </c>
      <c r="D242" s="49">
        <v>0</v>
      </c>
      <c r="E242" s="49">
        <v>0</v>
      </c>
      <c r="F242" s="49">
        <v>0</v>
      </c>
      <c r="G242" s="49">
        <v>0</v>
      </c>
      <c r="H242" s="49">
        <v>0</v>
      </c>
      <c r="I242" s="49">
        <v>0</v>
      </c>
      <c r="J242" s="49">
        <v>0</v>
      </c>
      <c r="K242" s="49">
        <v>0</v>
      </c>
      <c r="L242" s="49">
        <v>0</v>
      </c>
      <c r="M242" s="49">
        <v>0</v>
      </c>
      <c r="N242" s="49">
        <v>49.525767999999999</v>
      </c>
      <c r="O242" s="49">
        <v>49.55341</v>
      </c>
      <c r="P242" s="49">
        <v>49.592880000000001</v>
      </c>
      <c r="Q242" s="49">
        <v>49.640942000000003</v>
      </c>
      <c r="R242" s="49">
        <v>49.631542000000003</v>
      </c>
      <c r="S242" s="49">
        <v>49.614086</v>
      </c>
      <c r="T242" s="49">
        <v>49.600166000000002</v>
      </c>
      <c r="U242" s="49">
        <v>49.589581000000003</v>
      </c>
      <c r="V242" s="49">
        <v>49.580970999999998</v>
      </c>
      <c r="W242" s="49">
        <v>49.574058999999998</v>
      </c>
      <c r="X242" s="49">
        <v>49.568984999999998</v>
      </c>
      <c r="Y242" s="49">
        <v>49.577545000000001</v>
      </c>
      <c r="Z242" s="49">
        <v>49.585773000000003</v>
      </c>
      <c r="AA242" s="49">
        <v>49.594448</v>
      </c>
      <c r="AB242" s="49">
        <v>49.603133999999997</v>
      </c>
      <c r="AC242" s="49">
        <v>49.611561000000002</v>
      </c>
      <c r="AD242" s="49">
        <v>49.620612999999999</v>
      </c>
      <c r="AE242" s="49">
        <v>49.628985999999998</v>
      </c>
      <c r="AF242" s="49">
        <v>49.637497000000003</v>
      </c>
      <c r="AG242" s="49">
        <v>49.646144999999997</v>
      </c>
      <c r="AH242" s="49">
        <v>49.648601999999997</v>
      </c>
      <c r="AI242" s="41" t="s">
        <v>12</v>
      </c>
    </row>
    <row r="243" spans="1:35" ht="15" customHeight="1" x14ac:dyDescent="0.45">
      <c r="A243" s="35" t="s">
        <v>96</v>
      </c>
      <c r="B243" s="39" t="s">
        <v>33</v>
      </c>
      <c r="C243" s="49">
        <v>0</v>
      </c>
      <c r="D243" s="49">
        <v>0</v>
      </c>
      <c r="E243" s="49">
        <v>0</v>
      </c>
      <c r="F243" s="49">
        <v>0</v>
      </c>
      <c r="G243" s="49">
        <v>0</v>
      </c>
      <c r="H243" s="49">
        <v>0</v>
      </c>
      <c r="I243" s="49">
        <v>0</v>
      </c>
      <c r="J243" s="49">
        <v>0</v>
      </c>
      <c r="K243" s="49">
        <v>0</v>
      </c>
      <c r="L243" s="49">
        <v>0</v>
      </c>
      <c r="M243" s="49">
        <v>0</v>
      </c>
      <c r="N243" s="49">
        <v>76.308944999999994</v>
      </c>
      <c r="O243" s="49">
        <v>76.325325000000007</v>
      </c>
      <c r="P243" s="49">
        <v>76.355484000000004</v>
      </c>
      <c r="Q243" s="49">
        <v>76.395599000000004</v>
      </c>
      <c r="R243" s="49">
        <v>76.379493999999994</v>
      </c>
      <c r="S243" s="49">
        <v>76.356583000000001</v>
      </c>
      <c r="T243" s="49">
        <v>76.338042999999999</v>
      </c>
      <c r="U243" s="49">
        <v>76.323600999999996</v>
      </c>
      <c r="V243" s="49">
        <v>76.311515999999997</v>
      </c>
      <c r="W243" s="49">
        <v>76.301483000000005</v>
      </c>
      <c r="X243" s="49">
        <v>76.293792999999994</v>
      </c>
      <c r="Y243" s="49">
        <v>76.302764999999994</v>
      </c>
      <c r="Z243" s="49">
        <v>76.311347999999995</v>
      </c>
      <c r="AA243" s="49">
        <v>76.320496000000006</v>
      </c>
      <c r="AB243" s="49">
        <v>76.329802999999998</v>
      </c>
      <c r="AC243" s="49">
        <v>76.338775999999996</v>
      </c>
      <c r="AD243" s="49">
        <v>76.348372999999995</v>
      </c>
      <c r="AE243" s="49">
        <v>76.357162000000002</v>
      </c>
      <c r="AF243" s="49">
        <v>76.366135</v>
      </c>
      <c r="AG243" s="49">
        <v>76.375220999999996</v>
      </c>
      <c r="AH243" s="49">
        <v>76.378142999999994</v>
      </c>
      <c r="AI243" s="41" t="s">
        <v>12</v>
      </c>
    </row>
    <row r="244" spans="1:35" ht="15" customHeight="1" x14ac:dyDescent="0.45">
      <c r="A244" s="35" t="s">
        <v>1224</v>
      </c>
      <c r="B244" s="39" t="s">
        <v>1054</v>
      </c>
      <c r="C244" s="49">
        <v>0</v>
      </c>
      <c r="D244" s="49">
        <v>0</v>
      </c>
      <c r="E244" s="49">
        <v>0</v>
      </c>
      <c r="F244" s="49">
        <v>0</v>
      </c>
      <c r="G244" s="49">
        <v>0</v>
      </c>
      <c r="H244" s="49">
        <v>0</v>
      </c>
      <c r="I244" s="49">
        <v>0</v>
      </c>
      <c r="J244" s="49">
        <v>0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49">
        <v>0</v>
      </c>
      <c r="Q244" s="49">
        <v>0</v>
      </c>
      <c r="R244" s="49">
        <v>0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49">
        <v>0</v>
      </c>
      <c r="AA244" s="49">
        <v>0</v>
      </c>
      <c r="AB244" s="49">
        <v>0</v>
      </c>
      <c r="AC244" s="49">
        <v>0</v>
      </c>
      <c r="AD244" s="49">
        <v>0</v>
      </c>
      <c r="AE244" s="49">
        <v>0</v>
      </c>
      <c r="AF244" s="49">
        <v>0</v>
      </c>
      <c r="AG244" s="49">
        <v>0</v>
      </c>
      <c r="AH244" s="49">
        <v>0</v>
      </c>
      <c r="AI244" s="41" t="s">
        <v>12</v>
      </c>
    </row>
    <row r="245" spans="1:35" ht="15" customHeight="1" x14ac:dyDescent="0.45">
      <c r="A245" s="35" t="s">
        <v>1225</v>
      </c>
      <c r="B245" s="39" t="s">
        <v>1055</v>
      </c>
      <c r="C245" s="49">
        <v>0</v>
      </c>
      <c r="D245" s="49">
        <v>0</v>
      </c>
      <c r="E245" s="49">
        <v>0</v>
      </c>
      <c r="F245" s="49">
        <v>0</v>
      </c>
      <c r="G245" s="49">
        <v>0</v>
      </c>
      <c r="H245" s="49">
        <v>0</v>
      </c>
      <c r="I245" s="49">
        <v>0</v>
      </c>
      <c r="J245" s="49">
        <v>0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49">
        <v>0</v>
      </c>
      <c r="Q245" s="49">
        <v>0</v>
      </c>
      <c r="R245" s="49">
        <v>0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49">
        <v>0</v>
      </c>
      <c r="AA245" s="49">
        <v>0</v>
      </c>
      <c r="AB245" s="49">
        <v>0</v>
      </c>
      <c r="AC245" s="49">
        <v>0</v>
      </c>
      <c r="AD245" s="49">
        <v>0</v>
      </c>
      <c r="AE245" s="49">
        <v>0</v>
      </c>
      <c r="AF245" s="49">
        <v>0</v>
      </c>
      <c r="AG245" s="49">
        <v>0</v>
      </c>
      <c r="AH245" s="49">
        <v>0</v>
      </c>
      <c r="AI245" s="41" t="s">
        <v>12</v>
      </c>
    </row>
    <row r="247" spans="1:35" ht="15" customHeight="1" x14ac:dyDescent="0.45">
      <c r="A247" s="31"/>
      <c r="B247" s="38" t="s">
        <v>95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</row>
    <row r="248" spans="1:35" ht="15" customHeight="1" x14ac:dyDescent="0.45">
      <c r="A248" s="35" t="s">
        <v>94</v>
      </c>
      <c r="B248" s="39" t="s">
        <v>55</v>
      </c>
      <c r="C248" s="49">
        <v>0</v>
      </c>
      <c r="D248" s="49">
        <v>0</v>
      </c>
      <c r="E248" s="49">
        <v>0</v>
      </c>
      <c r="F248" s="49">
        <v>0</v>
      </c>
      <c r="G248" s="49">
        <v>0</v>
      </c>
      <c r="H248" s="49">
        <v>0</v>
      </c>
      <c r="I248" s="49">
        <v>0</v>
      </c>
      <c r="J248" s="49">
        <v>0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49">
        <v>0</v>
      </c>
      <c r="Q248" s="49">
        <v>0</v>
      </c>
      <c r="R248" s="49">
        <v>0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82.945885000000004</v>
      </c>
      <c r="Z248" s="49">
        <v>82.959732000000002</v>
      </c>
      <c r="AA248" s="49">
        <v>82.974327000000002</v>
      </c>
      <c r="AB248" s="49">
        <v>82.988822999999996</v>
      </c>
      <c r="AC248" s="49">
        <v>83.003044000000003</v>
      </c>
      <c r="AD248" s="49">
        <v>83.018508999999995</v>
      </c>
      <c r="AE248" s="49">
        <v>83.031943999999996</v>
      </c>
      <c r="AF248" s="49">
        <v>83.045699999999997</v>
      </c>
      <c r="AG248" s="49">
        <v>83.059455999999997</v>
      </c>
      <c r="AH248" s="49">
        <v>83.067001000000005</v>
      </c>
      <c r="AI248" s="41" t="s">
        <v>12</v>
      </c>
    </row>
    <row r="249" spans="1:35" ht="15" customHeight="1" x14ac:dyDescent="0.45">
      <c r="A249" s="35" t="s">
        <v>93</v>
      </c>
      <c r="B249" s="39" t="s">
        <v>53</v>
      </c>
      <c r="C249" s="49">
        <v>45.327979999999997</v>
      </c>
      <c r="D249" s="49">
        <v>45.698661999999999</v>
      </c>
      <c r="E249" s="49">
        <v>46.197471999999998</v>
      </c>
      <c r="F249" s="49">
        <v>46.693522999999999</v>
      </c>
      <c r="G249" s="49">
        <v>46.836903</v>
      </c>
      <c r="H249" s="49">
        <v>46.890380999999998</v>
      </c>
      <c r="I249" s="49">
        <v>47.083041999999999</v>
      </c>
      <c r="J249" s="49">
        <v>47.090034000000003</v>
      </c>
      <c r="K249" s="49">
        <v>47.082855000000002</v>
      </c>
      <c r="L249" s="49">
        <v>47.092022</v>
      </c>
      <c r="M249" s="49">
        <v>47.115299</v>
      </c>
      <c r="N249" s="49">
        <v>47.147621000000001</v>
      </c>
      <c r="O249" s="49">
        <v>47.199576999999998</v>
      </c>
      <c r="P249" s="49">
        <v>47.262264000000002</v>
      </c>
      <c r="Q249" s="49">
        <v>47.329956000000003</v>
      </c>
      <c r="R249" s="49">
        <v>47.340214000000003</v>
      </c>
      <c r="S249" s="49">
        <v>47.343558999999999</v>
      </c>
      <c r="T249" s="49">
        <v>47.350292000000003</v>
      </c>
      <c r="U249" s="49">
        <v>47.362166999999999</v>
      </c>
      <c r="V249" s="49">
        <v>47.372433000000001</v>
      </c>
      <c r="W249" s="49">
        <v>47.383555999999999</v>
      </c>
      <c r="X249" s="49">
        <v>47.399399000000003</v>
      </c>
      <c r="Y249" s="49">
        <v>47.425392000000002</v>
      </c>
      <c r="Z249" s="49">
        <v>47.448959000000002</v>
      </c>
      <c r="AA249" s="49">
        <v>47.475448999999998</v>
      </c>
      <c r="AB249" s="49">
        <v>47.501854000000002</v>
      </c>
      <c r="AC249" s="49">
        <v>47.527081000000003</v>
      </c>
      <c r="AD249" s="49">
        <v>47.556080000000001</v>
      </c>
      <c r="AE249" s="49">
        <v>47.580193000000001</v>
      </c>
      <c r="AF249" s="49">
        <v>47.605854000000001</v>
      </c>
      <c r="AG249" s="49">
        <v>47.632095</v>
      </c>
      <c r="AH249" s="49">
        <v>47.652450999999999</v>
      </c>
      <c r="AI249" s="41">
        <v>1.6149999999999999E-3</v>
      </c>
    </row>
    <row r="250" spans="1:35" ht="15" customHeight="1" x14ac:dyDescent="0.45">
      <c r="A250" s="35" t="s">
        <v>92</v>
      </c>
      <c r="B250" s="39" t="s">
        <v>51</v>
      </c>
      <c r="C250" s="49">
        <v>34.520511999999997</v>
      </c>
      <c r="D250" s="49">
        <v>34.823853</v>
      </c>
      <c r="E250" s="49">
        <v>35.055312999999998</v>
      </c>
      <c r="F250" s="49">
        <v>35.319004</v>
      </c>
      <c r="G250" s="49">
        <v>35.480167000000002</v>
      </c>
      <c r="H250" s="49">
        <v>35.503791999999997</v>
      </c>
      <c r="I250" s="49">
        <v>36.029105999999999</v>
      </c>
      <c r="J250" s="49">
        <v>36.027321000000001</v>
      </c>
      <c r="K250" s="49">
        <v>36.021487999999998</v>
      </c>
      <c r="L250" s="49">
        <v>36.032845000000002</v>
      </c>
      <c r="M250" s="49">
        <v>36.05883</v>
      </c>
      <c r="N250" s="49">
        <v>36.092941000000003</v>
      </c>
      <c r="O250" s="49">
        <v>36.147002999999998</v>
      </c>
      <c r="P250" s="49">
        <v>36.211334000000001</v>
      </c>
      <c r="Q250" s="49">
        <v>36.280258000000003</v>
      </c>
      <c r="R250" s="49">
        <v>36.293475999999998</v>
      </c>
      <c r="S250" s="49">
        <v>36.299885000000003</v>
      </c>
      <c r="T250" s="49">
        <v>36.308681</v>
      </c>
      <c r="U250" s="49">
        <v>36.322102000000001</v>
      </c>
      <c r="V250" s="49">
        <v>36.334254999999999</v>
      </c>
      <c r="W250" s="49">
        <v>36.347583999999998</v>
      </c>
      <c r="X250" s="49">
        <v>36.365958999999997</v>
      </c>
      <c r="Y250" s="49">
        <v>36.393996999999999</v>
      </c>
      <c r="Z250" s="49">
        <v>36.419220000000003</v>
      </c>
      <c r="AA250" s="49">
        <v>36.447586000000001</v>
      </c>
      <c r="AB250" s="49">
        <v>36.475887</v>
      </c>
      <c r="AC250" s="49">
        <v>36.503002000000002</v>
      </c>
      <c r="AD250" s="49">
        <v>36.534171999999998</v>
      </c>
      <c r="AE250" s="49">
        <v>36.559963000000003</v>
      </c>
      <c r="AF250" s="49">
        <v>36.587490000000003</v>
      </c>
      <c r="AG250" s="49">
        <v>36.615577999999999</v>
      </c>
      <c r="AH250" s="49">
        <v>36.637889999999999</v>
      </c>
      <c r="AI250" s="41">
        <v>1.9220000000000001E-3</v>
      </c>
    </row>
    <row r="251" spans="1:35" ht="15" customHeight="1" x14ac:dyDescent="0.45">
      <c r="A251" s="35" t="s">
        <v>91</v>
      </c>
      <c r="B251" s="39" t="s">
        <v>49</v>
      </c>
      <c r="C251" s="49">
        <v>33.071857000000001</v>
      </c>
      <c r="D251" s="49">
        <v>33.373275999999997</v>
      </c>
      <c r="E251" s="49">
        <v>33.538139000000001</v>
      </c>
      <c r="F251" s="49">
        <v>33.714714000000001</v>
      </c>
      <c r="G251" s="49">
        <v>33.790989000000003</v>
      </c>
      <c r="H251" s="49">
        <v>33.816668999999997</v>
      </c>
      <c r="I251" s="49">
        <v>34.602837000000001</v>
      </c>
      <c r="J251" s="49">
        <v>34.590538000000002</v>
      </c>
      <c r="K251" s="49">
        <v>34.573109000000002</v>
      </c>
      <c r="L251" s="49">
        <v>34.573616000000001</v>
      </c>
      <c r="M251" s="49">
        <v>34.589503999999998</v>
      </c>
      <c r="N251" s="49">
        <v>34.615760999999999</v>
      </c>
      <c r="O251" s="49">
        <v>34.662891000000002</v>
      </c>
      <c r="P251" s="49">
        <v>34.721428000000003</v>
      </c>
      <c r="Q251" s="49">
        <v>34.785373999999997</v>
      </c>
      <c r="R251" s="49">
        <v>34.793159000000003</v>
      </c>
      <c r="S251" s="49">
        <v>34.795802999999999</v>
      </c>
      <c r="T251" s="49">
        <v>34.800919</v>
      </c>
      <c r="U251" s="49">
        <v>34.811034999999997</v>
      </c>
      <c r="V251" s="49">
        <v>34.820129000000001</v>
      </c>
      <c r="W251" s="49">
        <v>34.830382999999998</v>
      </c>
      <c r="X251" s="49">
        <v>34.845047000000001</v>
      </c>
      <c r="Y251" s="49">
        <v>34.870486999999997</v>
      </c>
      <c r="Z251" s="49">
        <v>34.893497000000004</v>
      </c>
      <c r="AA251" s="49">
        <v>34.919113000000003</v>
      </c>
      <c r="AB251" s="49">
        <v>34.944564999999997</v>
      </c>
      <c r="AC251" s="49">
        <v>34.969012999999997</v>
      </c>
      <c r="AD251" s="49">
        <v>34.996699999999997</v>
      </c>
      <c r="AE251" s="49">
        <v>35.019703</v>
      </c>
      <c r="AF251" s="49">
        <v>35.044215999999999</v>
      </c>
      <c r="AG251" s="49">
        <v>35.069054000000001</v>
      </c>
      <c r="AH251" s="49">
        <v>35.088039000000002</v>
      </c>
      <c r="AI251" s="41">
        <v>1.9109999999999999E-3</v>
      </c>
    </row>
    <row r="252" spans="1:35" ht="15" customHeight="1" x14ac:dyDescent="0.45">
      <c r="A252" s="35" t="s">
        <v>90</v>
      </c>
      <c r="B252" s="39" t="s">
        <v>47</v>
      </c>
      <c r="C252" s="49">
        <v>40.727215000000001</v>
      </c>
      <c r="D252" s="49">
        <v>41.017581999999997</v>
      </c>
      <c r="E252" s="49">
        <v>41.246174000000003</v>
      </c>
      <c r="F252" s="49">
        <v>41.418365000000001</v>
      </c>
      <c r="G252" s="49">
        <v>41.436588</v>
      </c>
      <c r="H252" s="49">
        <v>41.428317999999997</v>
      </c>
      <c r="I252" s="49">
        <v>42.012905000000003</v>
      </c>
      <c r="J252" s="49">
        <v>41.974781</v>
      </c>
      <c r="K252" s="49">
        <v>41.934421999999998</v>
      </c>
      <c r="L252" s="49">
        <v>41.914631</v>
      </c>
      <c r="M252" s="49">
        <v>41.913822000000003</v>
      </c>
      <c r="N252" s="49">
        <v>41.927146999999998</v>
      </c>
      <c r="O252" s="49">
        <v>41.963664999999999</v>
      </c>
      <c r="P252" s="49">
        <v>42.013953999999998</v>
      </c>
      <c r="Q252" s="49">
        <v>42.07159</v>
      </c>
      <c r="R252" s="49">
        <v>42.074055000000001</v>
      </c>
      <c r="S252" s="49">
        <v>42.071444999999997</v>
      </c>
      <c r="T252" s="49">
        <v>42.072090000000003</v>
      </c>
      <c r="U252" s="49">
        <v>42.077621000000001</v>
      </c>
      <c r="V252" s="49">
        <v>42.082630000000002</v>
      </c>
      <c r="W252" s="49">
        <v>42.088825</v>
      </c>
      <c r="X252" s="49">
        <v>42.099246999999998</v>
      </c>
      <c r="Y252" s="49">
        <v>42.122734000000001</v>
      </c>
      <c r="Z252" s="49">
        <v>42.144005</v>
      </c>
      <c r="AA252" s="49">
        <v>42.167641000000003</v>
      </c>
      <c r="AB252" s="49">
        <v>42.191085999999999</v>
      </c>
      <c r="AC252" s="49">
        <v>42.213504999999998</v>
      </c>
      <c r="AD252" s="49">
        <v>42.238869000000001</v>
      </c>
      <c r="AE252" s="49">
        <v>42.260002</v>
      </c>
      <c r="AF252" s="49">
        <v>42.282383000000003</v>
      </c>
      <c r="AG252" s="49">
        <v>42.305076999999997</v>
      </c>
      <c r="AH252" s="49">
        <v>42.321758000000003</v>
      </c>
      <c r="AI252" s="41">
        <v>1.24E-3</v>
      </c>
    </row>
    <row r="253" spans="1:35" ht="15" customHeight="1" x14ac:dyDescent="0.45">
      <c r="A253" s="35" t="s">
        <v>89</v>
      </c>
      <c r="B253" s="39" t="s">
        <v>45</v>
      </c>
      <c r="C253" s="49">
        <v>108.015373</v>
      </c>
      <c r="D253" s="49">
        <v>108.39971199999999</v>
      </c>
      <c r="E253" s="49">
        <v>108.742485</v>
      </c>
      <c r="F253" s="49">
        <v>108.88851200000001</v>
      </c>
      <c r="G253" s="49">
        <v>109.127319</v>
      </c>
      <c r="H253" s="49">
        <v>109.112404</v>
      </c>
      <c r="I253" s="49">
        <v>109.297005</v>
      </c>
      <c r="J253" s="49">
        <v>109.26445</v>
      </c>
      <c r="K253" s="49">
        <v>109.23085</v>
      </c>
      <c r="L253" s="49">
        <v>109.21648399999999</v>
      </c>
      <c r="M253" s="49">
        <v>109.21893300000001</v>
      </c>
      <c r="N253" s="49">
        <v>109.234917</v>
      </c>
      <c r="O253" s="49">
        <v>109.27327</v>
      </c>
      <c r="P253" s="49">
        <v>109.324791</v>
      </c>
      <c r="Q253" s="49">
        <v>109.38343</v>
      </c>
      <c r="R253" s="49">
        <v>109.385384</v>
      </c>
      <c r="S253" s="49">
        <v>109.380318</v>
      </c>
      <c r="T253" s="49">
        <v>109.37855500000001</v>
      </c>
      <c r="U253" s="49">
        <v>109.382469</v>
      </c>
      <c r="V253" s="49">
        <v>109.386703</v>
      </c>
      <c r="W253" s="49">
        <v>109.392105</v>
      </c>
      <c r="X253" s="49">
        <v>109.40197000000001</v>
      </c>
      <c r="Y253" s="49">
        <v>109.424767</v>
      </c>
      <c r="Z253" s="49">
        <v>109.44560199999999</v>
      </c>
      <c r="AA253" s="49">
        <v>109.469009</v>
      </c>
      <c r="AB253" s="49">
        <v>109.492294</v>
      </c>
      <c r="AC253" s="49">
        <v>109.51442</v>
      </c>
      <c r="AD253" s="49">
        <v>109.53964999999999</v>
      </c>
      <c r="AE253" s="49">
        <v>109.56070699999999</v>
      </c>
      <c r="AF253" s="49">
        <v>109.582886</v>
      </c>
      <c r="AG253" s="49">
        <v>109.605469</v>
      </c>
      <c r="AH253" s="49">
        <v>109.62190200000001</v>
      </c>
      <c r="AI253" s="41">
        <v>4.7600000000000002E-4</v>
      </c>
    </row>
    <row r="254" spans="1:35" ht="15" customHeight="1" x14ac:dyDescent="0.45">
      <c r="A254" s="35" t="s">
        <v>1226</v>
      </c>
      <c r="B254" s="39" t="s">
        <v>1052</v>
      </c>
      <c r="C254" s="49">
        <v>32.210602000000002</v>
      </c>
      <c r="D254" s="49">
        <v>32.492424</v>
      </c>
      <c r="E254" s="49">
        <v>32.671143000000001</v>
      </c>
      <c r="F254" s="49">
        <v>32.889113999999999</v>
      </c>
      <c r="G254" s="49">
        <v>32.995674000000001</v>
      </c>
      <c r="H254" s="49">
        <v>33.005020000000002</v>
      </c>
      <c r="I254" s="49">
        <v>33.541907999999999</v>
      </c>
      <c r="J254" s="49">
        <v>33.514083999999997</v>
      </c>
      <c r="K254" s="49">
        <v>33.488639999999997</v>
      </c>
      <c r="L254" s="49">
        <v>33.480483999999997</v>
      </c>
      <c r="M254" s="49">
        <v>33.488419</v>
      </c>
      <c r="N254" s="49">
        <v>33.508845999999998</v>
      </c>
      <c r="O254" s="49">
        <v>33.548423999999997</v>
      </c>
      <c r="P254" s="49">
        <v>33.599651000000001</v>
      </c>
      <c r="Q254" s="49">
        <v>33.657753</v>
      </c>
      <c r="R254" s="49">
        <v>33.660435</v>
      </c>
      <c r="S254" s="49">
        <v>33.656421999999999</v>
      </c>
      <c r="T254" s="49">
        <v>33.655464000000002</v>
      </c>
      <c r="U254" s="49">
        <v>33.659030999999999</v>
      </c>
      <c r="V254" s="49">
        <v>33.662574999999997</v>
      </c>
      <c r="W254" s="49">
        <v>33.667534000000003</v>
      </c>
      <c r="X254" s="49">
        <v>33.676121000000002</v>
      </c>
      <c r="Y254" s="49">
        <v>33.696399999999997</v>
      </c>
      <c r="Z254" s="49">
        <v>33.714962</v>
      </c>
      <c r="AA254" s="49">
        <v>33.735537999999998</v>
      </c>
      <c r="AB254" s="49">
        <v>33.756073000000001</v>
      </c>
      <c r="AC254" s="49">
        <v>33.775902000000002</v>
      </c>
      <c r="AD254" s="49">
        <v>33.798259999999999</v>
      </c>
      <c r="AE254" s="49">
        <v>33.817135</v>
      </c>
      <c r="AF254" s="49">
        <v>33.84404</v>
      </c>
      <c r="AG254" s="49">
        <v>33.878138999999997</v>
      </c>
      <c r="AH254" s="49">
        <v>33.906146999999997</v>
      </c>
      <c r="AI254" s="41">
        <v>1.6559999999999999E-3</v>
      </c>
    </row>
    <row r="255" spans="1:35" ht="15" customHeight="1" x14ac:dyDescent="0.45">
      <c r="A255" s="35" t="s">
        <v>1227</v>
      </c>
      <c r="B255" s="39" t="s">
        <v>1053</v>
      </c>
      <c r="C255" s="49">
        <v>41.492713999999999</v>
      </c>
      <c r="D255" s="49">
        <v>41.773476000000002</v>
      </c>
      <c r="E255" s="49">
        <v>41.937385999999996</v>
      </c>
      <c r="F255" s="49">
        <v>42.082583999999997</v>
      </c>
      <c r="G255" s="49">
        <v>42.181567999999999</v>
      </c>
      <c r="H255" s="49">
        <v>42.248187999999999</v>
      </c>
      <c r="I255" s="49">
        <v>42.692867</v>
      </c>
      <c r="J255" s="49">
        <v>42.628799000000001</v>
      </c>
      <c r="K255" s="49">
        <v>42.576827999999999</v>
      </c>
      <c r="L255" s="49">
        <v>42.544296000000003</v>
      </c>
      <c r="M255" s="49">
        <v>42.531502000000003</v>
      </c>
      <c r="N255" s="49">
        <v>42.535834999999999</v>
      </c>
      <c r="O255" s="49">
        <v>42.561400999999996</v>
      </c>
      <c r="P255" s="49">
        <v>42.601494000000002</v>
      </c>
      <c r="Q255" s="49">
        <v>42.650329999999997</v>
      </c>
      <c r="R255" s="49">
        <v>42.642876000000001</v>
      </c>
      <c r="S255" s="49">
        <v>42.629555000000003</v>
      </c>
      <c r="T255" s="49">
        <v>42.620154999999997</v>
      </c>
      <c r="U255" s="49">
        <v>42.614947999999998</v>
      </c>
      <c r="V255" s="49">
        <v>42.610354999999998</v>
      </c>
      <c r="W255" s="49">
        <v>42.607425999999997</v>
      </c>
      <c r="X255" s="49">
        <v>42.607574</v>
      </c>
      <c r="Y255" s="49">
        <v>42.622467</v>
      </c>
      <c r="Z255" s="49">
        <v>42.636253000000004</v>
      </c>
      <c r="AA255" s="49">
        <v>42.651465999999999</v>
      </c>
      <c r="AB255" s="49">
        <v>42.666671999999998</v>
      </c>
      <c r="AC255" s="49">
        <v>42.681266999999998</v>
      </c>
      <c r="AD255" s="49">
        <v>42.697678000000003</v>
      </c>
      <c r="AE255" s="49">
        <v>42.711860999999999</v>
      </c>
      <c r="AF255" s="49">
        <v>42.726627000000001</v>
      </c>
      <c r="AG255" s="49">
        <v>42.741768</v>
      </c>
      <c r="AH255" s="49">
        <v>42.750796999999999</v>
      </c>
      <c r="AI255" s="41">
        <v>9.6400000000000001E-4</v>
      </c>
    </row>
    <row r="256" spans="1:35" ht="15" customHeight="1" x14ac:dyDescent="0.45">
      <c r="A256" s="35" t="s">
        <v>88</v>
      </c>
      <c r="B256" s="39" t="s">
        <v>43</v>
      </c>
      <c r="C256" s="49">
        <v>0</v>
      </c>
      <c r="D256" s="49">
        <v>38.766227999999998</v>
      </c>
      <c r="E256" s="49">
        <v>38.927852999999999</v>
      </c>
      <c r="F256" s="49">
        <v>39.252353999999997</v>
      </c>
      <c r="G256" s="49">
        <v>39.314383999999997</v>
      </c>
      <c r="H256" s="49">
        <v>39.448391000000001</v>
      </c>
      <c r="I256" s="49">
        <v>39.899509000000002</v>
      </c>
      <c r="J256" s="49">
        <v>39.856709000000002</v>
      </c>
      <c r="K256" s="49">
        <v>39.824370999999999</v>
      </c>
      <c r="L256" s="49">
        <v>39.808197</v>
      </c>
      <c r="M256" s="49">
        <v>39.808743</v>
      </c>
      <c r="N256" s="49">
        <v>39.824047</v>
      </c>
      <c r="O256" s="49">
        <v>39.856471999999997</v>
      </c>
      <c r="P256" s="49">
        <v>39.900902000000002</v>
      </c>
      <c r="Q256" s="49">
        <v>39.953361999999998</v>
      </c>
      <c r="R256" s="49">
        <v>39.949058999999998</v>
      </c>
      <c r="S256" s="49">
        <v>39.937835999999997</v>
      </c>
      <c r="T256" s="49">
        <v>39.930259999999997</v>
      </c>
      <c r="U256" s="49">
        <v>39.926628000000001</v>
      </c>
      <c r="V256" s="49">
        <v>39.924003999999996</v>
      </c>
      <c r="W256" s="49">
        <v>39.923057999999997</v>
      </c>
      <c r="X256" s="49">
        <v>39.924934</v>
      </c>
      <c r="Y256" s="49">
        <v>39.939628999999996</v>
      </c>
      <c r="Z256" s="49">
        <v>39.953304000000003</v>
      </c>
      <c r="AA256" s="49">
        <v>39.968266</v>
      </c>
      <c r="AB256" s="49">
        <v>39.983246000000001</v>
      </c>
      <c r="AC256" s="49">
        <v>39.997818000000002</v>
      </c>
      <c r="AD256" s="49">
        <v>40.014029999999998</v>
      </c>
      <c r="AE256" s="49">
        <v>40.028038000000002</v>
      </c>
      <c r="AF256" s="49">
        <v>40.042656000000001</v>
      </c>
      <c r="AG256" s="49">
        <v>40.057639999999999</v>
      </c>
      <c r="AH256" s="49">
        <v>40.066586000000001</v>
      </c>
      <c r="AI256" s="41" t="s">
        <v>12</v>
      </c>
    </row>
    <row r="257" spans="1:35" ht="15" customHeight="1" x14ac:dyDescent="0.45">
      <c r="A257" s="35" t="s">
        <v>87</v>
      </c>
      <c r="B257" s="39" t="s">
        <v>41</v>
      </c>
      <c r="C257" s="49">
        <v>44.356994999999998</v>
      </c>
      <c r="D257" s="49">
        <v>44.655048000000001</v>
      </c>
      <c r="E257" s="49">
        <v>44.790852000000001</v>
      </c>
      <c r="F257" s="49">
        <v>44.790928000000001</v>
      </c>
      <c r="G257" s="49">
        <v>44.794677999999998</v>
      </c>
      <c r="H257" s="49">
        <v>44.923748000000003</v>
      </c>
      <c r="I257" s="49">
        <v>45.568657000000002</v>
      </c>
      <c r="J257" s="49">
        <v>45.502850000000002</v>
      </c>
      <c r="K257" s="49">
        <v>45.449528000000001</v>
      </c>
      <c r="L257" s="49">
        <v>45.416041999999997</v>
      </c>
      <c r="M257" s="49">
        <v>45.402389999999997</v>
      </c>
      <c r="N257" s="49">
        <v>45.405540000000002</v>
      </c>
      <c r="O257" s="49">
        <v>45.430016000000002</v>
      </c>
      <c r="P257" s="49">
        <v>45.468884000000003</v>
      </c>
      <c r="Q257" s="49">
        <v>45.517001999999998</v>
      </c>
      <c r="R257" s="49">
        <v>45.509734999999999</v>
      </c>
      <c r="S257" s="49">
        <v>45.496665999999998</v>
      </c>
      <c r="T257" s="49">
        <v>45.487594999999999</v>
      </c>
      <c r="U257" s="49">
        <v>45.483555000000003</v>
      </c>
      <c r="V257" s="49">
        <v>45.480331</v>
      </c>
      <c r="W257" s="49">
        <v>45.478923999999999</v>
      </c>
      <c r="X257" s="49">
        <v>45.481341999999998</v>
      </c>
      <c r="Y257" s="49">
        <v>45.499164999999998</v>
      </c>
      <c r="Z257" s="49">
        <v>45.515633000000001</v>
      </c>
      <c r="AA257" s="49">
        <v>45.534039</v>
      </c>
      <c r="AB257" s="49">
        <v>45.552494000000003</v>
      </c>
      <c r="AC257" s="49">
        <v>45.570213000000003</v>
      </c>
      <c r="AD257" s="49">
        <v>45.590457999999998</v>
      </c>
      <c r="AE257" s="49">
        <v>45.607716000000003</v>
      </c>
      <c r="AF257" s="49">
        <v>45.625945999999999</v>
      </c>
      <c r="AG257" s="49">
        <v>45.64481</v>
      </c>
      <c r="AH257" s="49">
        <v>45.657817999999999</v>
      </c>
      <c r="AI257" s="41">
        <v>9.3300000000000002E-4</v>
      </c>
    </row>
    <row r="258" spans="1:35" ht="15" customHeight="1" x14ac:dyDescent="0.45">
      <c r="A258" s="35" t="s">
        <v>86</v>
      </c>
      <c r="B258" s="39" t="s">
        <v>39</v>
      </c>
      <c r="C258" s="49">
        <v>0</v>
      </c>
      <c r="D258" s="49">
        <v>38.526237000000002</v>
      </c>
      <c r="E258" s="49">
        <v>38.723174999999998</v>
      </c>
      <c r="F258" s="49">
        <v>38.882579999999997</v>
      </c>
      <c r="G258" s="49">
        <v>38.937457999999999</v>
      </c>
      <c r="H258" s="49">
        <v>39.119301</v>
      </c>
      <c r="I258" s="49">
        <v>39.743907999999998</v>
      </c>
      <c r="J258" s="49">
        <v>39.695220999999997</v>
      </c>
      <c r="K258" s="49">
        <v>39.656993999999997</v>
      </c>
      <c r="L258" s="49">
        <v>39.634430000000002</v>
      </c>
      <c r="M258" s="49">
        <v>39.628715999999997</v>
      </c>
      <c r="N258" s="49">
        <v>39.638762999999997</v>
      </c>
      <c r="O258" s="49">
        <v>39.664786999999997</v>
      </c>
      <c r="P258" s="49">
        <v>39.702903999999997</v>
      </c>
      <c r="Q258" s="49">
        <v>39.749744</v>
      </c>
      <c r="R258" s="49">
        <v>39.739445000000003</v>
      </c>
      <c r="S258" s="49">
        <v>39.721778999999998</v>
      </c>
      <c r="T258" s="49">
        <v>39.707847999999998</v>
      </c>
      <c r="U258" s="49">
        <v>39.697330000000001</v>
      </c>
      <c r="V258" s="49">
        <v>39.688643999999996</v>
      </c>
      <c r="W258" s="49">
        <v>39.681843000000001</v>
      </c>
      <c r="X258" s="49">
        <v>39.676986999999997</v>
      </c>
      <c r="Y258" s="49">
        <v>39.686241000000003</v>
      </c>
      <c r="Z258" s="49">
        <v>39.695061000000003</v>
      </c>
      <c r="AA258" s="49">
        <v>39.704341999999997</v>
      </c>
      <c r="AB258" s="49">
        <v>39.7136</v>
      </c>
      <c r="AC258" s="49">
        <v>39.722675000000002</v>
      </c>
      <c r="AD258" s="49">
        <v>39.732334000000002</v>
      </c>
      <c r="AE258" s="49">
        <v>39.741177</v>
      </c>
      <c r="AF258" s="49">
        <v>39.750286000000003</v>
      </c>
      <c r="AG258" s="49">
        <v>39.759453000000001</v>
      </c>
      <c r="AH258" s="49">
        <v>39.762455000000003</v>
      </c>
      <c r="AI258" s="41" t="s">
        <v>12</v>
      </c>
    </row>
    <row r="259" spans="1:35" ht="15" customHeight="1" x14ac:dyDescent="0.45">
      <c r="A259" s="35" t="s">
        <v>85</v>
      </c>
      <c r="B259" s="39" t="s">
        <v>37</v>
      </c>
      <c r="C259" s="49">
        <v>37.117226000000002</v>
      </c>
      <c r="D259" s="49">
        <v>37.471020000000003</v>
      </c>
      <c r="E259" s="49">
        <v>37.863289000000002</v>
      </c>
      <c r="F259" s="49">
        <v>38.084826999999997</v>
      </c>
      <c r="G259" s="49">
        <v>38.291778999999998</v>
      </c>
      <c r="H259" s="49">
        <v>38.574688000000002</v>
      </c>
      <c r="I259" s="49">
        <v>39.005932000000001</v>
      </c>
      <c r="J259" s="49">
        <v>38.943644999999997</v>
      </c>
      <c r="K259" s="49">
        <v>38.893287999999998</v>
      </c>
      <c r="L259" s="49">
        <v>38.861049999999999</v>
      </c>
      <c r="M259" s="49">
        <v>38.847884999999998</v>
      </c>
      <c r="N259" s="49">
        <v>38.852024</v>
      </c>
      <c r="O259" s="49">
        <v>38.874943000000002</v>
      </c>
      <c r="P259" s="49">
        <v>38.911414999999998</v>
      </c>
      <c r="Q259" s="49">
        <v>38.957324999999997</v>
      </c>
      <c r="R259" s="49">
        <v>38.947346000000003</v>
      </c>
      <c r="S259" s="49">
        <v>38.930945999999999</v>
      </c>
      <c r="T259" s="49">
        <v>38.918574999999997</v>
      </c>
      <c r="U259" s="49">
        <v>38.910483999999997</v>
      </c>
      <c r="V259" s="49">
        <v>38.904060000000001</v>
      </c>
      <c r="W259" s="49">
        <v>38.899676999999997</v>
      </c>
      <c r="X259" s="49">
        <v>38.898197000000003</v>
      </c>
      <c r="Y259" s="49">
        <v>38.911732000000001</v>
      </c>
      <c r="Z259" s="49">
        <v>38.924461000000001</v>
      </c>
      <c r="AA259" s="49">
        <v>38.938437999999998</v>
      </c>
      <c r="AB259" s="49">
        <v>38.952530000000003</v>
      </c>
      <c r="AC259" s="49">
        <v>38.966309000000003</v>
      </c>
      <c r="AD259" s="49">
        <v>38.981712000000002</v>
      </c>
      <c r="AE259" s="49">
        <v>38.995193</v>
      </c>
      <c r="AF259" s="49">
        <v>39.009487</v>
      </c>
      <c r="AG259" s="49">
        <v>39.024124</v>
      </c>
      <c r="AH259" s="49">
        <v>39.032859999999999</v>
      </c>
      <c r="AI259" s="41">
        <v>1.6249999999999999E-3</v>
      </c>
    </row>
    <row r="260" spans="1:35" ht="15" customHeight="1" x14ac:dyDescent="0.45">
      <c r="A260" s="35" t="s">
        <v>84</v>
      </c>
      <c r="B260" s="39" t="s">
        <v>35</v>
      </c>
      <c r="C260" s="49">
        <v>41.260860000000001</v>
      </c>
      <c r="D260" s="49">
        <v>41.645629999999997</v>
      </c>
      <c r="E260" s="49">
        <v>42.031139000000003</v>
      </c>
      <c r="F260" s="49">
        <v>42.306297000000001</v>
      </c>
      <c r="G260" s="49">
        <v>42.537292000000001</v>
      </c>
      <c r="H260" s="49">
        <v>42.831940000000003</v>
      </c>
      <c r="I260" s="49">
        <v>43.298034999999999</v>
      </c>
      <c r="J260" s="49">
        <v>43.255661000000003</v>
      </c>
      <c r="K260" s="49">
        <v>43.223678999999997</v>
      </c>
      <c r="L260" s="49">
        <v>43.207909000000001</v>
      </c>
      <c r="M260" s="49">
        <v>43.208838999999998</v>
      </c>
      <c r="N260" s="49">
        <v>43.224696999999999</v>
      </c>
      <c r="O260" s="49">
        <v>43.257438999999998</v>
      </c>
      <c r="P260" s="49">
        <v>43.301952</v>
      </c>
      <c r="Q260" s="49">
        <v>43.354343</v>
      </c>
      <c r="R260" s="49">
        <v>43.349353999999998</v>
      </c>
      <c r="S260" s="49">
        <v>43.337448000000002</v>
      </c>
      <c r="T260" s="49">
        <v>43.329085999999997</v>
      </c>
      <c r="U260" s="49">
        <v>43.324885999999999</v>
      </c>
      <c r="V260" s="49">
        <v>43.321964000000001</v>
      </c>
      <c r="W260" s="49">
        <v>43.320774</v>
      </c>
      <c r="X260" s="49">
        <v>43.322636000000003</v>
      </c>
      <c r="Y260" s="49">
        <v>43.337532000000003</v>
      </c>
      <c r="Z260" s="49">
        <v>43.351455999999999</v>
      </c>
      <c r="AA260" s="49">
        <v>43.366847999999997</v>
      </c>
      <c r="AB260" s="49">
        <v>43.382339000000002</v>
      </c>
      <c r="AC260" s="49">
        <v>43.397399999999998</v>
      </c>
      <c r="AD260" s="49">
        <v>43.414360000000002</v>
      </c>
      <c r="AE260" s="49">
        <v>43.429062000000002</v>
      </c>
      <c r="AF260" s="49">
        <v>43.444653000000002</v>
      </c>
      <c r="AG260" s="49">
        <v>43.460625</v>
      </c>
      <c r="AH260" s="49">
        <v>43.470672999999998</v>
      </c>
      <c r="AI260" s="41">
        <v>1.684E-3</v>
      </c>
    </row>
    <row r="261" spans="1:35" ht="15" customHeight="1" x14ac:dyDescent="0.45">
      <c r="A261" s="35" t="s">
        <v>83</v>
      </c>
      <c r="B261" s="39" t="s">
        <v>33</v>
      </c>
      <c r="C261" s="49">
        <v>68.975982999999999</v>
      </c>
      <c r="D261" s="49">
        <v>69.229697999999999</v>
      </c>
      <c r="E261" s="49">
        <v>69.316406000000001</v>
      </c>
      <c r="F261" s="49">
        <v>69.294974999999994</v>
      </c>
      <c r="G261" s="49">
        <v>69.271416000000002</v>
      </c>
      <c r="H261" s="49">
        <v>69.384925999999993</v>
      </c>
      <c r="I261" s="49">
        <v>70.185958999999997</v>
      </c>
      <c r="J261" s="49">
        <v>70.120338000000004</v>
      </c>
      <c r="K261" s="49">
        <v>70.066826000000006</v>
      </c>
      <c r="L261" s="49">
        <v>70.032341000000002</v>
      </c>
      <c r="M261" s="49">
        <v>70.017150999999998</v>
      </c>
      <c r="N261" s="49">
        <v>70.018912999999998</v>
      </c>
      <c r="O261" s="49">
        <v>70.040397999999996</v>
      </c>
      <c r="P261" s="49">
        <v>70.075951000000003</v>
      </c>
      <c r="Q261" s="49">
        <v>70.120987</v>
      </c>
      <c r="R261" s="49">
        <v>70.110320999999999</v>
      </c>
      <c r="S261" s="49">
        <v>70.093497999999997</v>
      </c>
      <c r="T261" s="49">
        <v>70.081412999999998</v>
      </c>
      <c r="U261" s="49">
        <v>70.074211000000005</v>
      </c>
      <c r="V261" s="49">
        <v>70.068268000000003</v>
      </c>
      <c r="W261" s="49">
        <v>70.06456</v>
      </c>
      <c r="X261" s="49">
        <v>70.064705000000004</v>
      </c>
      <c r="Y261" s="49">
        <v>70.080985999999996</v>
      </c>
      <c r="Z261" s="49">
        <v>70.096221999999997</v>
      </c>
      <c r="AA261" s="49">
        <v>70.113204999999994</v>
      </c>
      <c r="AB261" s="49">
        <v>70.130332999999993</v>
      </c>
      <c r="AC261" s="49">
        <v>70.147025999999997</v>
      </c>
      <c r="AD261" s="49">
        <v>70.165976999999998</v>
      </c>
      <c r="AE261" s="49">
        <v>70.182274000000007</v>
      </c>
      <c r="AF261" s="49">
        <v>70.199637999999993</v>
      </c>
      <c r="AG261" s="49">
        <v>70.217461</v>
      </c>
      <c r="AH261" s="49">
        <v>70.229423999999995</v>
      </c>
      <c r="AI261" s="41">
        <v>5.8100000000000003E-4</v>
      </c>
    </row>
    <row r="262" spans="1:35" ht="15" customHeight="1" x14ac:dyDescent="0.45">
      <c r="A262" s="35" t="s">
        <v>1228</v>
      </c>
      <c r="B262" s="39" t="s">
        <v>1054</v>
      </c>
      <c r="C262" s="49">
        <v>36.193268000000003</v>
      </c>
      <c r="D262" s="49">
        <v>36.398539999999997</v>
      </c>
      <c r="E262" s="49">
        <v>36.544083000000001</v>
      </c>
      <c r="F262" s="49">
        <v>36.812435000000001</v>
      </c>
      <c r="G262" s="49">
        <v>36.910426999999999</v>
      </c>
      <c r="H262" s="49">
        <v>37.095633999999997</v>
      </c>
      <c r="I262" s="49">
        <v>37.81588</v>
      </c>
      <c r="J262" s="49">
        <v>37.780299999999997</v>
      </c>
      <c r="K262" s="49">
        <v>37.755302</v>
      </c>
      <c r="L262" s="49">
        <v>37.747540000000001</v>
      </c>
      <c r="M262" s="49">
        <v>37.756144999999997</v>
      </c>
      <c r="N262" s="49">
        <v>37.777312999999999</v>
      </c>
      <c r="O262" s="49">
        <v>37.818187999999999</v>
      </c>
      <c r="P262" s="49">
        <v>37.871059000000002</v>
      </c>
      <c r="Q262" s="49">
        <v>37.930644999999998</v>
      </c>
      <c r="R262" s="49">
        <v>37.933880000000002</v>
      </c>
      <c r="S262" s="49">
        <v>37.930698</v>
      </c>
      <c r="T262" s="49">
        <v>37.930667999999997</v>
      </c>
      <c r="U262" s="49">
        <v>37.935657999999997</v>
      </c>
      <c r="V262" s="49">
        <v>37.940635999999998</v>
      </c>
      <c r="W262" s="49">
        <v>37.947113000000002</v>
      </c>
      <c r="X262" s="49">
        <v>37.957867</v>
      </c>
      <c r="Y262" s="49">
        <v>37.980476000000003</v>
      </c>
      <c r="Z262" s="49">
        <v>38.001209000000003</v>
      </c>
      <c r="AA262" s="49">
        <v>38.024448</v>
      </c>
      <c r="AB262" s="49">
        <v>38.047752000000003</v>
      </c>
      <c r="AC262" s="49">
        <v>38.070098999999999</v>
      </c>
      <c r="AD262" s="49">
        <v>38.095466999999999</v>
      </c>
      <c r="AE262" s="49">
        <v>38.116652999999999</v>
      </c>
      <c r="AF262" s="49">
        <v>38.139133000000001</v>
      </c>
      <c r="AG262" s="49">
        <v>38.164130999999998</v>
      </c>
      <c r="AH262" s="49">
        <v>38.184578000000002</v>
      </c>
      <c r="AI262" s="41">
        <v>1.7290000000000001E-3</v>
      </c>
    </row>
    <row r="263" spans="1:35" ht="15" customHeight="1" x14ac:dyDescent="0.45">
      <c r="A263" s="35" t="s">
        <v>1229</v>
      </c>
      <c r="B263" s="39" t="s">
        <v>1055</v>
      </c>
      <c r="C263" s="49">
        <v>49.309593</v>
      </c>
      <c r="D263" s="49">
        <v>49.550873000000003</v>
      </c>
      <c r="E263" s="49">
        <v>49.810836999999999</v>
      </c>
      <c r="F263" s="49">
        <v>49.959183000000003</v>
      </c>
      <c r="G263" s="49">
        <v>50.02816</v>
      </c>
      <c r="H263" s="49">
        <v>50.074936000000001</v>
      </c>
      <c r="I263" s="49">
        <v>50.393509000000002</v>
      </c>
      <c r="J263" s="49">
        <v>50.405425999999999</v>
      </c>
      <c r="K263" s="49">
        <v>50.356437999999997</v>
      </c>
      <c r="L263" s="49">
        <v>50.327826999999999</v>
      </c>
      <c r="M263" s="49">
        <v>50.318840000000002</v>
      </c>
      <c r="N263" s="49">
        <v>50.325789999999998</v>
      </c>
      <c r="O263" s="49">
        <v>50.354965</v>
      </c>
      <c r="P263" s="49">
        <v>50.398384</v>
      </c>
      <c r="Q263" s="49">
        <v>50.450431999999999</v>
      </c>
      <c r="R263" s="49">
        <v>50.447066999999997</v>
      </c>
      <c r="S263" s="49">
        <v>50.437893000000003</v>
      </c>
      <c r="T263" s="49">
        <v>50.432479999999998</v>
      </c>
      <c r="U263" s="49">
        <v>50.432158999999999</v>
      </c>
      <c r="V263" s="49">
        <v>50.432205000000003</v>
      </c>
      <c r="W263" s="49">
        <v>50.434035999999999</v>
      </c>
      <c r="X263" s="49">
        <v>50.439689999999999</v>
      </c>
      <c r="Y263" s="49">
        <v>50.459781999999997</v>
      </c>
      <c r="Z263" s="49">
        <v>50.47813</v>
      </c>
      <c r="AA263" s="49">
        <v>50.498435999999998</v>
      </c>
      <c r="AB263" s="49">
        <v>50.518658000000002</v>
      </c>
      <c r="AC263" s="49">
        <v>50.538131999999997</v>
      </c>
      <c r="AD263" s="49">
        <v>50.560051000000001</v>
      </c>
      <c r="AE263" s="49">
        <v>50.578533</v>
      </c>
      <c r="AF263" s="49">
        <v>50.598095000000001</v>
      </c>
      <c r="AG263" s="49">
        <v>50.617924000000002</v>
      </c>
      <c r="AH263" s="49">
        <v>50.631748000000002</v>
      </c>
      <c r="AI263" s="41">
        <v>8.5400000000000005E-4</v>
      </c>
    </row>
    <row r="265" spans="1:35" ht="15" customHeight="1" x14ac:dyDescent="0.45">
      <c r="A265" s="31"/>
      <c r="B265" s="38" t="s">
        <v>82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</row>
    <row r="266" spans="1:35" ht="15" customHeight="1" x14ac:dyDescent="0.45">
      <c r="A266" s="35" t="s">
        <v>81</v>
      </c>
      <c r="B266" s="39" t="s">
        <v>55</v>
      </c>
      <c r="C266" s="49">
        <v>0</v>
      </c>
      <c r="D266" s="49">
        <v>0</v>
      </c>
      <c r="E266" s="49">
        <v>0</v>
      </c>
      <c r="F266" s="49">
        <v>0</v>
      </c>
      <c r="G266" s="49">
        <v>0</v>
      </c>
      <c r="H266" s="49">
        <v>0</v>
      </c>
      <c r="I266" s="49">
        <v>0</v>
      </c>
      <c r="J266" s="49">
        <v>0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49">
        <v>0</v>
      </c>
      <c r="Q266" s="49">
        <v>0</v>
      </c>
      <c r="R266" s="49">
        <v>0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49">
        <v>0</v>
      </c>
      <c r="AA266" s="49">
        <v>0</v>
      </c>
      <c r="AB266" s="49">
        <v>0</v>
      </c>
      <c r="AC266" s="49">
        <v>0</v>
      </c>
      <c r="AD266" s="49">
        <v>0</v>
      </c>
      <c r="AE266" s="49">
        <v>0</v>
      </c>
      <c r="AF266" s="49">
        <v>0</v>
      </c>
      <c r="AG266" s="49">
        <v>0</v>
      </c>
      <c r="AH266" s="49">
        <v>0</v>
      </c>
      <c r="AI266" s="41" t="s">
        <v>12</v>
      </c>
    </row>
    <row r="267" spans="1:35" ht="15" customHeight="1" x14ac:dyDescent="0.45">
      <c r="A267" s="35" t="s">
        <v>80</v>
      </c>
      <c r="B267" s="39" t="s">
        <v>53</v>
      </c>
      <c r="C267" s="49">
        <v>0</v>
      </c>
      <c r="D267" s="49">
        <v>0</v>
      </c>
      <c r="E267" s="49">
        <v>0</v>
      </c>
      <c r="F267" s="49">
        <v>0</v>
      </c>
      <c r="G267" s="49">
        <v>0</v>
      </c>
      <c r="H267" s="49">
        <v>0</v>
      </c>
      <c r="I267" s="49">
        <v>0</v>
      </c>
      <c r="J267" s="49">
        <v>0</v>
      </c>
      <c r="K267" s="49">
        <v>0</v>
      </c>
      <c r="L267" s="49">
        <v>0</v>
      </c>
      <c r="M267" s="49">
        <v>0</v>
      </c>
      <c r="N267" s="49">
        <v>0</v>
      </c>
      <c r="O267" s="49">
        <v>0</v>
      </c>
      <c r="P267" s="49">
        <v>0</v>
      </c>
      <c r="Q267" s="49">
        <v>0</v>
      </c>
      <c r="R267" s="49">
        <v>0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49">
        <v>0</v>
      </c>
      <c r="AA267" s="49">
        <v>0</v>
      </c>
      <c r="AB267" s="49">
        <v>0</v>
      </c>
      <c r="AC267" s="49">
        <v>0</v>
      </c>
      <c r="AD267" s="49">
        <v>0</v>
      </c>
      <c r="AE267" s="49">
        <v>0</v>
      </c>
      <c r="AF267" s="49">
        <v>0</v>
      </c>
      <c r="AG267" s="49">
        <v>0</v>
      </c>
      <c r="AH267" s="49">
        <v>0</v>
      </c>
      <c r="AI267" s="41" t="s">
        <v>12</v>
      </c>
    </row>
    <row r="268" spans="1:35" ht="15" customHeight="1" x14ac:dyDescent="0.45">
      <c r="A268" s="35" t="s">
        <v>79</v>
      </c>
      <c r="B268" s="39" t="s">
        <v>51</v>
      </c>
      <c r="C268" s="49">
        <v>0</v>
      </c>
      <c r="D268" s="49">
        <v>0</v>
      </c>
      <c r="E268" s="49">
        <v>0</v>
      </c>
      <c r="F268" s="49">
        <v>0</v>
      </c>
      <c r="G268" s="49">
        <v>0</v>
      </c>
      <c r="H268" s="49">
        <v>0</v>
      </c>
      <c r="I268" s="49">
        <v>0</v>
      </c>
      <c r="J268" s="49">
        <v>0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49">
        <v>0</v>
      </c>
      <c r="Q268" s="49">
        <v>0</v>
      </c>
      <c r="R268" s="49">
        <v>0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49">
        <v>0</v>
      </c>
      <c r="AA268" s="49">
        <v>0</v>
      </c>
      <c r="AB268" s="49">
        <v>0</v>
      </c>
      <c r="AC268" s="49">
        <v>0</v>
      </c>
      <c r="AD268" s="49">
        <v>0</v>
      </c>
      <c r="AE268" s="49">
        <v>0</v>
      </c>
      <c r="AF268" s="49">
        <v>0</v>
      </c>
      <c r="AG268" s="49">
        <v>0</v>
      </c>
      <c r="AH268" s="49">
        <v>0</v>
      </c>
      <c r="AI268" s="41" t="s">
        <v>12</v>
      </c>
    </row>
    <row r="269" spans="1:35" ht="15" customHeight="1" x14ac:dyDescent="0.45">
      <c r="A269" s="35" t="s">
        <v>78</v>
      </c>
      <c r="B269" s="39" t="s">
        <v>49</v>
      </c>
      <c r="C269" s="49">
        <v>0</v>
      </c>
      <c r="D269" s="49">
        <v>0</v>
      </c>
      <c r="E269" s="49">
        <v>0</v>
      </c>
      <c r="F269" s="49">
        <v>0</v>
      </c>
      <c r="G269" s="49">
        <v>0</v>
      </c>
      <c r="H269" s="49">
        <v>0</v>
      </c>
      <c r="I269" s="49">
        <v>0</v>
      </c>
      <c r="J269" s="49">
        <v>0</v>
      </c>
      <c r="K269" s="49">
        <v>0</v>
      </c>
      <c r="L269" s="49">
        <v>0</v>
      </c>
      <c r="M269" s="49">
        <v>0</v>
      </c>
      <c r="N269" s="49">
        <v>0</v>
      </c>
      <c r="O269" s="49">
        <v>0</v>
      </c>
      <c r="P269" s="49">
        <v>0</v>
      </c>
      <c r="Q269" s="49">
        <v>0</v>
      </c>
      <c r="R269" s="49">
        <v>0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49">
        <v>0</v>
      </c>
      <c r="AA269" s="49">
        <v>0</v>
      </c>
      <c r="AB269" s="49">
        <v>0</v>
      </c>
      <c r="AC269" s="49">
        <v>0</v>
      </c>
      <c r="AD269" s="49">
        <v>0</v>
      </c>
      <c r="AE269" s="49">
        <v>0</v>
      </c>
      <c r="AF269" s="49">
        <v>0</v>
      </c>
      <c r="AG269" s="49">
        <v>0</v>
      </c>
      <c r="AH269" s="49">
        <v>0</v>
      </c>
      <c r="AI269" s="41" t="s">
        <v>12</v>
      </c>
    </row>
    <row r="270" spans="1:35" ht="15" customHeight="1" x14ac:dyDescent="0.45">
      <c r="A270" s="35" t="s">
        <v>77</v>
      </c>
      <c r="B270" s="39" t="s">
        <v>47</v>
      </c>
      <c r="C270" s="49">
        <v>0</v>
      </c>
      <c r="D270" s="49">
        <v>0</v>
      </c>
      <c r="E270" s="49">
        <v>0</v>
      </c>
      <c r="F270" s="49">
        <v>0</v>
      </c>
      <c r="G270" s="49">
        <v>0</v>
      </c>
      <c r="H270" s="49">
        <v>0</v>
      </c>
      <c r="I270" s="49">
        <v>0</v>
      </c>
      <c r="J270" s="49">
        <v>0</v>
      </c>
      <c r="K270" s="49">
        <v>0</v>
      </c>
      <c r="L270" s="49">
        <v>0</v>
      </c>
      <c r="M270" s="49">
        <v>0</v>
      </c>
      <c r="N270" s="49">
        <v>0</v>
      </c>
      <c r="O270" s="49">
        <v>0</v>
      </c>
      <c r="P270" s="49">
        <v>0</v>
      </c>
      <c r="Q270" s="49">
        <v>0</v>
      </c>
      <c r="R270" s="49">
        <v>0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49">
        <v>0</v>
      </c>
      <c r="AA270" s="49">
        <v>0</v>
      </c>
      <c r="AB270" s="49">
        <v>0</v>
      </c>
      <c r="AC270" s="49">
        <v>0</v>
      </c>
      <c r="AD270" s="49">
        <v>0</v>
      </c>
      <c r="AE270" s="49">
        <v>0</v>
      </c>
      <c r="AF270" s="49">
        <v>0</v>
      </c>
      <c r="AG270" s="49">
        <v>0</v>
      </c>
      <c r="AH270" s="49">
        <v>0</v>
      </c>
      <c r="AI270" s="41" t="s">
        <v>12</v>
      </c>
    </row>
    <row r="271" spans="1:35" ht="15" customHeight="1" x14ac:dyDescent="0.45">
      <c r="A271" s="35" t="s">
        <v>76</v>
      </c>
      <c r="B271" s="39" t="s">
        <v>45</v>
      </c>
      <c r="C271" s="49">
        <v>0</v>
      </c>
      <c r="D271" s="49">
        <v>0</v>
      </c>
      <c r="E271" s="49">
        <v>0</v>
      </c>
      <c r="F271" s="49">
        <v>0</v>
      </c>
      <c r="G271" s="49">
        <v>0</v>
      </c>
      <c r="H271" s="49">
        <v>0</v>
      </c>
      <c r="I271" s="49">
        <v>0</v>
      </c>
      <c r="J271" s="49">
        <v>0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49">
        <v>0</v>
      </c>
      <c r="Q271" s="49">
        <v>0</v>
      </c>
      <c r="R271" s="49">
        <v>0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49">
        <v>0</v>
      </c>
      <c r="AA271" s="49">
        <v>0</v>
      </c>
      <c r="AB271" s="49">
        <v>0</v>
      </c>
      <c r="AC271" s="49">
        <v>0</v>
      </c>
      <c r="AD271" s="49">
        <v>0</v>
      </c>
      <c r="AE271" s="49">
        <v>0</v>
      </c>
      <c r="AF271" s="49">
        <v>0</v>
      </c>
      <c r="AG271" s="49">
        <v>0</v>
      </c>
      <c r="AH271" s="49">
        <v>0</v>
      </c>
      <c r="AI271" s="41" t="s">
        <v>12</v>
      </c>
    </row>
    <row r="272" spans="1:35" ht="15" customHeight="1" x14ac:dyDescent="0.45">
      <c r="A272" s="35" t="s">
        <v>1230</v>
      </c>
      <c r="B272" s="39" t="s">
        <v>1052</v>
      </c>
      <c r="C272" s="49">
        <v>0</v>
      </c>
      <c r="D272" s="49">
        <v>0</v>
      </c>
      <c r="E272" s="49">
        <v>0</v>
      </c>
      <c r="F272" s="49">
        <v>0</v>
      </c>
      <c r="G272" s="49">
        <v>0</v>
      </c>
      <c r="H272" s="49">
        <v>0</v>
      </c>
      <c r="I272" s="49">
        <v>0</v>
      </c>
      <c r="J272" s="49">
        <v>0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49">
        <v>0</v>
      </c>
      <c r="Q272" s="49">
        <v>0</v>
      </c>
      <c r="R272" s="49">
        <v>0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49">
        <v>0</v>
      </c>
      <c r="AA272" s="49">
        <v>0</v>
      </c>
      <c r="AB272" s="49">
        <v>0</v>
      </c>
      <c r="AC272" s="49">
        <v>0</v>
      </c>
      <c r="AD272" s="49">
        <v>0</v>
      </c>
      <c r="AE272" s="49">
        <v>0</v>
      </c>
      <c r="AF272" s="49">
        <v>0</v>
      </c>
      <c r="AG272" s="49">
        <v>0</v>
      </c>
      <c r="AH272" s="49">
        <v>0</v>
      </c>
      <c r="AI272" s="41" t="s">
        <v>12</v>
      </c>
    </row>
    <row r="273" spans="1:35" ht="15" customHeight="1" x14ac:dyDescent="0.45">
      <c r="A273" s="35" t="s">
        <v>1231</v>
      </c>
      <c r="B273" s="39" t="s">
        <v>1053</v>
      </c>
      <c r="C273" s="49">
        <v>0</v>
      </c>
      <c r="D273" s="49">
        <v>0</v>
      </c>
      <c r="E273" s="49">
        <v>0</v>
      </c>
      <c r="F273" s="49">
        <v>0</v>
      </c>
      <c r="G273" s="49">
        <v>0</v>
      </c>
      <c r="H273" s="49">
        <v>0</v>
      </c>
      <c r="I273" s="49">
        <v>0</v>
      </c>
      <c r="J273" s="49">
        <v>0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49">
        <v>0</v>
      </c>
      <c r="Q273" s="49">
        <v>0</v>
      </c>
      <c r="R273" s="49">
        <v>0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49">
        <v>0</v>
      </c>
      <c r="AA273" s="49">
        <v>0</v>
      </c>
      <c r="AB273" s="49">
        <v>0</v>
      </c>
      <c r="AC273" s="49">
        <v>0</v>
      </c>
      <c r="AD273" s="49">
        <v>0</v>
      </c>
      <c r="AE273" s="49">
        <v>0</v>
      </c>
      <c r="AF273" s="49">
        <v>0</v>
      </c>
      <c r="AG273" s="49">
        <v>0</v>
      </c>
      <c r="AH273" s="49">
        <v>0</v>
      </c>
      <c r="AI273" s="41" t="s">
        <v>12</v>
      </c>
    </row>
    <row r="274" spans="1:35" ht="15" customHeight="1" x14ac:dyDescent="0.45">
      <c r="A274" s="35" t="s">
        <v>75</v>
      </c>
      <c r="B274" s="39" t="s">
        <v>43</v>
      </c>
      <c r="C274" s="49">
        <v>0</v>
      </c>
      <c r="D274" s="49">
        <v>0</v>
      </c>
      <c r="E274" s="49">
        <v>0</v>
      </c>
      <c r="F274" s="49">
        <v>0</v>
      </c>
      <c r="G274" s="49">
        <v>0</v>
      </c>
      <c r="H274" s="49">
        <v>0</v>
      </c>
      <c r="I274" s="49">
        <v>0</v>
      </c>
      <c r="J274" s="49">
        <v>0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49">
        <v>0</v>
      </c>
      <c r="Q274" s="49">
        <v>0</v>
      </c>
      <c r="R274" s="49">
        <v>0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49">
        <v>0</v>
      </c>
      <c r="AA274" s="49">
        <v>0</v>
      </c>
      <c r="AB274" s="49">
        <v>0</v>
      </c>
      <c r="AC274" s="49">
        <v>0</v>
      </c>
      <c r="AD274" s="49">
        <v>0</v>
      </c>
      <c r="AE274" s="49">
        <v>0</v>
      </c>
      <c r="AF274" s="49">
        <v>0</v>
      </c>
      <c r="AG274" s="49">
        <v>0</v>
      </c>
      <c r="AH274" s="49">
        <v>0</v>
      </c>
      <c r="AI274" s="41" t="s">
        <v>12</v>
      </c>
    </row>
    <row r="275" spans="1:35" ht="15" customHeight="1" x14ac:dyDescent="0.45">
      <c r="A275" s="35" t="s">
        <v>74</v>
      </c>
      <c r="B275" s="39" t="s">
        <v>41</v>
      </c>
      <c r="C275" s="49">
        <v>0</v>
      </c>
      <c r="D275" s="49">
        <v>0</v>
      </c>
      <c r="E275" s="49">
        <v>0</v>
      </c>
      <c r="F275" s="49">
        <v>0</v>
      </c>
      <c r="G275" s="49">
        <v>0</v>
      </c>
      <c r="H275" s="49">
        <v>0</v>
      </c>
      <c r="I275" s="49">
        <v>0</v>
      </c>
      <c r="J275" s="49">
        <v>0</v>
      </c>
      <c r="K275" s="49">
        <v>0</v>
      </c>
      <c r="L275" s="49">
        <v>0</v>
      </c>
      <c r="M275" s="49">
        <v>0</v>
      </c>
      <c r="N275" s="49">
        <v>0</v>
      </c>
      <c r="O275" s="49">
        <v>0</v>
      </c>
      <c r="P275" s="49">
        <v>0</v>
      </c>
      <c r="Q275" s="49">
        <v>0</v>
      </c>
      <c r="R275" s="49">
        <v>0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49">
        <v>0</v>
      </c>
      <c r="AA275" s="49">
        <v>0</v>
      </c>
      <c r="AB275" s="49">
        <v>0</v>
      </c>
      <c r="AC275" s="49">
        <v>0</v>
      </c>
      <c r="AD275" s="49">
        <v>0</v>
      </c>
      <c r="AE275" s="49">
        <v>0</v>
      </c>
      <c r="AF275" s="49">
        <v>0</v>
      </c>
      <c r="AG275" s="49">
        <v>0</v>
      </c>
      <c r="AH275" s="49">
        <v>0</v>
      </c>
      <c r="AI275" s="41" t="s">
        <v>12</v>
      </c>
    </row>
    <row r="276" spans="1:35" ht="15" customHeight="1" x14ac:dyDescent="0.45">
      <c r="A276" s="35" t="s">
        <v>73</v>
      </c>
      <c r="B276" s="39" t="s">
        <v>39</v>
      </c>
      <c r="C276" s="49">
        <v>0</v>
      </c>
      <c r="D276" s="49">
        <v>0</v>
      </c>
      <c r="E276" s="49">
        <v>0</v>
      </c>
      <c r="F276" s="49">
        <v>0</v>
      </c>
      <c r="G276" s="49">
        <v>0</v>
      </c>
      <c r="H276" s="49">
        <v>0</v>
      </c>
      <c r="I276" s="49">
        <v>0</v>
      </c>
      <c r="J276" s="49">
        <v>0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49">
        <v>0</v>
      </c>
      <c r="Q276" s="49">
        <v>0</v>
      </c>
      <c r="R276" s="49">
        <v>0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49">
        <v>0</v>
      </c>
      <c r="AA276" s="49">
        <v>0</v>
      </c>
      <c r="AB276" s="49">
        <v>0</v>
      </c>
      <c r="AC276" s="49">
        <v>0</v>
      </c>
      <c r="AD276" s="49">
        <v>0</v>
      </c>
      <c r="AE276" s="49">
        <v>0</v>
      </c>
      <c r="AF276" s="49">
        <v>0</v>
      </c>
      <c r="AG276" s="49">
        <v>0</v>
      </c>
      <c r="AH276" s="49">
        <v>0</v>
      </c>
      <c r="AI276" s="41" t="s">
        <v>12</v>
      </c>
    </row>
    <row r="277" spans="1:35" ht="15" customHeight="1" x14ac:dyDescent="0.45">
      <c r="A277" s="35" t="s">
        <v>72</v>
      </c>
      <c r="B277" s="39" t="s">
        <v>37</v>
      </c>
      <c r="C277" s="49">
        <v>0</v>
      </c>
      <c r="D277" s="49">
        <v>0</v>
      </c>
      <c r="E277" s="49">
        <v>0</v>
      </c>
      <c r="F277" s="49">
        <v>0</v>
      </c>
      <c r="G277" s="49">
        <v>0</v>
      </c>
      <c r="H277" s="49">
        <v>0</v>
      </c>
      <c r="I277" s="49">
        <v>0</v>
      </c>
      <c r="J277" s="49">
        <v>0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49">
        <v>0</v>
      </c>
      <c r="Q277" s="49">
        <v>0</v>
      </c>
      <c r="R277" s="49">
        <v>0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49">
        <v>0</v>
      </c>
      <c r="AA277" s="49">
        <v>0</v>
      </c>
      <c r="AB277" s="49">
        <v>0</v>
      </c>
      <c r="AC277" s="49">
        <v>0</v>
      </c>
      <c r="AD277" s="49">
        <v>0</v>
      </c>
      <c r="AE277" s="49">
        <v>0</v>
      </c>
      <c r="AF277" s="49">
        <v>0</v>
      </c>
      <c r="AG277" s="49">
        <v>0</v>
      </c>
      <c r="AH277" s="49">
        <v>0</v>
      </c>
      <c r="AI277" s="41" t="s">
        <v>12</v>
      </c>
    </row>
    <row r="278" spans="1:35" ht="15" customHeight="1" x14ac:dyDescent="0.45">
      <c r="A278" s="35" t="s">
        <v>71</v>
      </c>
      <c r="B278" s="39" t="s">
        <v>35</v>
      </c>
      <c r="C278" s="49">
        <v>0</v>
      </c>
      <c r="D278" s="49">
        <v>0</v>
      </c>
      <c r="E278" s="49">
        <v>0</v>
      </c>
      <c r="F278" s="49">
        <v>0</v>
      </c>
      <c r="G278" s="49">
        <v>0</v>
      </c>
      <c r="H278" s="49">
        <v>0</v>
      </c>
      <c r="I278" s="49">
        <v>0</v>
      </c>
      <c r="J278" s="49">
        <v>0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49">
        <v>0</v>
      </c>
      <c r="Q278" s="49">
        <v>0</v>
      </c>
      <c r="R278" s="49">
        <v>0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49">
        <v>0</v>
      </c>
      <c r="AA278" s="49">
        <v>0</v>
      </c>
      <c r="AB278" s="49">
        <v>0</v>
      </c>
      <c r="AC278" s="49">
        <v>0</v>
      </c>
      <c r="AD278" s="49">
        <v>0</v>
      </c>
      <c r="AE278" s="49">
        <v>0</v>
      </c>
      <c r="AF278" s="49">
        <v>0</v>
      </c>
      <c r="AG278" s="49">
        <v>0</v>
      </c>
      <c r="AH278" s="49">
        <v>0</v>
      </c>
      <c r="AI278" s="41" t="s">
        <v>12</v>
      </c>
    </row>
    <row r="279" spans="1:35" ht="15" customHeight="1" x14ac:dyDescent="0.45">
      <c r="A279" s="35" t="s">
        <v>70</v>
      </c>
      <c r="B279" s="39" t="s">
        <v>33</v>
      </c>
      <c r="C279" s="49">
        <v>0</v>
      </c>
      <c r="D279" s="49">
        <v>0</v>
      </c>
      <c r="E279" s="49">
        <v>0</v>
      </c>
      <c r="F279" s="49">
        <v>0</v>
      </c>
      <c r="G279" s="49">
        <v>0</v>
      </c>
      <c r="H279" s="49">
        <v>0</v>
      </c>
      <c r="I279" s="49">
        <v>0</v>
      </c>
      <c r="J279" s="49">
        <v>0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49">
        <v>0</v>
      </c>
      <c r="Q279" s="49">
        <v>0</v>
      </c>
      <c r="R279" s="49">
        <v>0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49">
        <v>0</v>
      </c>
      <c r="AA279" s="49">
        <v>0</v>
      </c>
      <c r="AB279" s="49">
        <v>0</v>
      </c>
      <c r="AC279" s="49">
        <v>0</v>
      </c>
      <c r="AD279" s="49">
        <v>0</v>
      </c>
      <c r="AE279" s="49">
        <v>0</v>
      </c>
      <c r="AF279" s="49">
        <v>0</v>
      </c>
      <c r="AG279" s="49">
        <v>0</v>
      </c>
      <c r="AH279" s="49">
        <v>0</v>
      </c>
      <c r="AI279" s="41" t="s">
        <v>12</v>
      </c>
    </row>
    <row r="280" spans="1:35" ht="15" customHeight="1" x14ac:dyDescent="0.45">
      <c r="A280" s="35" t="s">
        <v>1232</v>
      </c>
      <c r="B280" s="39" t="s">
        <v>1054</v>
      </c>
      <c r="C280" s="49">
        <v>0</v>
      </c>
      <c r="D280" s="49">
        <v>0</v>
      </c>
      <c r="E280" s="49">
        <v>0</v>
      </c>
      <c r="F280" s="49">
        <v>0</v>
      </c>
      <c r="G280" s="49">
        <v>0</v>
      </c>
      <c r="H280" s="49">
        <v>0</v>
      </c>
      <c r="I280" s="49">
        <v>0</v>
      </c>
      <c r="J280" s="49">
        <v>0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49">
        <v>0</v>
      </c>
      <c r="Q280" s="49">
        <v>0</v>
      </c>
      <c r="R280" s="49">
        <v>0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49">
        <v>0</v>
      </c>
      <c r="AA280" s="49">
        <v>0</v>
      </c>
      <c r="AB280" s="49">
        <v>0</v>
      </c>
      <c r="AC280" s="49">
        <v>0</v>
      </c>
      <c r="AD280" s="49">
        <v>0</v>
      </c>
      <c r="AE280" s="49">
        <v>0</v>
      </c>
      <c r="AF280" s="49">
        <v>0</v>
      </c>
      <c r="AG280" s="49">
        <v>0</v>
      </c>
      <c r="AH280" s="49">
        <v>0</v>
      </c>
      <c r="AI280" s="41" t="s">
        <v>12</v>
      </c>
    </row>
    <row r="281" spans="1:35" ht="15" customHeight="1" x14ac:dyDescent="0.45">
      <c r="A281" s="35" t="s">
        <v>1233</v>
      </c>
      <c r="B281" s="39" t="s">
        <v>1055</v>
      </c>
      <c r="C281" s="49">
        <v>0</v>
      </c>
      <c r="D281" s="49">
        <v>0</v>
      </c>
      <c r="E281" s="49">
        <v>0</v>
      </c>
      <c r="F281" s="49">
        <v>0</v>
      </c>
      <c r="G281" s="49">
        <v>0</v>
      </c>
      <c r="H281" s="49">
        <v>0</v>
      </c>
      <c r="I281" s="49">
        <v>0</v>
      </c>
      <c r="J281" s="49">
        <v>0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49">
        <v>0</v>
      </c>
      <c r="Q281" s="49">
        <v>0</v>
      </c>
      <c r="R281" s="49">
        <v>0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49">
        <v>0</v>
      </c>
      <c r="AA281" s="49">
        <v>0</v>
      </c>
      <c r="AB281" s="49">
        <v>0</v>
      </c>
      <c r="AC281" s="49">
        <v>0</v>
      </c>
      <c r="AD281" s="49">
        <v>0</v>
      </c>
      <c r="AE281" s="49">
        <v>0</v>
      </c>
      <c r="AF281" s="49">
        <v>0</v>
      </c>
      <c r="AG281" s="49">
        <v>0</v>
      </c>
      <c r="AH281" s="49">
        <v>0</v>
      </c>
      <c r="AI281" s="41" t="s">
        <v>12</v>
      </c>
    </row>
    <row r="283" spans="1:35" ht="15" customHeight="1" x14ac:dyDescent="0.45">
      <c r="A283" s="31"/>
      <c r="B283" s="38" t="s">
        <v>69</v>
      </c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</row>
    <row r="284" spans="1:35" ht="15" customHeight="1" x14ac:dyDescent="0.45">
      <c r="A284" s="35" t="s">
        <v>68</v>
      </c>
      <c r="B284" s="39" t="s">
        <v>55</v>
      </c>
      <c r="C284" s="49">
        <v>0</v>
      </c>
      <c r="D284" s="49">
        <v>0</v>
      </c>
      <c r="E284" s="49">
        <v>0</v>
      </c>
      <c r="F284" s="49">
        <v>0</v>
      </c>
      <c r="G284" s="49">
        <v>0</v>
      </c>
      <c r="H284" s="49">
        <v>0</v>
      </c>
      <c r="I284" s="49">
        <v>0</v>
      </c>
      <c r="J284" s="49">
        <v>0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49">
        <v>0</v>
      </c>
      <c r="Q284" s="49">
        <v>0</v>
      </c>
      <c r="R284" s="49">
        <v>0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49">
        <v>0</v>
      </c>
      <c r="AA284" s="49">
        <v>0</v>
      </c>
      <c r="AB284" s="49">
        <v>0</v>
      </c>
      <c r="AC284" s="49">
        <v>0</v>
      </c>
      <c r="AD284" s="49">
        <v>0</v>
      </c>
      <c r="AE284" s="49">
        <v>0</v>
      </c>
      <c r="AF284" s="49">
        <v>0</v>
      </c>
      <c r="AG284" s="49">
        <v>0</v>
      </c>
      <c r="AH284" s="49">
        <v>0</v>
      </c>
      <c r="AI284" s="41" t="s">
        <v>12</v>
      </c>
    </row>
    <row r="285" spans="1:35" ht="15" customHeight="1" x14ac:dyDescent="0.45">
      <c r="A285" s="35" t="s">
        <v>67</v>
      </c>
      <c r="B285" s="39" t="s">
        <v>53</v>
      </c>
      <c r="C285" s="49">
        <v>88.290947000000003</v>
      </c>
      <c r="D285" s="49">
        <v>86.258285999999998</v>
      </c>
      <c r="E285" s="49">
        <v>83.935883000000004</v>
      </c>
      <c r="F285" s="49">
        <v>81.452483999999998</v>
      </c>
      <c r="G285" s="49">
        <v>79.527373999999995</v>
      </c>
      <c r="H285" s="49">
        <v>77.926940999999999</v>
      </c>
      <c r="I285" s="49">
        <v>76.285690000000002</v>
      </c>
      <c r="J285" s="49">
        <v>75.229263000000003</v>
      </c>
      <c r="K285" s="49">
        <v>74.230620999999999</v>
      </c>
      <c r="L285" s="49">
        <v>73.280951999999999</v>
      </c>
      <c r="M285" s="49">
        <v>72.377685999999997</v>
      </c>
      <c r="N285" s="49">
        <v>71.518730000000005</v>
      </c>
      <c r="O285" s="49">
        <v>70.702567999999999</v>
      </c>
      <c r="P285" s="49">
        <v>69.927689000000001</v>
      </c>
      <c r="Q285" s="49">
        <v>69.191422000000003</v>
      </c>
      <c r="R285" s="49">
        <v>68.425110000000004</v>
      </c>
      <c r="S285" s="49">
        <v>67.681022999999996</v>
      </c>
      <c r="T285" s="49">
        <v>66.971007999999998</v>
      </c>
      <c r="U285" s="49">
        <v>66.293593999999999</v>
      </c>
      <c r="V285" s="49">
        <v>65.647423000000003</v>
      </c>
      <c r="W285" s="49">
        <v>65.030959999999993</v>
      </c>
      <c r="X285" s="49">
        <v>64.442986000000005</v>
      </c>
      <c r="Y285" s="49">
        <v>63.884357000000001</v>
      </c>
      <c r="Z285" s="49">
        <v>63.351134999999999</v>
      </c>
      <c r="AA285" s="49">
        <v>62.842182000000001</v>
      </c>
      <c r="AB285" s="49">
        <v>62.356388000000003</v>
      </c>
      <c r="AC285" s="49">
        <v>61.892673000000002</v>
      </c>
      <c r="AD285" s="49">
        <v>61.450122999999998</v>
      </c>
      <c r="AE285" s="49">
        <v>61.027782000000002</v>
      </c>
      <c r="AF285" s="49">
        <v>60.624671999999997</v>
      </c>
      <c r="AG285" s="49">
        <v>60.239986000000002</v>
      </c>
      <c r="AH285" s="49">
        <v>59.866638000000002</v>
      </c>
      <c r="AI285" s="41">
        <v>-1.2455000000000001E-2</v>
      </c>
    </row>
    <row r="286" spans="1:35" ht="15" customHeight="1" x14ac:dyDescent="0.45">
      <c r="A286" s="35" t="s">
        <v>66</v>
      </c>
      <c r="B286" s="39" t="s">
        <v>51</v>
      </c>
      <c r="C286" s="49">
        <v>0</v>
      </c>
      <c r="D286" s="49">
        <v>73.033057999999997</v>
      </c>
      <c r="E286" s="49">
        <v>71.033034999999998</v>
      </c>
      <c r="F286" s="49">
        <v>69.008071999999999</v>
      </c>
      <c r="G286" s="49">
        <v>67.318923999999996</v>
      </c>
      <c r="H286" s="49">
        <v>65.927841000000001</v>
      </c>
      <c r="I286" s="49">
        <v>64.437927000000002</v>
      </c>
      <c r="J286" s="49">
        <v>63.423732999999999</v>
      </c>
      <c r="K286" s="49">
        <v>62.462218999999997</v>
      </c>
      <c r="L286" s="49">
        <v>61.549014999999997</v>
      </c>
      <c r="M286" s="49">
        <v>60.681168</v>
      </c>
      <c r="N286" s="49">
        <v>59.855941999999999</v>
      </c>
      <c r="O286" s="49">
        <v>59.071418999999999</v>
      </c>
      <c r="P286" s="49">
        <v>58.325809</v>
      </c>
      <c r="Q286" s="49">
        <v>57.617393</v>
      </c>
      <c r="R286" s="49">
        <v>56.877563000000002</v>
      </c>
      <c r="S286" s="49">
        <v>56.158745000000003</v>
      </c>
      <c r="T286" s="49">
        <v>55.472900000000003</v>
      </c>
      <c r="U286" s="49">
        <v>54.818420000000003</v>
      </c>
      <c r="V286" s="49">
        <v>54.193916000000002</v>
      </c>
      <c r="W286" s="49">
        <v>53.598156000000003</v>
      </c>
      <c r="X286" s="49">
        <v>53.029761999999998</v>
      </c>
      <c r="Y286" s="49">
        <v>52.489693000000003</v>
      </c>
      <c r="Z286" s="49">
        <v>51.974181999999999</v>
      </c>
      <c r="AA286" s="49">
        <v>51.482117000000002</v>
      </c>
      <c r="AB286" s="49">
        <v>51.012447000000002</v>
      </c>
      <c r="AC286" s="49">
        <v>50.564177999999998</v>
      </c>
      <c r="AD286" s="49">
        <v>50.136341000000002</v>
      </c>
      <c r="AE286" s="49">
        <v>49.728026999999997</v>
      </c>
      <c r="AF286" s="49">
        <v>49.338360000000002</v>
      </c>
      <c r="AG286" s="49">
        <v>48.966495999999999</v>
      </c>
      <c r="AH286" s="49">
        <v>48.605431000000003</v>
      </c>
      <c r="AI286" s="41" t="s">
        <v>12</v>
      </c>
    </row>
    <row r="287" spans="1:35" ht="15" customHeight="1" x14ac:dyDescent="0.45">
      <c r="A287" s="35" t="s">
        <v>65</v>
      </c>
      <c r="B287" s="39" t="s">
        <v>49</v>
      </c>
      <c r="C287" s="49">
        <v>73.881202999999999</v>
      </c>
      <c r="D287" s="49">
        <v>72.197577999999993</v>
      </c>
      <c r="E287" s="49">
        <v>70.324241999999998</v>
      </c>
      <c r="F287" s="49">
        <v>68.320862000000005</v>
      </c>
      <c r="G287" s="49">
        <v>66.701949999999997</v>
      </c>
      <c r="H287" s="49">
        <v>65.158714000000003</v>
      </c>
      <c r="I287" s="49">
        <v>63.314158999999997</v>
      </c>
      <c r="J287" s="49">
        <v>62.263621999999998</v>
      </c>
      <c r="K287" s="49">
        <v>61.270457999999998</v>
      </c>
      <c r="L287" s="49">
        <v>60.325729000000003</v>
      </c>
      <c r="M287" s="49">
        <v>59.427081999999999</v>
      </c>
      <c r="N287" s="49">
        <v>58.57246</v>
      </c>
      <c r="O287" s="49">
        <v>57.759861000000001</v>
      </c>
      <c r="P287" s="49">
        <v>56.987437999999997</v>
      </c>
      <c r="Q287" s="49">
        <v>56.253048</v>
      </c>
      <c r="R287" s="49">
        <v>55.487929999999999</v>
      </c>
      <c r="S287" s="49">
        <v>54.745502000000002</v>
      </c>
      <c r="T287" s="49">
        <v>54.037117000000002</v>
      </c>
      <c r="U287" s="49">
        <v>53.361187000000001</v>
      </c>
      <c r="V287" s="49">
        <v>52.716285999999997</v>
      </c>
      <c r="W287" s="49">
        <v>52.101063000000003</v>
      </c>
      <c r="X287" s="49">
        <v>51.514225000000003</v>
      </c>
      <c r="Y287" s="49">
        <v>50.956642000000002</v>
      </c>
      <c r="Z287" s="49">
        <v>50.424396999999999</v>
      </c>
      <c r="AA287" s="49">
        <v>49.916355000000003</v>
      </c>
      <c r="AB287" s="49">
        <v>49.431423000000002</v>
      </c>
      <c r="AC287" s="49">
        <v>48.968567</v>
      </c>
      <c r="AD287" s="49">
        <v>48.526806000000001</v>
      </c>
      <c r="AE287" s="49">
        <v>48.10519</v>
      </c>
      <c r="AF287" s="49">
        <v>47.702824</v>
      </c>
      <c r="AG287" s="49">
        <v>47.318824999999997</v>
      </c>
      <c r="AH287" s="49">
        <v>46.946171</v>
      </c>
      <c r="AI287" s="41">
        <v>-1.4520999999999999E-2</v>
      </c>
    </row>
    <row r="288" spans="1:35" ht="15" customHeight="1" x14ac:dyDescent="0.45">
      <c r="A288" s="35" t="s">
        <v>64</v>
      </c>
      <c r="B288" s="39" t="s">
        <v>47</v>
      </c>
      <c r="C288" s="49">
        <v>84.575455000000005</v>
      </c>
      <c r="D288" s="49">
        <v>82.689521999999997</v>
      </c>
      <c r="E288" s="49">
        <v>80.609329000000002</v>
      </c>
      <c r="F288" s="49">
        <v>78.440460000000002</v>
      </c>
      <c r="G288" s="49">
        <v>76.478049999999996</v>
      </c>
      <c r="H288" s="49">
        <v>74.831717999999995</v>
      </c>
      <c r="I288" s="49">
        <v>73.012939000000003</v>
      </c>
      <c r="J288" s="49">
        <v>71.842995000000002</v>
      </c>
      <c r="K288" s="49">
        <v>70.727874999999997</v>
      </c>
      <c r="L288" s="49">
        <v>69.666732999999994</v>
      </c>
      <c r="M288" s="49">
        <v>68.657180999999994</v>
      </c>
      <c r="N288" s="49">
        <v>67.696686</v>
      </c>
      <c r="O288" s="49">
        <v>66.783355999999998</v>
      </c>
      <c r="P288" s="49">
        <v>65.914719000000005</v>
      </c>
      <c r="Q288" s="49">
        <v>65.088898</v>
      </c>
      <c r="R288" s="49">
        <v>64.238937000000007</v>
      </c>
      <c r="S288" s="49">
        <v>63.415667999999997</v>
      </c>
      <c r="T288" s="49">
        <v>62.630130999999999</v>
      </c>
      <c r="U288" s="49">
        <v>61.880535000000002</v>
      </c>
      <c r="V288" s="49">
        <v>61.165325000000003</v>
      </c>
      <c r="W288" s="49">
        <v>60.483013</v>
      </c>
      <c r="X288" s="49">
        <v>59.832127</v>
      </c>
      <c r="Y288" s="49">
        <v>59.213653999999998</v>
      </c>
      <c r="Z288" s="49">
        <v>58.623263999999999</v>
      </c>
      <c r="AA288" s="49">
        <v>58.059688999999999</v>
      </c>
      <c r="AB288" s="49">
        <v>57.521735999999997</v>
      </c>
      <c r="AC288" s="49">
        <v>57.008223999999998</v>
      </c>
      <c r="AD288" s="49">
        <v>56.518096999999997</v>
      </c>
      <c r="AE288" s="49">
        <v>56.050303999999997</v>
      </c>
      <c r="AF288" s="49">
        <v>55.603802000000002</v>
      </c>
      <c r="AG288" s="49">
        <v>55.177681</v>
      </c>
      <c r="AH288" s="49">
        <v>54.764781999999997</v>
      </c>
      <c r="AI288" s="41">
        <v>-1.3920999999999999E-2</v>
      </c>
    </row>
    <row r="289" spans="1:35" ht="15" customHeight="1" x14ac:dyDescent="0.45">
      <c r="A289" s="35" t="s">
        <v>63</v>
      </c>
      <c r="B289" s="39" t="s">
        <v>45</v>
      </c>
      <c r="C289" s="49">
        <v>0</v>
      </c>
      <c r="D289" s="49">
        <v>0</v>
      </c>
      <c r="E289" s="49">
        <v>0</v>
      </c>
      <c r="F289" s="49">
        <v>0</v>
      </c>
      <c r="G289" s="49">
        <v>0</v>
      </c>
      <c r="H289" s="49">
        <v>0</v>
      </c>
      <c r="I289" s="49">
        <v>0</v>
      </c>
      <c r="J289" s="49">
        <v>0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49">
        <v>0</v>
      </c>
      <c r="Q289" s="49">
        <v>0</v>
      </c>
      <c r="R289" s="49">
        <v>0</v>
      </c>
      <c r="S289" s="49">
        <v>0</v>
      </c>
      <c r="T289" s="49">
        <v>0</v>
      </c>
      <c r="U289" s="49">
        <v>0</v>
      </c>
      <c r="V289" s="49">
        <v>0</v>
      </c>
      <c r="W289" s="49">
        <v>0</v>
      </c>
      <c r="X289" s="49">
        <v>0</v>
      </c>
      <c r="Y289" s="49">
        <v>0</v>
      </c>
      <c r="Z289" s="49">
        <v>0</v>
      </c>
      <c r="AA289" s="49">
        <v>0</v>
      </c>
      <c r="AB289" s="49">
        <v>0</v>
      </c>
      <c r="AC289" s="49">
        <v>0</v>
      </c>
      <c r="AD289" s="49">
        <v>0</v>
      </c>
      <c r="AE289" s="49">
        <v>0</v>
      </c>
      <c r="AF289" s="49">
        <v>0</v>
      </c>
      <c r="AG289" s="49">
        <v>0</v>
      </c>
      <c r="AH289" s="49">
        <v>0</v>
      </c>
      <c r="AI289" s="41" t="s">
        <v>12</v>
      </c>
    </row>
    <row r="290" spans="1:35" ht="15" customHeight="1" x14ac:dyDescent="0.45">
      <c r="A290" s="35" t="s">
        <v>1234</v>
      </c>
      <c r="B290" s="39" t="s">
        <v>1052</v>
      </c>
      <c r="C290" s="49">
        <v>0</v>
      </c>
      <c r="D290" s="49">
        <v>0</v>
      </c>
      <c r="E290" s="49">
        <v>0</v>
      </c>
      <c r="F290" s="49">
        <v>0</v>
      </c>
      <c r="G290" s="49">
        <v>0</v>
      </c>
      <c r="H290" s="49">
        <v>0</v>
      </c>
      <c r="I290" s="49">
        <v>0</v>
      </c>
      <c r="J290" s="49">
        <v>0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49">
        <v>0</v>
      </c>
      <c r="Q290" s="49">
        <v>0</v>
      </c>
      <c r="R290" s="49">
        <v>0</v>
      </c>
      <c r="S290" s="49">
        <v>0</v>
      </c>
      <c r="T290" s="49">
        <v>0</v>
      </c>
      <c r="U290" s="49">
        <v>0</v>
      </c>
      <c r="V290" s="49">
        <v>0</v>
      </c>
      <c r="W290" s="49">
        <v>0</v>
      </c>
      <c r="X290" s="49">
        <v>0</v>
      </c>
      <c r="Y290" s="49">
        <v>0</v>
      </c>
      <c r="Z290" s="49">
        <v>0</v>
      </c>
      <c r="AA290" s="49">
        <v>0</v>
      </c>
      <c r="AB290" s="49">
        <v>0</v>
      </c>
      <c r="AC290" s="49">
        <v>0</v>
      </c>
      <c r="AD290" s="49">
        <v>0</v>
      </c>
      <c r="AE290" s="49">
        <v>0</v>
      </c>
      <c r="AF290" s="49">
        <v>0</v>
      </c>
      <c r="AG290" s="49">
        <v>0</v>
      </c>
      <c r="AH290" s="49">
        <v>0</v>
      </c>
      <c r="AI290" s="41" t="s">
        <v>12</v>
      </c>
    </row>
    <row r="291" spans="1:35" ht="15" customHeight="1" x14ac:dyDescent="0.45">
      <c r="A291" s="35" t="s">
        <v>1235</v>
      </c>
      <c r="B291" s="39" t="s">
        <v>1053</v>
      </c>
      <c r="C291" s="49">
        <v>0</v>
      </c>
      <c r="D291" s="49">
        <v>0</v>
      </c>
      <c r="E291" s="49">
        <v>0</v>
      </c>
      <c r="F291" s="49">
        <v>0</v>
      </c>
      <c r="G291" s="49">
        <v>0</v>
      </c>
      <c r="H291" s="49">
        <v>0</v>
      </c>
      <c r="I291" s="49">
        <v>0</v>
      </c>
      <c r="J291" s="49">
        <v>0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49">
        <v>0</v>
      </c>
      <c r="Q291" s="49">
        <v>0</v>
      </c>
      <c r="R291" s="49">
        <v>0</v>
      </c>
      <c r="S291" s="49">
        <v>0</v>
      </c>
      <c r="T291" s="49">
        <v>0</v>
      </c>
      <c r="U291" s="49">
        <v>0</v>
      </c>
      <c r="V291" s="49">
        <v>0</v>
      </c>
      <c r="W291" s="49">
        <v>0</v>
      </c>
      <c r="X291" s="49">
        <v>0</v>
      </c>
      <c r="Y291" s="49">
        <v>0</v>
      </c>
      <c r="Z291" s="49">
        <v>0</v>
      </c>
      <c r="AA291" s="49">
        <v>0</v>
      </c>
      <c r="AB291" s="49">
        <v>0</v>
      </c>
      <c r="AC291" s="49">
        <v>0</v>
      </c>
      <c r="AD291" s="49">
        <v>0</v>
      </c>
      <c r="AE291" s="49">
        <v>0</v>
      </c>
      <c r="AF291" s="49">
        <v>0</v>
      </c>
      <c r="AG291" s="49">
        <v>0</v>
      </c>
      <c r="AH291" s="49">
        <v>0</v>
      </c>
      <c r="AI291" s="41" t="s">
        <v>12</v>
      </c>
    </row>
    <row r="292" spans="1:35" ht="15" customHeight="1" x14ac:dyDescent="0.45">
      <c r="A292" s="35" t="s">
        <v>62</v>
      </c>
      <c r="B292" s="39" t="s">
        <v>43</v>
      </c>
      <c r="C292" s="49">
        <v>0</v>
      </c>
      <c r="D292" s="49">
        <v>0</v>
      </c>
      <c r="E292" s="49">
        <v>0</v>
      </c>
      <c r="F292" s="49">
        <v>0</v>
      </c>
      <c r="G292" s="49">
        <v>0</v>
      </c>
      <c r="H292" s="49">
        <v>0</v>
      </c>
      <c r="I292" s="49">
        <v>0</v>
      </c>
      <c r="J292" s="49">
        <v>0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49">
        <v>0</v>
      </c>
      <c r="Q292" s="49">
        <v>0</v>
      </c>
      <c r="R292" s="49">
        <v>0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49">
        <v>0</v>
      </c>
      <c r="AA292" s="49">
        <v>0</v>
      </c>
      <c r="AB292" s="49">
        <v>0</v>
      </c>
      <c r="AC292" s="49">
        <v>0</v>
      </c>
      <c r="AD292" s="49">
        <v>0</v>
      </c>
      <c r="AE292" s="49">
        <v>0</v>
      </c>
      <c r="AF292" s="49">
        <v>0</v>
      </c>
      <c r="AG292" s="49">
        <v>0</v>
      </c>
      <c r="AH292" s="49">
        <v>0</v>
      </c>
      <c r="AI292" s="41" t="s">
        <v>12</v>
      </c>
    </row>
    <row r="293" spans="1:35" ht="15" customHeight="1" x14ac:dyDescent="0.45">
      <c r="A293" s="35" t="s">
        <v>61</v>
      </c>
      <c r="B293" s="39" t="s">
        <v>41</v>
      </c>
      <c r="C293" s="49">
        <v>0</v>
      </c>
      <c r="D293" s="49">
        <v>0</v>
      </c>
      <c r="E293" s="49">
        <v>0</v>
      </c>
      <c r="F293" s="49">
        <v>0</v>
      </c>
      <c r="G293" s="49">
        <v>0</v>
      </c>
      <c r="H293" s="49">
        <v>0</v>
      </c>
      <c r="I293" s="49">
        <v>0</v>
      </c>
      <c r="J293" s="49">
        <v>0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49">
        <v>0</v>
      </c>
      <c r="Q293" s="49">
        <v>0</v>
      </c>
      <c r="R293" s="49">
        <v>0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49">
        <v>0</v>
      </c>
      <c r="AA293" s="49">
        <v>0</v>
      </c>
      <c r="AB293" s="49">
        <v>0</v>
      </c>
      <c r="AC293" s="49">
        <v>0</v>
      </c>
      <c r="AD293" s="49">
        <v>0</v>
      </c>
      <c r="AE293" s="49">
        <v>0</v>
      </c>
      <c r="AF293" s="49">
        <v>0</v>
      </c>
      <c r="AG293" s="49">
        <v>0</v>
      </c>
      <c r="AH293" s="49">
        <v>0</v>
      </c>
      <c r="AI293" s="41" t="s">
        <v>12</v>
      </c>
    </row>
    <row r="294" spans="1:35" ht="15" customHeight="1" x14ac:dyDescent="0.45">
      <c r="A294" s="35" t="s">
        <v>60</v>
      </c>
      <c r="B294" s="39" t="s">
        <v>39</v>
      </c>
      <c r="C294" s="49">
        <v>90.597915999999998</v>
      </c>
      <c r="D294" s="49">
        <v>88.249724999999998</v>
      </c>
      <c r="E294" s="49">
        <v>86.010185000000007</v>
      </c>
      <c r="F294" s="49">
        <v>83.444939000000005</v>
      </c>
      <c r="G294" s="49">
        <v>81.280777</v>
      </c>
      <c r="H294" s="49">
        <v>78.986023000000003</v>
      </c>
      <c r="I294" s="49">
        <v>77.134215999999995</v>
      </c>
      <c r="J294" s="49">
        <v>75.685912999999999</v>
      </c>
      <c r="K294" s="49">
        <v>74.305633999999998</v>
      </c>
      <c r="L294" s="49">
        <v>72.991394</v>
      </c>
      <c r="M294" s="49">
        <v>71.740066999999996</v>
      </c>
      <c r="N294" s="49">
        <v>70.548903999999993</v>
      </c>
      <c r="O294" s="49">
        <v>69.417084000000003</v>
      </c>
      <c r="P294" s="49">
        <v>68.339873999999995</v>
      </c>
      <c r="Q294" s="49">
        <v>67.315146999999996</v>
      </c>
      <c r="R294" s="49">
        <v>66.273231999999993</v>
      </c>
      <c r="S294" s="49">
        <v>65.265799999999999</v>
      </c>
      <c r="T294" s="49">
        <v>64.304596000000004</v>
      </c>
      <c r="U294" s="49">
        <v>63.387478000000002</v>
      </c>
      <c r="V294" s="49">
        <v>62.512497000000003</v>
      </c>
      <c r="W294" s="49">
        <v>61.677684999999997</v>
      </c>
      <c r="X294" s="49">
        <v>60.881359000000003</v>
      </c>
      <c r="Y294" s="49">
        <v>60.124648999999998</v>
      </c>
      <c r="Z294" s="49">
        <v>59.402267000000002</v>
      </c>
      <c r="AA294" s="49">
        <v>58.712662000000002</v>
      </c>
      <c r="AB294" s="49">
        <v>58.054333</v>
      </c>
      <c r="AC294" s="49">
        <v>57.42606</v>
      </c>
      <c r="AD294" s="49">
        <v>56.826351000000003</v>
      </c>
      <c r="AE294" s="49">
        <v>56.253864</v>
      </c>
      <c r="AF294" s="49">
        <v>55.707596000000002</v>
      </c>
      <c r="AG294" s="49">
        <v>55.186019999999999</v>
      </c>
      <c r="AH294" s="49">
        <v>54.682063999999997</v>
      </c>
      <c r="AI294" s="41">
        <v>-1.6154999999999999E-2</v>
      </c>
    </row>
    <row r="295" spans="1:35" ht="15" customHeight="1" x14ac:dyDescent="0.45">
      <c r="A295" s="35" t="s">
        <v>59</v>
      </c>
      <c r="B295" s="39" t="s">
        <v>37</v>
      </c>
      <c r="C295" s="49">
        <v>0</v>
      </c>
      <c r="D295" s="49">
        <v>0</v>
      </c>
      <c r="E295" s="49">
        <v>0</v>
      </c>
      <c r="F295" s="49">
        <v>0</v>
      </c>
      <c r="G295" s="49">
        <v>0</v>
      </c>
      <c r="H295" s="49">
        <v>0</v>
      </c>
      <c r="I295" s="49">
        <v>0</v>
      </c>
      <c r="J295" s="49">
        <v>0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49">
        <v>0</v>
      </c>
      <c r="Q295" s="49">
        <v>0</v>
      </c>
      <c r="R295" s="49">
        <v>0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49">
        <v>0</v>
      </c>
      <c r="AA295" s="49">
        <v>0</v>
      </c>
      <c r="AB295" s="49">
        <v>0</v>
      </c>
      <c r="AC295" s="49">
        <v>0</v>
      </c>
      <c r="AD295" s="49">
        <v>0</v>
      </c>
      <c r="AE295" s="49">
        <v>0</v>
      </c>
      <c r="AF295" s="49">
        <v>0</v>
      </c>
      <c r="AG295" s="49">
        <v>0</v>
      </c>
      <c r="AH295" s="49">
        <v>0</v>
      </c>
      <c r="AI295" s="41" t="s">
        <v>12</v>
      </c>
    </row>
    <row r="296" spans="1:35" ht="15" customHeight="1" x14ac:dyDescent="0.45">
      <c r="A296" s="35" t="s">
        <v>58</v>
      </c>
      <c r="B296" s="39" t="s">
        <v>35</v>
      </c>
      <c r="C296" s="49">
        <v>0</v>
      </c>
      <c r="D296" s="49">
        <v>0</v>
      </c>
      <c r="E296" s="49">
        <v>0</v>
      </c>
      <c r="F296" s="49">
        <v>0</v>
      </c>
      <c r="G296" s="49">
        <v>0</v>
      </c>
      <c r="H296" s="49">
        <v>0</v>
      </c>
      <c r="I296" s="49">
        <v>0</v>
      </c>
      <c r="J296" s="49">
        <v>0</v>
      </c>
      <c r="K296" s="49">
        <v>0</v>
      </c>
      <c r="L296" s="49">
        <v>0</v>
      </c>
      <c r="M296" s="49">
        <v>0</v>
      </c>
      <c r="N296" s="49">
        <v>0</v>
      </c>
      <c r="O296" s="49">
        <v>0</v>
      </c>
      <c r="P296" s="49">
        <v>0</v>
      </c>
      <c r="Q296" s="49">
        <v>0</v>
      </c>
      <c r="R296" s="49">
        <v>0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49">
        <v>0</v>
      </c>
      <c r="AA296" s="49">
        <v>0</v>
      </c>
      <c r="AB296" s="49">
        <v>0</v>
      </c>
      <c r="AC296" s="49">
        <v>0</v>
      </c>
      <c r="AD296" s="49">
        <v>0</v>
      </c>
      <c r="AE296" s="49">
        <v>0</v>
      </c>
      <c r="AF296" s="49">
        <v>0</v>
      </c>
      <c r="AG296" s="49">
        <v>0</v>
      </c>
      <c r="AH296" s="49">
        <v>0</v>
      </c>
      <c r="AI296" s="41" t="s">
        <v>12</v>
      </c>
    </row>
    <row r="297" spans="1:35" ht="15" customHeight="1" x14ac:dyDescent="0.45">
      <c r="A297" s="35" t="s">
        <v>57</v>
      </c>
      <c r="B297" s="39" t="s">
        <v>33</v>
      </c>
      <c r="C297" s="49">
        <v>0</v>
      </c>
      <c r="D297" s="49">
        <v>0</v>
      </c>
      <c r="E297" s="49">
        <v>0</v>
      </c>
      <c r="F297" s="49">
        <v>0</v>
      </c>
      <c r="G297" s="49">
        <v>0</v>
      </c>
      <c r="H297" s="49">
        <v>0</v>
      </c>
      <c r="I297" s="49">
        <v>0</v>
      </c>
      <c r="J297" s="49">
        <v>0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49">
        <v>0</v>
      </c>
      <c r="Q297" s="49">
        <v>0</v>
      </c>
      <c r="R297" s="49">
        <v>0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49">
        <v>0</v>
      </c>
      <c r="AA297" s="49">
        <v>0</v>
      </c>
      <c r="AB297" s="49">
        <v>0</v>
      </c>
      <c r="AC297" s="49">
        <v>0</v>
      </c>
      <c r="AD297" s="49">
        <v>0</v>
      </c>
      <c r="AE297" s="49">
        <v>0</v>
      </c>
      <c r="AF297" s="49">
        <v>0</v>
      </c>
      <c r="AG297" s="49">
        <v>0</v>
      </c>
      <c r="AH297" s="49">
        <v>0</v>
      </c>
      <c r="AI297" s="41" t="s">
        <v>12</v>
      </c>
    </row>
    <row r="298" spans="1:35" ht="15" customHeight="1" x14ac:dyDescent="0.45">
      <c r="A298" s="35" t="s">
        <v>1236</v>
      </c>
      <c r="B298" s="39" t="s">
        <v>1054</v>
      </c>
      <c r="C298" s="49">
        <v>0</v>
      </c>
      <c r="D298" s="49">
        <v>78.897971999999996</v>
      </c>
      <c r="E298" s="49">
        <v>76.747162000000003</v>
      </c>
      <c r="F298" s="49">
        <v>74.356482999999997</v>
      </c>
      <c r="G298" s="49">
        <v>72.502167</v>
      </c>
      <c r="H298" s="49">
        <v>70.640609999999995</v>
      </c>
      <c r="I298" s="49">
        <v>68.862899999999996</v>
      </c>
      <c r="J298" s="49">
        <v>67.711654999999993</v>
      </c>
      <c r="K298" s="49">
        <v>66.615371999999994</v>
      </c>
      <c r="L298" s="49">
        <v>65.572220000000002</v>
      </c>
      <c r="M298" s="49">
        <v>64.579597000000007</v>
      </c>
      <c r="N298" s="49">
        <v>63.635264999999997</v>
      </c>
      <c r="O298" s="49">
        <v>62.737045000000002</v>
      </c>
      <c r="P298" s="49">
        <v>61.882851000000002</v>
      </c>
      <c r="Q298" s="49">
        <v>61.070762999999999</v>
      </c>
      <c r="R298" s="49">
        <v>60.231791999999999</v>
      </c>
      <c r="S298" s="49">
        <v>59.418365000000001</v>
      </c>
      <c r="T298" s="49">
        <v>58.642147000000001</v>
      </c>
      <c r="U298" s="49">
        <v>57.901577000000003</v>
      </c>
      <c r="V298" s="49">
        <v>57.195061000000003</v>
      </c>
      <c r="W298" s="49">
        <v>56.521065</v>
      </c>
      <c r="X298" s="49">
        <v>55.878169999999997</v>
      </c>
      <c r="Y298" s="49">
        <v>55.267315000000004</v>
      </c>
      <c r="Z298" s="49">
        <v>54.684212000000002</v>
      </c>
      <c r="AA298" s="49">
        <v>54.127628000000001</v>
      </c>
      <c r="AB298" s="49">
        <v>53.596336000000001</v>
      </c>
      <c r="AC298" s="49">
        <v>53.089123000000001</v>
      </c>
      <c r="AD298" s="49">
        <v>52.605049000000001</v>
      </c>
      <c r="AE298" s="49">
        <v>52.143028000000001</v>
      </c>
      <c r="AF298" s="49">
        <v>51.702019</v>
      </c>
      <c r="AG298" s="49">
        <v>51.281177999999997</v>
      </c>
      <c r="AH298" s="49">
        <v>50.873309999999996</v>
      </c>
      <c r="AI298" s="41" t="s">
        <v>12</v>
      </c>
    </row>
    <row r="299" spans="1:35" ht="15" customHeight="1" x14ac:dyDescent="0.45">
      <c r="A299" s="35" t="s">
        <v>1237</v>
      </c>
      <c r="B299" s="39" t="s">
        <v>1055</v>
      </c>
      <c r="C299" s="49">
        <v>0</v>
      </c>
      <c r="D299" s="49">
        <v>0</v>
      </c>
      <c r="E299" s="49">
        <v>0</v>
      </c>
      <c r="F299" s="49">
        <v>0</v>
      </c>
      <c r="G299" s="49">
        <v>0</v>
      </c>
      <c r="H299" s="49">
        <v>0</v>
      </c>
      <c r="I299" s="49">
        <v>87.350425999999999</v>
      </c>
      <c r="J299" s="49">
        <v>85.953339</v>
      </c>
      <c r="K299" s="49">
        <v>84.625977000000006</v>
      </c>
      <c r="L299" s="49">
        <v>83.362945999999994</v>
      </c>
      <c r="M299" s="49">
        <v>82.160399999999996</v>
      </c>
      <c r="N299" s="49">
        <v>81.015656000000007</v>
      </c>
      <c r="O299" s="49">
        <v>79.926056000000003</v>
      </c>
      <c r="P299" s="49">
        <v>78.889160000000004</v>
      </c>
      <c r="Q299" s="49">
        <v>77.902648999999997</v>
      </c>
      <c r="R299" s="49">
        <v>76.897109999999998</v>
      </c>
      <c r="S299" s="49">
        <v>75.924660000000003</v>
      </c>
      <c r="T299" s="49">
        <v>74.996596999999994</v>
      </c>
      <c r="U299" s="49">
        <v>74.111107000000004</v>
      </c>
      <c r="V299" s="49">
        <v>73.266334999999998</v>
      </c>
      <c r="W299" s="49">
        <v>72.460387999999995</v>
      </c>
      <c r="X299" s="49">
        <v>71.691597000000002</v>
      </c>
      <c r="Y299" s="49">
        <v>70.961098000000007</v>
      </c>
      <c r="Z299" s="49">
        <v>70.263756000000001</v>
      </c>
      <c r="AA299" s="49">
        <v>69.598236</v>
      </c>
      <c r="AB299" s="49">
        <v>68.962897999999996</v>
      </c>
      <c r="AC299" s="49">
        <v>68.356605999999999</v>
      </c>
      <c r="AD299" s="49">
        <v>67.777687</v>
      </c>
      <c r="AE299" s="49">
        <v>67.225043999999997</v>
      </c>
      <c r="AF299" s="49">
        <v>66.697716</v>
      </c>
      <c r="AG299" s="49">
        <v>66.19426</v>
      </c>
      <c r="AH299" s="49">
        <v>65.707595999999995</v>
      </c>
      <c r="AI299" s="41" t="s">
        <v>12</v>
      </c>
    </row>
    <row r="301" spans="1:35" ht="15" customHeight="1" x14ac:dyDescent="0.45">
      <c r="A301" s="31"/>
      <c r="B301" s="38" t="s">
        <v>32</v>
      </c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</row>
    <row r="302" spans="1:35" ht="15" customHeight="1" x14ac:dyDescent="0.45">
      <c r="A302" s="35" t="s">
        <v>31</v>
      </c>
      <c r="B302" s="39" t="s">
        <v>30</v>
      </c>
      <c r="C302" s="49">
        <v>32.333649000000001</v>
      </c>
      <c r="D302" s="49">
        <v>32.920906000000002</v>
      </c>
      <c r="E302" s="49">
        <v>33.599086999999997</v>
      </c>
      <c r="F302" s="49">
        <v>33.890030000000003</v>
      </c>
      <c r="G302" s="49">
        <v>34.177836999999997</v>
      </c>
      <c r="H302" s="49">
        <v>34.422173000000001</v>
      </c>
      <c r="I302" s="49">
        <v>34.852001000000001</v>
      </c>
      <c r="J302" s="49">
        <v>34.934489999999997</v>
      </c>
      <c r="K302" s="49">
        <v>35.019061999999998</v>
      </c>
      <c r="L302" s="49">
        <v>35.138058000000001</v>
      </c>
      <c r="M302" s="49">
        <v>35.268360000000001</v>
      </c>
      <c r="N302" s="49">
        <v>35.424346999999997</v>
      </c>
      <c r="O302" s="49">
        <v>35.634239000000001</v>
      </c>
      <c r="P302" s="49">
        <v>35.822429999999997</v>
      </c>
      <c r="Q302" s="49">
        <v>36.001545</v>
      </c>
      <c r="R302" s="49">
        <v>36.122382999999999</v>
      </c>
      <c r="S302" s="49">
        <v>36.231223999999997</v>
      </c>
      <c r="T302" s="49">
        <v>36.323860000000003</v>
      </c>
      <c r="U302" s="49">
        <v>36.412703999999998</v>
      </c>
      <c r="V302" s="49">
        <v>36.476894000000001</v>
      </c>
      <c r="W302" s="49">
        <v>36.545357000000003</v>
      </c>
      <c r="X302" s="49">
        <v>36.614071000000003</v>
      </c>
      <c r="Y302" s="49">
        <v>36.671756999999999</v>
      </c>
      <c r="Z302" s="49">
        <v>36.729233000000001</v>
      </c>
      <c r="AA302" s="49">
        <v>36.803153999999999</v>
      </c>
      <c r="AB302" s="49">
        <v>36.865963000000001</v>
      </c>
      <c r="AC302" s="49">
        <v>36.927464000000001</v>
      </c>
      <c r="AD302" s="49">
        <v>37.000079999999997</v>
      </c>
      <c r="AE302" s="49">
        <v>37.060409999999997</v>
      </c>
      <c r="AF302" s="49">
        <v>37.146141</v>
      </c>
      <c r="AG302" s="49">
        <v>37.226421000000002</v>
      </c>
      <c r="AH302" s="49">
        <v>37.296860000000002</v>
      </c>
      <c r="AI302" s="41">
        <v>4.6169999999999996E-3</v>
      </c>
    </row>
    <row r="303" spans="1:35" ht="15" customHeight="1" x14ac:dyDescent="0.45">
      <c r="A303" s="35" t="s">
        <v>29</v>
      </c>
      <c r="B303" s="39" t="s">
        <v>28</v>
      </c>
      <c r="C303" s="49">
        <v>39.214683999999998</v>
      </c>
      <c r="D303" s="49">
        <v>39.723351000000001</v>
      </c>
      <c r="E303" s="49">
        <v>40.123446999999999</v>
      </c>
      <c r="F303" s="49">
        <v>40.486317</v>
      </c>
      <c r="G303" s="49">
        <v>40.756557000000001</v>
      </c>
      <c r="H303" s="49">
        <v>41.175075999999997</v>
      </c>
      <c r="I303" s="49">
        <v>41.551158999999998</v>
      </c>
      <c r="J303" s="49">
        <v>41.677643000000003</v>
      </c>
      <c r="K303" s="49">
        <v>41.783619000000002</v>
      </c>
      <c r="L303" s="49">
        <v>41.880768000000003</v>
      </c>
      <c r="M303" s="49">
        <v>41.983986000000002</v>
      </c>
      <c r="N303" s="49">
        <v>42.092250999999997</v>
      </c>
      <c r="O303" s="49">
        <v>42.202759</v>
      </c>
      <c r="P303" s="49">
        <v>42.319302</v>
      </c>
      <c r="Q303" s="49">
        <v>42.435436000000003</v>
      </c>
      <c r="R303" s="49">
        <v>42.485847</v>
      </c>
      <c r="S303" s="49">
        <v>42.523636000000003</v>
      </c>
      <c r="T303" s="49">
        <v>42.561793999999999</v>
      </c>
      <c r="U303" s="49">
        <v>42.596977000000003</v>
      </c>
      <c r="V303" s="49">
        <v>42.633957000000002</v>
      </c>
      <c r="W303" s="49">
        <v>42.670338000000001</v>
      </c>
      <c r="X303" s="49">
        <v>42.70467</v>
      </c>
      <c r="Y303" s="49">
        <v>42.736088000000002</v>
      </c>
      <c r="Z303" s="49">
        <v>42.768462999999997</v>
      </c>
      <c r="AA303" s="49">
        <v>42.799545000000002</v>
      </c>
      <c r="AB303" s="49">
        <v>42.830727000000003</v>
      </c>
      <c r="AC303" s="49">
        <v>42.863723999999998</v>
      </c>
      <c r="AD303" s="49">
        <v>42.894897</v>
      </c>
      <c r="AE303" s="49">
        <v>42.931342999999998</v>
      </c>
      <c r="AF303" s="49">
        <v>42.965995999999997</v>
      </c>
      <c r="AG303" s="49">
        <v>43.001244</v>
      </c>
      <c r="AH303" s="49">
        <v>43.030090000000001</v>
      </c>
      <c r="AI303" s="41">
        <v>3.0000000000000001E-3</v>
      </c>
    </row>
    <row r="304" spans="1:35" ht="15" customHeight="1" x14ac:dyDescent="0.45">
      <c r="A304" s="35" t="s">
        <v>27</v>
      </c>
      <c r="B304" s="39" t="s">
        <v>26</v>
      </c>
      <c r="C304" s="49">
        <v>35.996048000000002</v>
      </c>
      <c r="D304" s="49">
        <v>36.552387000000003</v>
      </c>
      <c r="E304" s="49">
        <v>37.122188999999999</v>
      </c>
      <c r="F304" s="49">
        <v>37.481971999999999</v>
      </c>
      <c r="G304" s="49">
        <v>37.768005000000002</v>
      </c>
      <c r="H304" s="49">
        <v>38.120697</v>
      </c>
      <c r="I304" s="49">
        <v>38.499229</v>
      </c>
      <c r="J304" s="49">
        <v>38.596062000000003</v>
      </c>
      <c r="K304" s="49">
        <v>38.647483999999999</v>
      </c>
      <c r="L304" s="49">
        <v>38.710861000000001</v>
      </c>
      <c r="M304" s="49">
        <v>38.780521</v>
      </c>
      <c r="N304" s="49">
        <v>38.846291000000001</v>
      </c>
      <c r="O304" s="49">
        <v>38.959994999999999</v>
      </c>
      <c r="P304" s="49">
        <v>39.074531999999998</v>
      </c>
      <c r="Q304" s="49">
        <v>39.175457000000002</v>
      </c>
      <c r="R304" s="49">
        <v>39.215012000000002</v>
      </c>
      <c r="S304" s="49">
        <v>39.252811000000001</v>
      </c>
      <c r="T304" s="49">
        <v>39.287888000000002</v>
      </c>
      <c r="U304" s="49">
        <v>39.331744999999998</v>
      </c>
      <c r="V304" s="49">
        <v>39.361794000000003</v>
      </c>
      <c r="W304" s="49">
        <v>39.391128999999999</v>
      </c>
      <c r="X304" s="49">
        <v>39.429363000000002</v>
      </c>
      <c r="Y304" s="49">
        <v>39.461742000000001</v>
      </c>
      <c r="Z304" s="49">
        <v>39.485518999999996</v>
      </c>
      <c r="AA304" s="49">
        <v>39.522922999999999</v>
      </c>
      <c r="AB304" s="49">
        <v>39.558459999999997</v>
      </c>
      <c r="AC304" s="49">
        <v>39.589770999999999</v>
      </c>
      <c r="AD304" s="49">
        <v>39.637543000000001</v>
      </c>
      <c r="AE304" s="49">
        <v>39.673462000000001</v>
      </c>
      <c r="AF304" s="49">
        <v>39.723788999999996</v>
      </c>
      <c r="AG304" s="49">
        <v>39.777209999999997</v>
      </c>
      <c r="AH304" s="49">
        <v>39.824241999999998</v>
      </c>
      <c r="AI304" s="41">
        <v>3.2659999999999998E-3</v>
      </c>
    </row>
    <row r="305" spans="2:35" ht="15" customHeight="1" thickBot="1" x14ac:dyDescent="0.5"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</row>
    <row r="306" spans="2:35" ht="15" customHeight="1" x14ac:dyDescent="0.45">
      <c r="B306" s="143" t="s">
        <v>1238</v>
      </c>
      <c r="C306" s="143"/>
      <c r="D306" s="143"/>
      <c r="E306" s="143"/>
      <c r="F306" s="143"/>
      <c r="G306" s="143"/>
      <c r="H306" s="143"/>
      <c r="I306" s="143"/>
      <c r="J306" s="143"/>
      <c r="K306" s="143"/>
      <c r="L306" s="143"/>
      <c r="M306" s="143"/>
      <c r="N306" s="143"/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  <c r="AA306" s="143"/>
      <c r="AB306" s="143"/>
      <c r="AC306" s="143"/>
      <c r="AD306" s="143"/>
      <c r="AE306" s="143"/>
      <c r="AF306" s="143"/>
      <c r="AG306" s="143"/>
      <c r="AH306" s="143"/>
      <c r="AI306" s="143"/>
    </row>
    <row r="307" spans="2:35" ht="15" customHeight="1" x14ac:dyDescent="0.45">
      <c r="B307" s="48" t="s">
        <v>1239</v>
      </c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</row>
    <row r="308" spans="2:35" ht="15" customHeight="1" x14ac:dyDescent="0.45">
      <c r="B308" s="48" t="s">
        <v>1240</v>
      </c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</row>
  </sheetData>
  <mergeCells count="1">
    <mergeCell ref="B306:AI306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254"/>
  <sheetViews>
    <sheetView topLeftCell="A238" workbookViewId="0">
      <selection activeCell="B253" sqref="B253"/>
    </sheetView>
  </sheetViews>
  <sheetFormatPr defaultRowHeight="14.25" x14ac:dyDescent="0.45"/>
  <cols>
    <col min="1" max="1" width="26" bestFit="1" customWidth="1"/>
  </cols>
  <sheetData>
    <row r="1" spans="1:35" s="2" customFormat="1" x14ac:dyDescent="0.45">
      <c r="A1" s="2" t="s">
        <v>1068</v>
      </c>
    </row>
    <row r="2" spans="1:35" x14ac:dyDescent="0.45"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45">
      <c r="A3" t="str">
        <f>'AEO 39'!B23</f>
        <v xml:space="preserve">   100 Mile Electric Vehicle</v>
      </c>
      <c r="B3">
        <f>'AEO 39'!C23</f>
        <v>0.192992</v>
      </c>
      <c r="C3">
        <f>'AEO 39'!D23</f>
        <v>0.19708700000000001</v>
      </c>
      <c r="D3">
        <f>'AEO 39'!E23</f>
        <v>0.19858999999999999</v>
      </c>
      <c r="E3">
        <f>'AEO 39'!F23</f>
        <v>0.19902800000000001</v>
      </c>
      <c r="F3">
        <f>'AEO 39'!G23</f>
        <v>0.198494</v>
      </c>
      <c r="G3">
        <f>'AEO 39'!H23</f>
        <v>0.19683300000000001</v>
      </c>
      <c r="H3">
        <f>'AEO 39'!I23</f>
        <v>0.19409299999999999</v>
      </c>
      <c r="I3">
        <f>'AEO 39'!J23</f>
        <v>0.19003500000000001</v>
      </c>
      <c r="J3">
        <f>'AEO 39'!K23</f>
        <v>0.18439900000000001</v>
      </c>
      <c r="K3">
        <f>'AEO 39'!L23</f>
        <v>0.17732100000000001</v>
      </c>
      <c r="L3">
        <f>'AEO 39'!M23</f>
        <v>0.168845</v>
      </c>
      <c r="M3">
        <f>'AEO 39'!N23</f>
        <v>0.158772</v>
      </c>
      <c r="N3">
        <f>'AEO 39'!O23</f>
        <v>0.14826500000000001</v>
      </c>
      <c r="O3">
        <f>'AEO 39'!P23</f>
        <v>0.13773099999999999</v>
      </c>
      <c r="P3">
        <f>'AEO 39'!Q23</f>
        <v>0.128335</v>
      </c>
      <c r="Q3">
        <f>'AEO 39'!R23</f>
        <v>0.120083</v>
      </c>
      <c r="R3">
        <f>'AEO 39'!S23</f>
        <v>0.113348</v>
      </c>
      <c r="S3">
        <f>'AEO 39'!T23</f>
        <v>0.107556</v>
      </c>
      <c r="T3">
        <f>'AEO 39'!U23</f>
        <v>0.10306899999999999</v>
      </c>
      <c r="U3">
        <f>'AEO 39'!V23</f>
        <v>0.100024</v>
      </c>
      <c r="V3">
        <f>'AEO 39'!W23</f>
        <v>9.8385E-2</v>
      </c>
      <c r="W3">
        <f>'AEO 39'!X23</f>
        <v>9.7933000000000006E-2</v>
      </c>
      <c r="X3">
        <f>'AEO 39'!Y23</f>
        <v>9.8310999999999996E-2</v>
      </c>
      <c r="Y3">
        <f>'AEO 39'!Z23</f>
        <v>9.9261000000000002E-2</v>
      </c>
      <c r="Z3">
        <f>'AEO 39'!AA23</f>
        <v>0.100498</v>
      </c>
      <c r="AA3">
        <f>'AEO 39'!AB23</f>
        <v>0.10199800000000001</v>
      </c>
      <c r="AB3">
        <f>'AEO 39'!AC23</f>
        <v>0.103684</v>
      </c>
      <c r="AC3">
        <f>'AEO 39'!AD23</f>
        <v>0.105449</v>
      </c>
      <c r="AD3">
        <f>'AEO 39'!AE23</f>
        <v>0.107289</v>
      </c>
      <c r="AE3">
        <f>'AEO 39'!AF23</f>
        <v>0.109166</v>
      </c>
      <c r="AF3">
        <f>'AEO 39'!AG23</f>
        <v>0.11103300000000001</v>
      </c>
      <c r="AG3">
        <f>'AEO 39'!AH23</f>
        <v>0.11287700000000001</v>
      </c>
      <c r="AH3">
        <f>'AEO 39'!AI23</f>
        <v>-1.7153000000000002E-2</v>
      </c>
      <c r="AI3">
        <f>'AEO 39'!AJ23</f>
        <v>0</v>
      </c>
    </row>
    <row r="4" spans="1:35" x14ac:dyDescent="0.45">
      <c r="A4" t="str">
        <f>'AEO 39'!B24</f>
        <v xml:space="preserve">   200 Mile Electric Vehicle</v>
      </c>
      <c r="B4">
        <f>'AEO 39'!C24</f>
        <v>0.22231699999999999</v>
      </c>
      <c r="C4">
        <f>'AEO 39'!D24</f>
        <v>0.22716</v>
      </c>
      <c r="D4">
        <f>'AEO 39'!E24</f>
        <v>0.23386499999999999</v>
      </c>
      <c r="E4">
        <f>'AEO 39'!F24</f>
        <v>0.247194</v>
      </c>
      <c r="F4">
        <f>'AEO 39'!G24</f>
        <v>0.27880899999999997</v>
      </c>
      <c r="G4">
        <f>'AEO 39'!H24</f>
        <v>0.34924100000000002</v>
      </c>
      <c r="H4">
        <f>'AEO 39'!I24</f>
        <v>0.48963400000000001</v>
      </c>
      <c r="I4">
        <f>'AEO 39'!J24</f>
        <v>0.64554699999999998</v>
      </c>
      <c r="J4">
        <f>'AEO 39'!K24</f>
        <v>0.80790499999999998</v>
      </c>
      <c r="K4">
        <f>'AEO 39'!L24</f>
        <v>0.97586099999999998</v>
      </c>
      <c r="L4">
        <f>'AEO 39'!M24</f>
        <v>1.1518090000000001</v>
      </c>
      <c r="M4">
        <f>'AEO 39'!N24</f>
        <v>1.3356300000000001</v>
      </c>
      <c r="N4">
        <f>'AEO 39'!O24</f>
        <v>1.5317229999999999</v>
      </c>
      <c r="O4">
        <f>'AEO 39'!P24</f>
        <v>1.743403</v>
      </c>
      <c r="P4">
        <f>'AEO 39'!Q24</f>
        <v>1.9733210000000001</v>
      </c>
      <c r="Q4">
        <f>'AEO 39'!R24</f>
        <v>2.2240150000000001</v>
      </c>
      <c r="R4">
        <f>'AEO 39'!S24</f>
        <v>2.4957470000000002</v>
      </c>
      <c r="S4">
        <f>'AEO 39'!T24</f>
        <v>2.7899690000000001</v>
      </c>
      <c r="T4">
        <f>'AEO 39'!U24</f>
        <v>3.10236</v>
      </c>
      <c r="U4">
        <f>'AEO 39'!V24</f>
        <v>3.4334570000000002</v>
      </c>
      <c r="V4">
        <f>'AEO 39'!W24</f>
        <v>3.781612</v>
      </c>
      <c r="W4">
        <f>'AEO 39'!X24</f>
        <v>4.1422369999999997</v>
      </c>
      <c r="X4">
        <f>'AEO 39'!Y24</f>
        <v>4.5041019999999996</v>
      </c>
      <c r="Y4">
        <f>'AEO 39'!Z24</f>
        <v>4.8673640000000002</v>
      </c>
      <c r="Z4">
        <f>'AEO 39'!AA24</f>
        <v>5.2300890000000004</v>
      </c>
      <c r="AA4">
        <f>'AEO 39'!AB24</f>
        <v>5.5918900000000002</v>
      </c>
      <c r="AB4">
        <f>'AEO 39'!AC24</f>
        <v>5.955673</v>
      </c>
      <c r="AC4">
        <f>'AEO 39'!AD24</f>
        <v>6.3160590000000001</v>
      </c>
      <c r="AD4">
        <f>'AEO 39'!AE24</f>
        <v>6.6793019999999999</v>
      </c>
      <c r="AE4">
        <f>'AEO 39'!AF24</f>
        <v>7.0455379999999996</v>
      </c>
      <c r="AF4">
        <f>'AEO 39'!AG24</f>
        <v>7.4123590000000004</v>
      </c>
      <c r="AG4">
        <f>'AEO 39'!AH24</f>
        <v>7.7794850000000002</v>
      </c>
      <c r="AH4">
        <f>'AEO 39'!AI24</f>
        <v>0.121517</v>
      </c>
      <c r="AI4">
        <f>'AEO 39'!AJ24</f>
        <v>0</v>
      </c>
    </row>
    <row r="5" spans="1:35" x14ac:dyDescent="0.45">
      <c r="A5" t="str">
        <f>'AEO 39'!B25</f>
        <v xml:space="preserve">   300 Mile Electric Vehicle</v>
      </c>
      <c r="B5">
        <f>'AEO 39'!C25</f>
        <v>0.38929200000000003</v>
      </c>
      <c r="C5">
        <f>'AEO 39'!D25</f>
        <v>0.68365699999999996</v>
      </c>
      <c r="D5">
        <f>'AEO 39'!E25</f>
        <v>1.081833</v>
      </c>
      <c r="E5">
        <f>'AEO 39'!F25</f>
        <v>1.476415</v>
      </c>
      <c r="F5">
        <f>'AEO 39'!G25</f>
        <v>1.8683510000000001</v>
      </c>
      <c r="G5">
        <f>'AEO 39'!H25</f>
        <v>2.260005</v>
      </c>
      <c r="H5">
        <f>'AEO 39'!I25</f>
        <v>2.6280480000000002</v>
      </c>
      <c r="I5">
        <f>'AEO 39'!J25</f>
        <v>2.990739</v>
      </c>
      <c r="J5">
        <f>'AEO 39'!K25</f>
        <v>3.35866</v>
      </c>
      <c r="K5">
        <f>'AEO 39'!L25</f>
        <v>3.737927</v>
      </c>
      <c r="L5">
        <f>'AEO 39'!M25</f>
        <v>4.1316430000000004</v>
      </c>
      <c r="M5">
        <f>'AEO 39'!N25</f>
        <v>4.5498289999999999</v>
      </c>
      <c r="N5">
        <f>'AEO 39'!O25</f>
        <v>4.9945899999999996</v>
      </c>
      <c r="O5">
        <f>'AEO 39'!P25</f>
        <v>5.4578629999999997</v>
      </c>
      <c r="P5">
        <f>'AEO 39'!Q25</f>
        <v>5.9345439999999998</v>
      </c>
      <c r="Q5">
        <f>'AEO 39'!R25</f>
        <v>6.421913</v>
      </c>
      <c r="R5">
        <f>'AEO 39'!S25</f>
        <v>6.9161239999999999</v>
      </c>
      <c r="S5">
        <f>'AEO 39'!T25</f>
        <v>7.4111279999999997</v>
      </c>
      <c r="T5">
        <f>'AEO 39'!U25</f>
        <v>7.9046779999999996</v>
      </c>
      <c r="U5">
        <f>'AEO 39'!V25</f>
        <v>8.3921510000000001</v>
      </c>
      <c r="V5">
        <f>'AEO 39'!W25</f>
        <v>8.8754399999999993</v>
      </c>
      <c r="W5">
        <f>'AEO 39'!X25</f>
        <v>9.3513979999999997</v>
      </c>
      <c r="X5">
        <f>'AEO 39'!Y25</f>
        <v>9.8205500000000008</v>
      </c>
      <c r="Y5">
        <f>'AEO 39'!Z25</f>
        <v>10.286495</v>
      </c>
      <c r="Z5">
        <f>'AEO 39'!AA25</f>
        <v>10.754676999999999</v>
      </c>
      <c r="AA5">
        <f>'AEO 39'!AB25</f>
        <v>11.224081999999999</v>
      </c>
      <c r="AB5">
        <f>'AEO 39'!AC25</f>
        <v>11.695354999999999</v>
      </c>
      <c r="AC5">
        <f>'AEO 39'!AD25</f>
        <v>12.168191</v>
      </c>
      <c r="AD5">
        <f>'AEO 39'!AE25</f>
        <v>12.636718</v>
      </c>
      <c r="AE5">
        <f>'AEO 39'!AF25</f>
        <v>13.107799</v>
      </c>
      <c r="AF5">
        <f>'AEO 39'!AG25</f>
        <v>13.575358</v>
      </c>
      <c r="AG5">
        <f>'AEO 39'!AH25</f>
        <v>14.037774000000001</v>
      </c>
      <c r="AH5">
        <f>'AEO 39'!AI25</f>
        <v>0.122604</v>
      </c>
      <c r="AI5">
        <f>'AEO 39'!AJ25</f>
        <v>0</v>
      </c>
    </row>
    <row r="6" spans="1:35" x14ac:dyDescent="0.45">
      <c r="A6" t="str">
        <f>'AEO 39'!B26</f>
        <v xml:space="preserve">   Plug-in 10 Gasoline Hybrid</v>
      </c>
      <c r="B6">
        <f>'AEO 39'!C26</f>
        <v>0.28012900000000002</v>
      </c>
      <c r="C6">
        <f>'AEO 39'!D26</f>
        <v>0.28154899999999999</v>
      </c>
      <c r="D6">
        <f>'AEO 39'!E26</f>
        <v>0.28227000000000002</v>
      </c>
      <c r="E6">
        <f>'AEO 39'!F26</f>
        <v>0.28212500000000001</v>
      </c>
      <c r="F6">
        <f>'AEO 39'!G26</f>
        <v>0.281142</v>
      </c>
      <c r="G6">
        <f>'AEO 39'!H26</f>
        <v>0.27940399999999999</v>
      </c>
      <c r="H6">
        <f>'AEO 39'!I26</f>
        <v>0.27685900000000002</v>
      </c>
      <c r="I6">
        <f>'AEO 39'!J26</f>
        <v>0.273393</v>
      </c>
      <c r="J6">
        <f>'AEO 39'!K26</f>
        <v>0.26856799999999997</v>
      </c>
      <c r="K6">
        <f>'AEO 39'!L26</f>
        <v>0.26205000000000001</v>
      </c>
      <c r="L6">
        <f>'AEO 39'!M26</f>
        <v>0.25334899999999999</v>
      </c>
      <c r="M6">
        <f>'AEO 39'!N26</f>
        <v>0.24282200000000001</v>
      </c>
      <c r="N6">
        <f>'AEO 39'!O26</f>
        <v>0.23072200000000001</v>
      </c>
      <c r="O6">
        <f>'AEO 39'!P26</f>
        <v>0.217361</v>
      </c>
      <c r="P6">
        <f>'AEO 39'!Q26</f>
        <v>0.203537</v>
      </c>
      <c r="Q6">
        <f>'AEO 39'!R26</f>
        <v>0.190025</v>
      </c>
      <c r="R6">
        <f>'AEO 39'!S26</f>
        <v>0.17807100000000001</v>
      </c>
      <c r="S6">
        <f>'AEO 39'!T26</f>
        <v>0.168298</v>
      </c>
      <c r="T6">
        <f>'AEO 39'!U26</f>
        <v>0.160941</v>
      </c>
      <c r="U6">
        <f>'AEO 39'!V26</f>
        <v>0.15532000000000001</v>
      </c>
      <c r="V6">
        <f>'AEO 39'!W26</f>
        <v>0.15137400000000001</v>
      </c>
      <c r="W6">
        <f>'AEO 39'!X26</f>
        <v>0.14893899999999999</v>
      </c>
      <c r="X6">
        <f>'AEO 39'!Y26</f>
        <v>0.14785699999999999</v>
      </c>
      <c r="Y6">
        <f>'AEO 39'!Z26</f>
        <v>0.14831</v>
      </c>
      <c r="Z6">
        <f>'AEO 39'!AA26</f>
        <v>0.149508</v>
      </c>
      <c r="AA6">
        <f>'AEO 39'!AB26</f>
        <v>0.15115600000000001</v>
      </c>
      <c r="AB6">
        <f>'AEO 39'!AC26</f>
        <v>0.15310299999999999</v>
      </c>
      <c r="AC6">
        <f>'AEO 39'!AD26</f>
        <v>0.15506500000000001</v>
      </c>
      <c r="AD6">
        <f>'AEO 39'!AE26</f>
        <v>0.15703900000000001</v>
      </c>
      <c r="AE6">
        <f>'AEO 39'!AF26</f>
        <v>0.159002</v>
      </c>
      <c r="AF6">
        <f>'AEO 39'!AG26</f>
        <v>0.16090599999999999</v>
      </c>
      <c r="AG6">
        <f>'AEO 39'!AH26</f>
        <v>0.16274</v>
      </c>
      <c r="AH6">
        <f>'AEO 39'!AI26</f>
        <v>-1.7367E-2</v>
      </c>
      <c r="AI6">
        <f>'AEO 39'!AJ26</f>
        <v>0</v>
      </c>
    </row>
    <row r="7" spans="1:35" x14ac:dyDescent="0.45">
      <c r="A7" t="str">
        <f>'AEO 39'!B27</f>
        <v xml:space="preserve">   Plug-in 40 Gasoline Hybrid</v>
      </c>
      <c r="B7">
        <f>'AEO 39'!C27</f>
        <v>0.298844</v>
      </c>
      <c r="C7">
        <f>'AEO 39'!D27</f>
        <v>0.36282700000000001</v>
      </c>
      <c r="D7">
        <f>'AEO 39'!E27</f>
        <v>0.41599199999999997</v>
      </c>
      <c r="E7">
        <f>'AEO 39'!F27</f>
        <v>0.46013300000000001</v>
      </c>
      <c r="F7">
        <f>'AEO 39'!G27</f>
        <v>0.499778</v>
      </c>
      <c r="G7">
        <f>'AEO 39'!H27</f>
        <v>0.53559100000000004</v>
      </c>
      <c r="H7">
        <f>'AEO 39'!I27</f>
        <v>0.56212099999999998</v>
      </c>
      <c r="I7">
        <f>'AEO 39'!J27</f>
        <v>0.58790799999999999</v>
      </c>
      <c r="J7">
        <f>'AEO 39'!K27</f>
        <v>0.61414899999999994</v>
      </c>
      <c r="K7">
        <f>'AEO 39'!L27</f>
        <v>0.64156199999999997</v>
      </c>
      <c r="L7">
        <f>'AEO 39'!M27</f>
        <v>0.67046799999999995</v>
      </c>
      <c r="M7">
        <f>'AEO 39'!N27</f>
        <v>0.70343299999999997</v>
      </c>
      <c r="N7">
        <f>'AEO 39'!O27</f>
        <v>0.73711499999999996</v>
      </c>
      <c r="O7">
        <f>'AEO 39'!P27</f>
        <v>0.77016600000000002</v>
      </c>
      <c r="P7">
        <f>'AEO 39'!Q27</f>
        <v>0.80296599999999996</v>
      </c>
      <c r="Q7">
        <f>'AEO 39'!R27</f>
        <v>0.83511899999999994</v>
      </c>
      <c r="R7">
        <f>'AEO 39'!S27</f>
        <v>0.86766100000000002</v>
      </c>
      <c r="S7">
        <f>'AEO 39'!T27</f>
        <v>0.90166599999999997</v>
      </c>
      <c r="T7">
        <f>'AEO 39'!U27</f>
        <v>0.93734899999999999</v>
      </c>
      <c r="U7">
        <f>'AEO 39'!V27</f>
        <v>0.97548900000000005</v>
      </c>
      <c r="V7">
        <f>'AEO 39'!W27</f>
        <v>1.0165249999999999</v>
      </c>
      <c r="W7">
        <f>'AEO 39'!X27</f>
        <v>1.059218</v>
      </c>
      <c r="X7">
        <f>'AEO 39'!Y27</f>
        <v>1.102973</v>
      </c>
      <c r="Y7">
        <f>'AEO 39'!Z27</f>
        <v>1.1486149999999999</v>
      </c>
      <c r="Z7">
        <f>'AEO 39'!AA27</f>
        <v>1.1949339999999999</v>
      </c>
      <c r="AA7">
        <f>'AEO 39'!AB27</f>
        <v>1.241822</v>
      </c>
      <c r="AB7">
        <f>'AEO 39'!AC27</f>
        <v>1.2892060000000001</v>
      </c>
      <c r="AC7">
        <f>'AEO 39'!AD27</f>
        <v>1.335494</v>
      </c>
      <c r="AD7">
        <f>'AEO 39'!AE27</f>
        <v>1.381613</v>
      </c>
      <c r="AE7">
        <f>'AEO 39'!AF27</f>
        <v>1.426919</v>
      </c>
      <c r="AF7">
        <f>'AEO 39'!AG27</f>
        <v>1.4708829999999999</v>
      </c>
      <c r="AG7">
        <f>'AEO 39'!AH27</f>
        <v>1.513304</v>
      </c>
      <c r="AH7">
        <f>'AEO 39'!AI27</f>
        <v>5.3719999999999997E-2</v>
      </c>
      <c r="AI7">
        <f>'AEO 39'!AJ27</f>
        <v>0</v>
      </c>
    </row>
    <row r="9" spans="1:35" s="2" customFormat="1" x14ac:dyDescent="0.45">
      <c r="A9" s="2" t="s">
        <v>1069</v>
      </c>
    </row>
    <row r="10" spans="1:35" x14ac:dyDescent="0.45"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45">
      <c r="A11" t="str">
        <f>'AEO 39'!B49</f>
        <v xml:space="preserve">   200 Mile Electric Vehicle</v>
      </c>
      <c r="B11">
        <f>'AEO 39'!C49</f>
        <v>5.4510000000000003E-2</v>
      </c>
      <c r="C11">
        <f>'AEO 39'!D49</f>
        <v>0.108663</v>
      </c>
      <c r="D11">
        <f>'AEO 39'!E49</f>
        <v>0.169265</v>
      </c>
      <c r="E11">
        <f>'AEO 39'!F49</f>
        <v>0.23546</v>
      </c>
      <c r="F11">
        <f>'AEO 39'!G49</f>
        <v>0.305261</v>
      </c>
      <c r="G11">
        <f>'AEO 39'!H49</f>
        <v>0.381332</v>
      </c>
      <c r="H11">
        <f>'AEO 39'!I49</f>
        <v>0.45836300000000002</v>
      </c>
      <c r="I11">
        <f>'AEO 39'!J49</f>
        <v>0.534358</v>
      </c>
      <c r="J11">
        <f>'AEO 39'!K49</f>
        <v>0.60997299999999999</v>
      </c>
      <c r="K11">
        <f>'AEO 39'!L49</f>
        <v>0.68616299999999997</v>
      </c>
      <c r="L11">
        <f>'AEO 39'!M49</f>
        <v>0.76380700000000001</v>
      </c>
      <c r="M11">
        <f>'AEO 39'!N49</f>
        <v>0.84397599999999995</v>
      </c>
      <c r="N11">
        <f>'AEO 39'!O49</f>
        <v>0.926292</v>
      </c>
      <c r="O11">
        <f>'AEO 39'!P49</f>
        <v>1.011531</v>
      </c>
      <c r="P11">
        <f>'AEO 39'!Q49</f>
        <v>1.099019</v>
      </c>
      <c r="Q11">
        <f>'AEO 39'!R49</f>
        <v>1.1883220000000001</v>
      </c>
      <c r="R11">
        <f>'AEO 39'!S49</f>
        <v>1.280403</v>
      </c>
      <c r="S11">
        <f>'AEO 39'!T49</f>
        <v>1.3756820000000001</v>
      </c>
      <c r="T11">
        <f>'AEO 39'!U49</f>
        <v>1.4735670000000001</v>
      </c>
      <c r="U11">
        <f>'AEO 39'!V49</f>
        <v>1.573936</v>
      </c>
      <c r="V11">
        <f>'AEO 39'!W49</f>
        <v>1.676328</v>
      </c>
      <c r="W11">
        <f>'AEO 39'!X49</f>
        <v>1.7798210000000001</v>
      </c>
      <c r="X11">
        <f>'AEO 39'!Y49</f>
        <v>1.8817140000000001</v>
      </c>
      <c r="Y11">
        <f>'AEO 39'!Z49</f>
        <v>1.9819020000000001</v>
      </c>
      <c r="Z11">
        <f>'AEO 39'!AA49</f>
        <v>2.0797620000000001</v>
      </c>
      <c r="AA11">
        <f>'AEO 39'!AB49</f>
        <v>2.1758799999999998</v>
      </c>
      <c r="AB11">
        <f>'AEO 39'!AC49</f>
        <v>2.2706059999999999</v>
      </c>
      <c r="AC11">
        <f>'AEO 39'!AD49</f>
        <v>2.3635739999999998</v>
      </c>
      <c r="AD11">
        <f>'AEO 39'!AE49</f>
        <v>2.4554010000000002</v>
      </c>
      <c r="AE11">
        <f>'AEO 39'!AF49</f>
        <v>2.5460250000000002</v>
      </c>
      <c r="AF11">
        <f>'AEO 39'!AG49</f>
        <v>2.6352739999999999</v>
      </c>
      <c r="AG11">
        <f>'AEO 39'!AH49</f>
        <v>2.7231079999999999</v>
      </c>
      <c r="AH11">
        <f>'AEO 39'!AI49</f>
        <v>0.13447100000000001</v>
      </c>
      <c r="AI11">
        <f>'AEO 39'!AJ49</f>
        <v>0</v>
      </c>
    </row>
    <row r="12" spans="1:35" x14ac:dyDescent="0.45">
      <c r="A12" t="str">
        <f>'AEO 39'!B50</f>
        <v xml:space="preserve">   300 Mile Electric Vehicle</v>
      </c>
      <c r="B12">
        <f>'AEO 39'!C50</f>
        <v>1.3566E-2</v>
      </c>
      <c r="C12">
        <f>'AEO 39'!D50</f>
        <v>1.4288E-2</v>
      </c>
      <c r="D12">
        <f>'AEO 39'!E50</f>
        <v>1.5262E-2</v>
      </c>
      <c r="E12">
        <f>'AEO 39'!F50</f>
        <v>1.6528000000000001E-2</v>
      </c>
      <c r="F12">
        <f>'AEO 39'!G50</f>
        <v>1.814E-2</v>
      </c>
      <c r="G12">
        <f>'AEO 39'!H50</f>
        <v>2.0187E-2</v>
      </c>
      <c r="H12">
        <f>'AEO 39'!I50</f>
        <v>2.2745000000000001E-2</v>
      </c>
      <c r="I12">
        <f>'AEO 39'!J50</f>
        <v>2.5921E-2</v>
      </c>
      <c r="J12">
        <f>'AEO 39'!K50</f>
        <v>2.9786E-2</v>
      </c>
      <c r="K12">
        <f>'AEO 39'!L50</f>
        <v>3.4379E-2</v>
      </c>
      <c r="L12">
        <f>'AEO 39'!M50</f>
        <v>3.9750000000000001E-2</v>
      </c>
      <c r="M12">
        <f>'AEO 39'!N50</f>
        <v>4.5927000000000003E-2</v>
      </c>
      <c r="N12">
        <f>'AEO 39'!O50</f>
        <v>5.2932E-2</v>
      </c>
      <c r="O12">
        <f>'AEO 39'!P50</f>
        <v>6.0720000000000003E-2</v>
      </c>
      <c r="P12">
        <f>'AEO 39'!Q50</f>
        <v>6.9251999999999994E-2</v>
      </c>
      <c r="Q12">
        <f>'AEO 39'!R50</f>
        <v>7.8524999999999998E-2</v>
      </c>
      <c r="R12">
        <f>'AEO 39'!S50</f>
        <v>8.8399000000000005E-2</v>
      </c>
      <c r="S12">
        <f>'AEO 39'!T50</f>
        <v>9.8650000000000002E-2</v>
      </c>
      <c r="T12">
        <f>'AEO 39'!U50</f>
        <v>0.10914500000000001</v>
      </c>
      <c r="U12">
        <f>'AEO 39'!V50</f>
        <v>0.119752</v>
      </c>
      <c r="V12">
        <f>'AEO 39'!W50</f>
        <v>0.13029399999999999</v>
      </c>
      <c r="W12">
        <f>'AEO 39'!X50</f>
        <v>0.14069699999999999</v>
      </c>
      <c r="X12">
        <f>'AEO 39'!Y50</f>
        <v>0.15093100000000001</v>
      </c>
      <c r="Y12">
        <f>'AEO 39'!Z50</f>
        <v>0.160798</v>
      </c>
      <c r="Z12">
        <f>'AEO 39'!AA50</f>
        <v>0.170233</v>
      </c>
      <c r="AA12">
        <f>'AEO 39'!AB50</f>
        <v>0.179234</v>
      </c>
      <c r="AB12">
        <f>'AEO 39'!AC50</f>
        <v>0.187747</v>
      </c>
      <c r="AC12">
        <f>'AEO 39'!AD50</f>
        <v>0.19577600000000001</v>
      </c>
      <c r="AD12">
        <f>'AEO 39'!AE50</f>
        <v>0.20324500000000001</v>
      </c>
      <c r="AE12">
        <f>'AEO 39'!AF50</f>
        <v>0.21016299999999999</v>
      </c>
      <c r="AF12">
        <f>'AEO 39'!AG50</f>
        <v>0.21654399999999999</v>
      </c>
      <c r="AG12">
        <f>'AEO 39'!AH50</f>
        <v>0.22242600000000001</v>
      </c>
      <c r="AH12">
        <f>'AEO 39'!AI50</f>
        <v>9.4422000000000006E-2</v>
      </c>
      <c r="AI12">
        <f>'AEO 39'!AJ50</f>
        <v>0</v>
      </c>
    </row>
    <row r="13" spans="1:35" x14ac:dyDescent="0.45">
      <c r="A13" t="str">
        <f>'AEO 39'!B51</f>
        <v xml:space="preserve">   Plug-in 10 Gasoline Hybrid</v>
      </c>
      <c r="B13">
        <f>'AEO 39'!C51</f>
        <v>2.9145999999999998E-2</v>
      </c>
      <c r="C13">
        <f>'AEO 39'!D51</f>
        <v>3.2828999999999997E-2</v>
      </c>
      <c r="D13">
        <f>'AEO 39'!E51</f>
        <v>3.6305999999999998E-2</v>
      </c>
      <c r="E13">
        <f>'AEO 39'!F51</f>
        <v>3.9642999999999998E-2</v>
      </c>
      <c r="F13">
        <f>'AEO 39'!G51</f>
        <v>4.2986000000000003E-2</v>
      </c>
      <c r="G13">
        <f>'AEO 39'!H51</f>
        <v>4.6418000000000001E-2</v>
      </c>
      <c r="H13">
        <f>'AEO 39'!I51</f>
        <v>4.9806000000000003E-2</v>
      </c>
      <c r="I13">
        <f>'AEO 39'!J51</f>
        <v>5.3122999999999997E-2</v>
      </c>
      <c r="J13">
        <f>'AEO 39'!K51</f>
        <v>5.6592999999999997E-2</v>
      </c>
      <c r="K13">
        <f>'AEO 39'!L51</f>
        <v>6.0336000000000001E-2</v>
      </c>
      <c r="L13">
        <f>'AEO 39'!M51</f>
        <v>6.4379000000000006E-2</v>
      </c>
      <c r="M13">
        <f>'AEO 39'!N51</f>
        <v>6.8640999999999994E-2</v>
      </c>
      <c r="N13">
        <f>'AEO 39'!O51</f>
        <v>7.3244000000000004E-2</v>
      </c>
      <c r="O13">
        <f>'AEO 39'!P51</f>
        <v>7.8420000000000004E-2</v>
      </c>
      <c r="P13">
        <f>'AEO 39'!Q51</f>
        <v>8.4039000000000003E-2</v>
      </c>
      <c r="Q13">
        <f>'AEO 39'!R51</f>
        <v>9.0008000000000005E-2</v>
      </c>
      <c r="R13">
        <f>'AEO 39'!S51</f>
        <v>9.6382999999999996E-2</v>
      </c>
      <c r="S13">
        <f>'AEO 39'!T51</f>
        <v>0.103176</v>
      </c>
      <c r="T13">
        <f>'AEO 39'!U51</f>
        <v>0.11042399999999999</v>
      </c>
      <c r="U13">
        <f>'AEO 39'!V51</f>
        <v>0.11828</v>
      </c>
      <c r="V13">
        <f>'AEO 39'!W51</f>
        <v>0.12695899999999999</v>
      </c>
      <c r="W13">
        <f>'AEO 39'!X51</f>
        <v>0.13652</v>
      </c>
      <c r="X13">
        <f>'AEO 39'!Y51</f>
        <v>0.147089</v>
      </c>
      <c r="Y13">
        <f>'AEO 39'!Z51</f>
        <v>0.15903300000000001</v>
      </c>
      <c r="Z13">
        <f>'AEO 39'!AA51</f>
        <v>0.17250599999999999</v>
      </c>
      <c r="AA13">
        <f>'AEO 39'!AB51</f>
        <v>0.18795999999999999</v>
      </c>
      <c r="AB13">
        <f>'AEO 39'!AC51</f>
        <v>0.205759</v>
      </c>
      <c r="AC13">
        <f>'AEO 39'!AD51</f>
        <v>0.226412</v>
      </c>
      <c r="AD13">
        <f>'AEO 39'!AE51</f>
        <v>0.25045699999999999</v>
      </c>
      <c r="AE13">
        <f>'AEO 39'!AF51</f>
        <v>0.27854400000000001</v>
      </c>
      <c r="AF13">
        <f>'AEO 39'!AG51</f>
        <v>0.31139899999999998</v>
      </c>
      <c r="AG13">
        <f>'AEO 39'!AH51</f>
        <v>0.34988799999999998</v>
      </c>
      <c r="AH13">
        <f>'AEO 39'!AI51</f>
        <v>8.3472000000000005E-2</v>
      </c>
      <c r="AI13">
        <f>'AEO 39'!AJ51</f>
        <v>0</v>
      </c>
    </row>
    <row r="14" spans="1:35" x14ac:dyDescent="0.45">
      <c r="A14" t="str">
        <f>'AEO 39'!B52</f>
        <v xml:space="preserve">   Plug-in 40 Gasoline Hybrid</v>
      </c>
      <c r="B14">
        <f>'AEO 39'!C52</f>
        <v>3.3293000000000003E-2</v>
      </c>
      <c r="C14">
        <f>'AEO 39'!D52</f>
        <v>5.4116999999999998E-2</v>
      </c>
      <c r="D14">
        <f>'AEO 39'!E52</f>
        <v>7.5277999999999998E-2</v>
      </c>
      <c r="E14">
        <f>'AEO 39'!F52</f>
        <v>9.4754000000000005E-2</v>
      </c>
      <c r="F14">
        <f>'AEO 39'!G52</f>
        <v>0.112665</v>
      </c>
      <c r="G14">
        <f>'AEO 39'!H52</f>
        <v>0.129247</v>
      </c>
      <c r="H14">
        <f>'AEO 39'!I52</f>
        <v>0.15018899999999999</v>
      </c>
      <c r="I14">
        <f>'AEO 39'!J52</f>
        <v>0.199072</v>
      </c>
      <c r="J14">
        <f>'AEO 39'!K52</f>
        <v>0.25713200000000003</v>
      </c>
      <c r="K14">
        <f>'AEO 39'!L52</f>
        <v>0.31487399999999999</v>
      </c>
      <c r="L14">
        <f>'AEO 39'!M52</f>
        <v>0.37125999999999998</v>
      </c>
      <c r="M14">
        <f>'AEO 39'!N52</f>
        <v>0.42692600000000003</v>
      </c>
      <c r="N14">
        <f>'AEO 39'!O52</f>
        <v>0.48170200000000002</v>
      </c>
      <c r="O14">
        <f>'AEO 39'!P52</f>
        <v>0.53605899999999995</v>
      </c>
      <c r="P14">
        <f>'AEO 39'!Q52</f>
        <v>0.58954099999999998</v>
      </c>
      <c r="Q14">
        <f>'AEO 39'!R52</f>
        <v>0.64190000000000003</v>
      </c>
      <c r="R14">
        <f>'AEO 39'!S52</f>
        <v>0.69327899999999998</v>
      </c>
      <c r="S14">
        <f>'AEO 39'!T52</f>
        <v>0.74327500000000002</v>
      </c>
      <c r="T14">
        <f>'AEO 39'!U52</f>
        <v>0.79119700000000004</v>
      </c>
      <c r="U14">
        <f>'AEO 39'!V52</f>
        <v>0.836677</v>
      </c>
      <c r="V14">
        <f>'AEO 39'!W52</f>
        <v>0.87928200000000001</v>
      </c>
      <c r="W14">
        <f>'AEO 39'!X52</f>
        <v>0.91845900000000003</v>
      </c>
      <c r="X14">
        <f>'AEO 39'!Y52</f>
        <v>0.953901</v>
      </c>
      <c r="Y14">
        <f>'AEO 39'!Z52</f>
        <v>0.98615799999999998</v>
      </c>
      <c r="Z14">
        <f>'AEO 39'!AA52</f>
        <v>1.0154289999999999</v>
      </c>
      <c r="AA14">
        <f>'AEO 39'!AB52</f>
        <v>1.042014</v>
      </c>
      <c r="AB14">
        <f>'AEO 39'!AC52</f>
        <v>1.065906</v>
      </c>
      <c r="AC14">
        <f>'AEO 39'!AD52</f>
        <v>1.0869660000000001</v>
      </c>
      <c r="AD14">
        <f>'AEO 39'!AE52</f>
        <v>1.105272</v>
      </c>
      <c r="AE14">
        <f>'AEO 39'!AF52</f>
        <v>1.120892</v>
      </c>
      <c r="AF14">
        <f>'AEO 39'!AG52</f>
        <v>1.134107</v>
      </c>
      <c r="AG14">
        <f>'AEO 39'!AH52</f>
        <v>1.1450119999999999</v>
      </c>
      <c r="AH14">
        <f>'AEO 39'!AI52</f>
        <v>0.12089</v>
      </c>
      <c r="AI14">
        <f>'AEO 39'!AJ52</f>
        <v>0</v>
      </c>
    </row>
    <row r="15" spans="1:35" x14ac:dyDescent="0.45">
      <c r="A15" t="str">
        <f>'AEO 39'!B53</f>
        <v xml:space="preserve">   Electric-Diesel Hybrid</v>
      </c>
      <c r="B15">
        <f>'AEO 39'!C53</f>
        <v>0</v>
      </c>
      <c r="C15">
        <f>'AEO 39'!D53</f>
        <v>0</v>
      </c>
      <c r="D15">
        <f>'AEO 39'!E53</f>
        <v>0</v>
      </c>
      <c r="E15">
        <f>'AEO 39'!F53</f>
        <v>0</v>
      </c>
      <c r="F15">
        <f>'AEO 39'!G53</f>
        <v>0</v>
      </c>
      <c r="G15">
        <f>'AEO 39'!H53</f>
        <v>0</v>
      </c>
      <c r="H15">
        <f>'AEO 39'!I53</f>
        <v>0</v>
      </c>
      <c r="I15">
        <f>'AEO 39'!J53</f>
        <v>1.5E-5</v>
      </c>
      <c r="J15">
        <f>'AEO 39'!K53</f>
        <v>3.4999999999999997E-5</v>
      </c>
      <c r="K15">
        <f>'AEO 39'!L53</f>
        <v>6.0000000000000002E-5</v>
      </c>
      <c r="L15">
        <f>'AEO 39'!M53</f>
        <v>9.2E-5</v>
      </c>
      <c r="M15">
        <f>'AEO 39'!N53</f>
        <v>1.34E-4</v>
      </c>
      <c r="N15">
        <f>'AEO 39'!O53</f>
        <v>1.8599999999999999E-4</v>
      </c>
      <c r="O15">
        <f>'AEO 39'!P53</f>
        <v>2.5099999999999998E-4</v>
      </c>
      <c r="P15">
        <f>'AEO 39'!Q53</f>
        <v>3.2899999999999997E-4</v>
      </c>
      <c r="Q15">
        <f>'AEO 39'!R53</f>
        <v>4.2400000000000001E-4</v>
      </c>
      <c r="R15">
        <f>'AEO 39'!S53</f>
        <v>5.3799999999999996E-4</v>
      </c>
      <c r="S15">
        <f>'AEO 39'!T53</f>
        <v>6.7299999999999999E-4</v>
      </c>
      <c r="T15">
        <f>'AEO 39'!U53</f>
        <v>8.3000000000000001E-4</v>
      </c>
      <c r="U15">
        <f>'AEO 39'!V53</f>
        <v>1.01E-3</v>
      </c>
      <c r="V15">
        <f>'AEO 39'!W53</f>
        <v>1.212E-3</v>
      </c>
      <c r="W15">
        <f>'AEO 39'!X53</f>
        <v>1.4339999999999999E-3</v>
      </c>
      <c r="X15">
        <f>'AEO 39'!Y53</f>
        <v>1.673E-3</v>
      </c>
      <c r="Y15">
        <f>'AEO 39'!Z53</f>
        <v>1.926E-3</v>
      </c>
      <c r="Z15">
        <f>'AEO 39'!AA53</f>
        <v>2.189E-3</v>
      </c>
      <c r="AA15">
        <f>'AEO 39'!AB53</f>
        <v>2.4589999999999998E-3</v>
      </c>
      <c r="AB15">
        <f>'AEO 39'!AC53</f>
        <v>2.7330000000000002E-3</v>
      </c>
      <c r="AC15">
        <f>'AEO 39'!AD53</f>
        <v>3.0079999999999998E-3</v>
      </c>
      <c r="AD15">
        <f>'AEO 39'!AE53</f>
        <v>3.2789999999999998E-3</v>
      </c>
      <c r="AE15">
        <f>'AEO 39'!AF53</f>
        <v>3.545E-3</v>
      </c>
      <c r="AF15">
        <f>'AEO 39'!AG53</f>
        <v>3.8019999999999998E-3</v>
      </c>
      <c r="AG15">
        <f>'AEO 39'!AH53</f>
        <v>4.0509999999999999E-3</v>
      </c>
      <c r="AH15" t="str">
        <f>'AEO 39'!AI53</f>
        <v>- -</v>
      </c>
      <c r="AI15">
        <f>'AEO 39'!AJ53</f>
        <v>0</v>
      </c>
    </row>
    <row r="17" spans="1:35" s="2" customFormat="1" x14ac:dyDescent="0.45">
      <c r="A17" s="2" t="s">
        <v>1070</v>
      </c>
    </row>
    <row r="18" spans="1:35" x14ac:dyDescent="0.45">
      <c r="A18" t="s">
        <v>1071</v>
      </c>
      <c r="B18">
        <f>B2</f>
        <v>2017</v>
      </c>
      <c r="C18">
        <f t="shared" ref="C18:AI18" si="0">C2</f>
        <v>2018</v>
      </c>
      <c r="D18">
        <f t="shared" si="0"/>
        <v>2019</v>
      </c>
      <c r="E18">
        <f t="shared" si="0"/>
        <v>2020</v>
      </c>
      <c r="F18">
        <f t="shared" si="0"/>
        <v>2021</v>
      </c>
      <c r="G18">
        <f t="shared" si="0"/>
        <v>2022</v>
      </c>
      <c r="H18">
        <f t="shared" si="0"/>
        <v>2023</v>
      </c>
      <c r="I18">
        <f t="shared" si="0"/>
        <v>2024</v>
      </c>
      <c r="J18">
        <f t="shared" si="0"/>
        <v>2025</v>
      </c>
      <c r="K18">
        <f t="shared" si="0"/>
        <v>2026</v>
      </c>
      <c r="L18">
        <f t="shared" si="0"/>
        <v>2027</v>
      </c>
      <c r="M18">
        <f t="shared" si="0"/>
        <v>2028</v>
      </c>
      <c r="N18">
        <f t="shared" si="0"/>
        <v>2029</v>
      </c>
      <c r="O18">
        <f t="shared" si="0"/>
        <v>2030</v>
      </c>
      <c r="P18">
        <f t="shared" si="0"/>
        <v>2031</v>
      </c>
      <c r="Q18">
        <f t="shared" si="0"/>
        <v>2032</v>
      </c>
      <c r="R18">
        <f t="shared" si="0"/>
        <v>2033</v>
      </c>
      <c r="S18">
        <f t="shared" si="0"/>
        <v>2034</v>
      </c>
      <c r="T18">
        <f t="shared" si="0"/>
        <v>2035</v>
      </c>
      <c r="U18">
        <f t="shared" si="0"/>
        <v>2036</v>
      </c>
      <c r="V18">
        <f t="shared" si="0"/>
        <v>2037</v>
      </c>
      <c r="W18">
        <f t="shared" si="0"/>
        <v>2038</v>
      </c>
      <c r="X18">
        <f t="shared" si="0"/>
        <v>2039</v>
      </c>
      <c r="Y18">
        <f t="shared" si="0"/>
        <v>2040</v>
      </c>
      <c r="Z18">
        <f t="shared" si="0"/>
        <v>2041</v>
      </c>
      <c r="AA18">
        <f t="shared" si="0"/>
        <v>2042</v>
      </c>
      <c r="AB18">
        <f t="shared" si="0"/>
        <v>2043</v>
      </c>
      <c r="AC18">
        <f t="shared" si="0"/>
        <v>2044</v>
      </c>
      <c r="AD18">
        <f t="shared" si="0"/>
        <v>2045</v>
      </c>
      <c r="AE18">
        <f t="shared" si="0"/>
        <v>2046</v>
      </c>
      <c r="AF18">
        <f t="shared" si="0"/>
        <v>2047</v>
      </c>
      <c r="AG18">
        <f t="shared" si="0"/>
        <v>2048</v>
      </c>
      <c r="AH18">
        <f t="shared" si="0"/>
        <v>2049</v>
      </c>
      <c r="AI18">
        <f t="shared" si="0"/>
        <v>2050</v>
      </c>
    </row>
    <row r="19" spans="1:35" x14ac:dyDescent="0.45">
      <c r="A19" t="str">
        <f>A3</f>
        <v xml:space="preserve">   100 Mile Electric Vehicle</v>
      </c>
      <c r="B19">
        <f>(SUM(B3,B11)/SUM(B$3:B$5,B$11:B$13))</f>
        <v>0.27444631596222319</v>
      </c>
      <c r="C19">
        <f t="shared" ref="C19:AI21" si="1">(SUM(C3,C11)/SUM(C$3:C$5,C$11:C$13))</f>
        <v>0.24195131061246325</v>
      </c>
      <c r="D19">
        <f t="shared" si="1"/>
        <v>0.21200538752052447</v>
      </c>
      <c r="E19">
        <f t="shared" si="1"/>
        <v>0.19622195687242919</v>
      </c>
      <c r="F19">
        <f t="shared" si="1"/>
        <v>0.18574756060103809</v>
      </c>
      <c r="G19">
        <f t="shared" si="1"/>
        <v>0.17767736851939267</v>
      </c>
      <c r="H19">
        <f t="shared" si="1"/>
        <v>0.16979151838725437</v>
      </c>
      <c r="I19">
        <f t="shared" si="1"/>
        <v>0.16316175581224324</v>
      </c>
      <c r="J19">
        <f t="shared" si="1"/>
        <v>0.15738503394675504</v>
      </c>
      <c r="K19">
        <f t="shared" si="1"/>
        <v>0.15223659715722196</v>
      </c>
      <c r="L19">
        <f t="shared" si="1"/>
        <v>0.1475660786556445</v>
      </c>
      <c r="M19">
        <f t="shared" si="1"/>
        <v>0.14319294850969794</v>
      </c>
      <c r="N19">
        <f t="shared" si="1"/>
        <v>0.13906439796010014</v>
      </c>
      <c r="O19">
        <f t="shared" si="1"/>
        <v>0.13537184257382032</v>
      </c>
      <c r="P19">
        <f t="shared" si="1"/>
        <v>0.13213680127383184</v>
      </c>
      <c r="Q19">
        <f t="shared" si="1"/>
        <v>0.1292524271288388</v>
      </c>
      <c r="R19">
        <f t="shared" si="1"/>
        <v>0.12681526538969815</v>
      </c>
      <c r="S19">
        <f t="shared" si="1"/>
        <v>0.12478696864361843</v>
      </c>
      <c r="T19">
        <f t="shared" si="1"/>
        <v>0.12314348794285951</v>
      </c>
      <c r="U19">
        <f t="shared" si="1"/>
        <v>0.12185243419520149</v>
      </c>
      <c r="V19">
        <f t="shared" si="1"/>
        <v>0.1208190363712537</v>
      </c>
      <c r="W19">
        <f t="shared" si="1"/>
        <v>0.11999496951996876</v>
      </c>
      <c r="X19">
        <f t="shared" si="1"/>
        <v>0.11925923842373322</v>
      </c>
      <c r="Y19">
        <f t="shared" si="1"/>
        <v>0.11855200382481129</v>
      </c>
      <c r="Z19">
        <f t="shared" si="1"/>
        <v>0.11780244670277587</v>
      </c>
      <c r="AA19">
        <f t="shared" si="1"/>
        <v>0.11704808847870647</v>
      </c>
      <c r="AB19">
        <f t="shared" si="1"/>
        <v>0.11627946839641694</v>
      </c>
      <c r="AC19">
        <f t="shared" si="1"/>
        <v>0.11550735677700706</v>
      </c>
      <c r="AD19">
        <f t="shared" si="1"/>
        <v>0.11475204738296968</v>
      </c>
      <c r="AE19">
        <f t="shared" si="1"/>
        <v>0.11397022007118013</v>
      </c>
      <c r="AF19">
        <f t="shared" si="1"/>
        <v>0.11319391374986208</v>
      </c>
      <c r="AG19">
        <f t="shared" si="1"/>
        <v>0.11242506508676636</v>
      </c>
      <c r="AH19">
        <f t="shared" si="1"/>
        <v>0.21752423827208792</v>
      </c>
      <c r="AI19" t="e">
        <f t="shared" si="1"/>
        <v>#DIV/0!</v>
      </c>
    </row>
    <row r="20" spans="1:35" x14ac:dyDescent="0.45">
      <c r="A20" t="str">
        <f>A4</f>
        <v xml:space="preserve">   200 Mile Electric Vehicle</v>
      </c>
      <c r="B20">
        <f t="shared" ref="B20:Q21" si="2">(SUM(B4,B12)/SUM(B$3:B$5,B$11:B$13))</f>
        <v>0.26156241302339817</v>
      </c>
      <c r="C20">
        <f t="shared" si="2"/>
        <v>0.1910667540302797</v>
      </c>
      <c r="D20">
        <f t="shared" si="2"/>
        <v>0.14357903569837491</v>
      </c>
      <c r="E20">
        <f t="shared" si="2"/>
        <v>0.11910121087420314</v>
      </c>
      <c r="F20">
        <f t="shared" si="2"/>
        <v>0.10949281371483689</v>
      </c>
      <c r="G20">
        <f t="shared" si="2"/>
        <v>0.11352986586421211</v>
      </c>
      <c r="H20">
        <f t="shared" si="2"/>
        <v>0.13333865946476545</v>
      </c>
      <c r="I20">
        <f t="shared" si="2"/>
        <v>0.15124096706033233</v>
      </c>
      <c r="J20">
        <f t="shared" si="2"/>
        <v>0.16596761526324089</v>
      </c>
      <c r="K20">
        <f t="shared" si="2"/>
        <v>0.17811042232642635</v>
      </c>
      <c r="L20">
        <f t="shared" si="2"/>
        <v>0.18853086587155884</v>
      </c>
      <c r="M20">
        <f t="shared" si="2"/>
        <v>0.19728707548079158</v>
      </c>
      <c r="N20">
        <f t="shared" si="2"/>
        <v>0.20507901725963584</v>
      </c>
      <c r="O20">
        <f t="shared" si="2"/>
        <v>0.21250807452069978</v>
      </c>
      <c r="P20">
        <f t="shared" si="2"/>
        <v>0.21990319222351049</v>
      </c>
      <c r="Q20">
        <f t="shared" si="2"/>
        <v>0.22745929858204189</v>
      </c>
      <c r="R20">
        <f t="shared" si="1"/>
        <v>0.23512748030008726</v>
      </c>
      <c r="S20">
        <f t="shared" si="1"/>
        <v>0.24302371472168355</v>
      </c>
      <c r="T20">
        <f t="shared" si="1"/>
        <v>0.25083527665607847</v>
      </c>
      <c r="U20">
        <f t="shared" si="1"/>
        <v>0.25864845387840674</v>
      </c>
      <c r="V20">
        <f t="shared" si="1"/>
        <v>0.26631501166381583</v>
      </c>
      <c r="W20">
        <f t="shared" si="1"/>
        <v>0.27369428305626714</v>
      </c>
      <c r="X20">
        <f t="shared" si="1"/>
        <v>0.28037812169914322</v>
      </c>
      <c r="Y20">
        <f t="shared" si="1"/>
        <v>0.2864257536078485</v>
      </c>
      <c r="Z20">
        <f t="shared" si="1"/>
        <v>0.29178682569181102</v>
      </c>
      <c r="AA20">
        <f t="shared" si="1"/>
        <v>0.2965475027958418</v>
      </c>
      <c r="AB20">
        <f t="shared" si="1"/>
        <v>0.30087041251739077</v>
      </c>
      <c r="AC20">
        <f t="shared" si="1"/>
        <v>0.30464068119981136</v>
      </c>
      <c r="AD20">
        <f t="shared" si="1"/>
        <v>0.30818646011008577</v>
      </c>
      <c r="AE20">
        <f t="shared" si="1"/>
        <v>0.31144043488422551</v>
      </c>
      <c r="AF20">
        <f t="shared" si="1"/>
        <v>0.31443876747503618</v>
      </c>
      <c r="AG20">
        <f t="shared" si="1"/>
        <v>0.31721442990478149</v>
      </c>
      <c r="AH20">
        <f t="shared" si="1"/>
        <v>0.40038158243608302</v>
      </c>
      <c r="AI20" t="e">
        <f t="shared" si="1"/>
        <v>#DIV/0!</v>
      </c>
    </row>
    <row r="21" spans="1:35" x14ac:dyDescent="0.45">
      <c r="A21" t="str">
        <f>A5</f>
        <v xml:space="preserve">   300 Mile Electric Vehicle</v>
      </c>
      <c r="B21">
        <f t="shared" si="2"/>
        <v>0.4639912710143787</v>
      </c>
      <c r="C21">
        <f t="shared" si="1"/>
        <v>0.56698193535725694</v>
      </c>
      <c r="D21">
        <f t="shared" si="1"/>
        <v>0.64441557678110051</v>
      </c>
      <c r="E21">
        <f t="shared" si="1"/>
        <v>0.68467683225336784</v>
      </c>
      <c r="F21">
        <f t="shared" si="1"/>
        <v>0.70475962568412498</v>
      </c>
      <c r="G21">
        <f t="shared" si="1"/>
        <v>0.70879276561639526</v>
      </c>
      <c r="H21">
        <f t="shared" si="1"/>
        <v>0.69686982214798032</v>
      </c>
      <c r="I21">
        <f t="shared" si="1"/>
        <v>0.68559727712742424</v>
      </c>
      <c r="J21">
        <f t="shared" si="1"/>
        <v>0.67664735079000393</v>
      </c>
      <c r="K21">
        <f t="shared" si="1"/>
        <v>0.66965298051635158</v>
      </c>
      <c r="L21">
        <f t="shared" si="1"/>
        <v>0.66390305547279671</v>
      </c>
      <c r="M21">
        <f t="shared" si="1"/>
        <v>0.65951997600951062</v>
      </c>
      <c r="N21">
        <f t="shared" si="1"/>
        <v>0.65585658478026398</v>
      </c>
      <c r="O21">
        <f t="shared" si="1"/>
        <v>0.65212008290547996</v>
      </c>
      <c r="P21">
        <f t="shared" si="1"/>
        <v>0.64796000650265739</v>
      </c>
      <c r="Q21">
        <f t="shared" si="1"/>
        <v>0.64328827428911928</v>
      </c>
      <c r="R21">
        <f t="shared" si="1"/>
        <v>0.63805725431021465</v>
      </c>
      <c r="S21">
        <f t="shared" si="1"/>
        <v>0.63218931663469824</v>
      </c>
      <c r="T21">
        <f t="shared" si="1"/>
        <v>0.62602123540106203</v>
      </c>
      <c r="U21">
        <f t="shared" si="1"/>
        <v>0.61949911192639184</v>
      </c>
      <c r="V21">
        <f t="shared" si="1"/>
        <v>0.61286595196493054</v>
      </c>
      <c r="W21">
        <f t="shared" si="1"/>
        <v>0.60631074742376423</v>
      </c>
      <c r="X21">
        <f t="shared" si="1"/>
        <v>0.60036263987712357</v>
      </c>
      <c r="Y21">
        <f t="shared" si="1"/>
        <v>0.59502224256734026</v>
      </c>
      <c r="Z21">
        <f t="shared" si="1"/>
        <v>0.59041072760541324</v>
      </c>
      <c r="AA21">
        <f t="shared" si="1"/>
        <v>0.58640440872545163</v>
      </c>
      <c r="AB21">
        <f t="shared" si="1"/>
        <v>0.58285011908619222</v>
      </c>
      <c r="AC21">
        <f t="shared" si="1"/>
        <v>0.57985196202318168</v>
      </c>
      <c r="AD21">
        <f t="shared" si="1"/>
        <v>0.57706149250694472</v>
      </c>
      <c r="AE21">
        <f t="shared" si="1"/>
        <v>0.57458934504459436</v>
      </c>
      <c r="AF21">
        <f t="shared" si="1"/>
        <v>0.57236731877510183</v>
      </c>
      <c r="AG21">
        <f t="shared" si="1"/>
        <v>0.57036050500845215</v>
      </c>
      <c r="AH21">
        <f t="shared" si="1"/>
        <v>0.38209417929182893</v>
      </c>
      <c r="AI21" t="e">
        <f t="shared" si="1"/>
        <v>#DIV/0!</v>
      </c>
    </row>
    <row r="23" spans="1:35" x14ac:dyDescent="0.45">
      <c r="A23" t="s">
        <v>1072</v>
      </c>
    </row>
    <row r="24" spans="1:35" x14ac:dyDescent="0.45">
      <c r="A24" t="str">
        <f>A6</f>
        <v xml:space="preserve">   Plug-in 10 Gasoline Hybrid</v>
      </c>
      <c r="B24">
        <f t="shared" ref="B24:AI24" si="3">SUM(B6,B14)/SUM(B$6:B$7,B$14:B$15)</f>
        <v>0.51190495634250477</v>
      </c>
      <c r="C24">
        <f t="shared" si="3"/>
        <v>0.48055742863564849</v>
      </c>
      <c r="D24">
        <f t="shared" si="3"/>
        <v>0.46222302660495912</v>
      </c>
      <c r="E24">
        <f t="shared" si="3"/>
        <v>0.45026714073394403</v>
      </c>
      <c r="F24">
        <f t="shared" si="3"/>
        <v>0.44070457762831738</v>
      </c>
      <c r="G24">
        <f t="shared" si="3"/>
        <v>0.43278206222557353</v>
      </c>
      <c r="H24">
        <f t="shared" si="3"/>
        <v>0.43172400267295069</v>
      </c>
      <c r="I24">
        <f t="shared" si="3"/>
        <v>0.44555860684956827</v>
      </c>
      <c r="J24">
        <f t="shared" si="3"/>
        <v>0.46118727870555259</v>
      </c>
      <c r="K24">
        <f t="shared" si="3"/>
        <v>0.4734527871742224</v>
      </c>
      <c r="L24">
        <f t="shared" si="3"/>
        <v>0.48226061618213534</v>
      </c>
      <c r="M24">
        <f t="shared" si="3"/>
        <v>0.48768709291022089</v>
      </c>
      <c r="N24">
        <f t="shared" si="3"/>
        <v>0.49142009691493221</v>
      </c>
      <c r="O24">
        <f t="shared" si="3"/>
        <v>0.49442295993600366</v>
      </c>
      <c r="P24">
        <f t="shared" si="3"/>
        <v>0.49679993334891026</v>
      </c>
      <c r="Q24">
        <f t="shared" si="3"/>
        <v>0.49891512160953011</v>
      </c>
      <c r="R24">
        <f t="shared" si="3"/>
        <v>0.50090569452197087</v>
      </c>
      <c r="S24">
        <f t="shared" si="3"/>
        <v>0.50254532744697655</v>
      </c>
      <c r="T24">
        <f t="shared" si="3"/>
        <v>0.50369223786274997</v>
      </c>
      <c r="U24">
        <f t="shared" si="3"/>
        <v>0.50393650787199973</v>
      </c>
      <c r="V24">
        <f t="shared" si="3"/>
        <v>0.50315344760502501</v>
      </c>
      <c r="W24">
        <f t="shared" si="3"/>
        <v>0.50158501914898623</v>
      </c>
      <c r="X24">
        <f t="shared" si="3"/>
        <v>0.49934554143302867</v>
      </c>
      <c r="Y24">
        <f t="shared" si="3"/>
        <v>0.49648294601903098</v>
      </c>
      <c r="Z24">
        <f t="shared" si="3"/>
        <v>0.49318687924946863</v>
      </c>
      <c r="AA24">
        <f t="shared" si="3"/>
        <v>0.48951548154198787</v>
      </c>
      <c r="AB24">
        <f t="shared" si="3"/>
        <v>0.48547759650936617</v>
      </c>
      <c r="AC24">
        <f t="shared" si="3"/>
        <v>0.48130793134596617</v>
      </c>
      <c r="AD24">
        <f t="shared" si="3"/>
        <v>0.47684707217391331</v>
      </c>
      <c r="AE24">
        <f t="shared" si="3"/>
        <v>0.47222322659958571</v>
      </c>
      <c r="AF24">
        <f t="shared" si="3"/>
        <v>0.46756469477899765</v>
      </c>
      <c r="AG24">
        <f t="shared" si="3"/>
        <v>0.46290352896368164</v>
      </c>
      <c r="AH24">
        <f t="shared" si="3"/>
        <v>0.65836317037960357</v>
      </c>
      <c r="AI24" t="e">
        <f t="shared" si="3"/>
        <v>#DIV/0!</v>
      </c>
    </row>
    <row r="25" spans="1:35" x14ac:dyDescent="0.45">
      <c r="A25" t="str">
        <f>A7</f>
        <v xml:space="preserve">   Plug-in 40 Gasoline Hybrid</v>
      </c>
      <c r="B25">
        <f t="shared" ref="B25:AI25" si="4">SUM(B7,B15)/SUM(B$6:B$7,B$14:B$15)</f>
        <v>0.48809504365749529</v>
      </c>
      <c r="C25">
        <f t="shared" si="4"/>
        <v>0.51944257136435157</v>
      </c>
      <c r="D25">
        <f t="shared" si="4"/>
        <v>0.53777697339504105</v>
      </c>
      <c r="E25">
        <f t="shared" si="4"/>
        <v>0.54973285926605586</v>
      </c>
      <c r="F25">
        <f t="shared" si="4"/>
        <v>0.5592954223716825</v>
      </c>
      <c r="G25">
        <f t="shared" si="4"/>
        <v>0.56721793777442653</v>
      </c>
      <c r="H25">
        <f t="shared" si="4"/>
        <v>0.56827599732704925</v>
      </c>
      <c r="I25">
        <f t="shared" si="4"/>
        <v>0.55444139315043162</v>
      </c>
      <c r="J25">
        <f t="shared" si="4"/>
        <v>0.53881272129444746</v>
      </c>
      <c r="K25">
        <f t="shared" si="4"/>
        <v>0.52654721282577754</v>
      </c>
      <c r="L25">
        <f t="shared" si="4"/>
        <v>0.51773938381786477</v>
      </c>
      <c r="M25">
        <f t="shared" si="4"/>
        <v>0.51231290708977906</v>
      </c>
      <c r="N25">
        <f t="shared" si="4"/>
        <v>0.50857990308506784</v>
      </c>
      <c r="O25">
        <f t="shared" si="4"/>
        <v>0.5055770400639964</v>
      </c>
      <c r="P25">
        <f t="shared" si="4"/>
        <v>0.50320006665108963</v>
      </c>
      <c r="Q25">
        <f t="shared" si="4"/>
        <v>0.50108487839046978</v>
      </c>
      <c r="R25">
        <f t="shared" si="4"/>
        <v>0.49909430547802908</v>
      </c>
      <c r="S25">
        <f t="shared" si="4"/>
        <v>0.49745467255302361</v>
      </c>
      <c r="T25">
        <f t="shared" si="4"/>
        <v>0.49630776213724997</v>
      </c>
      <c r="U25">
        <f t="shared" si="4"/>
        <v>0.49606349212800027</v>
      </c>
      <c r="V25">
        <f t="shared" si="4"/>
        <v>0.49684655239497494</v>
      </c>
      <c r="W25">
        <f t="shared" si="4"/>
        <v>0.49841498085101382</v>
      </c>
      <c r="X25">
        <f t="shared" si="4"/>
        <v>0.50065445856697155</v>
      </c>
      <c r="Y25">
        <f t="shared" si="4"/>
        <v>0.50351705398096902</v>
      </c>
      <c r="Z25">
        <f t="shared" si="4"/>
        <v>0.50681312075053131</v>
      </c>
      <c r="AA25">
        <f t="shared" si="4"/>
        <v>0.51048451845801202</v>
      </c>
      <c r="AB25">
        <f t="shared" si="4"/>
        <v>0.51452240349063394</v>
      </c>
      <c r="AC25">
        <f t="shared" si="4"/>
        <v>0.51869206865403383</v>
      </c>
      <c r="AD25">
        <f t="shared" si="4"/>
        <v>0.52315292782608658</v>
      </c>
      <c r="AE25">
        <f t="shared" si="4"/>
        <v>0.52777677340041418</v>
      </c>
      <c r="AF25">
        <f t="shared" si="4"/>
        <v>0.53243530522100257</v>
      </c>
      <c r="AG25">
        <f t="shared" si="4"/>
        <v>0.5370964710363183</v>
      </c>
      <c r="AH25">
        <f t="shared" si="4"/>
        <v>0.34163682962039643</v>
      </c>
      <c r="AI25" t="e">
        <f t="shared" si="4"/>
        <v>#DIV/0!</v>
      </c>
    </row>
    <row r="27" spans="1:35" s="2" customFormat="1" x14ac:dyDescent="0.45">
      <c r="A27" s="2" t="s">
        <v>1074</v>
      </c>
    </row>
    <row r="28" spans="1:35" x14ac:dyDescent="0.45">
      <c r="B28">
        <f t="shared" ref="B28:AI28" si="5">B2</f>
        <v>2017</v>
      </c>
      <c r="C28">
        <f t="shared" si="5"/>
        <v>2018</v>
      </c>
      <c r="D28">
        <f t="shared" si="5"/>
        <v>2019</v>
      </c>
      <c r="E28">
        <f t="shared" si="5"/>
        <v>2020</v>
      </c>
      <c r="F28">
        <f t="shared" si="5"/>
        <v>2021</v>
      </c>
      <c r="G28">
        <f t="shared" si="5"/>
        <v>2022</v>
      </c>
      <c r="H28">
        <f t="shared" si="5"/>
        <v>2023</v>
      </c>
      <c r="I28">
        <f t="shared" si="5"/>
        <v>2024</v>
      </c>
      <c r="J28">
        <f t="shared" si="5"/>
        <v>2025</v>
      </c>
      <c r="K28">
        <f t="shared" si="5"/>
        <v>2026</v>
      </c>
      <c r="L28">
        <f t="shared" si="5"/>
        <v>2027</v>
      </c>
      <c r="M28">
        <f t="shared" si="5"/>
        <v>2028</v>
      </c>
      <c r="N28">
        <f t="shared" si="5"/>
        <v>2029</v>
      </c>
      <c r="O28">
        <f t="shared" si="5"/>
        <v>2030</v>
      </c>
      <c r="P28">
        <f t="shared" si="5"/>
        <v>2031</v>
      </c>
      <c r="Q28">
        <f t="shared" si="5"/>
        <v>2032</v>
      </c>
      <c r="R28">
        <f t="shared" si="5"/>
        <v>2033</v>
      </c>
      <c r="S28">
        <f t="shared" si="5"/>
        <v>2034</v>
      </c>
      <c r="T28">
        <f t="shared" si="5"/>
        <v>2035</v>
      </c>
      <c r="U28">
        <f t="shared" si="5"/>
        <v>2036</v>
      </c>
      <c r="V28">
        <f t="shared" si="5"/>
        <v>2037</v>
      </c>
      <c r="W28">
        <f t="shared" si="5"/>
        <v>2038</v>
      </c>
      <c r="X28">
        <f t="shared" si="5"/>
        <v>2039</v>
      </c>
      <c r="Y28">
        <f t="shared" si="5"/>
        <v>2040</v>
      </c>
      <c r="Z28">
        <f t="shared" si="5"/>
        <v>2041</v>
      </c>
      <c r="AA28">
        <f t="shared" si="5"/>
        <v>2042</v>
      </c>
      <c r="AB28">
        <f t="shared" si="5"/>
        <v>2043</v>
      </c>
      <c r="AC28">
        <f t="shared" si="5"/>
        <v>2044</v>
      </c>
      <c r="AD28">
        <f t="shared" si="5"/>
        <v>2045</v>
      </c>
      <c r="AE28">
        <f t="shared" si="5"/>
        <v>2046</v>
      </c>
      <c r="AF28">
        <f t="shared" si="5"/>
        <v>2047</v>
      </c>
      <c r="AG28">
        <f t="shared" si="5"/>
        <v>2048</v>
      </c>
      <c r="AH28">
        <f t="shared" si="5"/>
        <v>2049</v>
      </c>
      <c r="AI28">
        <f t="shared" si="5"/>
        <v>2050</v>
      </c>
    </row>
    <row r="29" spans="1:35" x14ac:dyDescent="0.45">
      <c r="A29" t="str">
        <f>'AEO 42'!B77</f>
        <v xml:space="preserve">      Minicompact</v>
      </c>
      <c r="B29">
        <f>('AEO 42'!C77/100)*(SUM(B$3:B$5)/SUM(B$3:B$5,B$11:B$13))</f>
        <v>3.7641304723432432E-3</v>
      </c>
      <c r="C29">
        <f>('AEO 42'!D77/100)*(SUM(C$3:C$5)/SUM(C$3:C$5,C$11:C$13))</f>
        <v>3.949332803580642E-3</v>
      </c>
      <c r="D29">
        <f>('AEO 42'!E77/100)*(SUM(D$3:D$5)/SUM(D$3:D$5,D$11:D$13))</f>
        <v>4.0274284565053383E-3</v>
      </c>
      <c r="E29">
        <f>('AEO 42'!F77/100)*(SUM(E$3:E$5)/SUM(E$3:E$5,E$11:E$13))</f>
        <v>4.0653554285208487E-3</v>
      </c>
      <c r="F29">
        <f>('AEO 42'!G77/100)*(SUM(F$3:F$5)/SUM(F$3:F$5,F$11:F$13))</f>
        <v>4.0841871944487561E-3</v>
      </c>
      <c r="G29">
        <f>('AEO 42'!H77/100)*(SUM(G$3:G$5)/SUM(G$3:G$5,G$11:G$13))</f>
        <v>4.1079794246432714E-3</v>
      </c>
      <c r="H29">
        <f>('AEO 42'!I77/100)*(SUM(H$3:H$5)/SUM(H$3:H$5,H$11:H$13))</f>
        <v>4.1935739227790744E-3</v>
      </c>
      <c r="I29">
        <f>('AEO 42'!J77/100)*(SUM(I$3:I$5)/SUM(I$3:I$5,I$11:I$13))</f>
        <v>4.1970206974286453E-3</v>
      </c>
      <c r="J29">
        <f>('AEO 42'!K77/100)*(SUM(J$3:J$5)/SUM(J$3:J$5,J$11:J$13))</f>
        <v>4.2216966512578164E-3</v>
      </c>
      <c r="K29">
        <f>('AEO 42'!L77/100)*(SUM(K$3:K$5)/SUM(K$3:K$5,K$11:K$13))</f>
        <v>4.2332162516486721E-3</v>
      </c>
      <c r="L29">
        <f>('AEO 42'!M77/100)*(SUM(L$3:L$5)/SUM(L$3:L$5,L$11:L$13))</f>
        <v>4.2654455779794834E-3</v>
      </c>
      <c r="M29">
        <f>('AEO 42'!N77/100)*(SUM(M$3:M$5)/SUM(M$3:M$5,M$11:M$13))</f>
        <v>4.3677380745076062E-3</v>
      </c>
      <c r="N29">
        <f>('AEO 42'!O77/100)*(SUM(N$3:N$5)/SUM(N$3:N$5,N$11:N$13))</f>
        <v>4.3050642243102994E-3</v>
      </c>
      <c r="O29">
        <f>('AEO 42'!P77/100)*(SUM(O$3:O$5)/SUM(O$3:O$5,O$11:O$13))</f>
        <v>4.3238151191283339E-3</v>
      </c>
      <c r="P29">
        <f>('AEO 42'!Q77/100)*(SUM(P$3:P$5)/SUM(P$3:P$5,P$11:P$13))</f>
        <v>4.3645642306462491E-3</v>
      </c>
      <c r="Q29">
        <f>('AEO 42'!R77/100)*(SUM(Q$3:Q$5)/SUM(Q$3:Q$5,Q$11:Q$13))</f>
        <v>4.3640470075312666E-3</v>
      </c>
      <c r="R29">
        <f>('AEO 42'!S77/100)*(SUM(R$3:R$5)/SUM(R$3:R$5,R$11:R$13))</f>
        <v>4.3662033518130899E-3</v>
      </c>
      <c r="S29">
        <f>('AEO 42'!T77/100)*(SUM(S$3:S$5)/SUM(S$3:S$5,S$11:S$13))</f>
        <v>4.3822456477789597E-3</v>
      </c>
      <c r="T29">
        <f>('AEO 42'!U77/100)*(SUM(T$3:T$5)/SUM(T$3:T$5,T$11:T$13))</f>
        <v>4.3761779348115166E-3</v>
      </c>
      <c r="U29">
        <f>('AEO 42'!V77/100)*(SUM(U$3:U$5)/SUM(U$3:U$5,U$11:U$13))</f>
        <v>4.404408759282552E-3</v>
      </c>
      <c r="V29">
        <f>('AEO 42'!W77/100)*(SUM(V$3:V$5)/SUM(V$3:V$5,V$11:V$13))</f>
        <v>4.4166460584308632E-3</v>
      </c>
      <c r="W29">
        <f>('AEO 42'!X77/100)*(SUM(W$3:W$5)/SUM(W$3:W$5,W$11:W$13))</f>
        <v>4.4080208966140498E-3</v>
      </c>
      <c r="X29">
        <f>('AEO 42'!Y77/100)*(SUM(X$3:X$5)/SUM(X$3:X$5,X$11:X$13))</f>
        <v>4.4241767446819031E-3</v>
      </c>
      <c r="Y29">
        <f>('AEO 42'!Z77/100)*(SUM(Y$3:Y$5)/SUM(Y$3:Y$5,Y$11:Y$13))</f>
        <v>4.4497603180613365E-3</v>
      </c>
      <c r="Z29">
        <f>('AEO 42'!AA77/100)*(SUM(Z$3:Z$5)/SUM(Z$3:Z$5,Z$11:Z$13))</f>
        <v>4.443197774719963E-3</v>
      </c>
      <c r="AA29">
        <f>('AEO 42'!AB77/100)*(SUM(AA$3:AA$5)/SUM(AA$3:AA$5,AA$11:AA$13))</f>
        <v>4.4504740185675549E-3</v>
      </c>
      <c r="AB29">
        <f>('AEO 42'!AC77/100)*(SUM(AB$3:AB$5)/SUM(AB$3:AB$5,AB$11:AB$13))</f>
        <v>4.4669584853544945E-3</v>
      </c>
      <c r="AC29">
        <f>('AEO 42'!AD77/100)*(SUM(AC$3:AC$5)/SUM(AC$3:AC$5,AC$11:AC$13))</f>
        <v>4.4570831653642463E-3</v>
      </c>
      <c r="AD29">
        <f>('AEO 42'!AE77/100)*(SUM(AD$3:AD$5)/SUM(AD$3:AD$5,AD$11:AD$13))</f>
        <v>4.490413638913701E-3</v>
      </c>
      <c r="AE29">
        <f>('AEO 42'!AF77/100)*(SUM(AE$3:AE$5)/SUM(AE$3:AE$5,AE$11:AE$13))</f>
        <v>4.4864331582743612E-3</v>
      </c>
      <c r="AF29">
        <f>('AEO 42'!AG77/100)*(SUM(AF$3:AF$5)/SUM(AF$3:AF$5,AF$11:AF$13))</f>
        <v>4.485747143358163E-3</v>
      </c>
      <c r="AG29">
        <f>('AEO 42'!AH77/100)*(SUM(AG$3:AG$5)/SUM(AG$3:AG$5,AG$11:AG$13))</f>
        <v>4.4865848860936993E-3</v>
      </c>
      <c r="AH29">
        <f>('AEO 42'!AI77/100)*(SUM(AH$3:AH$5)/SUM(AH$3:AH$5,AH$11:AH$13))</f>
        <v>2.7442383981695906E-5</v>
      </c>
      <c r="AI29" t="e">
        <f>('AEO 42'!AJ77/100)*(SUM(AI$3:AI$5)/SUM(AI$3:AI$5,AI$11:AI$13))</f>
        <v>#DIV/0!</v>
      </c>
    </row>
    <row r="30" spans="1:35" x14ac:dyDescent="0.45">
      <c r="A30" t="str">
        <f>'AEO 42'!B78</f>
        <v xml:space="preserve">      Subcompact</v>
      </c>
      <c r="B30">
        <f>('AEO 42'!C78/100)*(SUM(B$3:B$5)/SUM(B$3:B$5,B$11:B$13))</f>
        <v>4.0345294689002172E-2</v>
      </c>
      <c r="C30">
        <f>('AEO 42'!D78/100)*(SUM(C$3:C$5)/SUM(C$3:C$5,C$11:C$13))</f>
        <v>4.0097435748810625E-2</v>
      </c>
      <c r="D30">
        <f>('AEO 42'!E78/100)*(SUM(D$3:D$5)/SUM(D$3:D$5,D$11:D$13))</f>
        <v>3.9813903297257071E-2</v>
      </c>
      <c r="E30">
        <f>('AEO 42'!F78/100)*(SUM(E$3:E$5)/SUM(E$3:E$5,E$11:E$13))</f>
        <v>3.9917127565945044E-2</v>
      </c>
      <c r="F30">
        <f>('AEO 42'!G78/100)*(SUM(F$3:F$5)/SUM(F$3:F$5,F$11:F$13))</f>
        <v>3.9853477418696846E-2</v>
      </c>
      <c r="G30">
        <f>('AEO 42'!H78/100)*(SUM(G$3:G$5)/SUM(G$3:G$5,G$11:G$13))</f>
        <v>3.8798370103714917E-2</v>
      </c>
      <c r="H30">
        <f>('AEO 42'!I78/100)*(SUM(H$3:H$5)/SUM(H$3:H$5,H$11:H$13))</f>
        <v>3.9850177704987312E-2</v>
      </c>
      <c r="I30">
        <f>('AEO 42'!J78/100)*(SUM(I$3:I$5)/SUM(I$3:I$5,I$11:I$13))</f>
        <v>3.8943751582085177E-2</v>
      </c>
      <c r="J30">
        <f>('AEO 42'!K78/100)*(SUM(J$3:J$5)/SUM(J$3:J$5,J$11:J$13))</f>
        <v>3.895970620997774E-2</v>
      </c>
      <c r="K30">
        <f>('AEO 42'!L78/100)*(SUM(K$3:K$5)/SUM(K$3:K$5,K$11:K$13))</f>
        <v>3.8766128864745272E-2</v>
      </c>
      <c r="L30">
        <f>('AEO 42'!M78/100)*(SUM(L$3:L$5)/SUM(L$3:L$5,L$11:L$13))</f>
        <v>3.8877688812491568E-2</v>
      </c>
      <c r="M30">
        <f>('AEO 42'!N78/100)*(SUM(M$3:M$5)/SUM(M$3:M$5,M$11:M$13))</f>
        <v>3.9279200449110534E-2</v>
      </c>
      <c r="N30">
        <f>('AEO 42'!O78/100)*(SUM(N$3:N$5)/SUM(N$3:N$5,N$11:N$13))</f>
        <v>3.8708279382542822E-2</v>
      </c>
      <c r="O30">
        <f>('AEO 42'!P78/100)*(SUM(O$3:O$5)/SUM(O$3:O$5,O$11:O$13))</f>
        <v>3.8731571475737331E-2</v>
      </c>
      <c r="P30">
        <f>('AEO 42'!Q78/100)*(SUM(P$3:P$5)/SUM(P$3:P$5,P$11:P$13))</f>
        <v>3.8911907289543746E-2</v>
      </c>
      <c r="Q30">
        <f>('AEO 42'!R78/100)*(SUM(Q$3:Q$5)/SUM(Q$3:Q$5,Q$11:Q$13))</f>
        <v>3.8798628876961332E-2</v>
      </c>
      <c r="R30">
        <f>('AEO 42'!S78/100)*(SUM(R$3:R$5)/SUM(R$3:R$5,R$11:R$13))</f>
        <v>3.8657221943366231E-2</v>
      </c>
      <c r="S30">
        <f>('AEO 42'!T78/100)*(SUM(S$3:S$5)/SUM(S$3:S$5,S$11:S$13))</f>
        <v>3.8679222947689336E-2</v>
      </c>
      <c r="T30">
        <f>('AEO 42'!U78/100)*(SUM(T$3:T$5)/SUM(T$3:T$5,T$11:T$13))</f>
        <v>3.8471150140476126E-2</v>
      </c>
      <c r="U30">
        <f>('AEO 42'!V78/100)*(SUM(U$3:U$5)/SUM(U$3:U$5,U$11:U$13))</f>
        <v>3.862788042152341E-2</v>
      </c>
      <c r="V30">
        <f>('AEO 42'!W78/100)*(SUM(V$3:V$5)/SUM(V$3:V$5,V$11:V$13))</f>
        <v>3.8640824898885685E-2</v>
      </c>
      <c r="W30">
        <f>('AEO 42'!X78/100)*(SUM(W$3:W$5)/SUM(W$3:W$5,W$11:W$13))</f>
        <v>3.8426785543606887E-2</v>
      </c>
      <c r="X30">
        <f>('AEO 42'!Y78/100)*(SUM(X$3:X$5)/SUM(X$3:X$5,X$11:X$13))</f>
        <v>3.8477168004005614E-2</v>
      </c>
      <c r="Y30">
        <f>('AEO 42'!Z78/100)*(SUM(Y$3:Y$5)/SUM(Y$3:Y$5,Y$11:Y$13))</f>
        <v>3.8628061354065449E-2</v>
      </c>
      <c r="Z30">
        <f>('AEO 42'!AA78/100)*(SUM(Z$3:Z$5)/SUM(Z$3:Z$5,Z$11:Z$13))</f>
        <v>3.8459913055935178E-2</v>
      </c>
      <c r="AA30">
        <f>('AEO 42'!AB78/100)*(SUM(AA$3:AA$5)/SUM(AA$3:AA$5,AA$11:AA$13))</f>
        <v>3.8436365608073231E-2</v>
      </c>
      <c r="AB30">
        <f>('AEO 42'!AC78/100)*(SUM(AB$3:AB$5)/SUM(AB$3:AB$5,AB$11:AB$13))</f>
        <v>3.8521326993213707E-2</v>
      </c>
      <c r="AC30">
        <f>('AEO 42'!AD78/100)*(SUM(AC$3:AC$5)/SUM(AC$3:AC$5,AC$11:AC$13))</f>
        <v>3.8299946103787424E-2</v>
      </c>
      <c r="AD30">
        <f>('AEO 42'!AE78/100)*(SUM(AD$3:AD$5)/SUM(AD$3:AD$5,AD$11:AD$13))</f>
        <v>3.8585911070269978E-2</v>
      </c>
      <c r="AE30">
        <f>('AEO 42'!AF78/100)*(SUM(AE$3:AE$5)/SUM(AE$3:AE$5,AE$11:AE$13))</f>
        <v>3.8454541237049368E-2</v>
      </c>
      <c r="AF30">
        <f>('AEO 42'!AG78/100)*(SUM(AF$3:AF$5)/SUM(AF$3:AF$5,AF$11:AF$13))</f>
        <v>3.83669489838767E-2</v>
      </c>
      <c r="AG30">
        <f>('AEO 42'!AH78/100)*(SUM(AG$3:AG$5)/SUM(AG$3:AG$5,AG$11:AG$13))</f>
        <v>3.829038757112925E-2</v>
      </c>
      <c r="AH30">
        <f>('AEO 42'!AI78/100)*(SUM(AH$3:AH$5)/SUM(AH$3:AH$5,AH$11:AH$13))</f>
        <v>-3.5770627793960317E-6</v>
      </c>
      <c r="AI30" t="e">
        <f>('AEO 42'!AJ78/100)*(SUM(AI$3:AI$5)/SUM(AI$3:AI$5,AI$11:AI$13))</f>
        <v>#DIV/0!</v>
      </c>
    </row>
    <row r="31" spans="1:35" x14ac:dyDescent="0.45">
      <c r="A31" t="str">
        <f>'AEO 42'!B79</f>
        <v xml:space="preserve">      Compact</v>
      </c>
      <c r="B31">
        <f>('AEO 42'!C79/100)*(SUM(B$3:B$5)/SUM(B$3:B$5,B$11:B$13))</f>
        <v>0.13020331937433402</v>
      </c>
      <c r="C31">
        <f>('AEO 42'!D79/100)*(SUM(C$3:C$5)/SUM(C$3:C$5,C$11:C$13))</f>
        <v>0.12905798424542844</v>
      </c>
      <c r="D31">
        <f>('AEO 42'!E79/100)*(SUM(D$3:D$5)/SUM(D$3:D$5,D$11:D$13))</f>
        <v>0.12788407531730639</v>
      </c>
      <c r="E31">
        <f>('AEO 42'!F79/100)*(SUM(E$3:E$5)/SUM(E$3:E$5,E$11:E$13))</f>
        <v>0.12632609222317714</v>
      </c>
      <c r="F31">
        <f>('AEO 42'!G79/100)*(SUM(F$3:F$5)/SUM(F$3:F$5,F$11:F$13))</f>
        <v>0.12504953424771231</v>
      </c>
      <c r="G31">
        <f>('AEO 42'!H79/100)*(SUM(G$3:G$5)/SUM(G$3:G$5,G$11:G$13))</f>
        <v>0.12377856290766549</v>
      </c>
      <c r="H31">
        <f>('AEO 42'!I79/100)*(SUM(H$3:H$5)/SUM(H$3:H$5,H$11:H$13))</f>
        <v>0.12474327880164125</v>
      </c>
      <c r="I31">
        <f>('AEO 42'!J79/100)*(SUM(I$3:I$5)/SUM(I$3:I$5,I$11:I$13))</f>
        <v>0.12384012461108045</v>
      </c>
      <c r="J31">
        <f>('AEO 42'!K79/100)*(SUM(J$3:J$5)/SUM(J$3:J$5,J$11:J$13))</f>
        <v>0.12371144574811642</v>
      </c>
      <c r="K31">
        <f>('AEO 42'!L79/100)*(SUM(K$3:K$5)/SUM(K$3:K$5,K$11:K$13))</f>
        <v>0.12311563546218282</v>
      </c>
      <c r="L31">
        <f>('AEO 42'!M79/100)*(SUM(L$3:L$5)/SUM(L$3:L$5,L$11:L$13))</f>
        <v>0.12327380562927664</v>
      </c>
      <c r="M31">
        <f>('AEO 42'!N79/100)*(SUM(M$3:M$5)/SUM(M$3:M$5,M$11:M$13))</f>
        <v>0.1243510456345463</v>
      </c>
      <c r="N31">
        <f>('AEO 42'!O79/100)*(SUM(N$3:N$5)/SUM(N$3:N$5,N$11:N$13))</f>
        <v>0.12269048650837591</v>
      </c>
      <c r="O31">
        <f>('AEO 42'!P79/100)*(SUM(O$3:O$5)/SUM(O$3:O$5,O$11:O$13))</f>
        <v>0.12265262735722057</v>
      </c>
      <c r="P31">
        <f>('AEO 42'!Q79/100)*(SUM(P$3:P$5)/SUM(P$3:P$5,P$11:P$13))</f>
        <v>0.12303786603664096</v>
      </c>
      <c r="Q31">
        <f>('AEO 42'!R79/100)*(SUM(Q$3:Q$5)/SUM(Q$3:Q$5,Q$11:Q$13))</f>
        <v>0.12275236355787975</v>
      </c>
      <c r="R31">
        <f>('AEO 42'!S79/100)*(SUM(R$3:R$5)/SUM(R$3:R$5,R$11:R$13))</f>
        <v>0.12235330196523349</v>
      </c>
      <c r="S31">
        <f>('AEO 42'!T79/100)*(SUM(S$3:S$5)/SUM(S$3:S$5,S$11:S$13))</f>
        <v>0.12233350275136777</v>
      </c>
      <c r="T31">
        <f>('AEO 42'!U79/100)*(SUM(T$3:T$5)/SUM(T$3:T$5,T$11:T$13))</f>
        <v>0.12175100272443398</v>
      </c>
      <c r="U31">
        <f>('AEO 42'!V79/100)*(SUM(U$3:U$5)/SUM(U$3:U$5,U$11:U$13))</f>
        <v>0.12206530566801768</v>
      </c>
      <c r="V31">
        <f>('AEO 42'!W79/100)*(SUM(V$3:V$5)/SUM(V$3:V$5,V$11:V$13))</f>
        <v>0.1220272754604753</v>
      </c>
      <c r="W31">
        <f>('AEO 42'!X79/100)*(SUM(W$3:W$5)/SUM(W$3:W$5,W$11:W$13))</f>
        <v>0.12144559811504231</v>
      </c>
      <c r="X31">
        <f>('AEO 42'!Y79/100)*(SUM(X$3:X$5)/SUM(X$3:X$5,X$11:X$13))</f>
        <v>0.12149631296618497</v>
      </c>
      <c r="Y31">
        <f>('AEO 42'!Z79/100)*(SUM(Y$3:Y$5)/SUM(Y$3:Y$5,Y$11:Y$13))</f>
        <v>0.12180756190293364</v>
      </c>
      <c r="Z31">
        <f>('AEO 42'!AA79/100)*(SUM(Z$3:Z$5)/SUM(Z$3:Z$5,Z$11:Z$13))</f>
        <v>0.12134354732415073</v>
      </c>
      <c r="AA31">
        <f>('AEO 42'!AB79/100)*(SUM(AA$3:AA$5)/SUM(AA$3:AA$5,AA$11:AA$13))</f>
        <v>0.12122704342227479</v>
      </c>
      <c r="AB31">
        <f>('AEO 42'!AC79/100)*(SUM(AB$3:AB$5)/SUM(AB$3:AB$5,AB$11:AB$13))</f>
        <v>0.12138367949315003</v>
      </c>
      <c r="AC31">
        <f>('AEO 42'!AD79/100)*(SUM(AC$3:AC$5)/SUM(AC$3:AC$5,AC$11:AC$13))</f>
        <v>0.12080925224231935</v>
      </c>
      <c r="AD31">
        <f>('AEO 42'!AE79/100)*(SUM(AD$3:AD$5)/SUM(AD$3:AD$5,AD$11:AD$13))</f>
        <v>0.12142805718312918</v>
      </c>
      <c r="AE31">
        <f>('AEO 42'!AF79/100)*(SUM(AE$3:AE$5)/SUM(AE$3:AE$5,AE$11:AE$13))</f>
        <v>0.1210504612957662</v>
      </c>
      <c r="AF31">
        <f>('AEO 42'!AG79/100)*(SUM(AF$3:AF$5)/SUM(AF$3:AF$5,AF$11:AF$13))</f>
        <v>0.12077736804893026</v>
      </c>
      <c r="AG31">
        <f>('AEO 42'!AH79/100)*(SUM(AG$3:AG$5)/SUM(AG$3:AG$5,AG$11:AG$13))</f>
        <v>0.12054266162453178</v>
      </c>
      <c r="AH31">
        <f>('AEO 42'!AI79/100)*(SUM(AH$3:AH$5)/SUM(AH$3:AH$5,AH$11:AH$13))</f>
        <v>-6.939501792028301E-6</v>
      </c>
      <c r="AI31" t="e">
        <f>('AEO 42'!AJ79/100)*(SUM(AI$3:AI$5)/SUM(AI$3:AI$5,AI$11:AI$13))</f>
        <v>#DIV/0!</v>
      </c>
    </row>
    <row r="32" spans="1:35" x14ac:dyDescent="0.45">
      <c r="A32" t="str">
        <f>'AEO 42'!B80</f>
        <v xml:space="preserve">      Midsize</v>
      </c>
      <c r="B32">
        <f>('AEO 42'!C80/100)*(SUM(B$3:B$5)/SUM(B$3:B$5,B$11:B$13))</f>
        <v>0.34630131498064487</v>
      </c>
      <c r="C32">
        <f>('AEO 42'!D80/100)*(SUM(C$3:C$5)/SUM(C$3:C$5,C$11:C$13))</f>
        <v>0.32255347869017886</v>
      </c>
      <c r="D32">
        <f>('AEO 42'!E80/100)*(SUM(D$3:D$5)/SUM(D$3:D$5,D$11:D$13))</f>
        <v>0.31555762815231903</v>
      </c>
      <c r="E32">
        <f>('AEO 42'!F80/100)*(SUM(E$3:E$5)/SUM(E$3:E$5,E$11:E$13))</f>
        <v>0.31033487182020431</v>
      </c>
      <c r="F32">
        <f>('AEO 42'!G80/100)*(SUM(F$3:F$5)/SUM(F$3:F$5,F$11:F$13))</f>
        <v>0.30795116369695735</v>
      </c>
      <c r="G32">
        <f>('AEO 42'!H80/100)*(SUM(G$3:G$5)/SUM(G$3:G$5,G$11:G$13))</f>
        <v>0.30700809269232854</v>
      </c>
      <c r="H32">
        <f>('AEO 42'!I80/100)*(SUM(H$3:H$5)/SUM(H$3:H$5,H$11:H$13))</f>
        <v>0.29967136100904862</v>
      </c>
      <c r="I32">
        <f>('AEO 42'!J80/100)*(SUM(I$3:I$5)/SUM(I$3:I$5,I$11:I$13))</f>
        <v>0.30085139119148419</v>
      </c>
      <c r="J32">
        <f>('AEO 42'!K80/100)*(SUM(J$3:J$5)/SUM(J$3:J$5,J$11:J$13))</f>
        <v>0.29938988114845194</v>
      </c>
      <c r="K32">
        <f>('AEO 42'!L80/100)*(SUM(K$3:K$5)/SUM(K$3:K$5,K$11:K$13))</f>
        <v>0.2991904268903402</v>
      </c>
      <c r="L32">
        <f>('AEO 42'!M80/100)*(SUM(L$3:L$5)/SUM(L$3:L$5,L$11:L$13))</f>
        <v>0.2975369674206394</v>
      </c>
      <c r="M32">
        <f>('AEO 42'!N80/100)*(SUM(M$3:M$5)/SUM(M$3:M$5,M$11:M$13))</f>
        <v>0.29436103880939196</v>
      </c>
      <c r="N32">
        <f>('AEO 42'!O80/100)*(SUM(N$3:N$5)/SUM(N$3:N$5,N$11:N$13))</f>
        <v>0.29694146583255487</v>
      </c>
      <c r="O32">
        <f>('AEO 42'!P80/100)*(SUM(O$3:O$5)/SUM(O$3:O$5,O$11:O$13))</f>
        <v>0.29622712622254721</v>
      </c>
      <c r="P32">
        <f>('AEO 42'!Q80/100)*(SUM(P$3:P$5)/SUM(P$3:P$5,P$11:P$13))</f>
        <v>0.29477290600602252</v>
      </c>
      <c r="Q32">
        <f>('AEO 42'!R80/100)*(SUM(Q$3:Q$5)/SUM(Q$3:Q$5,Q$11:Q$13))</f>
        <v>0.29444698511622397</v>
      </c>
      <c r="R32">
        <f>('AEO 42'!S80/100)*(SUM(R$3:R$5)/SUM(R$3:R$5,R$11:R$13))</f>
        <v>0.29472059828712305</v>
      </c>
      <c r="S32">
        <f>('AEO 42'!T80/100)*(SUM(S$3:S$5)/SUM(S$3:S$5,S$11:S$13))</f>
        <v>0.29418754781687295</v>
      </c>
      <c r="T32">
        <f>('AEO 42'!U80/100)*(SUM(T$3:T$5)/SUM(T$3:T$5,T$11:T$13))</f>
        <v>0.29486550322412924</v>
      </c>
      <c r="U32">
        <f>('AEO 42'!V80/100)*(SUM(U$3:U$5)/SUM(U$3:U$5,U$11:U$13))</f>
        <v>0.29353952316878634</v>
      </c>
      <c r="V32">
        <f>('AEO 42'!W80/100)*(SUM(V$3:V$5)/SUM(V$3:V$5,V$11:V$13))</f>
        <v>0.29295159775619378</v>
      </c>
      <c r="W32">
        <f>('AEO 42'!X80/100)*(SUM(W$3:W$5)/SUM(W$3:W$5,W$11:W$13))</f>
        <v>0.29353401615065267</v>
      </c>
      <c r="X32">
        <f>('AEO 42'!Y80/100)*(SUM(X$3:X$5)/SUM(X$3:X$5,X$11:X$13))</f>
        <v>0.2927762811129162</v>
      </c>
      <c r="Y32">
        <f>('AEO 42'!Z80/100)*(SUM(Y$3:Y$5)/SUM(Y$3:Y$5,Y$11:Y$13))</f>
        <v>0.29146996203208309</v>
      </c>
      <c r="Z32">
        <f>('AEO 42'!AA80/100)*(SUM(Z$3:Z$5)/SUM(Z$3:Z$5,Z$11:Z$13))</f>
        <v>0.29191721426085543</v>
      </c>
      <c r="AA32">
        <f>('AEO 42'!AB80/100)*(SUM(AA$3:AA$5)/SUM(AA$3:AA$5,AA$11:AA$13))</f>
        <v>0.29163319567507789</v>
      </c>
      <c r="AB32">
        <f>('AEO 42'!AC80/100)*(SUM(AB$3:AB$5)/SUM(AB$3:AB$5,AB$11:AB$13))</f>
        <v>0.29075428372672196</v>
      </c>
      <c r="AC32">
        <f>('AEO 42'!AD80/100)*(SUM(AC$3:AC$5)/SUM(AC$3:AC$5,AC$11:AC$13))</f>
        <v>0.29148711650448333</v>
      </c>
      <c r="AD32">
        <f>('AEO 42'!AE80/100)*(SUM(AD$3:AD$5)/SUM(AD$3:AD$5,AD$11:AD$13))</f>
        <v>0.28962635692388267</v>
      </c>
      <c r="AE32">
        <f>('AEO 42'!AF80/100)*(SUM(AE$3:AE$5)/SUM(AE$3:AE$5,AE$11:AE$13))</f>
        <v>0.28993549823951809</v>
      </c>
      <c r="AF32">
        <f>('AEO 42'!AG80/100)*(SUM(AF$3:AF$5)/SUM(AF$3:AF$5,AF$11:AF$13))</f>
        <v>0.28988507067924463</v>
      </c>
      <c r="AG32">
        <f>('AEO 42'!AH80/100)*(SUM(AG$3:AG$5)/SUM(AG$3:AG$5,AG$11:AG$13))</f>
        <v>0.28966444230570287</v>
      </c>
      <c r="AH32">
        <f>('AEO 42'!AI80/100)*(SUM(AH$3:AH$5)/SUM(AH$3:AH$5,AH$11:AH$13))</f>
        <v>-2.0671214555756831E-5</v>
      </c>
      <c r="AI32" t="e">
        <f>('AEO 42'!AJ80/100)*(SUM(AI$3:AI$5)/SUM(AI$3:AI$5,AI$11:AI$13))</f>
        <v>#DIV/0!</v>
      </c>
    </row>
    <row r="33" spans="1:35" x14ac:dyDescent="0.45">
      <c r="A33" t="str">
        <f>'AEO 42'!B81</f>
        <v xml:space="preserve">      Large</v>
      </c>
      <c r="B33">
        <f>('AEO 42'!C81/100)*(SUM(B$3:B$5)/SUM(B$3:B$5,B$11:B$13))</f>
        <v>0.13186846550206638</v>
      </c>
      <c r="C33">
        <f>('AEO 42'!D81/100)*(SUM(C$3:C$5)/SUM(C$3:C$5,C$11:C$13))</f>
        <v>0.12058656262951814</v>
      </c>
      <c r="D33">
        <f>('AEO 42'!E81/100)*(SUM(D$3:D$5)/SUM(D$3:D$5,D$11:D$13))</f>
        <v>0.11585917178801938</v>
      </c>
      <c r="E33">
        <f>('AEO 42'!F81/100)*(SUM(E$3:E$5)/SUM(E$3:E$5,E$11:E$13))</f>
        <v>0.11355860992865363</v>
      </c>
      <c r="F33">
        <f>('AEO 42'!G81/100)*(SUM(F$3:F$5)/SUM(F$3:F$5,F$11:F$13))</f>
        <v>0.11209256058366374</v>
      </c>
      <c r="G33">
        <f>('AEO 42'!H81/100)*(SUM(G$3:G$5)/SUM(G$3:G$5,G$11:G$13))</f>
        <v>0.11062526593413187</v>
      </c>
      <c r="H33">
        <f>('AEO 42'!I81/100)*(SUM(H$3:H$5)/SUM(H$3:H$5,H$11:H$13))</f>
        <v>0.1068848341301495</v>
      </c>
      <c r="I33">
        <f>('AEO 42'!J81/100)*(SUM(I$3:I$5)/SUM(I$3:I$5,I$11:I$13))</f>
        <v>0.1070126472165876</v>
      </c>
      <c r="J33">
        <f>('AEO 42'!K81/100)*(SUM(J$3:J$5)/SUM(J$3:J$5,J$11:J$13))</f>
        <v>0.10597866642934185</v>
      </c>
      <c r="K33">
        <f>('AEO 42'!L81/100)*(SUM(K$3:K$5)/SUM(K$3:K$5,K$11:K$13))</f>
        <v>0.10568211187257127</v>
      </c>
      <c r="L33">
        <f>('AEO 42'!M81/100)*(SUM(L$3:L$5)/SUM(L$3:L$5,L$11:L$13))</f>
        <v>0.1045386784364279</v>
      </c>
      <c r="M33">
        <f>('AEO 42'!N81/100)*(SUM(M$3:M$5)/SUM(M$3:M$5,M$11:M$13))</f>
        <v>0.10253459784910697</v>
      </c>
      <c r="N33">
        <f>('AEO 42'!O81/100)*(SUM(N$3:N$5)/SUM(N$3:N$5,N$11:N$13))</f>
        <v>0.10378349855497171</v>
      </c>
      <c r="O33">
        <f>('AEO 42'!P81/100)*(SUM(O$3:O$5)/SUM(O$3:O$5,O$11:O$13))</f>
        <v>0.10320526232238882</v>
      </c>
      <c r="P33">
        <f>('AEO 42'!Q81/100)*(SUM(P$3:P$5)/SUM(P$3:P$5,P$11:P$13))</f>
        <v>0.10219289324940166</v>
      </c>
      <c r="Q33">
        <f>('AEO 42'!R81/100)*(SUM(Q$3:Q$5)/SUM(Q$3:Q$5,Q$11:Q$13))</f>
        <v>0.10207092835080203</v>
      </c>
      <c r="R33">
        <f>('AEO 42'!S81/100)*(SUM(R$3:R$5)/SUM(R$3:R$5,R$11:R$13))</f>
        <v>0.10212487255899874</v>
      </c>
      <c r="S33">
        <f>('AEO 42'!T81/100)*(SUM(S$3:S$5)/SUM(S$3:S$5,S$11:S$13))</f>
        <v>0.1016829035315162</v>
      </c>
      <c r="T33">
        <f>('AEO 42'!U81/100)*(SUM(T$3:T$5)/SUM(T$3:T$5,T$11:T$13))</f>
        <v>0.10194097235142613</v>
      </c>
      <c r="U33">
        <f>('AEO 42'!V81/100)*(SUM(U$3:U$5)/SUM(U$3:U$5,U$11:U$13))</f>
        <v>0.10107381127733518</v>
      </c>
      <c r="V33">
        <f>('AEO 42'!W81/100)*(SUM(V$3:V$5)/SUM(V$3:V$5,V$11:V$13))</f>
        <v>0.100656304632535</v>
      </c>
      <c r="W33">
        <f>('AEO 42'!X81/100)*(SUM(W$3:W$5)/SUM(W$3:W$5,W$11:W$13))</f>
        <v>0.10093214942414168</v>
      </c>
      <c r="X33">
        <f>('AEO 42'!Y81/100)*(SUM(X$3:X$5)/SUM(X$3:X$5,X$11:X$13))</f>
        <v>0.10041258456312491</v>
      </c>
      <c r="Y33">
        <f>('AEO 42'!Z81/100)*(SUM(Y$3:Y$5)/SUM(Y$3:Y$5,Y$11:Y$13))</f>
        <v>9.9608807995281989E-2</v>
      </c>
      <c r="Z33">
        <f>('AEO 42'!AA81/100)*(SUM(Z$3:Z$5)/SUM(Z$3:Z$5,Z$11:Z$13))</f>
        <v>9.9805515569405631E-2</v>
      </c>
      <c r="AA33">
        <f>('AEO 42'!AB81/100)*(SUM(AA$3:AA$5)/SUM(AA$3:AA$5,AA$11:AA$13))</f>
        <v>9.9575933198681424E-2</v>
      </c>
      <c r="AB33">
        <f>('AEO 42'!AC81/100)*(SUM(AB$3:AB$5)/SUM(AB$3:AB$5,AB$11:AB$13))</f>
        <v>9.9032079115882465E-2</v>
      </c>
      <c r="AC33">
        <f>('AEO 42'!AD81/100)*(SUM(AC$3:AC$5)/SUM(AC$3:AC$5,AC$11:AC$13))</f>
        <v>9.9400190281658946E-2</v>
      </c>
      <c r="AD33">
        <f>('AEO 42'!AE81/100)*(SUM(AD$3:AD$5)/SUM(AD$3:AD$5,AD$11:AD$13))</f>
        <v>9.8294941992273399E-2</v>
      </c>
      <c r="AE33">
        <f>('AEO 42'!AF81/100)*(SUM(AE$3:AE$5)/SUM(AE$3:AE$5,AE$11:AE$13))</f>
        <v>9.841554205749993E-2</v>
      </c>
      <c r="AF33">
        <f>('AEO 42'!AG81/100)*(SUM(AF$3:AF$5)/SUM(AF$3:AF$5,AF$11:AF$13))</f>
        <v>9.8349493258316614E-2</v>
      </c>
      <c r="AG33">
        <f>('AEO 42'!AH81/100)*(SUM(AG$3:AG$5)/SUM(AG$3:AG$5,AG$11:AG$13))</f>
        <v>9.8219485425148578E-2</v>
      </c>
      <c r="AH33">
        <f>('AEO 42'!AI81/100)*(SUM(AH$3:AH$5)/SUM(AH$3:AH$5,AH$11:AH$13))</f>
        <v>-3.6317707983750305E-5</v>
      </c>
      <c r="AI33" t="e">
        <f>('AEO 42'!AJ81/100)*(SUM(AI$3:AI$5)/SUM(AI$3:AI$5,AI$11:AI$13))</f>
        <v>#DIV/0!</v>
      </c>
    </row>
    <row r="34" spans="1:35" x14ac:dyDescent="0.45">
      <c r="A34" t="str">
        <f>'AEO 42'!B82</f>
        <v xml:space="preserve">      Two Seater</v>
      </c>
      <c r="B34">
        <f>('AEO 42'!C82/100)*(SUM(B$3:B$5)/SUM(B$3:B$5,B$11:B$13))</f>
        <v>8.6662632150987517E-3</v>
      </c>
      <c r="C34">
        <f>('AEO 42'!D82/100)*(SUM(C$3:C$5)/SUM(C$3:C$5,C$11:C$13))</f>
        <v>8.2910090403613551E-3</v>
      </c>
      <c r="D34">
        <f>('AEO 42'!E82/100)*(SUM(D$3:D$5)/SUM(D$3:D$5,D$11:D$13))</f>
        <v>8.2032380609306198E-3</v>
      </c>
      <c r="E34">
        <f>('AEO 42'!F82/100)*(SUM(E$3:E$5)/SUM(E$3:E$5,E$11:E$13))</f>
        <v>8.1753412007038E-3</v>
      </c>
      <c r="F34">
        <f>('AEO 42'!G82/100)*(SUM(F$3:F$5)/SUM(F$3:F$5,F$11:F$13))</f>
        <v>8.0935256321272436E-3</v>
      </c>
      <c r="G34">
        <f>('AEO 42'!H82/100)*(SUM(G$3:G$5)/SUM(G$3:G$5,G$11:G$13))</f>
        <v>8.0651177536434967E-3</v>
      </c>
      <c r="H34">
        <f>('AEO 42'!I82/100)*(SUM(H$3:H$5)/SUM(H$3:H$5,H$11:H$13))</f>
        <v>8.0980874154791081E-3</v>
      </c>
      <c r="I34">
        <f>('AEO 42'!J82/100)*(SUM(I$3:I$5)/SUM(I$3:I$5,I$11:I$13))</f>
        <v>7.9942089950589233E-3</v>
      </c>
      <c r="J34">
        <f>('AEO 42'!K82/100)*(SUM(J$3:J$5)/SUM(J$3:J$5,J$11:J$13))</f>
        <v>7.9781270501708221E-3</v>
      </c>
      <c r="K34">
        <f>('AEO 42'!L82/100)*(SUM(K$3:K$5)/SUM(K$3:K$5,K$11:K$13))</f>
        <v>7.9788036851565405E-3</v>
      </c>
      <c r="L34">
        <f>('AEO 42'!M82/100)*(SUM(L$3:L$5)/SUM(L$3:L$5,L$11:L$13))</f>
        <v>7.9636143702360336E-3</v>
      </c>
      <c r="M34">
        <f>('AEO 42'!N82/100)*(SUM(M$3:M$5)/SUM(M$3:M$5,M$11:M$13))</f>
        <v>7.9407071685596072E-3</v>
      </c>
      <c r="N34">
        <f>('AEO 42'!O82/100)*(SUM(N$3:N$5)/SUM(N$3:N$5,N$11:N$13))</f>
        <v>7.978159290373061E-3</v>
      </c>
      <c r="O34">
        <f>('AEO 42'!P82/100)*(SUM(O$3:O$5)/SUM(O$3:O$5,O$11:O$13))</f>
        <v>7.9713268877628658E-3</v>
      </c>
      <c r="P34">
        <f>('AEO 42'!Q82/100)*(SUM(P$3:P$5)/SUM(P$3:P$5,P$11:P$13))</f>
        <v>7.9569152311834718E-3</v>
      </c>
      <c r="Q34">
        <f>('AEO 42'!R82/100)*(SUM(Q$3:Q$5)/SUM(Q$3:Q$5,Q$11:Q$13))</f>
        <v>7.9447020536209823E-3</v>
      </c>
      <c r="R34">
        <f>('AEO 42'!S82/100)*(SUM(R$3:R$5)/SUM(R$3:R$5,R$11:R$13))</f>
        <v>7.9456386688924272E-3</v>
      </c>
      <c r="S34">
        <f>('AEO 42'!T82/100)*(SUM(S$3:S$5)/SUM(S$3:S$5,S$11:S$13))</f>
        <v>7.9399229728042559E-3</v>
      </c>
      <c r="T34">
        <f>('AEO 42'!U82/100)*(SUM(T$3:T$5)/SUM(T$3:T$5,T$11:T$13))</f>
        <v>7.94725068849041E-3</v>
      </c>
      <c r="U34">
        <f>('AEO 42'!V82/100)*(SUM(U$3:U$5)/SUM(U$3:U$5,U$11:U$13))</f>
        <v>7.9323214157931508E-3</v>
      </c>
      <c r="V34">
        <f>('AEO 42'!W82/100)*(SUM(V$3:V$5)/SUM(V$3:V$5,V$11:V$13))</f>
        <v>7.9248515105836206E-3</v>
      </c>
      <c r="W34">
        <f>('AEO 42'!X82/100)*(SUM(W$3:W$5)/SUM(W$3:W$5,W$11:W$13))</f>
        <v>7.9319813596993877E-3</v>
      </c>
      <c r="X34">
        <f>('AEO 42'!Y82/100)*(SUM(X$3:X$5)/SUM(X$3:X$5,X$11:X$13))</f>
        <v>7.9222716921401384E-3</v>
      </c>
      <c r="Y34">
        <f>('AEO 42'!Z82/100)*(SUM(Y$3:Y$5)/SUM(Y$3:Y$5,Y$11:Y$13))</f>
        <v>7.9069169522980338E-3</v>
      </c>
      <c r="Z34">
        <f>('AEO 42'!AA82/100)*(SUM(Z$3:Z$5)/SUM(Z$3:Z$5,Z$11:Z$13))</f>
        <v>7.9121765755033116E-3</v>
      </c>
      <c r="AA34">
        <f>('AEO 42'!AB82/100)*(SUM(AA$3:AA$5)/SUM(AA$3:AA$5,AA$11:AA$13))</f>
        <v>7.9084919658780894E-3</v>
      </c>
      <c r="AB34">
        <f>('AEO 42'!AC82/100)*(SUM(AB$3:AB$5)/SUM(AB$3:AB$5,AB$11:AB$13))</f>
        <v>7.8983194042242574E-3</v>
      </c>
      <c r="AC34">
        <f>('AEO 42'!AD82/100)*(SUM(AC$3:AC$5)/SUM(AC$3:AC$5,AC$11:AC$13))</f>
        <v>7.9073351597287178E-3</v>
      </c>
      <c r="AD34">
        <f>('AEO 42'!AE82/100)*(SUM(AD$3:AD$5)/SUM(AD$3:AD$5,AD$11:AD$13))</f>
        <v>7.8854553111150742E-3</v>
      </c>
      <c r="AE34">
        <f>('AEO 42'!AF82/100)*(SUM(AE$3:AE$5)/SUM(AE$3:AE$5,AE$11:AE$13))</f>
        <v>7.8866585596337919E-3</v>
      </c>
      <c r="AF34">
        <f>('AEO 42'!AG82/100)*(SUM(AF$3:AF$5)/SUM(AF$3:AF$5,AF$11:AF$13))</f>
        <v>7.8839879929150022E-3</v>
      </c>
      <c r="AG34">
        <f>('AEO 42'!AH82/100)*(SUM(AG$3:AG$5)/SUM(AG$3:AG$5,AG$11:AG$13))</f>
        <v>7.8778000104592349E-3</v>
      </c>
      <c r="AH34">
        <f>('AEO 42'!AI82/100)*(SUM(AH$3:AH$5)/SUM(AH$3:AH$5,AH$11:AH$13))</f>
        <v>-9.4181958826921386E-6</v>
      </c>
      <c r="AI34" t="e">
        <f>('AEO 42'!AJ82/100)*(SUM(AI$3:AI$5)/SUM(AI$3:AI$5,AI$11:AI$13))</f>
        <v>#DIV/0!</v>
      </c>
    </row>
    <row r="35" spans="1:35" x14ac:dyDescent="0.45">
      <c r="A35" t="str">
        <f>'AEO 42'!B83</f>
        <v xml:space="preserve">      Small Crossover Utility</v>
      </c>
      <c r="B35">
        <f>('AEO 42'!C83/100)*(SUM(B$3:B$5)/SUM(B$3:B$5,B$11:B$13))</f>
        <v>0.19016380080102194</v>
      </c>
      <c r="C35">
        <f>('AEO 42'!D83/100)*(SUM(C$3:C$5)/SUM(C$3:C$5,C$11:C$13))</f>
        <v>0.20903454232368218</v>
      </c>
      <c r="D35">
        <f>('AEO 42'!E83/100)*(SUM(D$3:D$5)/SUM(D$3:D$5,D$11:D$13))</f>
        <v>0.21667767743349309</v>
      </c>
      <c r="E35">
        <f>('AEO 42'!F83/100)*(SUM(E$3:E$5)/SUM(E$3:E$5,E$11:E$13))</f>
        <v>0.21997350818205838</v>
      </c>
      <c r="F35">
        <f>('AEO 42'!G83/100)*(SUM(F$3:F$5)/SUM(F$3:F$5,F$11:F$13))</f>
        <v>0.22130768205926829</v>
      </c>
      <c r="G35">
        <f>('AEO 42'!H83/100)*(SUM(G$3:G$5)/SUM(G$3:G$5,G$11:G$13))</f>
        <v>0.2224124963910411</v>
      </c>
      <c r="H35">
        <f>('AEO 42'!I83/100)*(SUM(H$3:H$5)/SUM(H$3:H$5,H$11:H$13))</f>
        <v>0.2300012991022693</v>
      </c>
      <c r="I35">
        <f>('AEO 42'!J83/100)*(SUM(I$3:I$5)/SUM(I$3:I$5,I$11:I$13))</f>
        <v>0.23007107634571794</v>
      </c>
      <c r="J35">
        <f>('AEO 42'!K83/100)*(SUM(J$3:J$5)/SUM(J$3:J$5,J$11:J$13))</f>
        <v>0.23242616876432542</v>
      </c>
      <c r="K35">
        <f>('AEO 42'!L83/100)*(SUM(K$3:K$5)/SUM(K$3:K$5,K$11:K$13))</f>
        <v>0.23341145686594658</v>
      </c>
      <c r="L35">
        <f>('AEO 42'!M83/100)*(SUM(L$3:L$5)/SUM(L$3:L$5,L$11:L$13))</f>
        <v>0.23594420760476237</v>
      </c>
      <c r="M35">
        <f>('AEO 42'!N83/100)*(SUM(M$3:M$5)/SUM(M$3:M$5,M$11:M$13))</f>
        <v>0.2399667100632121</v>
      </c>
      <c r="N35">
        <f>('AEO 42'!O83/100)*(SUM(N$3:N$5)/SUM(N$3:N$5,N$11:N$13))</f>
        <v>0.23820173703966044</v>
      </c>
      <c r="O35">
        <f>('AEO 42'!P83/100)*(SUM(O$3:O$5)/SUM(O$3:O$5,O$11:O$13))</f>
        <v>0.23982500529932502</v>
      </c>
      <c r="P35">
        <f>('AEO 42'!Q83/100)*(SUM(P$3:P$5)/SUM(P$3:P$5,P$11:P$13))</f>
        <v>0.24220796945710343</v>
      </c>
      <c r="Q35">
        <f>('AEO 42'!R83/100)*(SUM(Q$3:Q$5)/SUM(Q$3:Q$5,Q$11:Q$13))</f>
        <v>0.24331384482708751</v>
      </c>
      <c r="R35">
        <f>('AEO 42'!S83/100)*(SUM(R$3:R$5)/SUM(R$3:R$5,R$11:R$13))</f>
        <v>0.24378893178358593</v>
      </c>
      <c r="S35">
        <f>('AEO 42'!T83/100)*(SUM(S$3:S$5)/SUM(S$3:S$5,S$11:S$13))</f>
        <v>0.24507292815094131</v>
      </c>
      <c r="T35">
        <f>('AEO 42'!U83/100)*(SUM(T$3:T$5)/SUM(T$3:T$5,T$11:T$13))</f>
        <v>0.24496052316539726</v>
      </c>
      <c r="U35">
        <f>('AEO 42'!V83/100)*(SUM(U$3:U$5)/SUM(U$3:U$5,U$11:U$13))</f>
        <v>0.24689981190952714</v>
      </c>
      <c r="V35">
        <f>('AEO 42'!W83/100)*(SUM(V$3:V$5)/SUM(V$3:V$5,V$11:V$13))</f>
        <v>0.24797590732818153</v>
      </c>
      <c r="W35">
        <f>('AEO 42'!X83/100)*(SUM(W$3:W$5)/SUM(W$3:W$5,W$11:W$13))</f>
        <v>0.24770349155480306</v>
      </c>
      <c r="X35">
        <f>('AEO 42'!Y83/100)*(SUM(X$3:X$5)/SUM(X$3:X$5,X$11:X$13))</f>
        <v>0.24887539627578401</v>
      </c>
      <c r="Y35">
        <f>('AEO 42'!Z83/100)*(SUM(Y$3:Y$5)/SUM(Y$3:Y$5,Y$11:Y$13))</f>
        <v>0.25062156477906139</v>
      </c>
      <c r="Z35">
        <f>('AEO 42'!AA83/100)*(SUM(Z$3:Z$5)/SUM(Z$3:Z$5,Z$11:Z$13))</f>
        <v>0.25049672506010751</v>
      </c>
      <c r="AA35">
        <f>('AEO 42'!AB83/100)*(SUM(AA$3:AA$5)/SUM(AA$3:AA$5,AA$11:AA$13))</f>
        <v>0.251154377309799</v>
      </c>
      <c r="AB35">
        <f>('AEO 42'!AC83/100)*(SUM(AB$3:AB$5)/SUM(AB$3:AB$5,AB$11:AB$13))</f>
        <v>0.25243266961864597</v>
      </c>
      <c r="AC35">
        <f>('AEO 42'!AD83/100)*(SUM(AC$3:AC$5)/SUM(AC$3:AC$5,AC$11:AC$13))</f>
        <v>0.25191126185772272</v>
      </c>
      <c r="AD35">
        <f>('AEO 42'!AE83/100)*(SUM(AD$3:AD$5)/SUM(AD$3:AD$5,AD$11:AD$13))</f>
        <v>0.25410221327958799</v>
      </c>
      <c r="AE35">
        <f>('AEO 42'!AF83/100)*(SUM(AE$3:AE$5)/SUM(AE$3:AE$5,AE$11:AE$13))</f>
        <v>0.25391888629575948</v>
      </c>
      <c r="AF35">
        <f>('AEO 42'!AG83/100)*(SUM(AF$3:AF$5)/SUM(AF$3:AF$5,AF$11:AF$13))</f>
        <v>0.25407302013270405</v>
      </c>
      <c r="AG35">
        <f>('AEO 42'!AH83/100)*(SUM(AG$3:AG$5)/SUM(AG$3:AG$5,AG$11:AG$13))</f>
        <v>0.25429349330188061</v>
      </c>
      <c r="AH35">
        <f>('AEO 42'!AI83/100)*(SUM(AH$3:AH$5)/SUM(AH$3:AH$5,AH$11:AH$13))</f>
        <v>4.3189876829342907E-5</v>
      </c>
      <c r="AI35" t="e">
        <f>('AEO 42'!AJ83/100)*(SUM(AI$3:AI$5)/SUM(AI$3:AI$5,AI$11:AI$13))</f>
        <v>#DIV/0!</v>
      </c>
    </row>
    <row r="36" spans="1:35" x14ac:dyDescent="0.45">
      <c r="A36" t="str">
        <f>'AEO 42'!B84</f>
        <v xml:space="preserve">      Large Crossover Utility</v>
      </c>
      <c r="B36">
        <f>('AEO 42'!C84/100)*(SUM(B$3:B$5)/SUM(B$3:B$5,B$11:B$13))</f>
        <v>4.0881092827373011E-2</v>
      </c>
      <c r="C36">
        <f>('AEO 42'!D84/100)*(SUM(C$3:C$5)/SUM(C$3:C$5,C$11:C$13))</f>
        <v>4.3155068570180519E-2</v>
      </c>
      <c r="D36">
        <f>('AEO 42'!E84/100)*(SUM(D$3:D$5)/SUM(D$3:D$5,D$11:D$13))</f>
        <v>4.4704459358119689E-2</v>
      </c>
      <c r="E36">
        <f>('AEO 42'!F84/100)*(SUM(E$3:E$5)/SUM(E$3:E$5,E$11:E$13))</f>
        <v>4.5943595865834672E-2</v>
      </c>
      <c r="F36">
        <f>('AEO 42'!G84/100)*(SUM(F$3:F$5)/SUM(F$3:F$5,F$11:F$13))</f>
        <v>4.6471477524476952E-2</v>
      </c>
      <c r="G36">
        <f>('AEO 42'!H84/100)*(SUM(G$3:G$5)/SUM(G$3:G$5,G$11:G$13))</f>
        <v>4.7547464094611094E-2</v>
      </c>
      <c r="H36">
        <f>('AEO 42'!I84/100)*(SUM(H$3:H$5)/SUM(H$3:H$5,H$11:H$13))</f>
        <v>4.839552451460423E-2</v>
      </c>
      <c r="I36">
        <f>('AEO 42'!J84/100)*(SUM(I$3:I$5)/SUM(I$3:I$5,I$11:I$13))</f>
        <v>4.8927694070857564E-2</v>
      </c>
      <c r="J36">
        <f>('AEO 42'!K84/100)*(SUM(J$3:J$5)/SUM(J$3:J$5,J$11:J$13))</f>
        <v>4.9369789693532166E-2</v>
      </c>
      <c r="K36">
        <f>('AEO 42'!L84/100)*(SUM(K$3:K$5)/SUM(K$3:K$5,K$11:K$13))</f>
        <v>4.9949642457056048E-2</v>
      </c>
      <c r="L36">
        <f>('AEO 42'!M84/100)*(SUM(L$3:L$5)/SUM(L$3:L$5,L$11:L$13))</f>
        <v>5.0273156064341303E-2</v>
      </c>
      <c r="M36">
        <f>('AEO 42'!N84/100)*(SUM(M$3:M$5)/SUM(M$3:M$5,M$11:M$13))</f>
        <v>5.0318307768591732E-2</v>
      </c>
      <c r="N36">
        <f>('AEO 42'!O84/100)*(SUM(N$3:N$5)/SUM(N$3:N$5,N$11:N$13))</f>
        <v>5.1185234674394321E-2</v>
      </c>
      <c r="O36">
        <f>('AEO 42'!P84/100)*(SUM(O$3:O$5)/SUM(O$3:O$5,O$11:O$13))</f>
        <v>5.1525568679179214E-2</v>
      </c>
      <c r="P36">
        <f>('AEO 42'!Q84/100)*(SUM(P$3:P$5)/SUM(P$3:P$5,P$11:P$13))</f>
        <v>5.1731451523441316E-2</v>
      </c>
      <c r="Q36">
        <f>('AEO 42'!R84/100)*(SUM(Q$3:Q$5)/SUM(Q$3:Q$5,Q$11:Q$13))</f>
        <v>5.2269879131633279E-2</v>
      </c>
      <c r="R36">
        <f>('AEO 42'!S84/100)*(SUM(R$3:R$5)/SUM(R$3:R$5,R$11:R$13))</f>
        <v>5.2728347976570285E-2</v>
      </c>
      <c r="S36">
        <f>('AEO 42'!T84/100)*(SUM(S$3:S$5)/SUM(S$3:S$5,S$11:S$13))</f>
        <v>5.3003720118863451E-2</v>
      </c>
      <c r="T36">
        <f>('AEO 42'!U84/100)*(SUM(T$3:T$5)/SUM(T$3:T$5,T$11:T$13))</f>
        <v>5.3445117266272303E-2</v>
      </c>
      <c r="U36">
        <f>('AEO 42'!V84/100)*(SUM(U$3:U$5)/SUM(U$3:U$5,U$11:U$13))</f>
        <v>5.3558827938504541E-2</v>
      </c>
      <c r="V36">
        <f>('AEO 42'!W84/100)*(SUM(V$3:V$5)/SUM(V$3:V$5,V$11:V$13))</f>
        <v>5.3772363570188969E-2</v>
      </c>
      <c r="W36">
        <f>('AEO 42'!X84/100)*(SUM(W$3:W$5)/SUM(W$3:W$5,W$11:W$13))</f>
        <v>5.4166059488677781E-2</v>
      </c>
      <c r="X36">
        <f>('AEO 42'!Y84/100)*(SUM(X$3:X$5)/SUM(X$3:X$5,X$11:X$13))</f>
        <v>5.4327549133283595E-2</v>
      </c>
      <c r="Y36">
        <f>('AEO 42'!Z84/100)*(SUM(Y$3:Y$5)/SUM(Y$3:Y$5,Y$11:Y$13))</f>
        <v>5.4390561628604929E-2</v>
      </c>
      <c r="Z36">
        <f>('AEO 42'!AA84/100)*(SUM(Z$3:Z$5)/SUM(Z$3:Z$5,Z$11:Z$13))</f>
        <v>5.4730544955962003E-2</v>
      </c>
      <c r="AA36">
        <f>('AEO 42'!AB84/100)*(SUM(AA$3:AA$5)/SUM(AA$3:AA$5,AA$11:AA$13))</f>
        <v>5.4939073015712825E-2</v>
      </c>
      <c r="AB36">
        <f>('AEO 42'!AC84/100)*(SUM(AB$3:AB$5)/SUM(AB$3:AB$5,AB$11:AB$13))</f>
        <v>5.5037603462745929E-2</v>
      </c>
      <c r="AC36">
        <f>('AEO 42'!AD84/100)*(SUM(AC$3:AC$5)/SUM(AC$3:AC$5,AC$11:AC$13))</f>
        <v>5.5402683019418385E-2</v>
      </c>
      <c r="AD36">
        <f>('AEO 42'!AE84/100)*(SUM(AD$3:AD$5)/SUM(AD$3:AD$5,AD$11:AD$13))</f>
        <v>5.5322976939669116E-2</v>
      </c>
      <c r="AE36">
        <f>('AEO 42'!AF84/100)*(SUM(AE$3:AE$5)/SUM(AE$3:AE$5,AE$11:AE$13))</f>
        <v>5.5590790822387708E-2</v>
      </c>
      <c r="AF36">
        <f>('AEO 42'!AG84/100)*(SUM(AF$3:AF$5)/SUM(AF$3:AF$5,AF$11:AF$13))</f>
        <v>5.5800556235815507E-2</v>
      </c>
      <c r="AG36">
        <f>('AEO 42'!AH84/100)*(SUM(AG$3:AG$5)/SUM(AG$3:AG$5,AG$11:AG$13))</f>
        <v>5.5986898620835272E-2</v>
      </c>
      <c r="AH36">
        <f>('AEO 42'!AI84/100)*(SUM(AH$3:AH$5)/SUM(AH$3:AH$5,AH$11:AH$13))</f>
        <v>4.6459733040626108E-5</v>
      </c>
      <c r="AI36" t="e">
        <f>('AEO 42'!AJ84/100)*(SUM(AI$3:AI$5)/SUM(AI$3:AI$5,AI$11:AI$13))</f>
        <v>#DIV/0!</v>
      </c>
    </row>
    <row r="37" spans="1:35" x14ac:dyDescent="0.45">
      <c r="A37" t="str">
        <f>'AEO 42'!B87</f>
        <v xml:space="preserve">      Small Pickup</v>
      </c>
      <c r="B37">
        <f>'AEO 42'!C87/100*(SUM(B$11:B$13)/SUM(B$3:B$5,B$11:B$13))</f>
        <v>3.9603468047277575E-3</v>
      </c>
      <c r="C37">
        <f>'AEO 42'!D87/100*(SUM(C$11:C$13)/SUM(C$3:C$5,C$11:C$13))</f>
        <v>4.4689726813032368E-3</v>
      </c>
      <c r="D37">
        <f>'AEO 42'!E87/100*(SUM(D$11:D$13)/SUM(D$3:D$5,D$11:D$13))</f>
        <v>4.5550636353545362E-3</v>
      </c>
      <c r="E37">
        <f>'AEO 42'!F87/100*(SUM(E$11:E$13)/SUM(E$3:E$5,E$11:E$13))</f>
        <v>4.6757476333804228E-3</v>
      </c>
      <c r="F37">
        <f>'AEO 42'!G87/100*(SUM(F$11:F$13)/SUM(F$3:F$5,F$11:F$13))</f>
        <v>4.805984497933475E-3</v>
      </c>
      <c r="G37">
        <f>'AEO 42'!H87/100*(SUM(G$11:G$13)/SUM(G$3:G$5,G$11:G$13))</f>
        <v>4.8907624584206095E-3</v>
      </c>
      <c r="H37">
        <f>'AEO 42'!I87/100*(SUM(H$11:H$13)/SUM(H$3:H$5,H$11:H$13))</f>
        <v>4.7956398135160045E-3</v>
      </c>
      <c r="I37">
        <f>'AEO 42'!J87/100*(SUM(I$11:I$13)/SUM(I$3:I$5,I$11:I$13))</f>
        <v>4.8300988208588684E-3</v>
      </c>
      <c r="J37">
        <f>'AEO 42'!K87/100*(SUM(J$11:J$13)/SUM(J$3:J$5,J$11:J$13))</f>
        <v>4.7956292511901364E-3</v>
      </c>
      <c r="K37">
        <f>'AEO 42'!L87/100*(SUM(K$11:K$13)/SUM(K$3:K$5,K$11:K$13))</f>
        <v>4.7849138782193965E-3</v>
      </c>
      <c r="L37">
        <f>'AEO 42'!M87/100*(SUM(L$11:L$13)/SUM(L$3:L$5,L$11:L$13))</f>
        <v>4.7401826790626237E-3</v>
      </c>
      <c r="M37">
        <f>'AEO 42'!N87/100*(SUM(M$11:M$13)/SUM(M$3:M$5,M$11:M$13))</f>
        <v>4.6752593404757389E-3</v>
      </c>
      <c r="N37">
        <f>'AEO 42'!O87/100*(SUM(N$11:N$13)/SUM(N$3:N$5,N$11:N$13))</f>
        <v>4.6885923991082752E-3</v>
      </c>
      <c r="O37">
        <f>'AEO 42'!P87/100*(SUM(O$11:O$13)/SUM(O$3:O$5,O$11:O$13))</f>
        <v>4.6495879431127339E-3</v>
      </c>
      <c r="P37">
        <f>'AEO 42'!Q87/100*(SUM(P$11:P$13)/SUM(P$3:P$5,P$11:P$13))</f>
        <v>4.5961743131998556E-3</v>
      </c>
      <c r="Q37">
        <f>'AEO 42'!R87/100*(SUM(Q$11:Q$13)/SUM(Q$3:Q$5,Q$11:Q$13))</f>
        <v>4.5684074933274831E-3</v>
      </c>
      <c r="R37">
        <f>'AEO 42'!S87/100*(SUM(R$11:R$13)/SUM(R$3:R$5,R$11:R$13))</f>
        <v>4.5500280822433825E-3</v>
      </c>
      <c r="S37">
        <f>'AEO 42'!T87/100*(SUM(S$11:S$13)/SUM(S$3:S$5,S$11:S$13))</f>
        <v>4.5181030080242062E-3</v>
      </c>
      <c r="T37">
        <f>'AEO 42'!U87/100*(SUM(T$11:T$13)/SUM(T$3:T$5,T$11:T$13))</f>
        <v>4.513742435100233E-3</v>
      </c>
      <c r="U37">
        <f>'AEO 42'!V87/100*(SUM(U$11:U$13)/SUM(U$3:U$5,U$11:U$13))</f>
        <v>4.4761080747262975E-3</v>
      </c>
      <c r="V37">
        <f>'AEO 42'!W87/100*(SUM(V$11:V$13)/SUM(V$3:V$5,V$11:V$13))</f>
        <v>4.4560437776473569E-3</v>
      </c>
      <c r="W37">
        <f>'AEO 42'!X87/100*(SUM(W$11:W$13)/SUM(W$3:W$5,W$11:W$13))</f>
        <v>4.462545354475665E-3</v>
      </c>
      <c r="X37">
        <f>'AEO 42'!Y87/100*(SUM(X$11:X$13)/SUM(X$3:X$5,X$11:X$13))</f>
        <v>4.4430952711827483E-3</v>
      </c>
      <c r="Y37">
        <f>'AEO 42'!Z87/100*(SUM(Y$11:Y$13)/SUM(Y$3:Y$5,Y$11:Y$13))</f>
        <v>4.4132254861798037E-3</v>
      </c>
      <c r="Z37">
        <f>'AEO 42'!AA87/100*(SUM(Z$11:Z$13)/SUM(Z$3:Z$5,Z$11:Z$13))</f>
        <v>4.4147722444390254E-3</v>
      </c>
      <c r="AA37">
        <f>'AEO 42'!AB87/100*(SUM(AA$11:AA$13)/SUM(AA$3:AA$5,AA$11:AA$13))</f>
        <v>4.4023594038377373E-3</v>
      </c>
      <c r="AB37">
        <f>'AEO 42'!AC87/100*(SUM(AB$11:AB$13)/SUM(AB$3:AB$5,AB$11:AB$13))</f>
        <v>4.3790607805111598E-3</v>
      </c>
      <c r="AC37">
        <f>'AEO 42'!AD87/100*(SUM(AC$11:AC$13)/SUM(AC$3:AC$5,AC$11:AC$13))</f>
        <v>4.3898009649317032E-3</v>
      </c>
      <c r="AD37">
        <f>'AEO 42'!AE87/100*(SUM(AD$11:AD$13)/SUM(AD$3:AD$5,AD$11:AD$13))</f>
        <v>4.3518658941255435E-3</v>
      </c>
      <c r="AE37">
        <f>'AEO 42'!AF87/100*(SUM(AE$11:AE$13)/SUM(AE$3:AE$5,AE$11:AE$13))</f>
        <v>4.3593680187490073E-3</v>
      </c>
      <c r="AF37">
        <f>'AEO 42'!AG87/100*(SUM(AF$11:AF$13)/SUM(AF$3:AF$5,AF$11:AF$13))</f>
        <v>4.3645530923461387E-3</v>
      </c>
      <c r="AG37">
        <f>'AEO 42'!AH87/100*(SUM(AG$11:AG$13)/SUM(AG$3:AG$5,AG$11:AG$13))</f>
        <v>4.3732150117329407E-3</v>
      </c>
      <c r="AH37">
        <f>'AEO 42'!AI87/100*(SUM(AH$11:AH$13)/SUM(AH$3:AH$5,AH$11:AH$13))</f>
        <v>-1.7334530707373735E-5</v>
      </c>
      <c r="AI37" t="e">
        <f>'AEO 42'!AJ87/100*(SUM(AI$11:AI$13)/SUM(AI$3:AI$5,AI$11:AI$13))</f>
        <v>#DIV/0!</v>
      </c>
    </row>
    <row r="38" spans="1:35" x14ac:dyDescent="0.45">
      <c r="A38" t="str">
        <f>'AEO 42'!B88</f>
        <v xml:space="preserve">      Large Pickup</v>
      </c>
      <c r="B38">
        <f>'AEO 42'!C88/100*(SUM(B$11:B$13)/SUM(B$3:B$5,B$11:B$13))</f>
        <v>2.0615775556799949E-2</v>
      </c>
      <c r="C38">
        <f>'AEO 42'!D88/100*(SUM(C$11:C$13)/SUM(C$3:C$5,C$11:C$13))</f>
        <v>2.4422537816416123E-2</v>
      </c>
      <c r="D38">
        <f>'AEO 42'!E88/100*(SUM(D$11:D$13)/SUM(D$3:D$5,D$11:D$13))</f>
        <v>2.5546263421749833E-2</v>
      </c>
      <c r="E38">
        <f>'AEO 42'!F88/100*(SUM(E$11:E$13)/SUM(E$3:E$5,E$11:E$13))</f>
        <v>2.6705821430698547E-2</v>
      </c>
      <c r="F38">
        <f>'AEO 42'!G88/100*(SUM(F$11:F$13)/SUM(F$3:F$5,F$11:F$13))</f>
        <v>2.7557128962382941E-2</v>
      </c>
      <c r="G38">
        <f>'AEO 42'!H88/100*(SUM(G$11:G$13)/SUM(G$3:G$5,G$11:G$13))</f>
        <v>2.811811991433355E-2</v>
      </c>
      <c r="H38">
        <f>'AEO 42'!I88/100*(SUM(H$11:H$13)/SUM(H$3:H$5,H$11:H$13))</f>
        <v>2.8537475297215054E-2</v>
      </c>
      <c r="I38">
        <f>'AEO 42'!J88/100*(SUM(I$11:I$13)/SUM(I$3:I$5,I$11:I$13))</f>
        <v>2.8586041682785158E-2</v>
      </c>
      <c r="J38">
        <f>'AEO 42'!K88/100*(SUM(J$11:J$13)/SUM(J$3:J$5,J$11:J$13))</f>
        <v>2.8636192858271601E-2</v>
      </c>
      <c r="K38">
        <f>'AEO 42'!L88/100*(SUM(K$11:K$13)/SUM(K$3:K$5,K$11:K$13))</f>
        <v>2.8643302605753498E-2</v>
      </c>
      <c r="L38">
        <f>'AEO 42'!M88/100*(SUM(L$11:L$13)/SUM(L$3:L$5,L$11:L$13))</f>
        <v>2.8644623682854732E-2</v>
      </c>
      <c r="M38">
        <f>'AEO 42'!N88/100*(SUM(M$11:M$13)/SUM(M$3:M$5,M$11:M$13))</f>
        <v>2.8656209640138368E-2</v>
      </c>
      <c r="N38">
        <f>'AEO 42'!O88/100*(SUM(N$11:N$13)/SUM(N$3:N$5,N$11:N$13))</f>
        <v>2.855909739473015E-2</v>
      </c>
      <c r="O38">
        <f>'AEO 42'!P88/100*(SUM(O$11:O$13)/SUM(O$3:O$5,O$11:O$13))</f>
        <v>2.8470276555129126E-2</v>
      </c>
      <c r="P38">
        <f>'AEO 42'!Q88/100*(SUM(P$11:P$13)/SUM(P$3:P$5,P$11:P$13))</f>
        <v>2.8383753222282152E-2</v>
      </c>
      <c r="Q38">
        <f>'AEO 42'!R88/100*(SUM(Q$11:Q$13)/SUM(Q$3:Q$5,Q$11:Q$13))</f>
        <v>2.8272038514324898E-2</v>
      </c>
      <c r="R38">
        <f>'AEO 42'!S88/100*(SUM(R$11:R$13)/SUM(R$3:R$5,R$11:R$13))</f>
        <v>2.8157607497595175E-2</v>
      </c>
      <c r="S38">
        <f>'AEO 42'!T88/100*(SUM(S$11:S$13)/SUM(S$3:S$5,S$11:S$13))</f>
        <v>2.8071391876822133E-2</v>
      </c>
      <c r="T38">
        <f>'AEO 42'!U88/100*(SUM(T$11:T$13)/SUM(T$3:T$5,T$11:T$13))</f>
        <v>2.7997312565786654E-2</v>
      </c>
      <c r="U38">
        <f>'AEO 42'!V88/100*(SUM(U$11:U$13)/SUM(U$3:U$5,U$11:U$13))</f>
        <v>2.7967609217982761E-2</v>
      </c>
      <c r="V38">
        <f>'AEO 42'!W88/100*(SUM(V$11:V$13)/SUM(V$3:V$5,V$11:V$13))</f>
        <v>2.7943063730694596E-2</v>
      </c>
      <c r="W38">
        <f>'AEO 42'!X88/100*(SUM(W$11:W$13)/SUM(W$3:W$5,W$11:W$13))</f>
        <v>2.792183842538179E-2</v>
      </c>
      <c r="X38">
        <f>'AEO 42'!Y88/100*(SUM(X$11:X$13)/SUM(X$3:X$5,X$11:X$13))</f>
        <v>2.7921776987271406E-2</v>
      </c>
      <c r="Y38">
        <f>'AEO 42'!Z88/100*(SUM(Y$11:Y$13)/SUM(Y$3:Y$5,Y$11:Y$13))</f>
        <v>2.7919848623833531E-2</v>
      </c>
      <c r="Z38">
        <f>'AEO 42'!AA88/100*(SUM(Z$11:Z$13)/SUM(Z$3:Z$5,Z$11:Z$13))</f>
        <v>2.7888108912043682E-2</v>
      </c>
      <c r="AA38">
        <f>'AEO 42'!AB88/100*(SUM(AA$11:AA$13)/SUM(AA$3:AA$5,AA$11:AA$13))</f>
        <v>2.7866850675511545E-2</v>
      </c>
      <c r="AB38">
        <f>'AEO 42'!AC88/100*(SUM(AB$11:AB$13)/SUM(AB$3:AB$5,AB$11:AB$13))</f>
        <v>2.7849113866718279E-2</v>
      </c>
      <c r="AC38">
        <f>'AEO 42'!AD88/100*(SUM(AC$11:AC$13)/SUM(AC$3:AC$5,AC$11:AC$13))</f>
        <v>2.7829559673431131E-2</v>
      </c>
      <c r="AD38">
        <f>'AEO 42'!AE88/100*(SUM(AD$11:AD$13)/SUM(AD$3:AD$5,AD$11:AD$13))</f>
        <v>2.7851618928912386E-2</v>
      </c>
      <c r="AE38">
        <f>'AEO 42'!AF88/100*(SUM(AE$11:AE$13)/SUM(AE$3:AE$5,AE$11:AE$13))</f>
        <v>2.7866189463654378E-2</v>
      </c>
      <c r="AF38">
        <f>'AEO 42'!AG88/100*(SUM(AF$11:AF$13)/SUM(AF$3:AF$5,AF$11:AF$13))</f>
        <v>2.7909880427386614E-2</v>
      </c>
      <c r="AG38">
        <f>'AEO 42'!AH88/100*(SUM(AG$11:AG$13)/SUM(AG$3:AG$5,AG$11:AG$13))</f>
        <v>2.7985474985020346E-2</v>
      </c>
      <c r="AH38">
        <f>'AEO 42'!AI88/100*(SUM(AH$11:AH$13)/SUM(AH$3:AH$5,AH$11:AH$13))</f>
        <v>2.1249713720465835E-5</v>
      </c>
      <c r="AI38" t="e">
        <f>'AEO 42'!AJ88/100*(SUM(AI$11:AI$13)/SUM(AI$3:AI$5,AI$11:AI$13))</f>
        <v>#DIV/0!</v>
      </c>
    </row>
    <row r="39" spans="1:35" x14ac:dyDescent="0.45">
      <c r="A39" t="str">
        <f>'AEO 42'!B89</f>
        <v xml:space="preserve">      Small Van</v>
      </c>
      <c r="B39">
        <f>'AEO 42'!C89/100*(SUM(B$11:B$13)/SUM(B$3:B$5,B$11:B$13))</f>
        <v>3.4865401732934293E-3</v>
      </c>
      <c r="C39">
        <f>'AEO 42'!D89/100*(SUM(C$11:C$13)/SUM(C$3:C$5,C$11:C$13))</f>
        <v>4.4397356706265163E-3</v>
      </c>
      <c r="D39">
        <f>'AEO 42'!E89/100*(SUM(D$11:D$13)/SUM(D$3:D$5,D$11:D$13))</f>
        <v>4.6582993633642843E-3</v>
      </c>
      <c r="E39">
        <f>'AEO 42'!F89/100*(SUM(E$11:E$13)/SUM(E$3:E$5,E$11:E$13))</f>
        <v>4.8907606112268262E-3</v>
      </c>
      <c r="F39">
        <f>'AEO 42'!G89/100*(SUM(F$11:F$13)/SUM(F$3:F$5,F$11:F$13))</f>
        <v>5.0156973554603343E-3</v>
      </c>
      <c r="G39">
        <f>'AEO 42'!H89/100*(SUM(G$11:G$13)/SUM(G$3:G$5,G$11:G$13))</f>
        <v>4.995342982191852E-3</v>
      </c>
      <c r="H39">
        <f>'AEO 42'!I89/100*(SUM(H$11:H$13)/SUM(H$3:H$5,H$11:H$13))</f>
        <v>5.2153251676573366E-3</v>
      </c>
      <c r="I39">
        <f>'AEO 42'!J89/100*(SUM(I$11:I$13)/SUM(I$3:I$5,I$11:I$13))</f>
        <v>5.2490688545524123E-3</v>
      </c>
      <c r="J39">
        <f>'AEO 42'!K89/100*(SUM(J$11:J$13)/SUM(J$3:J$5,J$11:J$13))</f>
        <v>5.2603126714000073E-3</v>
      </c>
      <c r="K39">
        <f>'AEO 42'!L89/100*(SUM(K$11:K$13)/SUM(K$3:K$5,K$11:K$13))</f>
        <v>5.2296519023368702E-3</v>
      </c>
      <c r="L39">
        <f>'AEO 42'!M89/100*(SUM(L$11:L$13)/SUM(L$3:L$5,L$11:L$13))</f>
        <v>5.2470990404562615E-3</v>
      </c>
      <c r="M39">
        <f>'AEO 42'!N89/100*(SUM(M$11:M$13)/SUM(M$3:M$5,M$11:M$13))</f>
        <v>5.2910385924208611E-3</v>
      </c>
      <c r="N39">
        <f>'AEO 42'!O89/100*(SUM(N$11:N$13)/SUM(N$3:N$5,N$11:N$13))</f>
        <v>5.1928233156370504E-3</v>
      </c>
      <c r="O39">
        <f>'AEO 42'!P89/100*(SUM(O$11:O$13)/SUM(O$3:O$5,O$11:O$13))</f>
        <v>5.1769303181667409E-3</v>
      </c>
      <c r="P39">
        <f>'AEO 42'!Q89/100*(SUM(P$11:P$13)/SUM(P$3:P$5,P$11:P$13))</f>
        <v>5.1800681937038337E-3</v>
      </c>
      <c r="Q39">
        <f>'AEO 42'!R89/100*(SUM(Q$11:Q$13)/SUM(Q$3:Q$5,Q$11:Q$13))</f>
        <v>5.1712113415854763E-3</v>
      </c>
      <c r="R39">
        <f>'AEO 42'!S89/100*(SUM(R$11:R$13)/SUM(R$3:R$5,R$11:R$13))</f>
        <v>5.1276417031348434E-3</v>
      </c>
      <c r="S39">
        <f>'AEO 42'!T89/100*(SUM(S$11:S$13)/SUM(S$3:S$5,S$11:S$13))</f>
        <v>5.1112955814345785E-3</v>
      </c>
      <c r="T39">
        <f>'AEO 42'!U89/100*(SUM(T$11:T$13)/SUM(T$3:T$5,T$11:T$13))</f>
        <v>5.0634755263178248E-3</v>
      </c>
      <c r="U39">
        <f>'AEO 42'!V89/100*(SUM(U$11:U$13)/SUM(U$3:U$5,U$11:U$13))</f>
        <v>5.0798520769624964E-3</v>
      </c>
      <c r="V39">
        <f>'AEO 42'!W89/100*(SUM(V$11:V$13)/SUM(V$3:V$5,V$11:V$13))</f>
        <v>5.0769832859351126E-3</v>
      </c>
      <c r="W39">
        <f>'AEO 42'!X89/100*(SUM(W$11:W$13)/SUM(W$3:W$5,W$11:W$13))</f>
        <v>5.0410162504736858E-3</v>
      </c>
      <c r="X39">
        <f>'AEO 42'!Y89/100*(SUM(X$11:X$13)/SUM(X$3:X$5,X$11:X$13))</f>
        <v>5.0471301082071172E-3</v>
      </c>
      <c r="Y39">
        <f>'AEO 42'!Z89/100*(SUM(Y$11:Y$13)/SUM(Y$3:Y$5,Y$11:Y$13))</f>
        <v>5.0694091031625267E-3</v>
      </c>
      <c r="Z39">
        <f>'AEO 42'!AA89/100*(SUM(Z$11:Z$13)/SUM(Z$3:Z$5,Z$11:Z$13))</f>
        <v>5.0381448498038536E-3</v>
      </c>
      <c r="AA39">
        <f>'AEO 42'!AB89/100*(SUM(AA$11:AA$13)/SUM(AA$3:AA$5,AA$11:AA$13))</f>
        <v>5.0298586524145364E-3</v>
      </c>
      <c r="AB39">
        <f>'AEO 42'!AC89/100*(SUM(AB$11:AB$13)/SUM(AB$3:AB$5,AB$11:AB$13))</f>
        <v>5.0401221826604703E-3</v>
      </c>
      <c r="AC39">
        <f>'AEO 42'!AD89/100*(SUM(AC$11:AC$13)/SUM(AC$3:AC$5,AC$11:AC$13))</f>
        <v>5.0025485206527239E-3</v>
      </c>
      <c r="AD39">
        <f>'AEO 42'!AE89/100*(SUM(AD$11:AD$13)/SUM(AD$3:AD$5,AD$11:AD$13))</f>
        <v>5.0491271902663275E-3</v>
      </c>
      <c r="AE39">
        <f>'AEO 42'!AF89/100*(SUM(AE$11:AE$13)/SUM(AE$3:AE$5,AE$11:AE$13))</f>
        <v>5.0304516478680839E-3</v>
      </c>
      <c r="AF39">
        <f>'AEO 42'!AG89/100*(SUM(AF$11:AF$13)/SUM(AF$3:AF$5,AF$11:AF$13))</f>
        <v>5.0261959383668267E-3</v>
      </c>
      <c r="AG39">
        <f>'AEO 42'!AH89/100*(SUM(AG$11:AG$13)/SUM(AG$3:AG$5,AG$11:AG$13))</f>
        <v>5.0329641512524715E-3</v>
      </c>
      <c r="AH39">
        <f>'AEO 42'!AI89/100*(SUM(AH$11:AH$13)/SUM(AH$3:AH$5,AH$11:AH$13))</f>
        <v>3.2786761889222428E-5</v>
      </c>
      <c r="AI39" t="e">
        <f>'AEO 42'!AJ89/100*(SUM(AI$11:AI$13)/SUM(AI$3:AI$5,AI$11:AI$13))</f>
        <v>#DIV/0!</v>
      </c>
    </row>
    <row r="40" spans="1:35" x14ac:dyDescent="0.45">
      <c r="A40" t="str">
        <f>'AEO 42'!B90</f>
        <v xml:space="preserve">      Large Van</v>
      </c>
      <c r="B40">
        <f>'AEO 42'!C90/100*(SUM(B$11:B$13)/SUM(B$3:B$5,B$11:B$13))</f>
        <v>4.4543767781926166E-3</v>
      </c>
      <c r="C40">
        <f>'AEO 42'!D90/100*(SUM(C$11:C$13)/SUM(C$3:C$5,C$11:C$13))</f>
        <v>5.1201874305601709E-3</v>
      </c>
      <c r="D40">
        <f>'AEO 42'!E90/100*(SUM(D$11:D$13)/SUM(D$3:D$5,D$11:D$13))</f>
        <v>5.2366492941587359E-3</v>
      </c>
      <c r="E40">
        <f>'AEO 42'!F90/100*(SUM(E$11:E$13)/SUM(E$3:E$5,E$11:E$13))</f>
        <v>5.3890244393948704E-3</v>
      </c>
      <c r="F40">
        <f>'AEO 42'!G90/100*(SUM(F$11:F$13)/SUM(F$3:F$5,F$11:F$13))</f>
        <v>5.5000328421177993E-3</v>
      </c>
      <c r="G40">
        <f>'AEO 42'!H90/100*(SUM(G$11:G$13)/SUM(G$3:G$5,G$11:G$13))</f>
        <v>5.5910343173573825E-3</v>
      </c>
      <c r="H40">
        <f>'AEO 42'!I90/100*(SUM(H$11:H$13)/SUM(H$3:H$5,H$11:H$13))</f>
        <v>5.6313519892658512E-3</v>
      </c>
      <c r="I40">
        <f>'AEO 42'!J90/100*(SUM(I$11:I$13)/SUM(I$3:I$5,I$11:I$13))</f>
        <v>5.6283987647923073E-3</v>
      </c>
      <c r="J40">
        <f>'AEO 42'!K90/100*(SUM(J$11:J$13)/SUM(J$3:J$5,J$11:J$13))</f>
        <v>5.6028972335237168E-3</v>
      </c>
      <c r="K40">
        <f>'AEO 42'!L90/100*(SUM(K$11:K$13)/SUM(K$3:K$5,K$11:K$13))</f>
        <v>5.5751237496559844E-3</v>
      </c>
      <c r="L40">
        <f>'AEO 42'!M90/100*(SUM(L$11:L$13)/SUM(L$3:L$5,L$11:L$13))</f>
        <v>5.5470642416632432E-3</v>
      </c>
      <c r="M40">
        <f>'AEO 42'!N90/100*(SUM(M$11:M$13)/SUM(M$3:M$5,M$11:M$13))</f>
        <v>5.5190994561098976E-3</v>
      </c>
      <c r="N40">
        <f>'AEO 42'!O90/100*(SUM(N$11:N$13)/SUM(N$3:N$5,N$11:N$13))</f>
        <v>5.480221508172723E-3</v>
      </c>
      <c r="O40">
        <f>'AEO 42'!P90/100*(SUM(O$11:O$13)/SUM(O$3:O$5,O$11:O$13))</f>
        <v>5.44258577921775E-3</v>
      </c>
      <c r="P40">
        <f>'AEO 42'!Q90/100*(SUM(P$11:P$13)/SUM(P$3:P$5,P$11:P$13))</f>
        <v>5.4050159132627293E-3</v>
      </c>
      <c r="Q40">
        <f>'AEO 42'!R90/100*(SUM(Q$11:Q$13)/SUM(Q$3:Q$5,Q$11:Q$13))</f>
        <v>5.3734179841855067E-3</v>
      </c>
      <c r="R40">
        <f>'AEO 42'!S90/100*(SUM(R$11:R$13)/SUM(R$3:R$5,R$11:R$13))</f>
        <v>5.337631390584005E-3</v>
      </c>
      <c r="S40">
        <f>'AEO 42'!T90/100*(SUM(S$11:S$13)/SUM(S$3:S$5,S$11:S$13))</f>
        <v>5.305813777864864E-3</v>
      </c>
      <c r="T40">
        <f>'AEO 42'!U90/100*(SUM(T$11:T$13)/SUM(T$3:T$5,T$11:T$13))</f>
        <v>5.2790721960178375E-3</v>
      </c>
      <c r="U40">
        <f>'AEO 42'!V90/100*(SUM(U$11:U$13)/SUM(U$3:U$5,U$11:U$13))</f>
        <v>5.2585599534125315E-3</v>
      </c>
      <c r="V40">
        <f>'AEO 42'!W90/100*(SUM(V$11:V$13)/SUM(V$3:V$5,V$11:V$13))</f>
        <v>5.2412815248875054E-3</v>
      </c>
      <c r="W40">
        <f>'AEO 42'!X90/100*(SUM(W$11:W$13)/SUM(W$3:W$5,W$11:W$13))</f>
        <v>5.2270994704614595E-3</v>
      </c>
      <c r="X40">
        <f>'AEO 42'!Y90/100*(SUM(X$11:X$13)/SUM(X$3:X$5,X$11:X$13))</f>
        <v>5.2148491473282916E-3</v>
      </c>
      <c r="Y40">
        <f>'AEO 42'!Z90/100*(SUM(Y$11:Y$13)/SUM(Y$3:Y$5,Y$11:Y$13))</f>
        <v>5.2024662497190937E-3</v>
      </c>
      <c r="Z40">
        <f>'AEO 42'!AA90/100*(SUM(Z$11:Z$13)/SUM(Z$3:Z$5,Z$11:Z$13))</f>
        <v>5.1875818653856921E-3</v>
      </c>
      <c r="AA40">
        <f>'AEO 42'!AB90/100*(SUM(AA$11:AA$13)/SUM(AA$3:AA$5,AA$11:AA$13))</f>
        <v>5.1737659203514455E-3</v>
      </c>
      <c r="AB40">
        <f>'AEO 42'!AC90/100*(SUM(AB$11:AB$13)/SUM(AB$3:AB$5,AB$11:AB$13))</f>
        <v>5.1606417040354529E-3</v>
      </c>
      <c r="AC40">
        <f>'AEO 42'!AD90/100*(SUM(AC$11:AC$13)/SUM(AC$3:AC$5,AC$11:AC$13))</f>
        <v>5.1495188958245149E-3</v>
      </c>
      <c r="AD40">
        <f>'AEO 42'!AE90/100*(SUM(AD$11:AD$13)/SUM(AD$3:AD$5,AD$11:AD$13))</f>
        <v>5.1428011319046068E-3</v>
      </c>
      <c r="AE40">
        <f>'AEO 42'!AF90/100*(SUM(AE$11:AE$13)/SUM(AE$3:AE$5,AE$11:AE$13))</f>
        <v>5.1379916068906902E-3</v>
      </c>
      <c r="AF40">
        <f>'AEO 42'!AG90/100*(SUM(AF$11:AF$13)/SUM(AF$3:AF$5,AF$11:AF$13))</f>
        <v>5.1381863844213449E-3</v>
      </c>
      <c r="AG40">
        <f>'AEO 42'!AH90/100*(SUM(AG$11:AG$13)/SUM(AG$3:AG$5,AG$11:AG$13))</f>
        <v>5.1450425994858072E-3</v>
      </c>
      <c r="AH40">
        <f>'AEO 42'!AI90/100*(SUM(AH$11:AH$13)/SUM(AH$3:AH$5,AH$11:AH$13))</f>
        <v>-8.9539540506514523E-6</v>
      </c>
      <c r="AI40" t="e">
        <f>'AEO 42'!AJ90/100*(SUM(AI$11:AI$13)/SUM(AI$3:AI$5,AI$11:AI$13))</f>
        <v>#DIV/0!</v>
      </c>
    </row>
    <row r="41" spans="1:35" x14ac:dyDescent="0.45">
      <c r="A41" t="str">
        <f>'AEO 42'!B91</f>
        <v xml:space="preserve">      Small Utility</v>
      </c>
      <c r="B41">
        <f>'AEO 42'!C91/100*(SUM(B$11:B$13)/SUM(B$3:B$5,B$11:B$13))</f>
        <v>5.4688567604729539E-3</v>
      </c>
      <c r="C41">
        <f>'AEO 42'!D91/100*(SUM(C$11:C$13)/SUM(C$3:C$5,C$11:C$13))</f>
        <v>5.8401720865342913E-3</v>
      </c>
      <c r="D41">
        <f>'AEO 42'!E91/100*(SUM(D$11:D$13)/SUM(D$3:D$5,D$11:D$13))</f>
        <v>5.856375479577504E-3</v>
      </c>
      <c r="E41">
        <f>'AEO 42'!F91/100*(SUM(E$11:E$13)/SUM(E$3:E$5,E$11:E$13))</f>
        <v>5.9317967824039381E-3</v>
      </c>
      <c r="F41">
        <f>'AEO 42'!G91/100*(SUM(F$11:F$13)/SUM(F$3:F$5,F$11:F$13))</f>
        <v>5.9950125748357034E-3</v>
      </c>
      <c r="G41">
        <f>'AEO 42'!H91/100*(SUM(G$11:G$13)/SUM(G$3:G$5,G$11:G$13))</f>
        <v>6.0700588733060929E-3</v>
      </c>
      <c r="H41">
        <f>'AEO 42'!I91/100*(SUM(H$11:H$13)/SUM(H$3:H$5,H$11:H$13))</f>
        <v>6.0000679613572703E-3</v>
      </c>
      <c r="I41">
        <f>'AEO 42'!J91/100*(SUM(I$11:I$13)/SUM(I$3:I$5,I$11:I$13))</f>
        <v>5.9337372780283813E-3</v>
      </c>
      <c r="J41">
        <f>'AEO 42'!K91/100*(SUM(J$11:J$13)/SUM(J$3:J$5,J$11:J$13))</f>
        <v>5.8756012390268394E-3</v>
      </c>
      <c r="K41">
        <f>'AEO 42'!L91/100*(SUM(K$11:K$13)/SUM(K$3:K$5,K$11:K$13))</f>
        <v>5.828180015793407E-3</v>
      </c>
      <c r="L41">
        <f>'AEO 42'!M91/100*(SUM(L$11:L$13)/SUM(L$3:L$5,L$11:L$13))</f>
        <v>5.7708612537544102E-3</v>
      </c>
      <c r="M41">
        <f>'AEO 42'!N91/100*(SUM(M$11:M$13)/SUM(M$3:M$5,M$11:M$13))</f>
        <v>5.7127485385265117E-3</v>
      </c>
      <c r="N41">
        <f>'AEO 42'!O91/100*(SUM(N$11:N$13)/SUM(N$3:N$5,N$11:N$13))</f>
        <v>5.6678408255625753E-3</v>
      </c>
      <c r="O41">
        <f>'AEO 42'!P91/100*(SUM(O$11:O$13)/SUM(O$3:O$5,O$11:O$13))</f>
        <v>5.6099627749506813E-3</v>
      </c>
      <c r="P41">
        <f>'AEO 42'!Q91/100*(SUM(P$11:P$13)/SUM(P$3:P$5,P$11:P$13))</f>
        <v>5.5486326675322512E-3</v>
      </c>
      <c r="Q41">
        <f>'AEO 42'!R91/100*(SUM(Q$11:Q$13)/SUM(Q$3:Q$5,Q$11:Q$13))</f>
        <v>5.486889719245519E-3</v>
      </c>
      <c r="R41">
        <f>'AEO 42'!S91/100*(SUM(R$11:R$13)/SUM(R$3:R$5,R$11:R$13))</f>
        <v>5.4378108988395691E-3</v>
      </c>
      <c r="S41">
        <f>'AEO 42'!T91/100*(SUM(S$11:S$13)/SUM(S$3:S$5,S$11:S$13))</f>
        <v>5.3908356091323358E-3</v>
      </c>
      <c r="T41">
        <f>'AEO 42'!U91/100*(SUM(T$11:T$13)/SUM(T$3:T$5,T$11:T$13))</f>
        <v>5.3581255865877116E-3</v>
      </c>
      <c r="U41">
        <f>'AEO 42'!V91/100*(SUM(U$11:U$13)/SUM(U$3:U$5,U$11:U$13))</f>
        <v>5.3190723194036799E-3</v>
      </c>
      <c r="V41">
        <f>'AEO 42'!W91/100*(SUM(V$11:V$13)/SUM(V$3:V$5,V$11:V$13))</f>
        <v>5.2891346013103132E-3</v>
      </c>
      <c r="W41">
        <f>'AEO 42'!X91/100*(SUM(W$11:W$13)/SUM(W$3:W$5,W$11:W$13))</f>
        <v>5.2717431432307777E-3</v>
      </c>
      <c r="X41">
        <f>'AEO 42'!Y91/100*(SUM(X$11:X$13)/SUM(X$3:X$5,X$11:X$13))</f>
        <v>5.2461074945751281E-3</v>
      </c>
      <c r="Y41">
        <f>'AEO 42'!Z91/100*(SUM(Y$11:Y$13)/SUM(Y$3:Y$5,Y$11:Y$13))</f>
        <v>5.2179288327831612E-3</v>
      </c>
      <c r="Z41">
        <f>'AEO 42'!AA91/100*(SUM(Z$11:Z$13)/SUM(Z$3:Z$5,Z$11:Z$13))</f>
        <v>5.1994039460269799E-3</v>
      </c>
      <c r="AA41">
        <f>'AEO 42'!AB91/100*(SUM(AA$11:AA$13)/SUM(AA$3:AA$5,AA$11:AA$13))</f>
        <v>5.1766538402081607E-3</v>
      </c>
      <c r="AB41">
        <f>'AEO 42'!AC91/100*(SUM(AB$11:AB$13)/SUM(AB$3:AB$5,AB$11:AB$13))</f>
        <v>5.1514550767389937E-3</v>
      </c>
      <c r="AC41">
        <f>'AEO 42'!AD91/100*(SUM(AC$11:AC$13)/SUM(AC$3:AC$5,AC$11:AC$13))</f>
        <v>5.1400533739319118E-3</v>
      </c>
      <c r="AD41">
        <f>'AEO 42'!AE91/100*(SUM(AD$11:AD$13)/SUM(AD$3:AD$5,AD$11:AD$13))</f>
        <v>5.114348930805146E-3</v>
      </c>
      <c r="AE41">
        <f>'AEO 42'!AF91/100*(SUM(AE$11:AE$13)/SUM(AE$3:AE$5,AE$11:AE$13))</f>
        <v>5.1060436795800019E-3</v>
      </c>
      <c r="AF41">
        <f>'AEO 42'!AG91/100*(SUM(AF$11:AF$13)/SUM(AF$3:AF$5,AF$11:AF$13))</f>
        <v>5.1005711433870955E-3</v>
      </c>
      <c r="AG41">
        <f>'AEO 42'!AH91/100*(SUM(AG$11:AG$13)/SUM(AG$3:AG$5,AG$11:AG$13))</f>
        <v>5.1000978262173624E-3</v>
      </c>
      <c r="AH41">
        <f>'AEO 42'!AI91/100*(SUM(AH$11:AH$13)/SUM(AH$3:AH$5,AH$11:AH$13))</f>
        <v>-4.8725495102283747E-5</v>
      </c>
      <c r="AI41" t="e">
        <f>'AEO 42'!AJ91/100*(SUM(AI$11:AI$13)/SUM(AI$3:AI$5,AI$11:AI$13))</f>
        <v>#DIV/0!</v>
      </c>
    </row>
    <row r="42" spans="1:35" x14ac:dyDescent="0.45">
      <c r="A42" t="str">
        <f>'AEO 42'!B92</f>
        <v xml:space="preserve">      Large Utility</v>
      </c>
      <c r="B42">
        <f>'AEO 42'!C92/100*(SUM(B$11:B$13)/SUM(B$3:B$5,B$11:B$13))</f>
        <v>5.4051110269975377E-3</v>
      </c>
      <c r="C42">
        <f>'AEO 42'!D92/100*(SUM(C$11:C$13)/SUM(C$3:C$5,C$11:C$13))</f>
        <v>5.9441726096080977E-3</v>
      </c>
      <c r="D42">
        <f>'AEO 42'!E92/100*(SUM(D$11:D$13)/SUM(D$3:D$5,D$11:D$13))</f>
        <v>6.0362164603044964E-3</v>
      </c>
      <c r="E42">
        <f>'AEO 42'!F92/100*(SUM(E$11:E$13)/SUM(E$3:E$5,E$11:E$13))</f>
        <v>6.1729980572586525E-3</v>
      </c>
      <c r="F42">
        <f>'AEO 42'!G92/100*(SUM(F$11:F$13)/SUM(F$3:F$5,F$11:F$13))</f>
        <v>6.2703822871077531E-3</v>
      </c>
      <c r="G42">
        <f>'AEO 42'!H92/100*(SUM(G$11:G$13)/SUM(G$3:G$5,G$11:G$13))</f>
        <v>6.3535008354384239E-3</v>
      </c>
      <c r="H42">
        <f>'AEO 42'!I92/100*(SUM(H$11:H$13)/SUM(H$3:H$5,H$11:H$13))</f>
        <v>6.3633624524597242E-3</v>
      </c>
      <c r="I42">
        <f>'AEO 42'!J92/100*(SUM(I$11:I$13)/SUM(I$3:I$5,I$11:I$13))</f>
        <v>6.2996267671969614E-3</v>
      </c>
      <c r="J42">
        <f>'AEO 42'!K92/100*(SUM(J$11:J$13)/SUM(J$3:J$5,J$11:J$13))</f>
        <v>6.2633692768830004E-3</v>
      </c>
      <c r="K42">
        <f>'AEO 42'!L92/100*(SUM(K$11:K$13)/SUM(K$3:K$5,K$11:K$13))</f>
        <v>6.2245838938276817E-3</v>
      </c>
      <c r="L42">
        <f>'AEO 42'!M92/100*(SUM(L$11:L$13)/SUM(L$3:L$5,L$11:L$13))</f>
        <v>6.1881967386961849E-3</v>
      </c>
      <c r="M42">
        <f>'AEO 42'!N92/100*(SUM(M$11:M$13)/SUM(M$3:M$5,M$11:M$13))</f>
        <v>6.1535533274623263E-3</v>
      </c>
      <c r="N42">
        <f>'AEO 42'!O92/100*(SUM(N$11:N$13)/SUM(N$3:N$5,N$11:N$13))</f>
        <v>6.1010077605491162E-3</v>
      </c>
      <c r="O42">
        <f>'AEO 42'!P92/100*(SUM(O$11:O$13)/SUM(O$3:O$5,O$11:O$13))</f>
        <v>6.0537528676362839E-3</v>
      </c>
      <c r="P42">
        <f>'AEO 42'!Q92/100*(SUM(P$11:P$13)/SUM(P$3:P$5,P$11:P$13))</f>
        <v>6.0070246875010089E-3</v>
      </c>
      <c r="Q42">
        <f>'AEO 42'!R92/100*(SUM(Q$11:Q$13)/SUM(Q$3:Q$5,Q$11:Q$13))</f>
        <v>5.9529554085967357E-3</v>
      </c>
      <c r="R42">
        <f>'AEO 42'!S92/100*(SUM(R$11:R$13)/SUM(R$3:R$5,R$11:R$13))</f>
        <v>5.904365179592125E-3</v>
      </c>
      <c r="S42">
        <f>'AEO 42'!T92/100*(SUM(S$11:S$13)/SUM(S$3:S$5,S$11:S$13))</f>
        <v>5.8645660196997166E-3</v>
      </c>
      <c r="T42">
        <f>'AEO 42'!U92/100*(SUM(T$11:T$13)/SUM(T$3:T$5,T$11:T$13))</f>
        <v>5.8293421927803771E-3</v>
      </c>
      <c r="U42">
        <f>'AEO 42'!V92/100*(SUM(U$11:U$13)/SUM(U$3:U$5,U$11:U$13))</f>
        <v>5.803365138038666E-3</v>
      </c>
      <c r="V42">
        <f>'AEO 42'!W92/100*(SUM(V$11:V$13)/SUM(V$3:V$5,V$11:V$13))</f>
        <v>5.7805958188627731E-3</v>
      </c>
      <c r="W42">
        <f>'AEO 42'!X92/100*(SUM(W$11:W$13)/SUM(W$3:W$5,W$11:W$13))</f>
        <v>5.7608820000656941E-3</v>
      </c>
      <c r="X42">
        <f>'AEO 42'!Y92/100*(SUM(X$11:X$13)/SUM(X$3:X$5,X$11:X$13))</f>
        <v>5.7435220771468627E-3</v>
      </c>
      <c r="Y42">
        <f>'AEO 42'!Z92/100*(SUM(Y$11:Y$13)/SUM(Y$3:Y$5,Y$11:Y$13))</f>
        <v>5.7274781771490752E-3</v>
      </c>
      <c r="Z42">
        <f>'AEO 42'!AA92/100*(SUM(Z$11:Z$13)/SUM(Z$3:Z$5,Z$11:Z$13))</f>
        <v>5.7074418928768572E-3</v>
      </c>
      <c r="AA42">
        <f>'AEO 42'!AB92/100*(SUM(AA$11:AA$13)/SUM(AA$3:AA$5,AA$11:AA$13))</f>
        <v>5.6887983316485993E-3</v>
      </c>
      <c r="AB42">
        <f>'AEO 42'!AC92/100*(SUM(AB$11:AB$13)/SUM(AB$3:AB$5,AB$11:AB$13))</f>
        <v>5.6721676205368134E-3</v>
      </c>
      <c r="AC42">
        <f>'AEO 42'!AD92/100*(SUM(AC$11:AC$13)/SUM(AC$3:AC$5,AC$11:AC$13))</f>
        <v>5.656365468002772E-3</v>
      </c>
      <c r="AD42">
        <f>'AEO 42'!AE92/100*(SUM(AD$11:AD$13)/SUM(AD$3:AD$5,AD$11:AD$13))</f>
        <v>5.6473346532506206E-3</v>
      </c>
      <c r="AE42">
        <f>'AEO 42'!AF92/100*(SUM(AE$11:AE$13)/SUM(AE$3:AE$5,AE$11:AE$13))</f>
        <v>5.6384952402016818E-3</v>
      </c>
      <c r="AF42">
        <f>'AEO 42'!AG92/100*(SUM(AF$11:AF$13)/SUM(AF$3:AF$5,AF$11:AF$13))</f>
        <v>5.6354256858877089E-3</v>
      </c>
      <c r="AG42">
        <f>'AEO 42'!AH92/100*(SUM(AG$11:AG$13)/SUM(AG$3:AG$5,AG$11:AG$13))</f>
        <v>5.638738803725174E-3</v>
      </c>
      <c r="AH42">
        <f>'AEO 42'!AI92/100*(SUM(AH$11:AH$13)/SUM(AH$3:AH$5,AH$11:AH$13))</f>
        <v>-2.7915949886248383E-5</v>
      </c>
      <c r="AI42" t="e">
        <f>'AEO 42'!AJ92/100*(SUM(AI$11:AI$13)/SUM(AI$3:AI$5,AI$11:AI$13))</f>
        <v>#DIV/0!</v>
      </c>
    </row>
    <row r="43" spans="1:35" x14ac:dyDescent="0.45">
      <c r="A43" t="str">
        <f>'AEO 42'!B93</f>
        <v xml:space="preserve">      Small Crossover Utility</v>
      </c>
      <c r="B43">
        <f>'AEO 42'!C93/100*(SUM(B$11:B$13)/SUM(B$3:B$5,B$11:B$13))</f>
        <v>2.4693671952034937E-2</v>
      </c>
      <c r="C43">
        <f>'AEO 42'!D93/100*(SUM(C$11:C$13)/SUM(C$3:C$5,C$11:C$13))</f>
        <v>2.785499640052418E-2</v>
      </c>
      <c r="D43">
        <f>'AEO 42'!E93/100*(SUM(D$11:D$13)/SUM(D$3:D$5,D$11:D$13))</f>
        <v>2.8737953376392768E-2</v>
      </c>
      <c r="E43">
        <f>'AEO 42'!F93/100*(SUM(E$11:E$13)/SUM(E$3:E$5,E$11:E$13))</f>
        <v>2.9740807194052397E-2</v>
      </c>
      <c r="F43">
        <f>'AEO 42'!G93/100*(SUM(F$11:F$13)/SUM(F$3:F$5,F$11:F$13))</f>
        <v>3.0532054560528401E-2</v>
      </c>
      <c r="G43">
        <f>'AEO 42'!H93/100*(SUM(G$11:G$13)/SUM(G$3:G$5,G$11:G$13))</f>
        <v>3.1181923724287158E-2</v>
      </c>
      <c r="H43">
        <f>'AEO 42'!I93/100*(SUM(H$11:H$13)/SUM(H$3:H$5,H$11:H$13))</f>
        <v>3.1090405654071934E-2</v>
      </c>
      <c r="I43">
        <f>'AEO 42'!J93/100*(SUM(I$11:I$13)/SUM(I$3:I$5,I$11:I$13))</f>
        <v>3.1187541013401061E-2</v>
      </c>
      <c r="J43">
        <f>'AEO 42'!K93/100*(SUM(J$11:J$13)/SUM(J$3:J$5,J$11:J$13))</f>
        <v>3.1147762230159554E-2</v>
      </c>
      <c r="K43">
        <f>'AEO 42'!L93/100*(SUM(K$11:K$13)/SUM(K$3:K$5,K$11:K$13))</f>
        <v>3.1114745838476E-2</v>
      </c>
      <c r="L43">
        <f>'AEO 42'!M93/100*(SUM(L$11:L$13)/SUM(L$3:L$5,L$11:L$13))</f>
        <v>3.1031177046491797E-2</v>
      </c>
      <c r="M43">
        <f>'AEO 42'!N93/100*(SUM(M$11:M$13)/SUM(M$3:M$5,M$11:M$13))</f>
        <v>3.0906256946858918E-2</v>
      </c>
      <c r="N43">
        <f>'AEO 42'!O93/100*(SUM(N$11:N$13)/SUM(N$3:N$5,N$11:N$13))</f>
        <v>3.0810308550113456E-2</v>
      </c>
      <c r="O43">
        <f>'AEO 42'!P93/100*(SUM(O$11:O$13)/SUM(O$3:O$5,O$11:O$13))</f>
        <v>3.0662848650166295E-2</v>
      </c>
      <c r="P43">
        <f>'AEO 42'!Q93/100*(SUM(P$11:P$13)/SUM(P$3:P$5,P$11:P$13))</f>
        <v>3.0488106336183086E-2</v>
      </c>
      <c r="Q43">
        <f>'AEO 42'!R93/100*(SUM(Q$11:Q$13)/SUM(Q$3:Q$5,Q$11:Q$13))</f>
        <v>3.0298016187288269E-2</v>
      </c>
      <c r="R43">
        <f>'AEO 42'!S93/100*(SUM(R$11:R$13)/SUM(R$3:R$5,R$11:R$13))</f>
        <v>3.0150016539068989E-2</v>
      </c>
      <c r="S43">
        <f>'AEO 42'!T93/100*(SUM(S$11:S$13)/SUM(S$3:S$5,S$11:S$13))</f>
        <v>3.0016467666692387E-2</v>
      </c>
      <c r="T43">
        <f>'AEO 42'!U93/100*(SUM(T$11:T$13)/SUM(T$3:T$5,T$11:T$13))</f>
        <v>2.9935968727110785E-2</v>
      </c>
      <c r="U43">
        <f>'AEO 42'!V93/100*(SUM(U$11:U$13)/SUM(U$3:U$5,U$11:U$13))</f>
        <v>2.9842210510878171E-2</v>
      </c>
      <c r="V43">
        <f>'AEO 42'!W93/100*(SUM(V$11:V$13)/SUM(V$3:V$5,V$11:V$13))</f>
        <v>2.978280936684059E-2</v>
      </c>
      <c r="W43">
        <f>'AEO 42'!X93/100*(SUM(W$11:W$13)/SUM(W$3:W$5,W$11:W$13))</f>
        <v>2.9768427818756514E-2</v>
      </c>
      <c r="X43">
        <f>'AEO 42'!Y93/100*(SUM(X$11:X$13)/SUM(X$3:X$5,X$11:X$13))</f>
        <v>2.9725783657787646E-2</v>
      </c>
      <c r="Y43">
        <f>'AEO 42'!Z93/100*(SUM(Y$11:Y$13)/SUM(Y$3:Y$5,Y$11:Y$13))</f>
        <v>2.9671262484117066E-2</v>
      </c>
      <c r="Z43">
        <f>'AEO 42'!AA93/100*(SUM(Z$11:Z$13)/SUM(Z$3:Z$5,Z$11:Z$13))</f>
        <v>2.964123498878931E-2</v>
      </c>
      <c r="AA43">
        <f>'AEO 42'!AB93/100*(SUM(AA$11:AA$13)/SUM(AA$3:AA$5,AA$11:AA$13))</f>
        <v>2.9595735913134972E-2</v>
      </c>
      <c r="AB43">
        <f>'AEO 42'!AC93/100*(SUM(AB$11:AB$13)/SUM(AB$3:AB$5,AB$11:AB$13))</f>
        <v>2.954180180924033E-2</v>
      </c>
      <c r="AC43">
        <f>'AEO 42'!AD93/100*(SUM(AC$11:AC$13)/SUM(AC$3:AC$5,AC$11:AC$13))</f>
        <v>2.9535703378105387E-2</v>
      </c>
      <c r="AD43">
        <f>'AEO 42'!AE93/100*(SUM(AD$11:AD$13)/SUM(AD$3:AD$5,AD$11:AD$13))</f>
        <v>2.9489660421941885E-2</v>
      </c>
      <c r="AE43">
        <f>'AEO 42'!AF93/100*(SUM(AE$11:AE$13)/SUM(AE$3:AE$5,AE$11:AE$13))</f>
        <v>2.950414013160103E-2</v>
      </c>
      <c r="AF43">
        <f>'AEO 42'!AG93/100*(SUM(AF$11:AF$13)/SUM(AF$3:AF$5,AF$11:AF$13))</f>
        <v>2.9538164955216939E-2</v>
      </c>
      <c r="AG43">
        <f>'AEO 42'!AH93/100*(SUM(AG$11:AG$13)/SUM(AG$3:AG$5,AG$11:AG$13))</f>
        <v>2.9601865602372004E-2</v>
      </c>
      <c r="AH43">
        <f>'AEO 42'!AI93/100*(SUM(AH$11:AH$13)/SUM(AH$3:AH$5,AH$11:AH$13))</f>
        <v>-2.0213001058715117E-6</v>
      </c>
      <c r="AI43" t="e">
        <f>'AEO 42'!AJ93/100*(SUM(AI$11:AI$13)/SUM(AI$3:AI$5,AI$11:AI$13))</f>
        <v>#DIV/0!</v>
      </c>
    </row>
    <row r="44" spans="1:35" x14ac:dyDescent="0.45">
      <c r="A44" t="str">
        <f>'AEO 42'!B94</f>
        <v xml:space="preserve">      Large Crossover Utility</v>
      </c>
      <c r="B44">
        <f>'AEO 42'!C94/100*(SUM(B$11:B$13)/SUM(B$3:B$5,B$11:B$13))</f>
        <v>3.9721372319778944E-2</v>
      </c>
      <c r="C44">
        <f>'AEO 42'!D94/100*(SUM(C$11:C$13)/SUM(C$3:C$5,C$11:C$13))</f>
        <v>4.5183718511115113E-2</v>
      </c>
      <c r="D44">
        <f>'AEO 42'!E94/100*(SUM(D$11:D$13)/SUM(D$3:D$5,D$11:D$13))</f>
        <v>4.6645596377797277E-2</v>
      </c>
      <c r="E44">
        <f>'AEO 42'!F94/100*(SUM(E$11:E$13)/SUM(E$3:E$5,E$11:E$13))</f>
        <v>4.8198372661303869E-2</v>
      </c>
      <c r="F44">
        <f>'AEO 42'!G94/100*(SUM(F$11:F$13)/SUM(F$3:F$5,F$11:F$13))</f>
        <v>4.942016044216882E-2</v>
      </c>
      <c r="G44">
        <f>'AEO 42'!H94/100*(SUM(G$11:G$13)/SUM(G$3:G$5,G$11:G$13))</f>
        <v>5.045590281468499E-2</v>
      </c>
      <c r="H44">
        <f>'AEO 42'!I94/100*(SUM(H$11:H$13)/SUM(H$3:H$5,H$11:H$13))</f>
        <v>5.0528469470003959E-2</v>
      </c>
      <c r="I44">
        <f>'AEO 42'!J94/100*(SUM(I$11:I$13)/SUM(I$3:I$5,I$11:I$13))</f>
        <v>5.0447732108084217E-2</v>
      </c>
      <c r="J44">
        <f>'AEO 42'!K94/100*(SUM(J$11:J$13)/SUM(J$3:J$5,J$11:J$13))</f>
        <v>5.0383008006187835E-2</v>
      </c>
      <c r="K44">
        <f>'AEO 42'!L94/100*(SUM(K$11:K$13)/SUM(K$3:K$5,K$11:K$13))</f>
        <v>5.0272229971376863E-2</v>
      </c>
      <c r="L44">
        <f>'AEO 42'!M94/100*(SUM(L$11:L$13)/SUM(L$3:L$5,L$11:L$13))</f>
        <v>5.0157368442486229E-2</v>
      </c>
      <c r="M44">
        <f>'AEO 42'!N94/100*(SUM(M$11:M$13)/SUM(M$3:M$5,M$11:M$13))</f>
        <v>4.9966418340980527E-2</v>
      </c>
      <c r="N44">
        <f>'AEO 42'!O94/100*(SUM(N$11:N$13)/SUM(N$3:N$5,N$11:N$13))</f>
        <v>4.9705829514492345E-2</v>
      </c>
      <c r="O44">
        <f>'AEO 42'!P94/100*(SUM(O$11:O$13)/SUM(O$3:O$5,O$11:O$13))</f>
        <v>4.9471884459087206E-2</v>
      </c>
      <c r="P44">
        <f>'AEO 42'!Q94/100*(SUM(P$11:P$13)/SUM(P$3:P$5,P$11:P$13))</f>
        <v>4.9214822651770837E-2</v>
      </c>
      <c r="Q44">
        <f>'AEO 42'!R94/100*(SUM(Q$11:Q$13)/SUM(Q$3:Q$5,Q$11:Q$13))</f>
        <v>4.8915742066313044E-2</v>
      </c>
      <c r="R44">
        <f>'AEO 42'!S94/100*(SUM(R$11:R$13)/SUM(R$3:R$5,R$11:R$13))</f>
        <v>4.8649846172806752E-2</v>
      </c>
      <c r="S44">
        <f>'AEO 42'!T94/100*(SUM(S$11:S$13)/SUM(S$3:S$5,S$11:S$13))</f>
        <v>4.8439609683547109E-2</v>
      </c>
      <c r="T44">
        <f>'AEO 42'!U94/100*(SUM(T$11:T$13)/SUM(T$3:T$5,T$11:T$13))</f>
        <v>4.8265696574069553E-2</v>
      </c>
      <c r="U44">
        <f>'AEO 42'!V94/100*(SUM(U$11:U$13)/SUM(U$3:U$5,U$11:U$13))</f>
        <v>4.8151669942324705E-2</v>
      </c>
      <c r="V44">
        <f>'AEO 42'!W94/100*(SUM(V$11:V$13)/SUM(V$3:V$5,V$11:V$13))</f>
        <v>4.8064535340906392E-2</v>
      </c>
      <c r="W44">
        <f>'AEO 42'!X94/100*(SUM(W$11:W$13)/SUM(W$3:W$5,W$11:W$13))</f>
        <v>4.7998288149100315E-2</v>
      </c>
      <c r="X44">
        <f>'AEO 42'!Y94/100*(SUM(X$11:X$13)/SUM(X$3:X$5,X$11:X$13))</f>
        <v>4.7945692531076119E-2</v>
      </c>
      <c r="Y44">
        <f>'AEO 42'!Z94/100*(SUM(Y$11:Y$13)/SUM(Y$3:Y$5,Y$11:Y$13))</f>
        <v>4.7894989814660366E-2</v>
      </c>
      <c r="Z44">
        <f>'AEO 42'!AA94/100*(SUM(Z$11:Z$13)/SUM(Z$3:Z$5,Z$11:Z$13))</f>
        <v>4.7814382902207277E-2</v>
      </c>
      <c r="AA44">
        <f>'AEO 42'!AB94/100*(SUM(AA$11:AA$13)/SUM(AA$3:AA$5,AA$11:AA$13))</f>
        <v>4.7741057766549404E-2</v>
      </c>
      <c r="AB44">
        <f>'AEO 42'!AC94/100*(SUM(AB$11:AB$13)/SUM(AB$3:AB$5,AB$11:AB$13))</f>
        <v>4.7679002745419613E-2</v>
      </c>
      <c r="AC44">
        <f>'AEO 42'!AD94/100*(SUM(AC$11:AC$13)/SUM(AC$3:AC$5,AC$11:AC$13))</f>
        <v>4.7621647957289903E-2</v>
      </c>
      <c r="AD44">
        <f>'AEO 42'!AE94/100*(SUM(AD$11:AD$13)/SUM(AD$3:AD$5,AD$11:AD$13))</f>
        <v>4.7617008194341934E-2</v>
      </c>
      <c r="AE44">
        <f>'AEO 42'!AF94/100*(SUM(AE$11:AE$13)/SUM(AE$3:AE$5,AE$11:AE$13))</f>
        <v>4.761880900634604E-2</v>
      </c>
      <c r="AF44">
        <f>'AEO 42'!AG94/100*(SUM(AF$11:AF$13)/SUM(AF$3:AF$5,AF$11:AF$13))</f>
        <v>4.7664619884674221E-2</v>
      </c>
      <c r="AG44">
        <f>'AEO 42'!AH94/100*(SUM(AG$11:AG$13)/SUM(AG$3:AG$5,AG$11:AG$13))</f>
        <v>4.7760812048883911E-2</v>
      </c>
      <c r="AH44">
        <f>'AEO 42'!AI94/100*(SUM(AH$11:AH$13)/SUM(AH$3:AH$5,AH$11:AH$13))</f>
        <v>-1.4537144027901126E-6</v>
      </c>
      <c r="AI44" t="e">
        <f>'AEO 42'!AJ94/100*(SUM(AI$11:AI$13)/SUM(AI$3:AI$5,AI$11:AI$13))</f>
        <v>#DIV/0!</v>
      </c>
    </row>
    <row r="46" spans="1:35" s="2" customFormat="1" x14ac:dyDescent="0.45">
      <c r="A46" s="2" t="s">
        <v>1073</v>
      </c>
    </row>
    <row r="47" spans="1:35" x14ac:dyDescent="0.45">
      <c r="B47">
        <f>B28</f>
        <v>2017</v>
      </c>
      <c r="C47">
        <f t="shared" ref="C47:AI47" si="6">C28</f>
        <v>2018</v>
      </c>
      <c r="D47">
        <f t="shared" si="6"/>
        <v>2019</v>
      </c>
      <c r="E47">
        <f t="shared" si="6"/>
        <v>2020</v>
      </c>
      <c r="F47">
        <f t="shared" si="6"/>
        <v>2021</v>
      </c>
      <c r="G47">
        <f t="shared" si="6"/>
        <v>2022</v>
      </c>
      <c r="H47">
        <f t="shared" si="6"/>
        <v>2023</v>
      </c>
      <c r="I47">
        <f t="shared" si="6"/>
        <v>2024</v>
      </c>
      <c r="J47">
        <f t="shared" si="6"/>
        <v>2025</v>
      </c>
      <c r="K47">
        <f t="shared" si="6"/>
        <v>2026</v>
      </c>
      <c r="L47">
        <f t="shared" si="6"/>
        <v>2027</v>
      </c>
      <c r="M47">
        <f t="shared" si="6"/>
        <v>2028</v>
      </c>
      <c r="N47">
        <f t="shared" si="6"/>
        <v>2029</v>
      </c>
      <c r="O47">
        <f t="shared" si="6"/>
        <v>2030</v>
      </c>
      <c r="P47">
        <f t="shared" si="6"/>
        <v>2031</v>
      </c>
      <c r="Q47">
        <f t="shared" si="6"/>
        <v>2032</v>
      </c>
      <c r="R47">
        <f t="shared" si="6"/>
        <v>2033</v>
      </c>
      <c r="S47">
        <f t="shared" si="6"/>
        <v>2034</v>
      </c>
      <c r="T47">
        <f t="shared" si="6"/>
        <v>2035</v>
      </c>
      <c r="U47">
        <f t="shared" si="6"/>
        <v>2036</v>
      </c>
      <c r="V47">
        <f t="shared" si="6"/>
        <v>2037</v>
      </c>
      <c r="W47">
        <f t="shared" si="6"/>
        <v>2038</v>
      </c>
      <c r="X47">
        <f t="shared" si="6"/>
        <v>2039</v>
      </c>
      <c r="Y47">
        <f t="shared" si="6"/>
        <v>2040</v>
      </c>
      <c r="Z47">
        <f t="shared" si="6"/>
        <v>2041</v>
      </c>
      <c r="AA47">
        <f t="shared" si="6"/>
        <v>2042</v>
      </c>
      <c r="AB47">
        <f t="shared" si="6"/>
        <v>2043</v>
      </c>
      <c r="AC47">
        <f t="shared" si="6"/>
        <v>2044</v>
      </c>
      <c r="AD47">
        <f t="shared" si="6"/>
        <v>2045</v>
      </c>
      <c r="AE47">
        <f t="shared" si="6"/>
        <v>2046</v>
      </c>
      <c r="AF47">
        <f t="shared" si="6"/>
        <v>2047</v>
      </c>
      <c r="AG47">
        <f t="shared" si="6"/>
        <v>2048</v>
      </c>
      <c r="AH47">
        <f t="shared" si="6"/>
        <v>2049</v>
      </c>
      <c r="AI47">
        <f t="shared" si="6"/>
        <v>2050</v>
      </c>
    </row>
    <row r="48" spans="1:35" x14ac:dyDescent="0.45">
      <c r="A48" t="str">
        <f>A29</f>
        <v xml:space="preserve">      Minicompact</v>
      </c>
      <c r="B48">
        <f>('AEO 42'!C77/100)*(SUM(B$6:B$7)/SUM(B$6:B$7,B$14:B$15))</f>
        <v>3.9895469094805196E-3</v>
      </c>
      <c r="C48">
        <f>('AEO 42'!D77/100)*(SUM(C$6:C$7)/SUM(C$6:C$7,C$14:C$15))</f>
        <v>4.1556349235282244E-3</v>
      </c>
      <c r="D48">
        <f>('AEO 42'!E77/100)*(SUM(D$6:D$7)/SUM(D$6:D$7,D$14:D$15))</f>
        <v>4.1656689338883572E-3</v>
      </c>
      <c r="E48">
        <f>('AEO 42'!F77/100)*(SUM(E$6:E$7)/SUM(E$6:E$7,E$14:E$15))</f>
        <v>4.1519738737317985E-3</v>
      </c>
      <c r="F48">
        <f>('AEO 42'!G77/100)*(SUM(F$6:F$7)/SUM(F$6:F$7,F$14:F$15))</f>
        <v>4.1267543206298229E-3</v>
      </c>
      <c r="G48">
        <f>('AEO 42'!H77/100)*(SUM(G$6:G$7)/SUM(G$6:G$7,G$14:G$15))</f>
        <v>4.1116835316581972E-3</v>
      </c>
      <c r="H48">
        <f>('AEO 42'!I77/100)*(SUM(H$6:H$7)/SUM(H$6:H$7,H$14:H$15))</f>
        <v>4.1270509215311033E-3</v>
      </c>
      <c r="I48">
        <f>('AEO 42'!J77/100)*(SUM(I$6:I$7)/SUM(I$6:I$7,I$14:I$15))</f>
        <v>3.9555395523619653E-3</v>
      </c>
      <c r="J48">
        <f>('AEO 42'!K77/100)*(SUM(J$6:J$7)/SUM(J$6:J$7,J$14:J$15))</f>
        <v>3.7924761880331684E-3</v>
      </c>
      <c r="K48">
        <f>('AEO 42'!L77/100)*(SUM(K$6:K$7)/SUM(K$6:K$7,K$14:K$15))</f>
        <v>3.6403102752953108E-3</v>
      </c>
      <c r="L48">
        <f>('AEO 42'!M77/100)*(SUM(L$6:L$7)/SUM(L$6:L$7,L$14:L$15))</f>
        <v>3.5267729274326364E-3</v>
      </c>
      <c r="M48">
        <f>('AEO 42'!N77/100)*(SUM(M$6:M$7)/SUM(M$6:M$7,M$14:M$15))</f>
        <v>3.4867734383954149E-3</v>
      </c>
      <c r="N48">
        <f>('AEO 42'!O77/100)*(SUM(N$6:N$7)/SUM(N$6:N$7,N$14:N$15))</f>
        <v>3.3272536683164049E-3</v>
      </c>
      <c r="O48">
        <f>('AEO 42'!P77/100)*(SUM(O$6:O$7)/SUM(O$6:O$7,O$14:O$15))</f>
        <v>3.2413921547908343E-3</v>
      </c>
      <c r="P48">
        <f>('AEO 42'!Q77/100)*(SUM(P$6:P$7)/SUM(P$6:P$7,P$14:P$15))</f>
        <v>3.1806574961678749E-3</v>
      </c>
      <c r="Q48">
        <f>('AEO 42'!R77/100)*(SUM(Q$6:Q$7)/SUM(Q$6:Q$7,Q$14:Q$15))</f>
        <v>3.0982628714673983E-3</v>
      </c>
      <c r="R48">
        <f>('AEO 42'!S77/100)*(SUM(R$6:R$7)/SUM(R$6:R$7,R$14:R$15))</f>
        <v>3.028491628715259E-3</v>
      </c>
      <c r="S48">
        <f>('AEO 42'!T77/100)*(SUM(S$6:S$7)/SUM(S$6:S$7,S$14:S$15))</f>
        <v>2.980501588500435E-3</v>
      </c>
      <c r="T48">
        <f>('AEO 42'!U77/100)*(SUM(T$6:T$7)/SUM(T$6:T$7,T$14:T$15))</f>
        <v>2.9300775034557694E-3</v>
      </c>
      <c r="U48">
        <f>('AEO 42'!V77/100)*(SUM(U$6:U$7)/SUM(U$6:U$7,U$14:U$15))</f>
        <v>2.9145519475223727E-3</v>
      </c>
      <c r="V48">
        <f>('AEO 42'!W77/100)*(SUM(V$6:V$7)/SUM(V$6:V$7,V$14:V$15))</f>
        <v>2.8998933201978324E-3</v>
      </c>
      <c r="W48">
        <f>('AEO 42'!X77/100)*(SUM(W$6:W$7)/SUM(W$6:W$7,W$14:W$15))</f>
        <v>2.88131861569042E-3</v>
      </c>
      <c r="X48">
        <f>('AEO 42'!Y77/100)*(SUM(X$6:X$7)/SUM(X$6:X$7,X$14:X$15))</f>
        <v>2.8871534968210716E-3</v>
      </c>
      <c r="Y48">
        <f>('AEO 42'!Z77/100)*(SUM(Y$6:Y$7)/SUM(Y$6:Y$7,Y$14:Y$15))</f>
        <v>2.9067124842834316E-3</v>
      </c>
      <c r="Z48">
        <f>('AEO 42'!AA77/100)*(SUM(Z$6:Z$7)/SUM(Z$6:Z$7,Z$14:Z$15))</f>
        <v>2.9098632139403736E-3</v>
      </c>
      <c r="AA48">
        <f>('AEO 42'!AB77/100)*(SUM(AA$6:AA$7)/SUM(AA$6:AA$7,AA$14:AA$15))</f>
        <v>2.9257183639301875E-3</v>
      </c>
      <c r="AB48">
        <f>('AEO 42'!AC77/100)*(SUM(AB$6:AB$7)/SUM(AB$6:AB$7,AB$14:AB$15))</f>
        <v>2.9508667897821862E-3</v>
      </c>
      <c r="AC48">
        <f>('AEO 42'!AD77/100)*(SUM(AC$6:AC$7)/SUM(AC$6:AC$7,AC$14:AC$15))</f>
        <v>2.96028567547867E-3</v>
      </c>
      <c r="AD48">
        <f>('AEO 42'!AE77/100)*(SUM(AD$6:AD$7)/SUM(AD$6:AD$7,AD$14:AD$15))</f>
        <v>3.0009027376895533E-3</v>
      </c>
      <c r="AE48">
        <f>('AEO 42'!AF77/100)*(SUM(AE$6:AE$7)/SUM(AE$6:AE$7,AE$14:AE$15))</f>
        <v>3.0183345922457474E-3</v>
      </c>
      <c r="AF48">
        <f>('AEO 42'!AG77/100)*(SUM(AF$6:AF$7)/SUM(AF$6:AF$7,AF$14:AF$15))</f>
        <v>3.039034669133603E-3</v>
      </c>
      <c r="AG48">
        <f>('AEO 42'!AH77/100)*(SUM(AG$6:AG$7)/SUM(AG$6:AG$7,AG$14:AG$15))</f>
        <v>3.0617227433580394E-3</v>
      </c>
      <c r="AH48">
        <f>('AEO 42'!AI77/100)*(SUM(AH$6:AH$7)/SUM(AH$6:AH$7,AH$14:AH$15))</f>
        <v>1.5075896097123559E-5</v>
      </c>
      <c r="AI48" t="e">
        <f>('AEO 42'!AJ77/100)*(SUM(AI$6:AI$7)/SUM(AI$6:AI$7,AI$14:AI$15))</f>
        <v>#DIV/0!</v>
      </c>
    </row>
    <row r="49" spans="1:35" x14ac:dyDescent="0.45">
      <c r="A49" t="str">
        <f t="shared" ref="A49:A63" si="7">A30</f>
        <v xml:space="preserve">      Subcompact</v>
      </c>
      <c r="B49">
        <f>('AEO 42'!C78/100)*(SUM(B$6:B$7)/SUM(B$6:B$7,B$14:B$15))</f>
        <v>4.2761388565362116E-2</v>
      </c>
      <c r="C49">
        <f>('AEO 42'!D78/100)*(SUM(C$6:C$7)/SUM(C$6:C$7,C$14:C$15))</f>
        <v>4.2192013848671363E-2</v>
      </c>
      <c r="D49">
        <f>('AEO 42'!E78/100)*(SUM(D$6:D$7)/SUM(D$6:D$7,D$14:D$15))</f>
        <v>4.1180505598883053E-2</v>
      </c>
      <c r="E49">
        <f>('AEO 42'!F78/100)*(SUM(E$6:E$7)/SUM(E$6:E$7,E$14:E$15))</f>
        <v>4.0767621351259005E-2</v>
      </c>
      <c r="F49">
        <f>('AEO 42'!G78/100)*(SUM(F$6:F$7)/SUM(F$6:F$7,F$14:F$15))</f>
        <v>4.0268847214758534E-2</v>
      </c>
      <c r="G49">
        <f>('AEO 42'!H78/100)*(SUM(G$6:G$7)/SUM(G$6:G$7,G$14:G$15))</f>
        <v>3.8833354045943728E-2</v>
      </c>
      <c r="H49">
        <f>('AEO 42'!I78/100)*(SUM(H$6:H$7)/SUM(H$6:H$7,H$14:H$15))</f>
        <v>3.921803112309423E-2</v>
      </c>
      <c r="I49">
        <f>('AEO 42'!J78/100)*(SUM(I$6:I$7)/SUM(I$6:I$7,I$14:I$15))</f>
        <v>3.6703071251155232E-2</v>
      </c>
      <c r="J49">
        <f>('AEO 42'!K78/100)*(SUM(J$6:J$7)/SUM(J$6:J$7,J$14:J$15))</f>
        <v>3.4998667668385559E-2</v>
      </c>
      <c r="K49">
        <f>('AEO 42'!L78/100)*(SUM(K$6:K$7)/SUM(K$6:K$7,K$14:K$15))</f>
        <v>3.3336529213406796E-2</v>
      </c>
      <c r="L49">
        <f>('AEO 42'!M78/100)*(SUM(L$6:L$7)/SUM(L$6:L$7,L$14:L$15))</f>
        <v>3.2145007568000775E-2</v>
      </c>
      <c r="M49">
        <f>('AEO 42'!N78/100)*(SUM(M$6:M$7)/SUM(M$6:M$7,M$14:M$15))</f>
        <v>3.1356658863479971E-2</v>
      </c>
      <c r="N49">
        <f>('AEO 42'!O78/100)*(SUM(N$6:N$7)/SUM(N$6:N$7,N$14:N$15))</f>
        <v>2.9916456029274514E-2</v>
      </c>
      <c r="O49">
        <f>('AEO 42'!P78/100)*(SUM(O$6:O$7)/SUM(O$6:O$7,O$14:O$15))</f>
        <v>2.9035518047192715E-2</v>
      </c>
      <c r="P49">
        <f>('AEO 42'!Q78/100)*(SUM(P$6:P$7)/SUM(P$6:P$7,P$14:P$15))</f>
        <v>2.8356885835622375E-2</v>
      </c>
      <c r="Q49">
        <f>('AEO 42'!R78/100)*(SUM(Q$6:Q$7)/SUM(Q$6:Q$7,Q$14:Q$15))</f>
        <v>2.7545155014572994E-2</v>
      </c>
      <c r="R49">
        <f>('AEO 42'!S78/100)*(SUM(R$6:R$7)/SUM(R$6:R$7,R$14:R$15))</f>
        <v>2.6813472395017333E-2</v>
      </c>
      <c r="S49">
        <f>('AEO 42'!T78/100)*(SUM(S$6:S$7)/SUM(S$6:S$7,S$14:S$15))</f>
        <v>2.6306942764830931E-2</v>
      </c>
      <c r="T49">
        <f>('AEO 42'!U78/100)*(SUM(T$6:T$7)/SUM(T$6:T$7,T$14:T$15))</f>
        <v>2.5758425100128705E-2</v>
      </c>
      <c r="U49">
        <f>('AEO 42'!V78/100)*(SUM(U$6:U$7)/SUM(U$6:U$7,U$14:U$15))</f>
        <v>2.5561424986710671E-2</v>
      </c>
      <c r="V49">
        <f>('AEO 42'!W78/100)*(SUM(V$6:V$7)/SUM(V$6:V$7,V$14:V$15))</f>
        <v>2.5370896496746467E-2</v>
      </c>
      <c r="W49">
        <f>('AEO 42'!X78/100)*(SUM(W$6:W$7)/SUM(W$6:W$7,W$14:W$15))</f>
        <v>2.5117805728413333E-2</v>
      </c>
      <c r="X49">
        <f>('AEO 42'!Y78/100)*(SUM(X$6:X$7)/SUM(X$6:X$7,X$14:X$15))</f>
        <v>2.5109641083863155E-2</v>
      </c>
      <c r="Y49">
        <f>('AEO 42'!Z78/100)*(SUM(Y$6:Y$7)/SUM(Y$6:Y$7,Y$14:Y$15))</f>
        <v>2.523296990307259E-2</v>
      </c>
      <c r="Z49">
        <f>('AEO 42'!AA78/100)*(SUM(Z$6:Z$7)/SUM(Z$6:Z$7,Z$14:Z$15))</f>
        <v>2.5187509511629673E-2</v>
      </c>
      <c r="AA49">
        <f>('AEO 42'!AB78/100)*(SUM(AA$6:AA$7)/SUM(AA$6:AA$7,AA$14:AA$15))</f>
        <v>2.5267865902174027E-2</v>
      </c>
      <c r="AB49">
        <f>('AEO 42'!AC78/100)*(SUM(AB$6:AB$7)/SUM(AB$6:AB$7,AB$14:AB$15))</f>
        <v>2.5447136993840574E-2</v>
      </c>
      <c r="AC49">
        <f>('AEO 42'!AD78/100)*(SUM(AC$6:AC$7)/SUM(AC$6:AC$7,AC$14:AC$15))</f>
        <v>2.5437887877818265E-2</v>
      </c>
      <c r="AD49">
        <f>('AEO 42'!AE78/100)*(SUM(AD$6:AD$7)/SUM(AD$6:AD$7,AD$14:AD$15))</f>
        <v>2.578661465918556E-2</v>
      </c>
      <c r="AE49">
        <f>('AEO 42'!AF78/100)*(SUM(AE$6:AE$7)/SUM(AE$6:AE$7,AE$14:AE$15))</f>
        <v>2.5871035620058307E-2</v>
      </c>
      <c r="AF49">
        <f>('AEO 42'!AG78/100)*(SUM(AF$6:AF$7)/SUM(AF$6:AF$7,AF$14:AF$15))</f>
        <v>2.5993103129658905E-2</v>
      </c>
      <c r="AG49">
        <f>('AEO 42'!AH78/100)*(SUM(AG$6:AG$7)/SUM(AG$6:AG$7,AG$14:AG$15))</f>
        <v>2.6130019481386015E-2</v>
      </c>
      <c r="AH49">
        <f>('AEO 42'!AI78/100)*(SUM(AH$6:AH$7)/SUM(AH$6:AH$7,AH$14:AH$15))</f>
        <v>-1.9651145043022583E-6</v>
      </c>
      <c r="AI49" t="e">
        <f>('AEO 42'!AJ78/100)*(SUM(AI$6:AI$7)/SUM(AI$6:AI$7,AI$14:AI$15))</f>
        <v>#DIV/0!</v>
      </c>
    </row>
    <row r="50" spans="1:35" x14ac:dyDescent="0.45">
      <c r="A50" t="str">
        <f t="shared" si="7"/>
        <v xml:space="preserve">      Compact</v>
      </c>
      <c r="B50">
        <f>('AEO 42'!C79/100)*(SUM(B$6:B$7)/SUM(B$6:B$7,B$14:B$15))</f>
        <v>0.1380005964805493</v>
      </c>
      <c r="C50">
        <f>('AEO 42'!D79/100)*(SUM(C$6:C$7)/SUM(C$6:C$7,C$14:C$15))</f>
        <v>0.13579961303950075</v>
      </c>
      <c r="D50">
        <f>('AEO 42'!E79/100)*(SUM(D$6:D$7)/SUM(D$6:D$7,D$14:D$15))</f>
        <v>0.13227366431000337</v>
      </c>
      <c r="E50">
        <f>('AEO 42'!F79/100)*(SUM(E$6:E$7)/SUM(E$6:E$7,E$14:E$15))</f>
        <v>0.12901765754639122</v>
      </c>
      <c r="F50">
        <f>('AEO 42'!G79/100)*(SUM(F$6:F$7)/SUM(F$6:F$7,F$14:F$15))</f>
        <v>0.12635285337824606</v>
      </c>
      <c r="G50">
        <f>('AEO 42'!H79/100)*(SUM(G$6:G$7)/SUM(G$6:G$7,G$14:G$15))</f>
        <v>0.12389017228925424</v>
      </c>
      <c r="H50">
        <f>('AEO 42'!I79/100)*(SUM(H$6:H$7)/SUM(H$6:H$7,H$14:H$15))</f>
        <v>0.1227644661124641</v>
      </c>
      <c r="I50">
        <f>('AEO 42'!J79/100)*(SUM(I$6:I$7)/SUM(I$6:I$7,I$14:I$15))</f>
        <v>0.1167148190068918</v>
      </c>
      <c r="J50">
        <f>('AEO 42'!K79/100)*(SUM(J$6:J$7)/SUM(J$6:J$7,J$14:J$15))</f>
        <v>0.11113368651134677</v>
      </c>
      <c r="K50">
        <f>('AEO 42'!L79/100)*(SUM(K$6:K$7)/SUM(K$6:K$7,K$14:K$15))</f>
        <v>0.10587200988089084</v>
      </c>
      <c r="L50">
        <f>('AEO 42'!M79/100)*(SUM(L$6:L$7)/SUM(L$6:L$7,L$14:L$15))</f>
        <v>0.10192574548351604</v>
      </c>
      <c r="M50">
        <f>('AEO 42'!N79/100)*(SUM(M$6:M$7)/SUM(M$6:M$7,M$14:M$15))</f>
        <v>9.9269671294131334E-2</v>
      </c>
      <c r="N50">
        <f>('AEO 42'!O79/100)*(SUM(N$6:N$7)/SUM(N$6:N$7,N$14:N$15))</f>
        <v>9.4823758725206514E-2</v>
      </c>
      <c r="O50">
        <f>('AEO 42'!P79/100)*(SUM(O$6:O$7)/SUM(O$6:O$7,O$14:O$15))</f>
        <v>9.1947794511696476E-2</v>
      </c>
      <c r="P50">
        <f>('AEO 42'!Q79/100)*(SUM(P$6:P$7)/SUM(P$6:P$7,P$14:P$15))</f>
        <v>8.9663318086625116E-2</v>
      </c>
      <c r="Q50">
        <f>('AEO 42'!R79/100)*(SUM(Q$6:Q$7)/SUM(Q$6:Q$7,Q$14:Q$15))</f>
        <v>8.7148257051289729E-2</v>
      </c>
      <c r="R50">
        <f>('AEO 42'!S79/100)*(SUM(R$6:R$7)/SUM(R$6:R$7,R$14:R$15))</f>
        <v>8.4866855913504027E-2</v>
      </c>
      <c r="S50">
        <f>('AEO 42'!T79/100)*(SUM(S$6:S$7)/SUM(S$6:S$7,S$14:S$15))</f>
        <v>8.320282078711648E-2</v>
      </c>
      <c r="T50">
        <f>('AEO 42'!U79/100)*(SUM(T$6:T$7)/SUM(T$6:T$7,T$14:T$15))</f>
        <v>8.1518594403637068E-2</v>
      </c>
      <c r="U50">
        <f>('AEO 42'!V79/100)*(SUM(U$6:U$7)/SUM(U$6:U$7,U$14:U$15))</f>
        <v>8.0774899380044465E-2</v>
      </c>
      <c r="V50">
        <f>('AEO 42'!W79/100)*(SUM(V$6:V$7)/SUM(V$6:V$7,V$14:V$15))</f>
        <v>8.0120995956713376E-2</v>
      </c>
      <c r="W50">
        <f>('AEO 42'!X79/100)*(SUM(W$6:W$7)/SUM(W$6:W$7,W$14:W$15))</f>
        <v>7.9383349319264093E-2</v>
      </c>
      <c r="X50">
        <f>('AEO 42'!Y79/100)*(SUM(X$6:X$7)/SUM(X$6:X$7,X$14:X$15))</f>
        <v>7.9286729503481701E-2</v>
      </c>
      <c r="Y50">
        <f>('AEO 42'!Z79/100)*(SUM(Y$6:Y$7)/SUM(Y$6:Y$7,Y$14:Y$15))</f>
        <v>7.9568231894710267E-2</v>
      </c>
      <c r="Z50">
        <f>('AEO 42'!AA79/100)*(SUM(Z$6:Z$7)/SUM(Z$6:Z$7,Z$14:Z$15))</f>
        <v>7.9468243933803528E-2</v>
      </c>
      <c r="AA50">
        <f>('AEO 42'!AB79/100)*(SUM(AA$6:AA$7)/SUM(AA$6:AA$7,AA$14:AA$15))</f>
        <v>7.9694024875954422E-2</v>
      </c>
      <c r="AB50">
        <f>('AEO 42'!AC79/100)*(SUM(AB$6:AB$7)/SUM(AB$6:AB$7,AB$14:AB$15))</f>
        <v>8.0185896021255726E-2</v>
      </c>
      <c r="AC50">
        <f>('AEO 42'!AD79/100)*(SUM(AC$6:AC$7)/SUM(AC$6:AC$7,AC$14:AC$15))</f>
        <v>8.0238551898100113E-2</v>
      </c>
      <c r="AD50">
        <f>('AEO 42'!AE79/100)*(SUM(AD$6:AD$7)/SUM(AD$6:AD$7,AD$14:AD$15))</f>
        <v>8.1149270097382029E-2</v>
      </c>
      <c r="AE50">
        <f>('AEO 42'!AF79/100)*(SUM(AE$6:AE$7)/SUM(AE$6:AE$7,AE$14:AE$15))</f>
        <v>8.1439036723964145E-2</v>
      </c>
      <c r="AF50">
        <f>('AEO 42'!AG79/100)*(SUM(AF$6:AF$7)/SUM(AF$6:AF$7,AF$14:AF$15))</f>
        <v>8.1825077744490576E-2</v>
      </c>
      <c r="AG50">
        <f>('AEO 42'!AH79/100)*(SUM(AG$6:AG$7)/SUM(AG$6:AG$7,AG$14:AG$15))</f>
        <v>8.2260386911363018E-2</v>
      </c>
      <c r="AH50">
        <f>('AEO 42'!AI79/100)*(SUM(AH$6:AH$7)/SUM(AH$6:AH$7,AH$14:AH$15))</f>
        <v>-3.8123221383463809E-6</v>
      </c>
      <c r="AI50" t="e">
        <f>('AEO 42'!AJ79/100)*(SUM(AI$6:AI$7)/SUM(AI$6:AI$7,AI$14:AI$15))</f>
        <v>#DIV/0!</v>
      </c>
    </row>
    <row r="51" spans="1:35" x14ac:dyDescent="0.45">
      <c r="A51" t="str">
        <f t="shared" si="7"/>
        <v xml:space="preserve">      Midsize</v>
      </c>
      <c r="B51">
        <f>('AEO 42'!C80/100)*(SUM(B$6:B$7)/SUM(B$6:B$7,B$14:B$15))</f>
        <v>0.36703970573846989</v>
      </c>
      <c r="C51">
        <f>('AEO 42'!D80/100)*(SUM(C$6:C$7)/SUM(C$6:C$7,C$14:C$15))</f>
        <v>0.33940277191508006</v>
      </c>
      <c r="D51">
        <f>('AEO 42'!E80/100)*(SUM(D$6:D$7)/SUM(D$6:D$7,D$14:D$15))</f>
        <v>0.32638906504281617</v>
      </c>
      <c r="E51">
        <f>('AEO 42'!F80/100)*(SUM(E$6:E$7)/SUM(E$6:E$7,E$14:E$15))</f>
        <v>0.31694701793250279</v>
      </c>
      <c r="F51">
        <f>('AEO 42'!G80/100)*(SUM(F$6:F$7)/SUM(F$6:F$7,F$14:F$15))</f>
        <v>0.31116076096040107</v>
      </c>
      <c r="G51">
        <f>('AEO 42'!H80/100)*(SUM(G$6:G$7)/SUM(G$6:G$7,G$14:G$15))</f>
        <v>0.30728491755249182</v>
      </c>
      <c r="H51">
        <f>('AEO 42'!I80/100)*(SUM(H$6:H$7)/SUM(H$6:H$7,H$14:H$15))</f>
        <v>0.29491765004807063</v>
      </c>
      <c r="I51">
        <f>('AEO 42'!J80/100)*(SUM(I$6:I$7)/SUM(I$6:I$7,I$14:I$15))</f>
        <v>0.28354150790109844</v>
      </c>
      <c r="J51">
        <f>('AEO 42'!K80/100)*(SUM(J$6:J$7)/SUM(J$6:J$7,J$14:J$15))</f>
        <v>0.26895087188590244</v>
      </c>
      <c r="K51">
        <f>('AEO 42'!L80/100)*(SUM(K$6:K$7)/SUM(K$6:K$7,K$14:K$15))</f>
        <v>0.25728569497358328</v>
      </c>
      <c r="L51">
        <f>('AEO 42'!M80/100)*(SUM(L$6:L$7)/SUM(L$6:L$7,L$14:L$15))</f>
        <v>0.24601071621375278</v>
      </c>
      <c r="M51">
        <f>('AEO 42'!N80/100)*(SUM(M$6:M$7)/SUM(M$6:M$7,M$14:M$15))</f>
        <v>0.23498896543487835</v>
      </c>
      <c r="N51">
        <f>('AEO 42'!O80/100)*(SUM(N$6:N$7)/SUM(N$6:N$7,N$14:N$15))</f>
        <v>0.22949705973896423</v>
      </c>
      <c r="O51">
        <f>('AEO 42'!P80/100)*(SUM(O$6:O$7)/SUM(O$6:O$7,O$14:O$15))</f>
        <v>0.22206968996573784</v>
      </c>
      <c r="P51">
        <f>('AEO 42'!Q80/100)*(SUM(P$6:P$7)/SUM(P$6:P$7,P$14:P$15))</f>
        <v>0.21481449317940732</v>
      </c>
      <c r="Q51">
        <f>('AEO 42'!R80/100)*(SUM(Q$6:Q$7)/SUM(Q$6:Q$7,Q$14:Q$15))</f>
        <v>0.20904315650742319</v>
      </c>
      <c r="R51">
        <f>('AEO 42'!S80/100)*(SUM(R$6:R$7)/SUM(R$6:R$7,R$14:R$15))</f>
        <v>0.20442448342491076</v>
      </c>
      <c r="S51">
        <f>('AEO 42'!T80/100)*(SUM(S$6:S$7)/SUM(S$6:S$7,S$14:S$15))</f>
        <v>0.20008610289330467</v>
      </c>
      <c r="T51">
        <f>('AEO 42'!U80/100)*(SUM(T$6:T$7)/SUM(T$6:T$7,T$14:T$15))</f>
        <v>0.19742770755947281</v>
      </c>
      <c r="U51">
        <f>('AEO 42'!V80/100)*(SUM(U$6:U$7)/SUM(U$6:U$7,U$14:U$15))</f>
        <v>0.19424541083369742</v>
      </c>
      <c r="V51">
        <f>('AEO 42'!W80/100)*(SUM(V$6:V$7)/SUM(V$6:V$7,V$14:V$15))</f>
        <v>0.19234694612959033</v>
      </c>
      <c r="W51">
        <f>('AEO 42'!X80/100)*(SUM(W$6:W$7)/SUM(W$6:W$7,W$14:W$15))</f>
        <v>0.19186955890406709</v>
      </c>
      <c r="X51">
        <f>('AEO 42'!Y80/100)*(SUM(X$6:X$7)/SUM(X$6:X$7,X$14:X$15))</f>
        <v>0.19106154943233428</v>
      </c>
      <c r="Y51">
        <f>('AEO 42'!Z80/100)*(SUM(Y$6:Y$7)/SUM(Y$6:Y$7,Y$14:Y$15))</f>
        <v>0.19039663192497272</v>
      </c>
      <c r="Z51">
        <f>('AEO 42'!AA80/100)*(SUM(Z$6:Z$7)/SUM(Z$6:Z$7,Z$14:Z$15))</f>
        <v>0.19117743714371352</v>
      </c>
      <c r="AA51">
        <f>('AEO 42'!AB80/100)*(SUM(AA$6:AA$7)/SUM(AA$6:AA$7,AA$14:AA$15))</f>
        <v>0.19171813891250325</v>
      </c>
      <c r="AB51">
        <f>('AEO 42'!AC80/100)*(SUM(AB$6:AB$7)/SUM(AB$6:AB$7,AB$14:AB$15))</f>
        <v>0.19207189022442922</v>
      </c>
      <c r="AC51">
        <f>('AEO 42'!AD80/100)*(SUM(AC$6:AC$7)/SUM(AC$6:AC$7,AC$14:AC$15))</f>
        <v>0.19359861675461618</v>
      </c>
      <c r="AD51">
        <f>('AEO 42'!AE80/100)*(SUM(AD$6:AD$7)/SUM(AD$6:AD$7,AD$14:AD$15))</f>
        <v>0.19355466941129937</v>
      </c>
      <c r="AE51">
        <f>('AEO 42'!AF80/100)*(SUM(AE$6:AE$7)/SUM(AE$6:AE$7,AE$14:AE$15))</f>
        <v>0.19505970845511184</v>
      </c>
      <c r="AF51">
        <f>('AEO 42'!AG80/100)*(SUM(AF$6:AF$7)/SUM(AF$6:AF$7,AF$14:AF$15))</f>
        <v>0.19639332126931894</v>
      </c>
      <c r="AG51">
        <f>('AEO 42'!AH80/100)*(SUM(AG$6:AG$7)/SUM(AG$6:AG$7,AG$14:AG$15))</f>
        <v>0.19767200074568503</v>
      </c>
      <c r="AH51">
        <f>('AEO 42'!AI80/100)*(SUM(AH$6:AH$7)/SUM(AH$6:AH$7,AH$14:AH$15))</f>
        <v>-1.1356049935450226E-5</v>
      </c>
      <c r="AI51" t="e">
        <f>('AEO 42'!AJ80/100)*(SUM(AI$6:AI$7)/SUM(AI$6:AI$7,AI$14:AI$15))</f>
        <v>#DIV/0!</v>
      </c>
    </row>
    <row r="52" spans="1:35" x14ac:dyDescent="0.45">
      <c r="A52" t="str">
        <f t="shared" si="7"/>
        <v xml:space="preserve">      Large</v>
      </c>
      <c r="B52">
        <f>('AEO 42'!C81/100)*(SUM(B$6:B$7)/SUM(B$6:B$7,B$14:B$15))</f>
        <v>0.13976546054053302</v>
      </c>
      <c r="C52">
        <f>('AEO 42'!D81/100)*(SUM(C$6:C$7)/SUM(C$6:C$7,C$14:C$15))</f>
        <v>0.12688566800881326</v>
      </c>
      <c r="D52">
        <f>('AEO 42'!E81/100)*(SUM(D$6:D$7)/SUM(D$6:D$7,D$14:D$15))</f>
        <v>0.11983600896592289</v>
      </c>
      <c r="E52">
        <f>('AEO 42'!F81/100)*(SUM(E$6:E$7)/SUM(E$6:E$7,E$14:E$15))</f>
        <v>0.11597814504809967</v>
      </c>
      <c r="F52">
        <f>('AEO 42'!G81/100)*(SUM(F$6:F$7)/SUM(F$6:F$7,F$14:F$15))</f>
        <v>0.1132608366550468</v>
      </c>
      <c r="G52">
        <f>('AEO 42'!H81/100)*(SUM(G$6:G$7)/SUM(G$6:G$7,G$14:G$15))</f>
        <v>0.11072501517365252</v>
      </c>
      <c r="H52">
        <f>('AEO 42'!I81/100)*(SUM(H$6:H$7)/SUM(H$6:H$7,H$14:H$15))</f>
        <v>0.10518931138865048</v>
      </c>
      <c r="I52">
        <f>('AEO 42'!J81/100)*(SUM(I$6:I$7)/SUM(I$6:I$7,I$14:I$15))</f>
        <v>0.10085553281343243</v>
      </c>
      <c r="J52">
        <f>('AEO 42'!K81/100)*(SUM(J$6:J$7)/SUM(J$6:J$7,J$14:J$15))</f>
        <v>9.5203801237836491E-2</v>
      </c>
      <c r="K52">
        <f>('AEO 42'!L81/100)*(SUM(K$6:K$7)/SUM(K$6:K$7,K$14:K$15))</f>
        <v>9.0880232639851094E-2</v>
      </c>
      <c r="L52">
        <f>('AEO 42'!M81/100)*(SUM(L$6:L$7)/SUM(L$6:L$7,L$14:L$15))</f>
        <v>8.6435092005985328E-2</v>
      </c>
      <c r="M52">
        <f>('AEO 42'!N81/100)*(SUM(M$6:M$7)/SUM(M$6:M$7,M$14:M$15))</f>
        <v>8.1853560400854869E-2</v>
      </c>
      <c r="N52">
        <f>('AEO 42'!O81/100)*(SUM(N$6:N$7)/SUM(N$6:N$7,N$14:N$15))</f>
        <v>8.0211120737243263E-2</v>
      </c>
      <c r="O52">
        <f>('AEO 42'!P81/100)*(SUM(O$6:O$7)/SUM(O$6:O$7,O$14:O$15))</f>
        <v>7.7368878735120633E-2</v>
      </c>
      <c r="P52">
        <f>('AEO 42'!Q81/100)*(SUM(P$6:P$7)/SUM(P$6:P$7,P$14:P$15))</f>
        <v>7.4472633415837014E-2</v>
      </c>
      <c r="Q52">
        <f>('AEO 42'!R81/100)*(SUM(Q$6:Q$7)/SUM(Q$6:Q$7,Q$14:Q$15))</f>
        <v>7.2465435642591031E-2</v>
      </c>
      <c r="R52">
        <f>('AEO 42'!S81/100)*(SUM(R$6:R$7)/SUM(R$6:R$7,R$14:R$15))</f>
        <v>7.0835986487003247E-2</v>
      </c>
      <c r="S52">
        <f>('AEO 42'!T81/100)*(SUM(S$6:S$7)/SUM(S$6:S$7,S$14:S$15))</f>
        <v>6.9157705856270874E-2</v>
      </c>
      <c r="T52">
        <f>('AEO 42'!U81/100)*(SUM(T$6:T$7)/SUM(T$6:T$7,T$14:T$15))</f>
        <v>6.825475431226613E-2</v>
      </c>
      <c r="U52">
        <f>('AEO 42'!V81/100)*(SUM(U$6:U$7)/SUM(U$6:U$7,U$14:U$15))</f>
        <v>6.6884090374448327E-2</v>
      </c>
      <c r="V52">
        <f>('AEO 42'!W81/100)*(SUM(V$6:V$7)/SUM(V$6:V$7,V$14:V$15))</f>
        <v>6.6089186585938334E-2</v>
      </c>
      <c r="W52">
        <f>('AEO 42'!X81/100)*(SUM(W$6:W$7)/SUM(W$6:W$7,W$14:W$15))</f>
        <v>6.5974660256446035E-2</v>
      </c>
      <c r="X52">
        <f>('AEO 42'!Y81/100)*(SUM(X$6:X$7)/SUM(X$6:X$7,X$14:X$15))</f>
        <v>6.5527794520133215E-2</v>
      </c>
      <c r="Y52">
        <f>('AEO 42'!Z81/100)*(SUM(Y$6:Y$7)/SUM(Y$6:Y$7,Y$14:Y$15))</f>
        <v>6.5067362071002777E-2</v>
      </c>
      <c r="Z52">
        <f>('AEO 42'!AA81/100)*(SUM(Z$6:Z$7)/SUM(Z$6:Z$7,Z$14:Z$15))</f>
        <v>6.5362923963489486E-2</v>
      </c>
      <c r="AA52">
        <f>('AEO 42'!AB81/100)*(SUM(AA$6:AA$7)/SUM(AA$6:AA$7,AA$14:AA$15))</f>
        <v>6.5460698152471561E-2</v>
      </c>
      <c r="AB52">
        <f>('AEO 42'!AC81/100)*(SUM(AB$6:AB$7)/SUM(AB$6:AB$7,AB$14:AB$15))</f>
        <v>6.5420458762770084E-2</v>
      </c>
      <c r="AC52">
        <f>('AEO 42'!AD81/100)*(SUM(AC$6:AC$7)/SUM(AC$6:AC$7,AC$14:AC$15))</f>
        <v>6.6019176334261173E-2</v>
      </c>
      <c r="AD52">
        <f>('AEO 42'!AE81/100)*(SUM(AD$6:AD$7)/SUM(AD$6:AD$7,AD$14:AD$15))</f>
        <v>6.5689618873732009E-2</v>
      </c>
      <c r="AE52">
        <f>('AEO 42'!AF81/100)*(SUM(AE$6:AE$7)/SUM(AE$6:AE$7,AE$14:AE$15))</f>
        <v>6.6210957463818429E-2</v>
      </c>
      <c r="AF52">
        <f>('AEO 42'!AG81/100)*(SUM(AF$6:AF$7)/SUM(AF$6:AF$7,AF$14:AF$15))</f>
        <v>6.6630487664980087E-2</v>
      </c>
      <c r="AG52">
        <f>('AEO 42'!AH81/100)*(SUM(AG$6:AG$7)/SUM(AG$6:AG$7,AG$14:AG$15))</f>
        <v>6.7026667276304935E-2</v>
      </c>
      <c r="AH52">
        <f>('AEO 42'!AI81/100)*(SUM(AH$6:AH$7)/SUM(AH$6:AH$7,AH$14:AH$15))</f>
        <v>-1.9951691967209988E-5</v>
      </c>
      <c r="AI52" t="e">
        <f>('AEO 42'!AJ81/100)*(SUM(AI$6:AI$7)/SUM(AI$6:AI$7,AI$14:AI$15))</f>
        <v>#DIV/0!</v>
      </c>
    </row>
    <row r="53" spans="1:35" x14ac:dyDescent="0.45">
      <c r="A53" t="str">
        <f t="shared" si="7"/>
        <v xml:space="preserve">      Two Seater</v>
      </c>
      <c r="B53">
        <f>('AEO 42'!C82/100)*(SUM(B$6:B$7)/SUM(B$6:B$7,B$14:B$15))</f>
        <v>9.1852458039316243E-3</v>
      </c>
      <c r="C53">
        <f>('AEO 42'!D82/100)*(SUM(C$6:C$7)/SUM(C$6:C$7,C$14:C$15))</f>
        <v>8.7241082058660581E-3</v>
      </c>
      <c r="D53">
        <f>('AEO 42'!E82/100)*(SUM(D$6:D$7)/SUM(D$6:D$7,D$14:D$15))</f>
        <v>8.4848121615947458E-3</v>
      </c>
      <c r="E53">
        <f>('AEO 42'!F82/100)*(SUM(E$6:E$7)/SUM(E$6:E$7,E$14:E$15))</f>
        <v>8.3495290069915372E-3</v>
      </c>
      <c r="F53">
        <f>('AEO 42'!G82/100)*(SUM(F$6:F$7)/SUM(F$6:F$7,F$14:F$15))</f>
        <v>8.177879779092085E-3</v>
      </c>
      <c r="G53">
        <f>('AEO 42'!H82/100)*(SUM(G$6:G$7)/SUM(G$6:G$7,G$14:G$15))</f>
        <v>8.0723899563882977E-3</v>
      </c>
      <c r="H53">
        <f>('AEO 42'!I82/100)*(SUM(H$6:H$7)/SUM(H$6:H$7,H$14:H$15))</f>
        <v>7.9696268018912848E-3</v>
      </c>
      <c r="I53">
        <f>('AEO 42'!J82/100)*(SUM(I$6:I$7)/SUM(I$6:I$7,I$14:I$15))</f>
        <v>7.5342515916532416E-3</v>
      </c>
      <c r="J53">
        <f>('AEO 42'!K82/100)*(SUM(J$6:J$7)/SUM(J$6:J$7,J$14:J$15))</f>
        <v>7.1669898058311192E-3</v>
      </c>
      <c r="K53">
        <f>('AEO 42'!L82/100)*(SUM(K$6:K$7)/SUM(K$6:K$7,K$14:K$15))</f>
        <v>6.8612892214819955E-3</v>
      </c>
      <c r="L53">
        <f>('AEO 42'!M82/100)*(SUM(L$6:L$7)/SUM(L$6:L$7,L$14:L$15))</f>
        <v>6.5845077734565912E-3</v>
      </c>
      <c r="M53">
        <f>('AEO 42'!N82/100)*(SUM(M$6:M$7)/SUM(M$6:M$7,M$14:M$15))</f>
        <v>6.3390813196899471E-3</v>
      </c>
      <c r="N53">
        <f>('AEO 42'!O82/100)*(SUM(N$6:N$7)/SUM(N$6:N$7,N$14:N$15))</f>
        <v>6.166077526882684E-3</v>
      </c>
      <c r="O53">
        <f>('AEO 42'!P82/100)*(SUM(O$6:O$7)/SUM(O$6:O$7,O$14:O$15))</f>
        <v>5.9757865971097959E-3</v>
      </c>
      <c r="P53">
        <f>('AEO 42'!Q82/100)*(SUM(P$6:P$7)/SUM(P$6:P$7,P$14:P$15))</f>
        <v>5.7985679071307266E-3</v>
      </c>
      <c r="Q53">
        <f>('AEO 42'!R82/100)*(SUM(Q$6:Q$7)/SUM(Q$6:Q$7,Q$14:Q$15))</f>
        <v>5.6403552379535923E-3</v>
      </c>
      <c r="R53">
        <f>('AEO 42'!S82/100)*(SUM(R$6:R$7)/SUM(R$6:R$7,R$14:R$15))</f>
        <v>5.5112641933052773E-3</v>
      </c>
      <c r="S53">
        <f>('AEO 42'!T82/100)*(SUM(S$6:S$7)/SUM(S$6:S$7,S$14:S$15))</f>
        <v>5.4001886099215406E-3</v>
      </c>
      <c r="T53">
        <f>('AEO 42'!U82/100)*(SUM(T$6:T$7)/SUM(T$6:T$7,T$14:T$15))</f>
        <v>5.3210954407117957E-3</v>
      </c>
      <c r="U53">
        <f>('AEO 42'!V82/100)*(SUM(U$6:U$7)/SUM(U$6:U$7,U$14:U$15))</f>
        <v>5.2490956435522354E-3</v>
      </c>
      <c r="V53">
        <f>('AEO 42'!W82/100)*(SUM(V$6:V$7)/SUM(V$6:V$7,V$14:V$15))</f>
        <v>5.20332026951371E-3</v>
      </c>
      <c r="W53">
        <f>('AEO 42'!X82/100)*(SUM(W$6:W$7)/SUM(W$6:W$7,W$14:W$15))</f>
        <v>5.1847679689011059E-3</v>
      </c>
      <c r="X53">
        <f>('AEO 42'!Y82/100)*(SUM(X$6:X$7)/SUM(X$6:X$7,X$14:X$15))</f>
        <v>5.1699594610959739E-3</v>
      </c>
      <c r="Y53">
        <f>('AEO 42'!Z82/100)*(SUM(Y$6:Y$7)/SUM(Y$6:Y$7,Y$14:Y$15))</f>
        <v>5.1650274564564074E-3</v>
      </c>
      <c r="Z53">
        <f>('AEO 42'!AA82/100)*(SUM(Z$6:Z$7)/SUM(Z$6:Z$7,Z$14:Z$15))</f>
        <v>5.1817075733723945E-3</v>
      </c>
      <c r="AA53">
        <f>('AEO 42'!AB82/100)*(SUM(AA$6:AA$7)/SUM(AA$6:AA$7,AA$14:AA$15))</f>
        <v>5.199001292678293E-3</v>
      </c>
      <c r="AB53">
        <f>('AEO 42'!AC82/100)*(SUM(AB$6:AB$7)/SUM(AB$6:AB$7,AB$14:AB$15))</f>
        <v>5.2176192148264324E-3</v>
      </c>
      <c r="AC53">
        <f>('AEO 42'!AD82/100)*(SUM(AC$6:AC$7)/SUM(AC$6:AC$7,AC$14:AC$15))</f>
        <v>5.2518587013264308E-3</v>
      </c>
      <c r="AD53">
        <f>('AEO 42'!AE82/100)*(SUM(AD$6:AD$7)/SUM(AD$6:AD$7,AD$14:AD$15))</f>
        <v>5.2697783175223046E-3</v>
      </c>
      <c r="AE53">
        <f>('AEO 42'!AF82/100)*(SUM(AE$6:AE$7)/SUM(AE$6:AE$7,AE$14:AE$15))</f>
        <v>5.3059019287673426E-3</v>
      </c>
      <c r="AF53">
        <f>('AEO 42'!AG82/100)*(SUM(AF$6:AF$7)/SUM(AF$6:AF$7,AF$14:AF$15))</f>
        <v>5.341298132904744E-3</v>
      </c>
      <c r="AG53">
        <f>('AEO 42'!AH82/100)*(SUM(AG$6:AG$7)/SUM(AG$6:AG$7,AG$14:AG$15))</f>
        <v>5.3759463092760747E-3</v>
      </c>
      <c r="AH53">
        <f>('AEO 42'!AI82/100)*(SUM(AH$6:AH$7)/SUM(AH$6:AH$7,AH$14:AH$15))</f>
        <v>-5.1740308948570046E-6</v>
      </c>
      <c r="AI53" t="e">
        <f>('AEO 42'!AJ82/100)*(SUM(AI$6:AI$7)/SUM(AI$6:AI$7,AI$14:AI$15))</f>
        <v>#DIV/0!</v>
      </c>
    </row>
    <row r="54" spans="1:35" x14ac:dyDescent="0.45">
      <c r="A54" t="str">
        <f t="shared" si="7"/>
        <v xml:space="preserve">      Small Crossover Utility</v>
      </c>
      <c r="B54">
        <f>('AEO 42'!C83/100)*(SUM(B$6:B$7)/SUM(B$6:B$7,B$14:B$15))</f>
        <v>0.20155183497358989</v>
      </c>
      <c r="C54">
        <f>('AEO 42'!D83/100)*(SUM(C$6:C$7)/SUM(C$6:C$7,C$14:C$15))</f>
        <v>0.21995392323393362</v>
      </c>
      <c r="D54">
        <f>('AEO 42'!E83/100)*(SUM(D$6:D$7)/SUM(D$6:D$7,D$14:D$15))</f>
        <v>0.22411508467489724</v>
      </c>
      <c r="E54">
        <f>('AEO 42'!F83/100)*(SUM(E$6:E$7)/SUM(E$6:E$7,E$14:E$15))</f>
        <v>0.22466037101640121</v>
      </c>
      <c r="F54">
        <f>('AEO 42'!G83/100)*(SUM(F$6:F$7)/SUM(F$6:F$7,F$14:F$15))</f>
        <v>0.22361424431475463</v>
      </c>
      <c r="G54">
        <f>('AEO 42'!H83/100)*(SUM(G$6:G$7)/SUM(G$6:G$7,G$14:G$15))</f>
        <v>0.22261304259707784</v>
      </c>
      <c r="H54">
        <f>('AEO 42'!I83/100)*(SUM(H$6:H$7)/SUM(H$6:H$7,H$14:H$15))</f>
        <v>0.22635276995053424</v>
      </c>
      <c r="I54">
        <f>('AEO 42'!J83/100)*(SUM(I$6:I$7)/SUM(I$6:I$7,I$14:I$15))</f>
        <v>0.2168336322233371</v>
      </c>
      <c r="J54">
        <f>('AEO 42'!K83/100)*(SUM(J$6:J$7)/SUM(J$6:J$7,J$14:J$15))</f>
        <v>0.20879536909689056</v>
      </c>
      <c r="K54">
        <f>('AEO 42'!L83/100)*(SUM(K$6:K$7)/SUM(K$6:K$7,K$14:K$15))</f>
        <v>0.2007197540333151</v>
      </c>
      <c r="L54">
        <f>('AEO 42'!M83/100)*(SUM(L$6:L$7)/SUM(L$6:L$7,L$14:L$15))</f>
        <v>0.19508434196438457</v>
      </c>
      <c r="M54">
        <f>('AEO 42'!N83/100)*(SUM(M$6:M$7)/SUM(M$6:M$7,M$14:M$15))</f>
        <v>0.1915658715047531</v>
      </c>
      <c r="N54">
        <f>('AEO 42'!O83/100)*(SUM(N$6:N$7)/SUM(N$6:N$7,N$14:N$15))</f>
        <v>0.18409890353994032</v>
      </c>
      <c r="O54">
        <f>('AEO 42'!P83/100)*(SUM(O$6:O$7)/SUM(O$6:O$7,O$14:O$15))</f>
        <v>0.17978726409019471</v>
      </c>
      <c r="P54">
        <f>('AEO 42'!Q83/100)*(SUM(P$6:P$7)/SUM(P$6:P$7,P$14:P$15))</f>
        <v>0.17650802072656577</v>
      </c>
      <c r="Q54">
        <f>('AEO 42'!R83/100)*(SUM(Q$6:Q$7)/SUM(Q$6:Q$7,Q$14:Q$15))</f>
        <v>0.17274109335687399</v>
      </c>
      <c r="R54">
        <f>('AEO 42'!S83/100)*(SUM(R$6:R$7)/SUM(R$6:R$7,R$14:R$15))</f>
        <v>0.16909719488292657</v>
      </c>
      <c r="S54">
        <f>('AEO 42'!T83/100)*(SUM(S$6:S$7)/SUM(S$6:S$7,S$14:S$15))</f>
        <v>0.16668172219477023</v>
      </c>
      <c r="T54">
        <f>('AEO 42'!U83/100)*(SUM(T$6:T$7)/SUM(T$6:T$7,T$14:T$15))</f>
        <v>0.1640137418664171</v>
      </c>
      <c r="U54">
        <f>('AEO 42'!V83/100)*(SUM(U$6:U$7)/SUM(U$6:U$7,U$14:U$15))</f>
        <v>0.16338227602676872</v>
      </c>
      <c r="V54">
        <f>('AEO 42'!W83/100)*(SUM(V$6:V$7)/SUM(V$6:V$7,V$14:V$15))</f>
        <v>0.16281668662543269</v>
      </c>
      <c r="W54">
        <f>('AEO 42'!X83/100)*(SUM(W$6:W$7)/SUM(W$6:W$7,W$14:W$15))</f>
        <v>0.16191227267924155</v>
      </c>
      <c r="X54">
        <f>('AEO 42'!Y83/100)*(SUM(X$6:X$7)/SUM(X$6:X$7,X$14:X$15))</f>
        <v>0.16241246950499547</v>
      </c>
      <c r="Y54">
        <f>('AEO 42'!Z83/100)*(SUM(Y$6:Y$7)/SUM(Y$6:Y$7,Y$14:Y$15))</f>
        <v>0.16371327422222406</v>
      </c>
      <c r="Z54">
        <f>('AEO 42'!AA83/100)*(SUM(Z$6:Z$7)/SUM(Z$6:Z$7,Z$14:Z$15))</f>
        <v>0.16405103765854379</v>
      </c>
      <c r="AA54">
        <f>('AEO 42'!AB83/100)*(SUM(AA$6:AA$7)/SUM(AA$6:AA$7,AA$14:AA$15))</f>
        <v>0.16510757524054429</v>
      </c>
      <c r="AB54">
        <f>('AEO 42'!AC83/100)*(SUM(AB$6:AB$7)/SUM(AB$6:AB$7,AB$14:AB$15))</f>
        <v>0.16675668329489898</v>
      </c>
      <c r="AC54">
        <f>('AEO 42'!AD83/100)*(SUM(AC$6:AC$7)/SUM(AC$6:AC$7,AC$14:AC$15))</f>
        <v>0.16731330161487568</v>
      </c>
      <c r="AD54">
        <f>('AEO 42'!AE83/100)*(SUM(AD$6:AD$7)/SUM(AD$6:AD$7,AD$14:AD$15))</f>
        <v>0.16981420617370105</v>
      </c>
      <c r="AE54">
        <f>('AEO 42'!AF83/100)*(SUM(AE$6:AE$7)/SUM(AE$6:AE$7,AE$14:AE$15))</f>
        <v>0.17082883687178224</v>
      </c>
      <c r="AF54">
        <f>('AEO 42'!AG83/100)*(SUM(AF$6:AF$7)/SUM(AF$6:AF$7,AF$14:AF$15))</f>
        <v>0.17213112821529283</v>
      </c>
      <c r="AG54">
        <f>('AEO 42'!AH83/100)*(SUM(AG$6:AG$7)/SUM(AG$6:AG$7,AG$14:AG$15))</f>
        <v>0.17353425638809433</v>
      </c>
      <c r="AH54">
        <f>('AEO 42'!AI83/100)*(SUM(AH$6:AH$7)/SUM(AH$6:AH$7,AH$14:AH$15))</f>
        <v>2.3727023714887149E-5</v>
      </c>
      <c r="AI54" t="e">
        <f>('AEO 42'!AJ83/100)*(SUM(AI$6:AI$7)/SUM(AI$6:AI$7,AI$14:AI$15))</f>
        <v>#DIV/0!</v>
      </c>
    </row>
    <row r="55" spans="1:35" x14ac:dyDescent="0.45">
      <c r="A55" t="str">
        <f t="shared" si="7"/>
        <v xml:space="preserve">      Large Crossover Utility</v>
      </c>
      <c r="B55">
        <f>('AEO 42'!C84/100)*(SUM(B$6:B$7)/SUM(B$6:B$7,B$14:B$15))</f>
        <v>4.3329273186458177E-2</v>
      </c>
      <c r="C55">
        <f>('AEO 42'!D84/100)*(SUM(C$6:C$7)/SUM(C$6:C$7,C$14:C$15))</f>
        <v>4.5409368872358059E-2</v>
      </c>
      <c r="D55">
        <f>('AEO 42'!E84/100)*(SUM(D$6:D$7)/SUM(D$6:D$7,D$14:D$15))</f>
        <v>4.6238928776895831E-2</v>
      </c>
      <c r="E55">
        <f>('AEO 42'!F84/100)*(SUM(E$6:E$7)/SUM(E$6:E$7,E$14:E$15))</f>
        <v>4.6922492523524158E-2</v>
      </c>
      <c r="F55">
        <f>('AEO 42'!G84/100)*(SUM(F$6:F$7)/SUM(F$6:F$7,F$14:F$15))</f>
        <v>4.6955822916454504E-2</v>
      </c>
      <c r="G55">
        <f>('AEO 42'!H84/100)*(SUM(G$6:G$7)/SUM(G$6:G$7,G$14:G$15))</f>
        <v>4.7590336971295492E-2</v>
      </c>
      <c r="H55">
        <f>('AEO 42'!I84/100)*(SUM(H$6:H$7)/SUM(H$6:H$7,H$14:H$15))</f>
        <v>4.7627822407293394E-2</v>
      </c>
      <c r="I55">
        <f>('AEO 42'!J84/100)*(SUM(I$6:I$7)/SUM(I$6:I$7,I$14:I$15))</f>
        <v>4.6112574384423427E-2</v>
      </c>
      <c r="J55">
        <f>('AEO 42'!K84/100)*(SUM(J$6:J$7)/SUM(J$6:J$7,J$14:J$15))</f>
        <v>4.4350356571721337E-2</v>
      </c>
      <c r="K55">
        <f>('AEO 42'!L84/100)*(SUM(K$6:K$7)/SUM(K$6:K$7,K$14:K$15))</f>
        <v>4.2953675379312724E-2</v>
      </c>
      <c r="L55">
        <f>('AEO 42'!M84/100)*(SUM(L$6:L$7)/SUM(L$6:L$7,L$14:L$15))</f>
        <v>4.1567053791435715E-2</v>
      </c>
      <c r="M55">
        <f>('AEO 42'!N84/100)*(SUM(M$6:M$7)/SUM(M$6:M$7,M$14:M$15))</f>
        <v>4.0169198793430491E-2</v>
      </c>
      <c r="N55">
        <f>('AEO 42'!O84/100)*(SUM(N$6:N$7)/SUM(N$6:N$7,N$14:N$15))</f>
        <v>3.9559516643749668E-2</v>
      </c>
      <c r="O55">
        <f>('AEO 42'!P84/100)*(SUM(O$6:O$7)/SUM(O$6:O$7,O$14:O$15))</f>
        <v>3.8626668691027981E-2</v>
      </c>
      <c r="P55">
        <f>('AEO 42'!Q84/100)*(SUM(P$6:P$7)/SUM(P$6:P$7,P$14:P$15))</f>
        <v>3.769907380909724E-2</v>
      </c>
      <c r="Q55">
        <f>('AEO 42'!R84/100)*(SUM(Q$6:Q$7)/SUM(Q$6:Q$7,Q$14:Q$15))</f>
        <v>3.7109092897063094E-2</v>
      </c>
      <c r="R55">
        <f>('AEO 42'!S84/100)*(SUM(R$6:R$7)/SUM(R$6:R$7,R$14:R$15))</f>
        <v>3.6573505074315241E-2</v>
      </c>
      <c r="S55">
        <f>('AEO 42'!T84/100)*(SUM(S$6:S$7)/SUM(S$6:S$7,S$14:S$15))</f>
        <v>3.604947889919688E-2</v>
      </c>
      <c r="T55">
        <f>('AEO 42'!U84/100)*(SUM(T$6:T$7)/SUM(T$6:T$7,T$14:T$15))</f>
        <v>3.5784270681901494E-2</v>
      </c>
      <c r="U55">
        <f>('AEO 42'!V84/100)*(SUM(U$6:U$7)/SUM(U$6:U$7,U$14:U$15))</f>
        <v>3.5441757295163419E-2</v>
      </c>
      <c r="V55">
        <f>('AEO 42'!W84/100)*(SUM(V$6:V$7)/SUM(V$6:V$7,V$14:V$15))</f>
        <v>3.5306002759895191E-2</v>
      </c>
      <c r="W55">
        <f>('AEO 42'!X84/100)*(SUM(W$6:W$7)/SUM(W$6:W$7,W$14:W$15))</f>
        <v>3.5405838403171914E-2</v>
      </c>
      <c r="X55">
        <f>('AEO 42'!Y84/100)*(SUM(X$6:X$7)/SUM(X$6:X$7,X$14:X$15))</f>
        <v>3.5453369633666368E-2</v>
      </c>
      <c r="Y55">
        <f>('AEO 42'!Z84/100)*(SUM(Y$6:Y$7)/SUM(Y$6:Y$7,Y$14:Y$15))</f>
        <v>3.5529492200140129E-2</v>
      </c>
      <c r="Z55">
        <f>('AEO 42'!AA84/100)*(SUM(Z$6:Z$7)/SUM(Z$6:Z$7,Z$14:Z$15))</f>
        <v>3.5843193915963176E-2</v>
      </c>
      <c r="AA55">
        <f>('AEO 42'!AB84/100)*(SUM(AA$6:AA$7)/SUM(AA$6:AA$7,AA$14:AA$15))</f>
        <v>3.6116659517340034E-2</v>
      </c>
      <c r="AB55">
        <f>('AEO 42'!AC84/100)*(SUM(AB$6:AB$7)/SUM(AB$6:AB$7,AB$14:AB$15))</f>
        <v>3.6357767098103982E-2</v>
      </c>
      <c r="AC55">
        <f>('AEO 42'!AD84/100)*(SUM(AC$6:AC$7)/SUM(AC$6:AC$7,AC$14:AC$15))</f>
        <v>3.6797107624099358E-2</v>
      </c>
      <c r="AD55">
        <f>('AEO 42'!AE84/100)*(SUM(AD$6:AD$7)/SUM(AD$6:AD$7,AD$14:AD$15))</f>
        <v>3.6971844089523913E-2</v>
      </c>
      <c r="AE55">
        <f>('AEO 42'!AF84/100)*(SUM(AE$6:AE$7)/SUM(AE$6:AE$7,AE$14:AE$15))</f>
        <v>3.7399778628162773E-2</v>
      </c>
      <c r="AF55">
        <f>('AEO 42'!AG84/100)*(SUM(AF$6:AF$7)/SUM(AF$6:AF$7,AF$14:AF$15))</f>
        <v>3.780414266298348E-2</v>
      </c>
      <c r="AG55">
        <f>('AEO 42'!AH84/100)*(SUM(AG$6:AG$7)/SUM(AG$6:AG$7,AG$14:AG$15))</f>
        <v>3.8206423190342877E-2</v>
      </c>
      <c r="AH55">
        <f>('AEO 42'!AI84/100)*(SUM(AH$6:AH$7)/SUM(AH$6:AH$7,AH$14:AH$15))</f>
        <v>2.5523369561761096E-5</v>
      </c>
      <c r="AI55" t="e">
        <f>('AEO 42'!AJ84/100)*(SUM(AI$6:AI$7)/SUM(AI$6:AI$7,AI$14:AI$15))</f>
        <v>#DIV/0!</v>
      </c>
    </row>
    <row r="56" spans="1:35" x14ac:dyDescent="0.45">
      <c r="A56" t="str">
        <f t="shared" si="7"/>
        <v xml:space="preserve">      Small Pickup</v>
      </c>
      <c r="B56">
        <f>('AEO 42'!C87/100)*(SUM(B$14:B$15)/SUM(B$6:B$7,B$14:B$15))</f>
        <v>1.9975734747969022E-3</v>
      </c>
      <c r="C56">
        <f>('AEO 42'!D87/100)*(SUM(C$14:C$15)/SUM(C$6:C$7,C$14:C$15))</f>
        <v>2.8087050959279473E-3</v>
      </c>
      <c r="D56">
        <f>('AEO 42'!E87/100)*(SUM(D$14:D$15)/SUM(D$6:D$7,D$14:D$15))</f>
        <v>3.4829363531814774E-3</v>
      </c>
      <c r="E56">
        <f>('AEO 42'!F87/100)*(SUM(E$14:E$15)/SUM(E$6:E$7,E$14:E$15))</f>
        <v>4.0189576299742421E-3</v>
      </c>
      <c r="F56">
        <f>('AEO 42'!G87/100)*(SUM(F$14:F$15)/SUM(F$6:F$7,F$14:F$15))</f>
        <v>4.4853022255297477E-3</v>
      </c>
      <c r="G56">
        <f>('AEO 42'!H87/100)*(SUM(G$14:G$15)/SUM(G$6:G$7,G$14:G$15))</f>
        <v>4.8631366629529283E-3</v>
      </c>
      <c r="H56">
        <f>('AEO 42'!I87/100)*(SUM(H$14:H$15)/SUM(H$6:H$7,H$14:H$15))</f>
        <v>5.2701775281675809E-3</v>
      </c>
      <c r="I56">
        <f>('AEO 42'!J87/100)*(SUM(I$14:I$15)/SUM(I$6:I$7,I$14:I$15))</f>
        <v>6.5636407305061902E-3</v>
      </c>
      <c r="J56">
        <f>('AEO 42'!K87/100)*(SUM(J$14:J$15)/SUM(J$6:J$7,J$14:J$15))</f>
        <v>7.842090499208693E-3</v>
      </c>
      <c r="K56">
        <f>('AEO 42'!L87/100)*(SUM(K$14:K$15)/SUM(K$6:K$7,K$14:K$15))</f>
        <v>8.9826356765686337E-3</v>
      </c>
      <c r="L56">
        <f>('AEO 42'!M87/100)*(SUM(L$14:L$15)/SUM(L$6:L$7,L$14:L$15))</f>
        <v>9.8969139021085287E-3</v>
      </c>
      <c r="M56">
        <f>('AEO 42'!N87/100)*(SUM(M$14:M$15)/SUM(M$6:M$7,M$14:M$15))</f>
        <v>1.0621419408511523E-2</v>
      </c>
      <c r="N56">
        <f>('AEO 42'!O87/100)*(SUM(N$14:N$15)/SUM(N$6:N$7,N$14:N$15))</f>
        <v>1.1442147978795981E-2</v>
      </c>
      <c r="O56">
        <f>('AEO 42'!P87/100)*(SUM(O$14:O$15)/SUM(O$6:O$7,O$14:O$15))</f>
        <v>1.2073449946615024E-2</v>
      </c>
      <c r="P56">
        <f>('AEO 42'!Q87/100)*(SUM(P$14:P$15)/SUM(P$6:P$7,P$14:P$15))</f>
        <v>1.2596579472529287E-2</v>
      </c>
      <c r="Q56">
        <f>('AEO 42'!R87/100)*(SUM(Q$14:Q$15)/SUM(Q$6:Q$7,Q$14:Q$15))</f>
        <v>1.3128996273079901E-2</v>
      </c>
      <c r="R56">
        <f>('AEO 42'!S87/100)*(SUM(R$14:R$15)/SUM(R$6:R$7,R$14:R$15))</f>
        <v>1.3612677024125219E-2</v>
      </c>
      <c r="S56">
        <f>('AEO 42'!T87/100)*(SUM(S$14:S$15)/SUM(S$6:S$7,S$14:S$15))</f>
        <v>1.3962157508611227E-2</v>
      </c>
      <c r="T56">
        <f>('AEO 42'!U87/100)*(SUM(T$14:T$15)/SUM(T$6:T$7,T$14:T$15))</f>
        <v>1.4301127044167725E-2</v>
      </c>
      <c r="U56">
        <f>('AEO 42'!V87/100)*(SUM(U$14:U$15)/SUM(U$6:U$7,U$14:U$15))</f>
        <v>1.4441361722726384E-2</v>
      </c>
      <c r="V56">
        <f>('AEO 42'!W87/100)*(SUM(V$14:V$15)/SUM(V$6:V$7,V$14:V$15))</f>
        <v>1.455100398951764E-2</v>
      </c>
      <c r="W56">
        <f>('AEO 42'!X87/100)*(SUM(W$14:W$15)/SUM(W$6:W$7,W$14:W$15))</f>
        <v>1.4674775662705294E-2</v>
      </c>
      <c r="X56">
        <f>('AEO 42'!Y87/100)*(SUM(X$14:X$15)/SUM(X$6:X$7,X$14:X$15))</f>
        <v>1.4656830240690286E-2</v>
      </c>
      <c r="Y56">
        <f>('AEO 42'!Z87/100)*(SUM(Y$14:Y$15)/SUM(Y$6:Y$7,Y$14:Y$15))</f>
        <v>1.455473566078733E-2</v>
      </c>
      <c r="Z56">
        <f>('AEO 42'!AA87/100)*(SUM(Z$14:Z$15)/SUM(Z$6:Z$7,Z$14:Z$15))</f>
        <v>1.4530888493433697E-2</v>
      </c>
      <c r="AA56">
        <f>('AEO 42'!AB87/100)*(SUM(AA$14:AA$15)/SUM(AA$6:AA$7,AA$14:AA$15))</f>
        <v>1.4436235420753072E-2</v>
      </c>
      <c r="AB56">
        <f>('AEO 42'!AC87/100)*(SUM(AB$14:AB$15)/SUM(AB$6:AB$7,AB$14:AB$15))</f>
        <v>1.4284088129391772E-2</v>
      </c>
      <c r="AC56">
        <f>('AEO 42'!AD87/100)*(SUM(AC$14:AC$15)/SUM(AC$6:AC$7,AC$14:AC$15))</f>
        <v>1.4227317740490046E-2</v>
      </c>
      <c r="AD56">
        <f>('AEO 42'!AE87/100)*(SUM(AD$14:AD$15)/SUM(AD$6:AD$7,AD$14:AD$15))</f>
        <v>1.3990088721612962E-2</v>
      </c>
      <c r="AE56">
        <f>('AEO 42'!AF87/100)*(SUM(AE$14:AE$15)/SUM(AE$6:AE$7,AE$14:AE$15))</f>
        <v>1.3884045845135586E-2</v>
      </c>
      <c r="AF56">
        <f>('AEO 42'!AG87/100)*(SUM(AF$14:AF$15)/SUM(AF$6:AF$7,AF$14:AF$15))</f>
        <v>1.3753458377501809E-2</v>
      </c>
      <c r="AG56">
        <f>('AEO 42'!AH87/100)*(SUM(AG$14:AG$15)/SUM(AG$6:AG$7,AG$14:AG$15))</f>
        <v>1.361568560182322E-2</v>
      </c>
      <c r="AH56">
        <f>('AEO 42'!AI87/100)*(SUM(AH$14:AH$15)/SUM(AH$6:AH$7,AH$14:AH$15))</f>
        <v>-2.3010485045439223E-5</v>
      </c>
      <c r="AI56" t="e">
        <f>('AEO 42'!AJ87/100)*(SUM(AI$14:AI$15)/SUM(AI$6:AI$7,AI$14:AI$15))</f>
        <v>#DIV/0!</v>
      </c>
    </row>
    <row r="57" spans="1:35" x14ac:dyDescent="0.45">
      <c r="A57" t="str">
        <f t="shared" si="7"/>
        <v xml:space="preserve">      Large Pickup</v>
      </c>
      <c r="B57">
        <f>('AEO 42'!C88/100)*(SUM(B$14:B$15)/SUM(B$6:B$7,B$14:B$15))</f>
        <v>1.0398464691392302E-2</v>
      </c>
      <c r="C57">
        <f>('AEO 42'!D88/100)*(SUM(C$14:C$15)/SUM(C$6:C$7,C$14:C$15))</f>
        <v>1.534932328126409E-2</v>
      </c>
      <c r="D57">
        <f>('AEO 42'!E88/100)*(SUM(D$14:D$15)/SUM(D$6:D$7,D$14:D$15))</f>
        <v>1.9533428439718697E-2</v>
      </c>
      <c r="E57">
        <f>('AEO 42'!F88/100)*(SUM(E$14:E$15)/SUM(E$6:E$7,E$14:E$15))</f>
        <v>2.295452475608474E-2</v>
      </c>
      <c r="F57">
        <f>('AEO 42'!G88/100)*(SUM(F$14:F$15)/SUM(F$6:F$7,F$14:F$15))</f>
        <v>2.5718362578434059E-2</v>
      </c>
      <c r="G57">
        <f>('AEO 42'!H88/100)*(SUM(G$14:G$15)/SUM(G$6:G$7,G$14:G$15))</f>
        <v>2.7959292852849163E-2</v>
      </c>
      <c r="H57">
        <f>('AEO 42'!I88/100)*(SUM(H$14:H$15)/SUM(H$6:H$7,H$14:H$15))</f>
        <v>3.1361312957270182E-2</v>
      </c>
      <c r="I57">
        <f>('AEO 42'!J88/100)*(SUM(I$14:I$15)/SUM(I$6:I$7,I$14:I$15))</f>
        <v>3.8845687111576127E-2</v>
      </c>
      <c r="J57">
        <f>('AEO 42'!K88/100)*(SUM(J$14:J$15)/SUM(J$6:J$7,J$14:J$15))</f>
        <v>4.6827559885207634E-2</v>
      </c>
      <c r="K57">
        <f>('AEO 42'!L88/100)*(SUM(K$14:K$15)/SUM(K$6:K$7,K$14:K$15))</f>
        <v>5.3771574249720566E-2</v>
      </c>
      <c r="L57">
        <f>('AEO 42'!M88/100)*(SUM(L$14:L$15)/SUM(L$6:L$7,L$14:L$15))</f>
        <v>5.9806423832503723E-2</v>
      </c>
      <c r="M57">
        <f>('AEO 42'!N88/100)*(SUM(M$14:M$15)/SUM(M$6:M$7,M$14:M$15))</f>
        <v>6.5102189863796733E-2</v>
      </c>
      <c r="N57">
        <f>('AEO 42'!O88/100)*(SUM(N$14:N$15)/SUM(N$6:N$7,N$14:N$15))</f>
        <v>6.9696273575305667E-2</v>
      </c>
      <c r="O57">
        <f>('AEO 42'!P88/100)*(SUM(O$14:O$15)/SUM(O$6:O$7,O$14:O$15))</f>
        <v>7.3927940101401926E-2</v>
      </c>
      <c r="P57">
        <f>('AEO 42'!Q88/100)*(SUM(P$14:P$15)/SUM(P$6:P$7,P$14:P$15))</f>
        <v>7.7790392363125654E-2</v>
      </c>
      <c r="Q57">
        <f>('AEO 42'!R88/100)*(SUM(Q$14:Q$15)/SUM(Q$6:Q$7,Q$14:Q$15))</f>
        <v>8.1250083060472517E-2</v>
      </c>
      <c r="R57">
        <f>('AEO 42'!S88/100)*(SUM(R$14:R$15)/SUM(R$6:R$7,R$14:R$15))</f>
        <v>8.4241329879411284E-2</v>
      </c>
      <c r="S57">
        <f>('AEO 42'!T88/100)*(SUM(S$14:S$15)/SUM(S$6:S$7,S$14:S$15))</f>
        <v>8.6748175987589285E-2</v>
      </c>
      <c r="T57">
        <f>('AEO 42'!U88/100)*(SUM(T$14:T$15)/SUM(T$6:T$7,T$14:T$15))</f>
        <v>8.870535473734828E-2</v>
      </c>
      <c r="U57">
        <f>('AEO 42'!V88/100)*(SUM(U$14:U$15)/SUM(U$6:U$7,U$14:U$15))</f>
        <v>9.0232486457879513E-2</v>
      </c>
      <c r="V57">
        <f>('AEO 42'!W88/100)*(SUM(V$14:V$15)/SUM(V$6:V$7,V$14:V$15))</f>
        <v>9.1246776762896581E-2</v>
      </c>
      <c r="W57">
        <f>('AEO 42'!X88/100)*(SUM(W$14:W$15)/SUM(W$6:W$7,W$14:W$15))</f>
        <v>9.1819058952942831E-2</v>
      </c>
      <c r="X57">
        <f>('AEO 42'!Y88/100)*(SUM(X$14:X$15)/SUM(X$6:X$7,X$14:X$15))</f>
        <v>9.2108028377232851E-2</v>
      </c>
      <c r="Y57">
        <f>('AEO 42'!Z88/100)*(SUM(Y$14:Y$15)/SUM(Y$6:Y$7,Y$14:Y$15))</f>
        <v>9.2079142042854098E-2</v>
      </c>
      <c r="Z57">
        <f>('AEO 42'!AA88/100)*(SUM(Z$14:Z$15)/SUM(Z$6:Z$7,Z$14:Z$15))</f>
        <v>9.1791598401048211E-2</v>
      </c>
      <c r="AA57">
        <f>('AEO 42'!AB88/100)*(SUM(AA$14:AA$15)/SUM(AA$6:AA$7,AA$14:AA$15))</f>
        <v>9.1381093609931019E-2</v>
      </c>
      <c r="AB57">
        <f>('AEO 42'!AC88/100)*(SUM(AB$14:AB$15)/SUM(AB$6:AB$7,AB$14:AB$15))</f>
        <v>9.0841213843858987E-2</v>
      </c>
      <c r="AC57">
        <f>('AEO 42'!AD88/100)*(SUM(AC$14:AC$15)/SUM(AC$6:AC$7,AC$14:AC$15))</f>
        <v>9.0195430547952676E-2</v>
      </c>
      <c r="AD57">
        <f>('AEO 42'!AE88/100)*(SUM(AD$14:AD$15)/SUM(AD$6:AD$7,AD$14:AD$15))</f>
        <v>8.9535530123299956E-2</v>
      </c>
      <c r="AE57">
        <f>('AEO 42'!AF88/100)*(SUM(AE$14:AE$15)/SUM(AE$6:AE$7,AE$14:AE$15))</f>
        <v>8.8750353349070471E-2</v>
      </c>
      <c r="AF57">
        <f>('AEO 42'!AG88/100)*(SUM(AF$14:AF$15)/SUM(AF$6:AF$7,AF$14:AF$15))</f>
        <v>8.7948839355915367E-2</v>
      </c>
      <c r="AG57">
        <f>('AEO 42'!AH88/100)*(SUM(AG$14:AG$15)/SUM(AG$6:AG$7,AG$14:AG$15))</f>
        <v>8.7130732834179367E-2</v>
      </c>
      <c r="AH57">
        <f>('AEO 42'!AI88/100)*(SUM(AH$14:AH$15)/SUM(AH$6:AH$7,AH$14:AH$15))</f>
        <v>2.8207641039664723E-5</v>
      </c>
      <c r="AI57" t="e">
        <f>('AEO 42'!AJ88/100)*(SUM(AI$14:AI$15)/SUM(AI$6:AI$7,AI$14:AI$15))</f>
        <v>#DIV/0!</v>
      </c>
    </row>
    <row r="58" spans="1:35" x14ac:dyDescent="0.45">
      <c r="A58" t="str">
        <f t="shared" si="7"/>
        <v xml:space="preserve">      Small Van</v>
      </c>
      <c r="B58">
        <f>('AEO 42'!C89/100)*(SUM(B$14:B$15)/SUM(B$6:B$7,B$14:B$15))</f>
        <v>1.758588455099581E-3</v>
      </c>
      <c r="C58">
        <f>('AEO 42'!D89/100)*(SUM(C$14:C$15)/SUM(C$6:C$7,C$14:C$15))</f>
        <v>2.7903299241080434E-3</v>
      </c>
      <c r="D58">
        <f>('AEO 42'!E89/100)*(SUM(D$14:D$15)/SUM(D$6:D$7,D$14:D$15))</f>
        <v>3.5618734435969709E-3</v>
      </c>
      <c r="E58">
        <f>('AEO 42'!F89/100)*(SUM(E$14:E$15)/SUM(E$6:E$7,E$14:E$15))</f>
        <v>4.20376829890133E-3</v>
      </c>
      <c r="F58">
        <f>('AEO 42'!G89/100)*(SUM(F$14:F$15)/SUM(F$6:F$7,F$14:F$15))</f>
        <v>4.6810218636167793E-3</v>
      </c>
      <c r="G58">
        <f>('AEO 42'!H89/100)*(SUM(G$14:G$15)/SUM(G$6:G$7,G$14:G$15))</f>
        <v>4.9671264567134272E-3</v>
      </c>
      <c r="H58">
        <f>('AEO 42'!I89/100)*(SUM(H$14:H$15)/SUM(H$6:H$7,H$14:H$15))</f>
        <v>5.7313915493004712E-3</v>
      </c>
      <c r="I58">
        <f>('AEO 42'!J89/100)*(SUM(I$14:I$15)/SUM(I$6:I$7,I$14:I$15))</f>
        <v>7.1329807957936147E-3</v>
      </c>
      <c r="J58">
        <f>('AEO 42'!K89/100)*(SUM(J$14:J$15)/SUM(J$6:J$7,J$14:J$15))</f>
        <v>8.6019677215488626E-3</v>
      </c>
      <c r="K58">
        <f>('AEO 42'!L89/100)*(SUM(K$14:K$15)/SUM(K$6:K$7,K$14:K$15))</f>
        <v>9.8175346410722293E-3</v>
      </c>
      <c r="L58">
        <f>('AEO 42'!M89/100)*(SUM(L$14:L$15)/SUM(L$6:L$7,L$14:L$15))</f>
        <v>1.0955292433898589E-2</v>
      </c>
      <c r="M58">
        <f>('AEO 42'!N89/100)*(SUM(M$14:M$15)/SUM(M$6:M$7,M$14:M$15))</f>
        <v>1.2020368476715103E-2</v>
      </c>
      <c r="N58">
        <f>('AEO 42'!O89/100)*(SUM(N$14:N$15)/SUM(N$6:N$7,N$14:N$15))</f>
        <v>1.2672684624187348E-2</v>
      </c>
      <c r="O58">
        <f>('AEO 42'!P89/100)*(SUM(O$14:O$15)/SUM(O$6:O$7,O$14:O$15))</f>
        <v>1.3442784573218789E-2</v>
      </c>
      <c r="P58">
        <f>('AEO 42'!Q89/100)*(SUM(P$14:P$15)/SUM(P$6:P$7,P$14:P$15))</f>
        <v>1.4196837680354154E-2</v>
      </c>
      <c r="Q58">
        <f>('AEO 42'!R89/100)*(SUM(Q$14:Q$15)/SUM(Q$6:Q$7,Q$14:Q$15))</f>
        <v>1.4861374457105022E-2</v>
      </c>
      <c r="R58">
        <f>('AEO 42'!S89/100)*(SUM(R$14:R$15)/SUM(R$6:R$7,R$14:R$15))</f>
        <v>1.5340769142197201E-2</v>
      </c>
      <c r="S58">
        <f>('AEO 42'!T89/100)*(SUM(S$14:S$15)/SUM(S$6:S$7,S$14:S$15))</f>
        <v>1.5795282633953581E-2</v>
      </c>
      <c r="T58">
        <f>('AEO 42'!U89/100)*(SUM(T$14:T$15)/SUM(T$6:T$7,T$14:T$15))</f>
        <v>1.6042875247775902E-2</v>
      </c>
      <c r="U58">
        <f>('AEO 42'!V89/100)*(SUM(U$14:U$15)/SUM(U$6:U$7,U$14:U$15))</f>
        <v>1.6389233708536871E-2</v>
      </c>
      <c r="V58">
        <f>('AEO 42'!W89/100)*(SUM(V$14:V$15)/SUM(V$6:V$7,V$14:V$15))</f>
        <v>1.6578653113538271E-2</v>
      </c>
      <c r="W58">
        <f>('AEO 42'!X89/100)*(SUM(W$14:W$15)/SUM(W$6:W$7,W$14:W$15))</f>
        <v>1.6577037701938396E-2</v>
      </c>
      <c r="X58">
        <f>('AEO 42'!Y89/100)*(SUM(X$14:X$15)/SUM(X$6:X$7,X$14:X$15))</f>
        <v>1.6649413231910389E-2</v>
      </c>
      <c r="Y58">
        <f>('AEO 42'!Z89/100)*(SUM(Y$14:Y$15)/SUM(Y$6:Y$7,Y$14:Y$15))</f>
        <v>1.6718817038462432E-2</v>
      </c>
      <c r="Z58">
        <f>('AEO 42'!AA89/100)*(SUM(Z$14:Z$15)/SUM(Z$6:Z$7,Z$14:Z$15))</f>
        <v>1.6582672213381538E-2</v>
      </c>
      <c r="AA58">
        <f>('AEO 42'!AB89/100)*(SUM(AA$14:AA$15)/SUM(AA$6:AA$7,AA$14:AA$15))</f>
        <v>1.6493933588445468E-2</v>
      </c>
      <c r="AB58">
        <f>('AEO 42'!AC89/100)*(SUM(AB$14:AB$15)/SUM(AB$6:AB$7,AB$14:AB$15))</f>
        <v>1.6440408811046667E-2</v>
      </c>
      <c r="AC58">
        <f>('AEO 42'!AD89/100)*(SUM(AC$14:AC$15)/SUM(AC$6:AC$7,AC$14:AC$15))</f>
        <v>1.6213228773722329E-2</v>
      </c>
      <c r="AD58">
        <f>('AEO 42'!AE89/100)*(SUM(AD$14:AD$15)/SUM(AD$6:AD$7,AD$14:AD$15))</f>
        <v>1.6231597911573081E-2</v>
      </c>
      <c r="AE58">
        <f>('AEO 42'!AF89/100)*(SUM(AE$14:AE$15)/SUM(AE$6:AE$7,AE$14:AE$15))</f>
        <v>1.6021363876679757E-2</v>
      </c>
      <c r="AF58">
        <f>('AEO 42'!AG89/100)*(SUM(AF$14:AF$15)/SUM(AF$6:AF$7,AF$14:AF$15))</f>
        <v>1.5838408921344495E-2</v>
      </c>
      <c r="AG58">
        <f>('AEO 42'!AH89/100)*(SUM(AG$14:AG$15)/SUM(AG$6:AG$7,AG$14:AG$15))</f>
        <v>1.5669766372073693E-2</v>
      </c>
      <c r="AH58">
        <f>('AEO 42'!AI89/100)*(SUM(AH$14:AH$15)/SUM(AH$6:AH$7,AH$14:AH$15))</f>
        <v>4.3522337401346961E-5</v>
      </c>
      <c r="AI58" t="e">
        <f>('AEO 42'!AJ89/100)*(SUM(AI$14:AI$15)/SUM(AI$6:AI$7,AI$14:AI$15))</f>
        <v>#DIV/0!</v>
      </c>
    </row>
    <row r="59" spans="1:35" x14ac:dyDescent="0.45">
      <c r="A59" t="str">
        <f t="shared" si="7"/>
        <v xml:space="preserve">      Large Van</v>
      </c>
      <c r="B59">
        <f>('AEO 42'!C90/100)*(SUM(B$14:B$15)/SUM(B$6:B$7,B$14:B$15))</f>
        <v>2.2467590182371714E-3</v>
      </c>
      <c r="C59">
        <f>('AEO 42'!D90/100)*(SUM(C$14:C$15)/SUM(C$6:C$7,C$14:C$15))</f>
        <v>3.2179871200570366E-3</v>
      </c>
      <c r="D59">
        <f>('AEO 42'!E90/100)*(SUM(D$14:D$15)/SUM(D$6:D$7,D$14:D$15))</f>
        <v>4.0040969030431528E-3</v>
      </c>
      <c r="E59">
        <f>('AEO 42'!F90/100)*(SUM(E$14:E$15)/SUM(E$6:E$7,E$14:E$15))</f>
        <v>4.632042314303737E-3</v>
      </c>
      <c r="F59">
        <f>('AEO 42'!G90/100)*(SUM(F$14:F$15)/SUM(F$6:F$7,F$14:F$15))</f>
        <v>5.1330397669499817E-3</v>
      </c>
      <c r="G59">
        <f>('AEO 42'!H90/100)*(SUM(G$14:G$15)/SUM(G$6:G$7,G$14:G$15))</f>
        <v>5.5594529899432553E-3</v>
      </c>
      <c r="H59">
        <f>('AEO 42'!I90/100)*(SUM(H$14:H$15)/SUM(H$6:H$7,H$14:H$15))</f>
        <v>6.1885850191221101E-3</v>
      </c>
      <c r="I59">
        <f>('AEO 42'!J90/100)*(SUM(I$14:I$15)/SUM(I$6:I$7,I$14:I$15))</f>
        <v>7.6484537377544811E-3</v>
      </c>
      <c r="J59">
        <f>('AEO 42'!K90/100)*(SUM(J$14:J$15)/SUM(J$6:J$7,J$14:J$15))</f>
        <v>9.1621818246593531E-3</v>
      </c>
      <c r="K59">
        <f>('AEO 42'!L90/100)*(SUM(K$14:K$15)/SUM(K$6:K$7,K$14:K$15))</f>
        <v>1.0466082936811578E-2</v>
      </c>
      <c r="L59">
        <f>('AEO 42'!M90/100)*(SUM(L$14:L$15)/SUM(L$6:L$7,L$14:L$15))</f>
        <v>1.1581582594209716E-2</v>
      </c>
      <c r="M59">
        <f>('AEO 42'!N90/100)*(SUM(M$14:M$15)/SUM(M$6:M$7,M$14:M$15))</f>
        <v>1.253848520725398E-2</v>
      </c>
      <c r="N59">
        <f>('AEO 42'!O90/100)*(SUM(N$14:N$15)/SUM(N$6:N$7,N$14:N$15))</f>
        <v>1.3374057737460554E-2</v>
      </c>
      <c r="O59">
        <f>('AEO 42'!P90/100)*(SUM(O$14:O$15)/SUM(O$6:O$7,O$14:O$15))</f>
        <v>1.4132604391939557E-2</v>
      </c>
      <c r="P59">
        <f>('AEO 42'!Q90/100)*(SUM(P$14:P$15)/SUM(P$6:P$7,P$14:P$15))</f>
        <v>1.4813344286391713E-2</v>
      </c>
      <c r="Q59">
        <f>('AEO 42'!R90/100)*(SUM(Q$14:Q$15)/SUM(Q$6:Q$7,Q$14:Q$15))</f>
        <v>1.5442489487006645E-2</v>
      </c>
      <c r="R59">
        <f>('AEO 42'!S90/100)*(SUM(R$14:R$15)/SUM(R$6:R$7,R$14:R$15))</f>
        <v>1.5969011812785962E-2</v>
      </c>
      <c r="S59">
        <f>('AEO 42'!T90/100)*(SUM(S$14:S$15)/SUM(S$6:S$7,S$14:S$15))</f>
        <v>1.6396396351818616E-2</v>
      </c>
      <c r="T59">
        <f>('AEO 42'!U90/100)*(SUM(T$14:T$15)/SUM(T$6:T$7,T$14:T$15))</f>
        <v>1.6725961491178463E-2</v>
      </c>
      <c r="U59">
        <f>('AEO 42'!V90/100)*(SUM(U$14:U$15)/SUM(U$6:U$7,U$14:U$15))</f>
        <v>1.6965802692893456E-2</v>
      </c>
      <c r="V59">
        <f>('AEO 42'!W90/100)*(SUM(V$14:V$15)/SUM(V$6:V$7,V$14:V$15))</f>
        <v>1.7115161381805154E-2</v>
      </c>
      <c r="W59">
        <f>('AEO 42'!X90/100)*(SUM(W$14:W$15)/SUM(W$6:W$7,W$14:W$15))</f>
        <v>1.7188959663734404E-2</v>
      </c>
      <c r="X59">
        <f>('AEO 42'!Y90/100)*(SUM(X$14:X$15)/SUM(X$6:X$7,X$14:X$15))</f>
        <v>1.7202682818649714E-2</v>
      </c>
      <c r="Y59">
        <f>('AEO 42'!Z90/100)*(SUM(Y$14:Y$15)/SUM(Y$6:Y$7,Y$14:Y$15))</f>
        <v>1.7157637035757844E-2</v>
      </c>
      <c r="Z59">
        <f>('AEO 42'!AA90/100)*(SUM(Z$14:Z$15)/SUM(Z$6:Z$7,Z$14:Z$15))</f>
        <v>1.7074532832679946E-2</v>
      </c>
      <c r="AA59">
        <f>('AEO 42'!AB90/100)*(SUM(AA$14:AA$15)/SUM(AA$6:AA$7,AA$14:AA$15))</f>
        <v>1.6965834905017574E-2</v>
      </c>
      <c r="AB59">
        <f>('AEO 42'!AC90/100)*(SUM(AB$14:AB$15)/SUM(AB$6:AB$7,AB$14:AB$15))</f>
        <v>1.6833532257127592E-2</v>
      </c>
      <c r="AC59">
        <f>('AEO 42'!AD90/100)*(SUM(AC$14:AC$15)/SUM(AC$6:AC$7,AC$14:AC$15))</f>
        <v>1.6689558849439241E-2</v>
      </c>
      <c r="AD59">
        <f>('AEO 42'!AE90/100)*(SUM(AD$14:AD$15)/SUM(AD$6:AD$7,AD$14:AD$15))</f>
        <v>1.65327346621774E-2</v>
      </c>
      <c r="AE59">
        <f>('AEO 42'!AF90/100)*(SUM(AE$14:AE$15)/SUM(AE$6:AE$7,AE$14:AE$15))</f>
        <v>1.6363865293131018E-2</v>
      </c>
      <c r="AF59">
        <f>('AEO 42'!AG90/100)*(SUM(AF$14:AF$15)/SUM(AF$6:AF$7,AF$14:AF$15))</f>
        <v>1.6191310101808937E-2</v>
      </c>
      <c r="AG59">
        <f>('AEO 42'!AH90/100)*(SUM(AG$14:AG$15)/SUM(AG$6:AG$7,AG$14:AG$15))</f>
        <v>1.6018714436550546E-2</v>
      </c>
      <c r="AH59">
        <f>('AEO 42'!AI90/100)*(SUM(AH$14:AH$15)/SUM(AH$6:AH$7,AH$14:AH$15))</f>
        <v>-1.1885803501586717E-5</v>
      </c>
      <c r="AI59" t="e">
        <f>('AEO 42'!AJ90/100)*(SUM(AI$14:AI$15)/SUM(AI$6:AI$7,AI$14:AI$15))</f>
        <v>#DIV/0!</v>
      </c>
    </row>
    <row r="60" spans="1:35" x14ac:dyDescent="0.45">
      <c r="A60" t="str">
        <f t="shared" si="7"/>
        <v xml:space="preserve">      Small Utility</v>
      </c>
      <c r="B60">
        <f>('AEO 42'!C91/100)*(SUM(B$14:B$15)/SUM(B$6:B$7,B$14:B$15))</f>
        <v>2.7584562011446008E-3</v>
      </c>
      <c r="C60">
        <f>('AEO 42'!D91/100)*(SUM(C$14:C$15)/SUM(C$6:C$7,C$14:C$15))</f>
        <v>3.6704903498675002E-3</v>
      </c>
      <c r="D60">
        <f>('AEO 42'!E91/100)*(SUM(D$14:D$15)/SUM(D$6:D$7,D$14:D$15))</f>
        <v>4.477957870310521E-3</v>
      </c>
      <c r="E60">
        <f>('AEO 42'!F91/100)*(SUM(E$14:E$15)/SUM(E$6:E$7,E$14:E$15))</f>
        <v>5.0985728502339275E-3</v>
      </c>
      <c r="F60">
        <f>('AEO 42'!G91/100)*(SUM(F$14:F$15)/SUM(F$6:F$7,F$14:F$15))</f>
        <v>5.5949916724765958E-3</v>
      </c>
      <c r="G60">
        <f>('AEO 42'!H91/100)*(SUM(G$14:G$15)/SUM(G$6:G$7,G$14:G$15))</f>
        <v>6.0357717439808852E-3</v>
      </c>
      <c r="H60">
        <f>('AEO 42'!I91/100)*(SUM(H$14:H$15)/SUM(H$6:H$7,H$14:H$15))</f>
        <v>6.5937861405482778E-3</v>
      </c>
      <c r="I60">
        <f>('AEO 42'!J91/100)*(SUM(I$14:I$15)/SUM(I$6:I$7,I$14:I$15))</f>
        <v>8.0633794724855427E-3</v>
      </c>
      <c r="J60">
        <f>('AEO 42'!K91/100)*(SUM(J$14:J$15)/SUM(J$6:J$7,J$14:J$15))</f>
        <v>9.6081231972376148E-3</v>
      </c>
      <c r="K60">
        <f>('AEO 42'!L91/100)*(SUM(K$14:K$15)/SUM(K$6:K$7,K$14:K$15))</f>
        <v>1.0941141067895673E-2</v>
      </c>
      <c r="L60">
        <f>('AEO 42'!M91/100)*(SUM(L$14:L$15)/SUM(L$6:L$7,L$14:L$15))</f>
        <v>1.204884301647121E-2</v>
      </c>
      <c r="M60">
        <f>('AEO 42'!N91/100)*(SUM(M$14:M$15)/SUM(M$6:M$7,M$14:M$15))</f>
        <v>1.297842403687428E-2</v>
      </c>
      <c r="N60">
        <f>('AEO 42'!O91/100)*(SUM(N$14:N$15)/SUM(N$6:N$7,N$14:N$15))</f>
        <v>1.383192820486644E-2</v>
      </c>
      <c r="O60">
        <f>('AEO 42'!P91/100)*(SUM(O$14:O$15)/SUM(O$6:O$7,O$14:O$15))</f>
        <v>1.4567227374647027E-2</v>
      </c>
      <c r="P60">
        <f>('AEO 42'!Q91/100)*(SUM(P$14:P$15)/SUM(P$6:P$7,P$14:P$15))</f>
        <v>1.5206949866917067E-2</v>
      </c>
      <c r="Q60">
        <f>('AEO 42'!R91/100)*(SUM(Q$14:Q$15)/SUM(Q$6:Q$7,Q$14:Q$15))</f>
        <v>1.5768592180095811E-2</v>
      </c>
      <c r="R60">
        <f>('AEO 42'!S91/100)*(SUM(R$14:R$15)/SUM(R$6:R$7,R$14:R$15))</f>
        <v>1.626872673007199E-2</v>
      </c>
      <c r="S60">
        <f>('AEO 42'!T91/100)*(SUM(S$14:S$15)/SUM(S$6:S$7,S$14:S$15))</f>
        <v>1.6659136753646268E-2</v>
      </c>
      <c r="T60">
        <f>('AEO 42'!U91/100)*(SUM(T$14:T$15)/SUM(T$6:T$7,T$14:T$15))</f>
        <v>1.6976430497345155E-2</v>
      </c>
      <c r="U60">
        <f>('AEO 42'!V91/100)*(SUM(U$14:U$15)/SUM(U$6:U$7,U$14:U$15))</f>
        <v>1.7161035013335053E-2</v>
      </c>
      <c r="V60">
        <f>('AEO 42'!W91/100)*(SUM(V$14:V$15)/SUM(V$6:V$7,V$14:V$15))</f>
        <v>1.7271423380269317E-2</v>
      </c>
      <c r="W60">
        <f>('AEO 42'!X91/100)*(SUM(W$14:W$15)/SUM(W$6:W$7,W$14:W$15))</f>
        <v>1.7335767333037287E-2</v>
      </c>
      <c r="X60">
        <f>('AEO 42'!Y91/100)*(SUM(X$14:X$15)/SUM(X$6:X$7,X$14:X$15))</f>
        <v>1.7305797485619136E-2</v>
      </c>
      <c r="Y60">
        <f>('AEO 42'!Z91/100)*(SUM(Y$14:Y$15)/SUM(Y$6:Y$7,Y$14:Y$15))</f>
        <v>1.72086323474262E-2</v>
      </c>
      <c r="Z60">
        <f>('AEO 42'!AA91/100)*(SUM(Z$14:Z$15)/SUM(Z$6:Z$7,Z$14:Z$15))</f>
        <v>1.711344431577521E-2</v>
      </c>
      <c r="AA60">
        <f>('AEO 42'!AB91/100)*(SUM(AA$14:AA$15)/SUM(AA$6:AA$7,AA$14:AA$15))</f>
        <v>1.6975304983923776E-2</v>
      </c>
      <c r="AB60">
        <f>('AEO 42'!AC91/100)*(SUM(AB$14:AB$15)/SUM(AB$6:AB$7,AB$14:AB$15))</f>
        <v>1.6803566335097345E-2</v>
      </c>
      <c r="AC60">
        <f>('AEO 42'!AD91/100)*(SUM(AC$14:AC$15)/SUM(AC$6:AC$7,AC$14:AC$15))</f>
        <v>1.665888115160705E-2</v>
      </c>
      <c r="AD60">
        <f>('AEO 42'!AE91/100)*(SUM(AD$14:AD$15)/SUM(AD$6:AD$7,AD$14:AD$15))</f>
        <v>1.6441268420480028E-2</v>
      </c>
      <c r="AE60">
        <f>('AEO 42'!AF91/100)*(SUM(AE$14:AE$15)/SUM(AE$6:AE$7,AE$14:AE$15))</f>
        <v>1.6262115111560907E-2</v>
      </c>
      <c r="AF60">
        <f>('AEO 42'!AG91/100)*(SUM(AF$14:AF$15)/SUM(AF$6:AF$7,AF$14:AF$15))</f>
        <v>1.6072777999901075E-2</v>
      </c>
      <c r="AG60">
        <f>('AEO 42'!AH91/100)*(SUM(AG$14:AG$15)/SUM(AG$6:AG$7,AG$14:AG$15))</f>
        <v>1.5878782166898458E-2</v>
      </c>
      <c r="AH60">
        <f>('AEO 42'!AI91/100)*(SUM(AH$14:AH$15)/SUM(AH$6:AH$7,AH$14:AH$15))</f>
        <v>-6.4679990206241298E-5</v>
      </c>
      <c r="AI60" t="e">
        <f>('AEO 42'!AJ91/100)*(SUM(AI$14:AI$15)/SUM(AI$6:AI$7,AI$14:AI$15))</f>
        <v>#DIV/0!</v>
      </c>
    </row>
    <row r="61" spans="1:35" x14ac:dyDescent="0.45">
      <c r="A61" t="str">
        <f t="shared" si="7"/>
        <v xml:space="preserve">      Large Utility</v>
      </c>
      <c r="B61">
        <f>('AEO 42'!C92/100)*(SUM(B$14:B$15)/SUM(B$6:B$7,B$14:B$15))</f>
        <v>2.726303262879206E-3</v>
      </c>
      <c r="C61">
        <f>('AEO 42'!D92/100)*(SUM(C$14:C$15)/SUM(C$6:C$7,C$14:C$15))</f>
        <v>3.7358536492133779E-3</v>
      </c>
      <c r="D61">
        <f>('AEO 42'!E92/100)*(SUM(D$14:D$15)/SUM(D$6:D$7,D$14:D$15))</f>
        <v>4.6154696022442281E-3</v>
      </c>
      <c r="E61">
        <f>('AEO 42'!F92/100)*(SUM(E$14:E$15)/SUM(E$6:E$7,E$14:E$15))</f>
        <v>5.3058932147926193E-3</v>
      </c>
      <c r="F61">
        <f>('AEO 42'!G92/100)*(SUM(F$14:F$15)/SUM(F$6:F$7,F$14:F$15))</f>
        <v>5.8519871712819698E-3</v>
      </c>
      <c r="G61">
        <f>('AEO 42'!H92/100)*(SUM(G$14:G$15)/SUM(G$6:G$7,G$14:G$15))</f>
        <v>6.317612665428989E-3</v>
      </c>
      <c r="H61">
        <f>('AEO 42'!I92/100)*(SUM(H$14:H$15)/SUM(H$6:H$7,H$14:H$15))</f>
        <v>6.9930293150917578E-3</v>
      </c>
      <c r="I61">
        <f>('AEO 42'!J92/100)*(SUM(I$14:I$15)/SUM(I$6:I$7,I$14:I$15))</f>
        <v>8.5605881721501926E-3</v>
      </c>
      <c r="J61">
        <f>('AEO 42'!K92/100)*(SUM(J$14:J$15)/SUM(J$6:J$7,J$14:J$15))</f>
        <v>1.0242223934865305E-2</v>
      </c>
      <c r="K61">
        <f>('AEO 42'!L92/100)*(SUM(K$14:K$15)/SUM(K$6:K$7,K$14:K$15))</f>
        <v>1.1685303179855335E-2</v>
      </c>
      <c r="L61">
        <f>('AEO 42'!M92/100)*(SUM(L$14:L$15)/SUM(L$6:L$7,L$14:L$15))</f>
        <v>1.2920187781517318E-2</v>
      </c>
      <c r="M61">
        <f>('AEO 42'!N92/100)*(SUM(M$14:M$15)/SUM(M$6:M$7,M$14:M$15))</f>
        <v>1.397985993584866E-2</v>
      </c>
      <c r="N61">
        <f>('AEO 42'!O92/100)*(SUM(N$14:N$15)/SUM(N$6:N$7,N$14:N$15))</f>
        <v>1.4889038686592287E-2</v>
      </c>
      <c r="O61">
        <f>('AEO 42'!P92/100)*(SUM(O$14:O$15)/SUM(O$6:O$7,O$14:O$15))</f>
        <v>1.5719604216723967E-2</v>
      </c>
      <c r="P61">
        <f>('AEO 42'!Q92/100)*(SUM(P$14:P$15)/SUM(P$6:P$7,P$14:P$15))</f>
        <v>1.6463249370729773E-2</v>
      </c>
      <c r="Q61">
        <f>('AEO 42'!R92/100)*(SUM(Q$14:Q$15)/SUM(Q$6:Q$7,Q$14:Q$15))</f>
        <v>1.7108003059584952E-2</v>
      </c>
      <c r="R61">
        <f>('AEO 42'!S92/100)*(SUM(R$14:R$15)/SUM(R$6:R$7,R$14:R$15))</f>
        <v>1.766455388175326E-2</v>
      </c>
      <c r="S61">
        <f>('AEO 42'!T92/100)*(SUM(S$14:S$15)/SUM(S$6:S$7,S$14:S$15))</f>
        <v>1.8123091558840784E-2</v>
      </c>
      <c r="T61">
        <f>('AEO 42'!U92/100)*(SUM(T$14:T$15)/SUM(T$6:T$7,T$14:T$15))</f>
        <v>1.8469410800802194E-2</v>
      </c>
      <c r="U61">
        <f>('AEO 42'!V92/100)*(SUM(U$14:U$15)/SUM(U$6:U$7,U$14:U$15))</f>
        <v>1.8723519130534171E-2</v>
      </c>
      <c r="V61">
        <f>('AEO 42'!W92/100)*(SUM(V$14:V$15)/SUM(V$6:V$7,V$14:V$15))</f>
        <v>1.8876267159671022E-2</v>
      </c>
      <c r="W61">
        <f>('AEO 42'!X92/100)*(SUM(W$14:W$15)/SUM(W$6:W$7,W$14:W$15))</f>
        <v>1.8944267061732575E-2</v>
      </c>
      <c r="X61">
        <f>('AEO 42'!Y92/100)*(SUM(X$14:X$15)/SUM(X$6:X$7,X$14:X$15))</f>
        <v>1.894666283984257E-2</v>
      </c>
      <c r="Y61">
        <f>('AEO 42'!Z92/100)*(SUM(Y$14:Y$15)/SUM(Y$6:Y$7,Y$14:Y$15))</f>
        <v>1.8889116618306535E-2</v>
      </c>
      <c r="Z61">
        <f>('AEO 42'!AA92/100)*(SUM(Z$14:Z$15)/SUM(Z$6:Z$7,Z$14:Z$15))</f>
        <v>1.8785612741996395E-2</v>
      </c>
      <c r="AA61">
        <f>('AEO 42'!AB92/100)*(SUM(AA$14:AA$15)/SUM(AA$6:AA$7,AA$14:AA$15))</f>
        <v>1.8654731348211714E-2</v>
      </c>
      <c r="AB61">
        <f>('AEO 42'!AC92/100)*(SUM(AB$14:AB$15)/SUM(AB$6:AB$7,AB$14:AB$15))</f>
        <v>1.8502082121585155E-2</v>
      </c>
      <c r="AC61">
        <f>('AEO 42'!AD92/100)*(SUM(AC$14:AC$15)/SUM(AC$6:AC$7,AC$14:AC$15))</f>
        <v>1.8332245450873908E-2</v>
      </c>
      <c r="AD61">
        <f>('AEO 42'!AE92/100)*(SUM(AD$14:AD$15)/SUM(AD$6:AD$7,AD$14:AD$15))</f>
        <v>1.8154675433878699E-2</v>
      </c>
      <c r="AE61">
        <f>('AEO 42'!AF92/100)*(SUM(AE$14:AE$15)/SUM(AE$6:AE$7,AE$14:AE$15))</f>
        <v>1.7957907218625731E-2</v>
      </c>
      <c r="AF61">
        <f>('AEO 42'!AG92/100)*(SUM(AF$14:AF$15)/SUM(AF$6:AF$7,AF$14:AF$15))</f>
        <v>1.7758196766188953E-2</v>
      </c>
      <c r="AG61">
        <f>('AEO 42'!AH92/100)*(SUM(AG$14:AG$15)/SUM(AG$6:AG$7,AG$14:AG$15))</f>
        <v>1.7555801518183204E-2</v>
      </c>
      <c r="AH61">
        <f>('AEO 42'!AI92/100)*(SUM(AH$14:AH$15)/SUM(AH$6:AH$7,AH$14:AH$15))</f>
        <v>-3.7056644810897784E-5</v>
      </c>
      <c r="AI61" t="e">
        <f>('AEO 42'!AJ92/100)*(SUM(AI$14:AI$15)/SUM(AI$6:AI$7,AI$14:AI$15))</f>
        <v>#DIV/0!</v>
      </c>
    </row>
    <row r="62" spans="1:35" x14ac:dyDescent="0.45">
      <c r="A62" t="str">
        <f t="shared" si="7"/>
        <v xml:space="preserve">      Small Crossover Utility</v>
      </c>
      <c r="B62">
        <f>('AEO 42'!C93/100)*(SUM(B$14:B$15)/SUM(B$6:B$7,B$14:B$15))</f>
        <v>1.2455329424139181E-2</v>
      </c>
      <c r="C62">
        <f>('AEO 42'!D93/100)*(SUM(C$14:C$15)/SUM(C$6:C$7,C$14:C$15))</f>
        <v>1.7506589526609426E-2</v>
      </c>
      <c r="D62">
        <f>('AEO 42'!E93/100)*(SUM(D$14:D$15)/SUM(D$6:D$7,D$14:D$15))</f>
        <v>2.1973888960364042E-2</v>
      </c>
      <c r="E62">
        <f>('AEO 42'!F93/100)*(SUM(E$14:E$15)/SUM(E$6:E$7,E$14:E$15))</f>
        <v>2.5563194031435629E-2</v>
      </c>
      <c r="F62">
        <f>('AEO 42'!G93/100)*(SUM(F$14:F$15)/SUM(F$6:F$7,F$14:F$15))</f>
        <v>2.8494784435783949E-2</v>
      </c>
      <c r="G62">
        <f>('AEO 42'!H93/100)*(SUM(G$14:G$15)/SUM(G$6:G$7,G$14:G$15))</f>
        <v>3.1005790564187993E-2</v>
      </c>
      <c r="H62">
        <f>('AEO 42'!I93/100)*(SUM(H$14:H$15)/SUM(H$6:H$7,H$14:H$15))</f>
        <v>3.4166860646603354E-2</v>
      </c>
      <c r="I62">
        <f>('AEO 42'!J93/100)*(SUM(I$14:I$15)/SUM(I$6:I$7,I$14:I$15))</f>
        <v>4.2380875023896911E-2</v>
      </c>
      <c r="J62">
        <f>('AEO 42'!K93/100)*(SUM(J$14:J$15)/SUM(J$6:J$7,J$14:J$15))</f>
        <v>5.0934623479520741E-2</v>
      </c>
      <c r="K62">
        <f>('AEO 42'!L93/100)*(SUM(K$14:K$15)/SUM(K$6:K$7,K$14:K$15))</f>
        <v>5.8411171684466572E-2</v>
      </c>
      <c r="L62">
        <f>('AEO 42'!M93/100)*(SUM(L$14:L$15)/SUM(L$6:L$7,L$14:L$15))</f>
        <v>6.4789251449471078E-2</v>
      </c>
      <c r="M62">
        <f>('AEO 42'!N93/100)*(SUM(M$14:M$15)/SUM(M$6:M$7,M$14:M$15))</f>
        <v>7.0213926859169246E-2</v>
      </c>
      <c r="N62">
        <f>('AEO 42'!O93/100)*(SUM(N$14:N$15)/SUM(N$6:N$7,N$14:N$15))</f>
        <v>7.5190180696835612E-2</v>
      </c>
      <c r="O62">
        <f>('AEO 42'!P93/100)*(SUM(O$14:O$15)/SUM(O$6:O$7,O$14:O$15))</f>
        <v>7.9621328368847846E-2</v>
      </c>
      <c r="P62">
        <f>('AEO 42'!Q93/100)*(SUM(P$14:P$15)/SUM(P$6:P$7,P$14:P$15))</f>
        <v>8.3557721761706061E-2</v>
      </c>
      <c r="Q62">
        <f>('AEO 42'!R93/100)*(SUM(Q$14:Q$15)/SUM(Q$6:Q$7,Q$14:Q$15))</f>
        <v>8.7072473763694411E-2</v>
      </c>
      <c r="R62">
        <f>('AEO 42'!S93/100)*(SUM(R$14:R$15)/SUM(R$6:R$7,R$14:R$15))</f>
        <v>9.0202176777779752E-2</v>
      </c>
      <c r="S62">
        <f>('AEO 42'!T93/100)*(SUM(S$14:S$15)/SUM(S$6:S$7,S$14:S$15))</f>
        <v>9.275898505859162E-2</v>
      </c>
      <c r="T62">
        <f>('AEO 42'!U93/100)*(SUM(T$14:T$15)/SUM(T$6:T$7,T$14:T$15))</f>
        <v>9.4847700796453716E-2</v>
      </c>
      <c r="U62">
        <f>('AEO 42'!V93/100)*(SUM(U$14:U$15)/SUM(U$6:U$7,U$14:U$15))</f>
        <v>9.6280552077530251E-2</v>
      </c>
      <c r="V62">
        <f>('AEO 42'!W93/100)*(SUM(V$14:V$15)/SUM(V$6:V$7,V$14:V$15))</f>
        <v>9.7254380688500688E-2</v>
      </c>
      <c r="W62">
        <f>('AEO 42'!X93/100)*(SUM(W$14:W$15)/SUM(W$6:W$7,W$14:W$15))</f>
        <v>9.7891442074321572E-2</v>
      </c>
      <c r="X62">
        <f>('AEO 42'!Y93/100)*(SUM(X$14:X$15)/SUM(X$6:X$7,X$14:X$15))</f>
        <v>9.8059064290039383E-2</v>
      </c>
      <c r="Y62">
        <f>('AEO 42'!Z93/100)*(SUM(Y$14:Y$15)/SUM(Y$6:Y$7,Y$14:Y$15))</f>
        <v>9.7855272414822003E-2</v>
      </c>
      <c r="Z62">
        <f>('AEO 42'!AA93/100)*(SUM(Z$14:Z$15)/SUM(Z$6:Z$7,Z$14:Z$15))</f>
        <v>9.7561880111097926E-2</v>
      </c>
      <c r="AA62">
        <f>('AEO 42'!AB93/100)*(SUM(AA$14:AA$15)/SUM(AA$6:AA$7,AA$14:AA$15))</f>
        <v>9.7050461332166243E-2</v>
      </c>
      <c r="AB62">
        <f>('AEO 42'!AC93/100)*(SUM(AB$14:AB$15)/SUM(AB$6:AB$7,AB$14:AB$15))</f>
        <v>9.6362604150691297E-2</v>
      </c>
      <c r="AC62">
        <f>('AEO 42'!AD93/100)*(SUM(AC$14:AC$15)/SUM(AC$6:AC$7,AC$14:AC$15))</f>
        <v>9.572503172833674E-2</v>
      </c>
      <c r="AD62">
        <f>('AEO 42'!AE93/100)*(SUM(AD$14:AD$15)/SUM(AD$6:AD$7,AD$14:AD$15))</f>
        <v>9.4801396851431477E-2</v>
      </c>
      <c r="AE62">
        <f>('AEO 42'!AF93/100)*(SUM(AE$14:AE$15)/SUM(AE$6:AE$7,AE$14:AE$15))</f>
        <v>9.3967022845207152E-2</v>
      </c>
      <c r="AF62">
        <f>('AEO 42'!AG93/100)*(SUM(AF$14:AF$15)/SUM(AF$6:AF$7,AF$14:AF$15))</f>
        <v>9.3079844296493713E-2</v>
      </c>
      <c r="AG62">
        <f>('AEO 42'!AH93/100)*(SUM(AG$14:AG$15)/SUM(AG$6:AG$7,AG$14:AG$15))</f>
        <v>9.2163246990595388E-2</v>
      </c>
      <c r="AH62">
        <f>('AEO 42'!AI93/100)*(SUM(AH$14:AH$15)/SUM(AH$6:AH$7,AH$14:AH$15))</f>
        <v>-2.6831471035276614E-6</v>
      </c>
      <c r="AI62" t="e">
        <f>('AEO 42'!AJ93/100)*(SUM(AI$14:AI$15)/SUM(AI$6:AI$7,AI$14:AI$15))</f>
        <v>#DIV/0!</v>
      </c>
    </row>
    <row r="63" spans="1:35" x14ac:dyDescent="0.45">
      <c r="A63" t="str">
        <f t="shared" si="7"/>
        <v xml:space="preserve">      Large Crossover Utility</v>
      </c>
      <c r="B63">
        <f>('AEO 42'!C94/100)*(SUM(B$14:B$15)/SUM(B$6:B$7,B$14:B$15))</f>
        <v>2.0035204905237268E-2</v>
      </c>
      <c r="C63">
        <f>('AEO 42'!D94/100)*(SUM(C$14:C$15)/SUM(C$6:C$7,C$14:C$15))</f>
        <v>2.8397519851952699E-2</v>
      </c>
      <c r="D63">
        <f>('AEO 42'!E94/100)*(SUM(D$14:D$15)/SUM(D$6:D$7,D$14:D$15))</f>
        <v>3.5666602345373222E-2</v>
      </c>
      <c r="E63">
        <f>('AEO 42'!F94/100)*(SUM(E$14:E$15)/SUM(E$6:E$7,E$14:E$15))</f>
        <v>4.1428073700257577E-2</v>
      </c>
      <c r="F63">
        <f>('AEO 42'!G94/100)*(SUM(F$14:F$15)/SUM(F$6:F$7,F$14:F$15))</f>
        <v>4.6122569831968968E-2</v>
      </c>
      <c r="G63">
        <f>('AEO 42'!H94/100)*(SUM(G$14:G$15)/SUM(G$6:G$7,G$14:G$15))</f>
        <v>5.0170899307942239E-2</v>
      </c>
      <c r="H63">
        <f>('AEO 42'!I94/100)*(SUM(H$14:H$15)/SUM(H$6:H$7,H$14:H$15))</f>
        <v>5.5528357985308863E-2</v>
      </c>
      <c r="I63">
        <f>('AEO 42'!J94/100)*(SUM(I$14:I$15)/SUM(I$6:I$7,I$14:I$15))</f>
        <v>6.8553626231483172E-2</v>
      </c>
      <c r="J63">
        <f>('AEO 42'!K94/100)*(SUM(J$14:J$15)/SUM(J$6:J$7,J$14:J$15))</f>
        <v>8.2389210614816966E-2</v>
      </c>
      <c r="K63">
        <f>('AEO 42'!L94/100)*(SUM(K$14:K$15)/SUM(K$6:K$7,K$14:K$15))</f>
        <v>9.4375183749304495E-2</v>
      </c>
      <c r="L63">
        <f>('AEO 42'!M94/100)*(SUM(L$14:L$15)/SUM(L$6:L$7,L$14:L$15))</f>
        <v>0.10472236844884339</v>
      </c>
      <c r="M63">
        <f>('AEO 42'!N94/100)*(SUM(M$14:M$15)/SUM(M$6:M$7,M$14:M$15))</f>
        <v>0.11351547516221698</v>
      </c>
      <c r="N63">
        <f>('AEO 42'!O94/100)*(SUM(N$14:N$15)/SUM(N$6:N$7,N$14:N$15))</f>
        <v>0.12130324163426859</v>
      </c>
      <c r="O63">
        <f>('AEO 42'!P94/100)*(SUM(O$14:O$15)/SUM(O$6:O$7,O$14:O$15))</f>
        <v>0.12846220527267679</v>
      </c>
      <c r="P63">
        <f>('AEO 42'!Q94/100)*(SUM(P$14:P$15)/SUM(P$6:P$7,P$14:P$15))</f>
        <v>0.13488139972825899</v>
      </c>
      <c r="Q63">
        <f>('AEO 42'!R94/100)*(SUM(Q$14:Q$15)/SUM(Q$6:Q$7,Q$14:Q$15))</f>
        <v>0.14057734477967793</v>
      </c>
      <c r="R63">
        <f>('AEO 42'!S94/100)*(SUM(R$14:R$15)/SUM(R$6:R$7,R$14:R$15))</f>
        <v>0.14554957271764118</v>
      </c>
      <c r="S63">
        <f>('AEO 42'!T94/100)*(SUM(S$14:S$15)/SUM(S$6:S$7,S$14:S$15))</f>
        <v>0.14969146539071357</v>
      </c>
      <c r="T63">
        <f>('AEO 42'!U94/100)*(SUM(T$14:T$15)/SUM(T$6:T$7,T$14:T$15))</f>
        <v>0.15292273950179253</v>
      </c>
      <c r="U63">
        <f>('AEO 42'!V94/100)*(SUM(U$14:U$15)/SUM(U$6:U$7,U$14:U$15))</f>
        <v>0.15535274653370895</v>
      </c>
      <c r="V63">
        <f>('AEO 42'!W94/100)*(SUM(V$14:V$15)/SUM(V$6:V$7,V$14:V$15))</f>
        <v>0.15695250773974528</v>
      </c>
      <c r="W63">
        <f>('AEO 42'!X94/100)*(SUM(W$14:W$15)/SUM(W$6:W$7,W$14:W$15))</f>
        <v>0.15783909290143089</v>
      </c>
      <c r="X63">
        <f>('AEO 42'!Y94/100)*(SUM(X$14:X$15)/SUM(X$6:X$7,X$14:X$15))</f>
        <v>0.1581626846397215</v>
      </c>
      <c r="Y63">
        <f>('AEO 42'!Z94/100)*(SUM(Y$14:Y$15)/SUM(Y$6:Y$7,Y$14:Y$15))</f>
        <v>0.15795678657514262</v>
      </c>
      <c r="Z63">
        <f>('AEO 42'!AA94/100)*(SUM(Z$14:Z$15)/SUM(Z$6:Z$7,Z$14:Z$15))</f>
        <v>0.15737742013973394</v>
      </c>
      <c r="AA63">
        <f>('AEO 42'!AB94/100)*(SUM(AA$14:AA$15)/SUM(AA$6:AA$7,AA$14:AA$15))</f>
        <v>0.15655267685615828</v>
      </c>
      <c r="AB63">
        <f>('AEO 42'!AC94/100)*(SUM(AB$14:AB$15)/SUM(AB$6:AB$7,AB$14:AB$15))</f>
        <v>0.15552446318353866</v>
      </c>
      <c r="AC63">
        <f>('AEO 42'!AD94/100)*(SUM(AC$14:AC$15)/SUM(AC$6:AC$7,AC$14:AC$15))</f>
        <v>0.15434146609985611</v>
      </c>
      <c r="AD63">
        <f>('AEO 42'!AE94/100)*(SUM(AD$14:AD$15)/SUM(AD$6:AD$7,AD$14:AD$15))</f>
        <v>0.15307598751971041</v>
      </c>
      <c r="AE63">
        <f>('AEO 42'!AF94/100)*(SUM(AE$14:AE$15)/SUM(AE$6:AE$7,AE$14:AE$15))</f>
        <v>0.15165999394668894</v>
      </c>
      <c r="AF63">
        <f>('AEO 42'!AG94/100)*(SUM(AF$14:AF$15)/SUM(AF$6:AF$7,AF$14:AF$15))</f>
        <v>0.15019942518580368</v>
      </c>
      <c r="AG63">
        <f>('AEO 42'!AH94/100)*(SUM(AG$14:AG$15)/SUM(AG$6:AG$7,AG$14:AG$15))</f>
        <v>0.14869980076458345</v>
      </c>
      <c r="AH63">
        <f>('AEO 42'!AI94/100)*(SUM(AH$14:AH$15)/SUM(AH$6:AH$7,AH$14:AH$15))</f>
        <v>-1.9297132463766272E-6</v>
      </c>
      <c r="AI63" t="e">
        <f>('AEO 42'!AJ94/100)*(SUM(AI$14:AI$15)/SUM(AI$6:AI$7,AI$14:AI$15))</f>
        <v>#DIV/0!</v>
      </c>
    </row>
    <row r="65" spans="1:35" s="2" customFormat="1" x14ac:dyDescent="0.45">
      <c r="A65" s="2" t="s">
        <v>1064</v>
      </c>
    </row>
    <row r="67" spans="1:35" x14ac:dyDescent="0.45">
      <c r="B67">
        <f t="shared" ref="B67:AI67" si="8">B2</f>
        <v>2017</v>
      </c>
      <c r="C67">
        <f t="shared" si="8"/>
        <v>2018</v>
      </c>
      <c r="D67">
        <f t="shared" si="8"/>
        <v>2019</v>
      </c>
      <c r="E67">
        <f t="shared" si="8"/>
        <v>2020</v>
      </c>
      <c r="F67">
        <f t="shared" si="8"/>
        <v>2021</v>
      </c>
      <c r="G67">
        <f t="shared" si="8"/>
        <v>2022</v>
      </c>
      <c r="H67">
        <f t="shared" si="8"/>
        <v>2023</v>
      </c>
      <c r="I67">
        <f t="shared" si="8"/>
        <v>2024</v>
      </c>
      <c r="J67">
        <f t="shared" si="8"/>
        <v>2025</v>
      </c>
      <c r="K67">
        <f t="shared" si="8"/>
        <v>2026</v>
      </c>
      <c r="L67">
        <f t="shared" si="8"/>
        <v>2027</v>
      </c>
      <c r="M67">
        <f t="shared" si="8"/>
        <v>2028</v>
      </c>
      <c r="N67">
        <f t="shared" si="8"/>
        <v>2029</v>
      </c>
      <c r="O67">
        <f t="shared" si="8"/>
        <v>2030</v>
      </c>
      <c r="P67">
        <f t="shared" si="8"/>
        <v>2031</v>
      </c>
      <c r="Q67">
        <f t="shared" si="8"/>
        <v>2032</v>
      </c>
      <c r="R67">
        <f t="shared" si="8"/>
        <v>2033</v>
      </c>
      <c r="S67">
        <f t="shared" si="8"/>
        <v>2034</v>
      </c>
      <c r="T67">
        <f t="shared" si="8"/>
        <v>2035</v>
      </c>
      <c r="U67">
        <f t="shared" si="8"/>
        <v>2036</v>
      </c>
      <c r="V67">
        <f t="shared" si="8"/>
        <v>2037</v>
      </c>
      <c r="W67">
        <f t="shared" si="8"/>
        <v>2038</v>
      </c>
      <c r="X67">
        <f t="shared" si="8"/>
        <v>2039</v>
      </c>
      <c r="Y67">
        <f t="shared" si="8"/>
        <v>2040</v>
      </c>
      <c r="Z67">
        <f t="shared" si="8"/>
        <v>2041</v>
      </c>
      <c r="AA67">
        <f t="shared" si="8"/>
        <v>2042</v>
      </c>
      <c r="AB67">
        <f t="shared" si="8"/>
        <v>2043</v>
      </c>
      <c r="AC67">
        <f t="shared" si="8"/>
        <v>2044</v>
      </c>
      <c r="AD67">
        <f t="shared" si="8"/>
        <v>2045</v>
      </c>
      <c r="AE67">
        <f t="shared" si="8"/>
        <v>2046</v>
      </c>
      <c r="AF67">
        <f t="shared" si="8"/>
        <v>2047</v>
      </c>
      <c r="AG67">
        <f t="shared" si="8"/>
        <v>2048</v>
      </c>
      <c r="AH67">
        <f t="shared" si="8"/>
        <v>2049</v>
      </c>
      <c r="AI67">
        <f t="shared" si="8"/>
        <v>2050</v>
      </c>
    </row>
    <row r="68" spans="1:35" x14ac:dyDescent="0.45">
      <c r="A68" t="s">
        <v>134</v>
      </c>
    </row>
    <row r="69" spans="1:35" x14ac:dyDescent="0.45">
      <c r="A69" t="str">
        <f>'AEO 53'!B176</f>
        <v xml:space="preserve">  Mini-compact Cars</v>
      </c>
      <c r="B69">
        <f>'AEO 53'!C176</f>
        <v>88.215598999999997</v>
      </c>
      <c r="C69">
        <f>'AEO 53'!D176</f>
        <v>88.053200000000004</v>
      </c>
      <c r="D69">
        <f>'AEO 53'!E176</f>
        <v>87.872696000000005</v>
      </c>
      <c r="E69">
        <f>'AEO 53'!F176</f>
        <v>87.554778999999996</v>
      </c>
      <c r="F69">
        <f>'AEO 53'!G176</f>
        <v>87.264893000000001</v>
      </c>
      <c r="G69">
        <f>'AEO 53'!H176</f>
        <v>87.070769999999996</v>
      </c>
      <c r="H69">
        <f>'AEO 53'!I176</f>
        <v>86.993645000000001</v>
      </c>
      <c r="I69">
        <f>'AEO 53'!J176</f>
        <v>86.887077000000005</v>
      </c>
      <c r="J69">
        <f>'AEO 53'!K176</f>
        <v>86.791404999999997</v>
      </c>
      <c r="K69">
        <f>'AEO 53'!L176</f>
        <v>86.708595000000003</v>
      </c>
      <c r="L69">
        <f>'AEO 53'!M176</f>
        <v>86.638947000000002</v>
      </c>
      <c r="M69">
        <f>'AEO 53'!N176</f>
        <v>86.582053999999999</v>
      </c>
      <c r="N69">
        <f>'AEO 53'!O176</f>
        <v>86.537887999999995</v>
      </c>
      <c r="O69">
        <f>'AEO 53'!P176</f>
        <v>86.505058000000005</v>
      </c>
      <c r="P69">
        <f>'AEO 53'!Q176</f>
        <v>86.483231000000004</v>
      </c>
      <c r="Q69">
        <f>'AEO 53'!R176</f>
        <v>86.406066999999993</v>
      </c>
      <c r="R69">
        <f>'AEO 53'!S176</f>
        <v>86.325241000000005</v>
      </c>
      <c r="S69">
        <f>'AEO 53'!T176</f>
        <v>86.253403000000006</v>
      </c>
      <c r="T69">
        <f>'AEO 53'!U176</f>
        <v>86.190178000000003</v>
      </c>
      <c r="U69">
        <f>'AEO 53'!V176</f>
        <v>86.135482999999994</v>
      </c>
      <c r="V69">
        <f>'AEO 53'!W176</f>
        <v>86.08905</v>
      </c>
      <c r="W69">
        <f>'AEO 53'!X176</f>
        <v>86.050781000000001</v>
      </c>
      <c r="X69">
        <f>'AEO 53'!Y176</f>
        <v>86.050147999999993</v>
      </c>
      <c r="Y69">
        <f>'AEO 53'!Z176</f>
        <v>86.049819999999997</v>
      </c>
      <c r="Z69">
        <f>'AEO 53'!AA176</f>
        <v>86.049805000000006</v>
      </c>
      <c r="AA69">
        <f>'AEO 53'!AB176</f>
        <v>86.050017999999994</v>
      </c>
      <c r="AB69">
        <f>'AEO 53'!AC176</f>
        <v>86.050255000000007</v>
      </c>
      <c r="AC69">
        <f>'AEO 53'!AD176</f>
        <v>86.050872999999996</v>
      </c>
      <c r="AD69">
        <f>'AEO 53'!AE176</f>
        <v>86.051704000000001</v>
      </c>
      <c r="AE69">
        <f>'AEO 53'!AF176</f>
        <v>86.052520999999999</v>
      </c>
      <c r="AF69">
        <f>'AEO 53'!AG176</f>
        <v>86.053657999999999</v>
      </c>
      <c r="AG69">
        <f>'AEO 53'!AH176</f>
        <v>86.048668000000006</v>
      </c>
      <c r="AH69">
        <f>'AEO 53'!AI176</f>
        <v>-8.0199999999999998E-4</v>
      </c>
      <c r="AI69">
        <f>'AEO 53'!AJ176</f>
        <v>0</v>
      </c>
    </row>
    <row r="70" spans="1:35" x14ac:dyDescent="0.45">
      <c r="A70" t="str">
        <f>'AEO 53'!B177</f>
        <v xml:space="preserve">  Subcompact Cars</v>
      </c>
      <c r="B70">
        <f>'AEO 53'!C177</f>
        <v>52.994675000000001</v>
      </c>
      <c r="C70">
        <f>'AEO 53'!D177</f>
        <v>52.732689000000001</v>
      </c>
      <c r="D70">
        <f>'AEO 53'!E177</f>
        <v>52.389263</v>
      </c>
      <c r="E70">
        <f>'AEO 53'!F177</f>
        <v>51.969504999999998</v>
      </c>
      <c r="F70">
        <f>'AEO 53'!G177</f>
        <v>51.630775</v>
      </c>
      <c r="G70">
        <f>'AEO 53'!H177</f>
        <v>51.399563000000001</v>
      </c>
      <c r="H70">
        <f>'AEO 53'!I177</f>
        <v>51.238276999999997</v>
      </c>
      <c r="I70">
        <f>'AEO 53'!J177</f>
        <v>51.112304999999999</v>
      </c>
      <c r="J70">
        <f>'AEO 53'!K177</f>
        <v>51.001334999999997</v>
      </c>
      <c r="K70">
        <f>'AEO 53'!L177</f>
        <v>50.904643999999998</v>
      </c>
      <c r="L70">
        <f>'AEO 53'!M177</f>
        <v>50.822364999999998</v>
      </c>
      <c r="M70">
        <f>'AEO 53'!N177</f>
        <v>50.754078</v>
      </c>
      <c r="N70">
        <f>'AEO 53'!O177</f>
        <v>50.699024000000001</v>
      </c>
      <c r="O70">
        <f>'AEO 53'!P177</f>
        <v>50.656471000000003</v>
      </c>
      <c r="P70">
        <f>'AEO 53'!Q177</f>
        <v>50.625262999999997</v>
      </c>
      <c r="Q70">
        <f>'AEO 53'!R177</f>
        <v>50.539375</v>
      </c>
      <c r="R70">
        <f>'AEO 53'!S177</f>
        <v>50.450629999999997</v>
      </c>
      <c r="S70">
        <f>'AEO 53'!T177</f>
        <v>50.371639000000002</v>
      </c>
      <c r="T70">
        <f>'AEO 53'!U177</f>
        <v>50.302128000000003</v>
      </c>
      <c r="U70">
        <f>'AEO 53'!V177</f>
        <v>50.24194</v>
      </c>
      <c r="V70">
        <f>'AEO 53'!W177</f>
        <v>50.190857000000001</v>
      </c>
      <c r="W70">
        <f>'AEO 53'!X177</f>
        <v>50.148665999999999</v>
      </c>
      <c r="X70">
        <f>'AEO 53'!Y177</f>
        <v>50.147590999999998</v>
      </c>
      <c r="Y70">
        <f>'AEO 53'!Z177</f>
        <v>50.146853999999998</v>
      </c>
      <c r="Z70">
        <f>'AEO 53'!AA177</f>
        <v>50.146397</v>
      </c>
      <c r="AA70">
        <f>'AEO 53'!AB177</f>
        <v>50.146202000000002</v>
      </c>
      <c r="AB70">
        <f>'AEO 53'!AC177</f>
        <v>50.146214000000001</v>
      </c>
      <c r="AC70">
        <f>'AEO 53'!AD177</f>
        <v>50.146439000000001</v>
      </c>
      <c r="AD70">
        <f>'AEO 53'!AE177</f>
        <v>50.146884999999997</v>
      </c>
      <c r="AE70">
        <f>'AEO 53'!AF177</f>
        <v>50.147488000000003</v>
      </c>
      <c r="AF70">
        <f>'AEO 53'!AG177</f>
        <v>50.148243000000001</v>
      </c>
      <c r="AG70">
        <f>'AEO 53'!AH177</f>
        <v>50.142921000000001</v>
      </c>
      <c r="AH70">
        <f>'AEO 53'!AI177</f>
        <v>-1.7830000000000001E-3</v>
      </c>
      <c r="AI70">
        <f>'AEO 53'!AJ177</f>
        <v>0</v>
      </c>
    </row>
    <row r="71" spans="1:35" x14ac:dyDescent="0.45">
      <c r="A71" t="str">
        <f>'AEO 53'!B178</f>
        <v xml:space="preserve">  Compact Cars</v>
      </c>
      <c r="B71">
        <f>'AEO 53'!C178</f>
        <v>41.591484000000001</v>
      </c>
      <c r="C71">
        <f>'AEO 53'!D178</f>
        <v>41.395690999999999</v>
      </c>
      <c r="D71">
        <f>'AEO 53'!E178</f>
        <v>41.064926</v>
      </c>
      <c r="E71">
        <f>'AEO 53'!F178</f>
        <v>40.735432000000003</v>
      </c>
      <c r="F71">
        <f>'AEO 53'!G178</f>
        <v>40.442889999999998</v>
      </c>
      <c r="G71">
        <f>'AEO 53'!H178</f>
        <v>40.234878999999999</v>
      </c>
      <c r="H71">
        <f>'AEO 53'!I178</f>
        <v>40.173309000000003</v>
      </c>
      <c r="I71">
        <f>'AEO 53'!J178</f>
        <v>40.054642000000001</v>
      </c>
      <c r="J71">
        <f>'AEO 53'!K178</f>
        <v>39.949542999999998</v>
      </c>
      <c r="K71">
        <f>'AEO 53'!L178</f>
        <v>39.858722999999998</v>
      </c>
      <c r="L71">
        <f>'AEO 53'!M178</f>
        <v>39.782210999999997</v>
      </c>
      <c r="M71">
        <f>'AEO 53'!N178</f>
        <v>39.719329999999999</v>
      </c>
      <c r="N71">
        <f>'AEO 53'!O178</f>
        <v>39.669159000000001</v>
      </c>
      <c r="O71">
        <f>'AEO 53'!P178</f>
        <v>39.630833000000003</v>
      </c>
      <c r="P71">
        <f>'AEO 53'!Q178</f>
        <v>39.603523000000003</v>
      </c>
      <c r="Q71">
        <f>'AEO 53'!R178</f>
        <v>39.521183000000001</v>
      </c>
      <c r="R71">
        <f>'AEO 53'!S178</f>
        <v>39.435679999999998</v>
      </c>
      <c r="S71">
        <f>'AEO 53'!T178</f>
        <v>39.359673000000001</v>
      </c>
      <c r="T71">
        <f>'AEO 53'!U178</f>
        <v>39.292777999999998</v>
      </c>
      <c r="U71">
        <f>'AEO 53'!V178</f>
        <v>39.234817999999997</v>
      </c>
      <c r="V71">
        <f>'AEO 53'!W178</f>
        <v>39.185679999999998</v>
      </c>
      <c r="W71">
        <f>'AEO 53'!X178</f>
        <v>39.145072999999996</v>
      </c>
      <c r="X71">
        <f>'AEO 53'!Y178</f>
        <v>39.144272000000001</v>
      </c>
      <c r="Y71">
        <f>'AEO 53'!Z178</f>
        <v>39.143787000000003</v>
      </c>
      <c r="Z71">
        <f>'AEO 53'!AA178</f>
        <v>39.143580999999998</v>
      </c>
      <c r="AA71">
        <f>'AEO 53'!AB178</f>
        <v>39.143611999999997</v>
      </c>
      <c r="AB71">
        <f>'AEO 53'!AC178</f>
        <v>39.143856</v>
      </c>
      <c r="AC71">
        <f>'AEO 53'!AD178</f>
        <v>39.144306</v>
      </c>
      <c r="AD71">
        <f>'AEO 53'!AE178</f>
        <v>39.144947000000002</v>
      </c>
      <c r="AE71">
        <f>'AEO 53'!AF178</f>
        <v>39.145775</v>
      </c>
      <c r="AF71">
        <f>'AEO 53'!AG178</f>
        <v>39.146732</v>
      </c>
      <c r="AG71">
        <f>'AEO 53'!AH178</f>
        <v>39.141635999999998</v>
      </c>
      <c r="AH71">
        <f>'AEO 53'!AI178</f>
        <v>-1.9559999999999998E-3</v>
      </c>
      <c r="AI71">
        <f>'AEO 53'!AJ178</f>
        <v>0</v>
      </c>
    </row>
    <row r="72" spans="1:35" x14ac:dyDescent="0.45">
      <c r="A72" t="str">
        <f>'AEO 53'!B179</f>
        <v xml:space="preserve">  Midsize Cars</v>
      </c>
      <c r="B72">
        <f>'AEO 53'!C179</f>
        <v>41.634995000000004</v>
      </c>
      <c r="C72">
        <f>'AEO 53'!D179</f>
        <v>41.405028999999999</v>
      </c>
      <c r="D72">
        <f>'AEO 53'!E179</f>
        <v>41.015087000000001</v>
      </c>
      <c r="E72">
        <f>'AEO 53'!F179</f>
        <v>40.620911</v>
      </c>
      <c r="F72">
        <f>'AEO 53'!G179</f>
        <v>40.274898999999998</v>
      </c>
      <c r="G72">
        <f>'AEO 53'!H179</f>
        <v>39.959755000000001</v>
      </c>
      <c r="H72">
        <f>'AEO 53'!I179</f>
        <v>39.819747999999997</v>
      </c>
      <c r="I72">
        <f>'AEO 53'!J179</f>
        <v>39.627879999999998</v>
      </c>
      <c r="J72">
        <f>'AEO 53'!K179</f>
        <v>39.456767999999997</v>
      </c>
      <c r="K72">
        <f>'AEO 53'!L179</f>
        <v>39.308250000000001</v>
      </c>
      <c r="L72">
        <f>'AEO 53'!M179</f>
        <v>39.183750000000003</v>
      </c>
      <c r="M72">
        <f>'AEO 53'!N179</f>
        <v>39.082619000000001</v>
      </c>
      <c r="N72">
        <f>'AEO 53'!O179</f>
        <v>39.002746999999999</v>
      </c>
      <c r="O72">
        <f>'AEO 53'!P179</f>
        <v>38.941605000000003</v>
      </c>
      <c r="P72">
        <f>'AEO 53'!Q179</f>
        <v>38.896552999999997</v>
      </c>
      <c r="Q72">
        <f>'AEO 53'!R179</f>
        <v>38.799937999999997</v>
      </c>
      <c r="R72">
        <f>'AEO 53'!S179</f>
        <v>38.703181999999998</v>
      </c>
      <c r="S72">
        <f>'AEO 53'!T179</f>
        <v>38.617702000000001</v>
      </c>
      <c r="T72">
        <f>'AEO 53'!U179</f>
        <v>38.542605999999999</v>
      </c>
      <c r="U72">
        <f>'AEO 53'!V179</f>
        <v>38.477328999999997</v>
      </c>
      <c r="V72">
        <f>'AEO 53'!W179</f>
        <v>38.421500999999999</v>
      </c>
      <c r="W72">
        <f>'AEO 53'!X179</f>
        <v>38.374473999999999</v>
      </c>
      <c r="X72">
        <f>'AEO 53'!Y179</f>
        <v>38.373463000000001</v>
      </c>
      <c r="Y72">
        <f>'AEO 53'!Z179</f>
        <v>38.372768000000001</v>
      </c>
      <c r="Z72">
        <f>'AEO 53'!AA179</f>
        <v>38.372349</v>
      </c>
      <c r="AA72">
        <f>'AEO 53'!AB179</f>
        <v>38.372188999999999</v>
      </c>
      <c r="AB72">
        <f>'AEO 53'!AC179</f>
        <v>38.372245999999997</v>
      </c>
      <c r="AC72">
        <f>'AEO 53'!AD179</f>
        <v>38.372504999999997</v>
      </c>
      <c r="AD72">
        <f>'AEO 53'!AE179</f>
        <v>38.372967000000003</v>
      </c>
      <c r="AE72">
        <f>'AEO 53'!AF179</f>
        <v>38.373615000000001</v>
      </c>
      <c r="AF72">
        <f>'AEO 53'!AG179</f>
        <v>38.374405000000003</v>
      </c>
      <c r="AG72">
        <f>'AEO 53'!AH179</f>
        <v>38.369140999999999</v>
      </c>
      <c r="AH72">
        <f>'AEO 53'!AI179</f>
        <v>-2.6319999999999998E-3</v>
      </c>
      <c r="AI72">
        <f>'AEO 53'!AJ179</f>
        <v>0</v>
      </c>
    </row>
    <row r="73" spans="1:35" x14ac:dyDescent="0.45">
      <c r="A73" t="str">
        <f>'AEO 53'!B180</f>
        <v xml:space="preserve">  Large Cars</v>
      </c>
      <c r="B73">
        <f>'AEO 53'!C180</f>
        <v>0</v>
      </c>
      <c r="C73">
        <f>'AEO 53'!D180</f>
        <v>0</v>
      </c>
      <c r="D73">
        <f>'AEO 53'!E180</f>
        <v>0</v>
      </c>
      <c r="E73">
        <f>'AEO 53'!F180</f>
        <v>0</v>
      </c>
      <c r="F73">
        <f>'AEO 53'!G180</f>
        <v>0</v>
      </c>
      <c r="G73">
        <f>'AEO 53'!H180</f>
        <v>0</v>
      </c>
      <c r="H73">
        <f>'AEO 53'!I180</f>
        <v>0</v>
      </c>
      <c r="I73">
        <f>'AEO 53'!J180</f>
        <v>0</v>
      </c>
      <c r="J73">
        <f>'AEO 53'!K180</f>
        <v>0</v>
      </c>
      <c r="K73">
        <f>'AEO 53'!L180</f>
        <v>0</v>
      </c>
      <c r="L73">
        <f>'AEO 53'!M180</f>
        <v>0</v>
      </c>
      <c r="M73">
        <f>'AEO 53'!N180</f>
        <v>0</v>
      </c>
      <c r="N73">
        <f>'AEO 53'!O180</f>
        <v>0</v>
      </c>
      <c r="O73">
        <f>'AEO 53'!P180</f>
        <v>0</v>
      </c>
      <c r="P73">
        <f>'AEO 53'!Q180</f>
        <v>0</v>
      </c>
      <c r="Q73">
        <f>'AEO 53'!R180</f>
        <v>0</v>
      </c>
      <c r="R73">
        <f>'AEO 53'!S180</f>
        <v>0</v>
      </c>
      <c r="S73">
        <f>'AEO 53'!T180</f>
        <v>0</v>
      </c>
      <c r="T73">
        <f>'AEO 53'!U180</f>
        <v>0</v>
      </c>
      <c r="U73">
        <f>'AEO 53'!V180</f>
        <v>0</v>
      </c>
      <c r="V73">
        <f>'AEO 53'!W180</f>
        <v>0</v>
      </c>
      <c r="W73">
        <f>'AEO 53'!X180</f>
        <v>0</v>
      </c>
      <c r="X73">
        <f>'AEO 53'!Y180</f>
        <v>0</v>
      </c>
      <c r="Y73">
        <f>'AEO 53'!Z180</f>
        <v>0</v>
      </c>
      <c r="Z73">
        <f>'AEO 53'!AA180</f>
        <v>0</v>
      </c>
      <c r="AA73">
        <f>'AEO 53'!AB180</f>
        <v>0</v>
      </c>
      <c r="AB73">
        <f>'AEO 53'!AC180</f>
        <v>0</v>
      </c>
      <c r="AC73">
        <f>'AEO 53'!AD180</f>
        <v>0</v>
      </c>
      <c r="AD73">
        <f>'AEO 53'!AE180</f>
        <v>0</v>
      </c>
      <c r="AE73">
        <f>'AEO 53'!AF180</f>
        <v>0</v>
      </c>
      <c r="AF73">
        <f>'AEO 53'!AG180</f>
        <v>0</v>
      </c>
      <c r="AG73">
        <f>'AEO 53'!AH180</f>
        <v>0</v>
      </c>
      <c r="AH73" t="str">
        <f>'AEO 53'!AI180</f>
        <v>- -</v>
      </c>
      <c r="AI73">
        <f>'AEO 53'!AJ180</f>
        <v>0</v>
      </c>
    </row>
    <row r="74" spans="1:35" x14ac:dyDescent="0.45">
      <c r="A74" t="str">
        <f>'AEO 53'!B181</f>
        <v xml:space="preserve">  Two Seater Cars</v>
      </c>
      <c r="B74">
        <f>'AEO 53'!C181</f>
        <v>117.832787</v>
      </c>
      <c r="C74">
        <f>'AEO 53'!D181</f>
        <v>117.568352</v>
      </c>
      <c r="D74">
        <f>'AEO 53'!E181</f>
        <v>117.26805899999999</v>
      </c>
      <c r="E74">
        <f>'AEO 53'!F181</f>
        <v>116.837563</v>
      </c>
      <c r="F74">
        <f>'AEO 53'!G181</f>
        <v>116.387024</v>
      </c>
      <c r="G74">
        <f>'AEO 53'!H181</f>
        <v>116.07178500000001</v>
      </c>
      <c r="H74">
        <f>'AEO 53'!I181</f>
        <v>115.85597199999999</v>
      </c>
      <c r="I74">
        <f>'AEO 53'!J181</f>
        <v>115.592209</v>
      </c>
      <c r="J74">
        <f>'AEO 53'!K181</f>
        <v>115.35567500000001</v>
      </c>
      <c r="K74">
        <f>'AEO 53'!L181</f>
        <v>115.15097</v>
      </c>
      <c r="L74">
        <f>'AEO 53'!M181</f>
        <v>114.980957</v>
      </c>
      <c r="M74">
        <f>'AEO 53'!N181</f>
        <v>114.84457399999999</v>
      </c>
      <c r="N74">
        <f>'AEO 53'!O181</f>
        <v>114.73846399999999</v>
      </c>
      <c r="O74">
        <f>'AEO 53'!P181</f>
        <v>114.65821800000001</v>
      </c>
      <c r="P74">
        <f>'AEO 53'!Q181</f>
        <v>114.599976</v>
      </c>
      <c r="Q74">
        <f>'AEO 53'!R181</f>
        <v>114.49472</v>
      </c>
      <c r="R74">
        <f>'AEO 53'!S181</f>
        <v>114.391159</v>
      </c>
      <c r="S74">
        <f>'AEO 53'!T181</f>
        <v>114.299553</v>
      </c>
      <c r="T74">
        <f>'AEO 53'!U181</f>
        <v>114.21923099999999</v>
      </c>
      <c r="U74">
        <f>'AEO 53'!V181</f>
        <v>114.149277</v>
      </c>
      <c r="V74">
        <f>'AEO 53'!W181</f>
        <v>114.08891300000001</v>
      </c>
      <c r="W74">
        <f>'AEO 53'!X181</f>
        <v>114.037155</v>
      </c>
      <c r="X74">
        <f>'AEO 53'!Y181</f>
        <v>114.03621699999999</v>
      </c>
      <c r="Y74">
        <f>'AEO 53'!Z181</f>
        <v>114.035591</v>
      </c>
      <c r="Z74">
        <f>'AEO 53'!AA181</f>
        <v>114.035263</v>
      </c>
      <c r="AA74">
        <f>'AEO 53'!AB181</f>
        <v>114.035179</v>
      </c>
      <c r="AB74">
        <f>'AEO 53'!AC181</f>
        <v>114.035217</v>
      </c>
      <c r="AC74">
        <f>'AEO 53'!AD181</f>
        <v>114.035522</v>
      </c>
      <c r="AD74">
        <f>'AEO 53'!AE181</f>
        <v>114.036064</v>
      </c>
      <c r="AE74">
        <f>'AEO 53'!AF181</f>
        <v>114.036674</v>
      </c>
      <c r="AF74">
        <f>'AEO 53'!AG181</f>
        <v>114.037521</v>
      </c>
      <c r="AG74">
        <f>'AEO 53'!AH181</f>
        <v>114.032257</v>
      </c>
      <c r="AH74">
        <f>'AEO 53'!AI181</f>
        <v>-1.057E-3</v>
      </c>
      <c r="AI74">
        <f>'AEO 53'!AJ181</f>
        <v>0</v>
      </c>
    </row>
    <row r="75" spans="1:35" x14ac:dyDescent="0.45">
      <c r="A75" t="str">
        <f>'AEO 53'!B182</f>
        <v xml:space="preserve">  Small Crossover Cars</v>
      </c>
      <c r="B75">
        <f>'AEO 53'!C182</f>
        <v>41.714336000000003</v>
      </c>
      <c r="C75">
        <f>'AEO 53'!D182</f>
        <v>41.464278999999998</v>
      </c>
      <c r="D75">
        <f>'AEO 53'!E182</f>
        <v>41.090164000000001</v>
      </c>
      <c r="E75">
        <f>'AEO 53'!F182</f>
        <v>40.671889999999998</v>
      </c>
      <c r="F75">
        <f>'AEO 53'!G182</f>
        <v>40.264235999999997</v>
      </c>
      <c r="G75">
        <f>'AEO 53'!H182</f>
        <v>39.889214000000003</v>
      </c>
      <c r="H75">
        <f>'AEO 53'!I182</f>
        <v>39.760081999999997</v>
      </c>
      <c r="I75">
        <f>'AEO 53'!J182</f>
        <v>39.546906</v>
      </c>
      <c r="J75">
        <f>'AEO 53'!K182</f>
        <v>39.355400000000003</v>
      </c>
      <c r="K75">
        <f>'AEO 53'!L182</f>
        <v>39.188735999999999</v>
      </c>
      <c r="L75">
        <f>'AEO 53'!M182</f>
        <v>39.048653000000002</v>
      </c>
      <c r="M75">
        <f>'AEO 53'!N182</f>
        <v>38.934448000000003</v>
      </c>
      <c r="N75">
        <f>'AEO 53'!O182</f>
        <v>38.843730999999998</v>
      </c>
      <c r="O75">
        <f>'AEO 53'!P182</f>
        <v>38.773429999999998</v>
      </c>
      <c r="P75">
        <f>'AEO 53'!Q182</f>
        <v>38.720908999999999</v>
      </c>
      <c r="Q75">
        <f>'AEO 53'!R182</f>
        <v>38.618186999999999</v>
      </c>
      <c r="R75">
        <f>'AEO 53'!S182</f>
        <v>38.515892000000001</v>
      </c>
      <c r="S75">
        <f>'AEO 53'!T182</f>
        <v>38.425590999999997</v>
      </c>
      <c r="T75">
        <f>'AEO 53'!U182</f>
        <v>38.346232999999998</v>
      </c>
      <c r="U75">
        <f>'AEO 53'!V182</f>
        <v>38.277199000000003</v>
      </c>
      <c r="V75">
        <f>'AEO 53'!W182</f>
        <v>38.218052</v>
      </c>
      <c r="W75">
        <f>'AEO 53'!X182</f>
        <v>38.168049000000003</v>
      </c>
      <c r="X75">
        <f>'AEO 53'!Y182</f>
        <v>38.166736999999998</v>
      </c>
      <c r="Y75">
        <f>'AEO 53'!Z182</f>
        <v>38.165764000000003</v>
      </c>
      <c r="Z75">
        <f>'AEO 53'!AA182</f>
        <v>38.165089000000002</v>
      </c>
      <c r="AA75">
        <f>'AEO 53'!AB182</f>
        <v>38.164658000000003</v>
      </c>
      <c r="AB75">
        <f>'AEO 53'!AC182</f>
        <v>38.164394000000001</v>
      </c>
      <c r="AC75">
        <f>'AEO 53'!AD182</f>
        <v>38.164386999999998</v>
      </c>
      <c r="AD75">
        <f>'AEO 53'!AE182</f>
        <v>38.164603999999997</v>
      </c>
      <c r="AE75">
        <f>'AEO 53'!AF182</f>
        <v>38.164974000000001</v>
      </c>
      <c r="AF75">
        <f>'AEO 53'!AG182</f>
        <v>38.165523999999998</v>
      </c>
      <c r="AG75">
        <f>'AEO 53'!AH182</f>
        <v>38.160004000000001</v>
      </c>
      <c r="AH75">
        <f>'AEO 53'!AI182</f>
        <v>-2.869E-3</v>
      </c>
      <c r="AI75">
        <f>'AEO 53'!AJ182</f>
        <v>0</v>
      </c>
    </row>
    <row r="76" spans="1:35" x14ac:dyDescent="0.45">
      <c r="A76" t="str">
        <f>'AEO 53'!B183</f>
        <v xml:space="preserve">  Large Crossover Cars</v>
      </c>
      <c r="B76">
        <f>'AEO 53'!C183</f>
        <v>52.453406999999999</v>
      </c>
      <c r="C76">
        <f>'AEO 53'!D183</f>
        <v>52.064362000000003</v>
      </c>
      <c r="D76">
        <f>'AEO 53'!E183</f>
        <v>51.560080999999997</v>
      </c>
      <c r="E76">
        <f>'AEO 53'!F183</f>
        <v>51.078921999999999</v>
      </c>
      <c r="F76">
        <f>'AEO 53'!G183</f>
        <v>50.607773000000002</v>
      </c>
      <c r="G76">
        <f>'AEO 53'!H183</f>
        <v>50.114829999999998</v>
      </c>
      <c r="H76">
        <f>'AEO 53'!I183</f>
        <v>50.080364000000003</v>
      </c>
      <c r="I76">
        <f>'AEO 53'!J183</f>
        <v>49.815688999999999</v>
      </c>
      <c r="J76">
        <f>'AEO 53'!K183</f>
        <v>49.574261</v>
      </c>
      <c r="K76">
        <f>'AEO 53'!L183</f>
        <v>49.362316</v>
      </c>
      <c r="L76">
        <f>'AEO 53'!M183</f>
        <v>49.181880999999997</v>
      </c>
      <c r="M76">
        <f>'AEO 53'!N183</f>
        <v>49.032027999999997</v>
      </c>
      <c r="N76">
        <f>'AEO 53'!O183</f>
        <v>48.909908000000001</v>
      </c>
      <c r="O76">
        <f>'AEO 53'!P183</f>
        <v>48.812148999999998</v>
      </c>
      <c r="P76">
        <f>'AEO 53'!Q183</f>
        <v>48.735954</v>
      </c>
      <c r="Q76">
        <f>'AEO 53'!R183</f>
        <v>48.612316</v>
      </c>
      <c r="R76">
        <f>'AEO 53'!S183</f>
        <v>48.491740999999998</v>
      </c>
      <c r="S76">
        <f>'AEO 53'!T183</f>
        <v>48.385188999999997</v>
      </c>
      <c r="T76">
        <f>'AEO 53'!U183</f>
        <v>48.291435</v>
      </c>
      <c r="U76">
        <f>'AEO 53'!V183</f>
        <v>48.209739999999996</v>
      </c>
      <c r="V76">
        <f>'AEO 53'!W183</f>
        <v>48.139468999999998</v>
      </c>
      <c r="W76">
        <f>'AEO 53'!X183</f>
        <v>48.079891000000003</v>
      </c>
      <c r="X76">
        <f>'AEO 53'!Y183</f>
        <v>48.077250999999997</v>
      </c>
      <c r="Y76">
        <f>'AEO 53'!Z183</f>
        <v>48.074997000000003</v>
      </c>
      <c r="Z76">
        <f>'AEO 53'!AA183</f>
        <v>48.073104999999998</v>
      </c>
      <c r="AA76">
        <f>'AEO 53'!AB183</f>
        <v>48.071528999999998</v>
      </c>
      <c r="AB76">
        <f>'AEO 53'!AC183</f>
        <v>48.069988000000002</v>
      </c>
      <c r="AC76">
        <f>'AEO 53'!AD183</f>
        <v>48.068854999999999</v>
      </c>
      <c r="AD76">
        <f>'AEO 53'!AE183</f>
        <v>48.068001000000002</v>
      </c>
      <c r="AE76">
        <f>'AEO 53'!AF183</f>
        <v>48.067183999999997</v>
      </c>
      <c r="AF76">
        <f>'AEO 53'!AG183</f>
        <v>48.066696</v>
      </c>
      <c r="AG76">
        <f>'AEO 53'!AH183</f>
        <v>48.060101000000003</v>
      </c>
      <c r="AH76">
        <f>'AEO 53'!AI183</f>
        <v>-2.8180000000000002E-3</v>
      </c>
      <c r="AI76">
        <f>'AEO 53'!AJ183</f>
        <v>0</v>
      </c>
    </row>
    <row r="77" spans="1:35" x14ac:dyDescent="0.45">
      <c r="A77" t="str">
        <f>'AEO 53'!B184</f>
        <v xml:space="preserve">  Small Pickup</v>
      </c>
      <c r="B77">
        <f>'AEO 53'!C184</f>
        <v>0</v>
      </c>
      <c r="C77">
        <f>'AEO 53'!D184</f>
        <v>0</v>
      </c>
      <c r="D77">
        <f>'AEO 53'!E184</f>
        <v>0</v>
      </c>
      <c r="E77">
        <f>'AEO 53'!F184</f>
        <v>0</v>
      </c>
      <c r="F77">
        <f>'AEO 53'!G184</f>
        <v>0</v>
      </c>
      <c r="G77">
        <f>'AEO 53'!H184</f>
        <v>0</v>
      </c>
      <c r="H77">
        <f>'AEO 53'!I184</f>
        <v>0</v>
      </c>
      <c r="I77">
        <f>'AEO 53'!J184</f>
        <v>0</v>
      </c>
      <c r="J77">
        <f>'AEO 53'!K184</f>
        <v>0</v>
      </c>
      <c r="K77">
        <f>'AEO 53'!L184</f>
        <v>0</v>
      </c>
      <c r="L77">
        <f>'AEO 53'!M184</f>
        <v>0</v>
      </c>
      <c r="M77">
        <f>'AEO 53'!N184</f>
        <v>0</v>
      </c>
      <c r="N77">
        <f>'AEO 53'!O184</f>
        <v>0</v>
      </c>
      <c r="O77">
        <f>'AEO 53'!P184</f>
        <v>0</v>
      </c>
      <c r="P77">
        <f>'AEO 53'!Q184</f>
        <v>0</v>
      </c>
      <c r="Q77">
        <f>'AEO 53'!R184</f>
        <v>0</v>
      </c>
      <c r="R77">
        <f>'AEO 53'!S184</f>
        <v>0</v>
      </c>
      <c r="S77">
        <f>'AEO 53'!T184</f>
        <v>0</v>
      </c>
      <c r="T77">
        <f>'AEO 53'!U184</f>
        <v>0</v>
      </c>
      <c r="U77">
        <f>'AEO 53'!V184</f>
        <v>0</v>
      </c>
      <c r="V77">
        <f>'AEO 53'!W184</f>
        <v>0</v>
      </c>
      <c r="W77">
        <f>'AEO 53'!X184</f>
        <v>0</v>
      </c>
      <c r="X77">
        <f>'AEO 53'!Y184</f>
        <v>0</v>
      </c>
      <c r="Y77">
        <f>'AEO 53'!Z184</f>
        <v>0</v>
      </c>
      <c r="Z77">
        <f>'AEO 53'!AA184</f>
        <v>0</v>
      </c>
      <c r="AA77">
        <f>'AEO 53'!AB184</f>
        <v>0</v>
      </c>
      <c r="AB77">
        <f>'AEO 53'!AC184</f>
        <v>0</v>
      </c>
      <c r="AC77">
        <f>'AEO 53'!AD184</f>
        <v>0</v>
      </c>
      <c r="AD77">
        <f>'AEO 53'!AE184</f>
        <v>0</v>
      </c>
      <c r="AE77">
        <f>'AEO 53'!AF184</f>
        <v>0</v>
      </c>
      <c r="AF77">
        <f>'AEO 53'!AG184</f>
        <v>0</v>
      </c>
      <c r="AG77">
        <f>'AEO 53'!AH184</f>
        <v>0</v>
      </c>
      <c r="AH77" t="str">
        <f>'AEO 53'!AI184</f>
        <v>- -</v>
      </c>
      <c r="AI77">
        <f>'AEO 53'!AJ184</f>
        <v>0</v>
      </c>
    </row>
    <row r="78" spans="1:35" x14ac:dyDescent="0.45">
      <c r="A78" t="str">
        <f>'AEO 53'!B185</f>
        <v xml:space="preserve">  Large Pickup</v>
      </c>
      <c r="B78">
        <f>'AEO 53'!C185</f>
        <v>0</v>
      </c>
      <c r="C78">
        <f>'AEO 53'!D185</f>
        <v>0</v>
      </c>
      <c r="D78">
        <f>'AEO 53'!E185</f>
        <v>0</v>
      </c>
      <c r="E78">
        <f>'AEO 53'!F185</f>
        <v>0</v>
      </c>
      <c r="F78">
        <f>'AEO 53'!G185</f>
        <v>0</v>
      </c>
      <c r="G78">
        <f>'AEO 53'!H185</f>
        <v>0</v>
      </c>
      <c r="H78">
        <f>'AEO 53'!I185</f>
        <v>0</v>
      </c>
      <c r="I78">
        <f>'AEO 53'!J185</f>
        <v>0</v>
      </c>
      <c r="J78">
        <f>'AEO 53'!K185</f>
        <v>0</v>
      </c>
      <c r="K78">
        <f>'AEO 53'!L185</f>
        <v>0</v>
      </c>
      <c r="L78">
        <f>'AEO 53'!M185</f>
        <v>0</v>
      </c>
      <c r="M78">
        <f>'AEO 53'!N185</f>
        <v>0</v>
      </c>
      <c r="N78">
        <f>'AEO 53'!O185</f>
        <v>0</v>
      </c>
      <c r="O78">
        <f>'AEO 53'!P185</f>
        <v>0</v>
      </c>
      <c r="P78">
        <f>'AEO 53'!Q185</f>
        <v>0</v>
      </c>
      <c r="Q78">
        <f>'AEO 53'!R185</f>
        <v>0</v>
      </c>
      <c r="R78">
        <f>'AEO 53'!S185</f>
        <v>0</v>
      </c>
      <c r="S78">
        <f>'AEO 53'!T185</f>
        <v>0</v>
      </c>
      <c r="T78">
        <f>'AEO 53'!U185</f>
        <v>0</v>
      </c>
      <c r="U78">
        <f>'AEO 53'!V185</f>
        <v>0</v>
      </c>
      <c r="V78">
        <f>'AEO 53'!W185</f>
        <v>0</v>
      </c>
      <c r="W78">
        <f>'AEO 53'!X185</f>
        <v>0</v>
      </c>
      <c r="X78">
        <f>'AEO 53'!Y185</f>
        <v>0</v>
      </c>
      <c r="Y78">
        <f>'AEO 53'!Z185</f>
        <v>0</v>
      </c>
      <c r="Z78">
        <f>'AEO 53'!AA185</f>
        <v>0</v>
      </c>
      <c r="AA78">
        <f>'AEO 53'!AB185</f>
        <v>0</v>
      </c>
      <c r="AB78">
        <f>'AEO 53'!AC185</f>
        <v>0</v>
      </c>
      <c r="AC78">
        <f>'AEO 53'!AD185</f>
        <v>0</v>
      </c>
      <c r="AD78">
        <f>'AEO 53'!AE185</f>
        <v>0</v>
      </c>
      <c r="AE78">
        <f>'AEO 53'!AF185</f>
        <v>0</v>
      </c>
      <c r="AF78">
        <f>'AEO 53'!AG185</f>
        <v>0</v>
      </c>
      <c r="AG78">
        <f>'AEO 53'!AH185</f>
        <v>0</v>
      </c>
      <c r="AH78" t="str">
        <f>'AEO 53'!AI185</f>
        <v>- -</v>
      </c>
      <c r="AI78">
        <f>'AEO 53'!AJ185</f>
        <v>0</v>
      </c>
    </row>
    <row r="79" spans="1:35" x14ac:dyDescent="0.45">
      <c r="A79" t="str">
        <f>'AEO 53'!B186</f>
        <v xml:space="preserve">  Small Van</v>
      </c>
      <c r="B79">
        <f>'AEO 53'!C186</f>
        <v>0</v>
      </c>
      <c r="C79">
        <f>'AEO 53'!D186</f>
        <v>0</v>
      </c>
      <c r="D79">
        <f>'AEO 53'!E186</f>
        <v>46.995781000000001</v>
      </c>
      <c r="E79">
        <f>'AEO 53'!F186</f>
        <v>46.539810000000003</v>
      </c>
      <c r="F79">
        <f>'AEO 53'!G186</f>
        <v>46.178035999999999</v>
      </c>
      <c r="G79">
        <f>'AEO 53'!H186</f>
        <v>45.797038999999998</v>
      </c>
      <c r="H79">
        <f>'AEO 53'!I186</f>
        <v>45.732021000000003</v>
      </c>
      <c r="I79">
        <f>'AEO 53'!J186</f>
        <v>45.567745000000002</v>
      </c>
      <c r="J79">
        <f>'AEO 53'!K186</f>
        <v>45.417686000000003</v>
      </c>
      <c r="K79">
        <f>'AEO 53'!L186</f>
        <v>45.282756999999997</v>
      </c>
      <c r="L79">
        <f>'AEO 53'!M186</f>
        <v>45.162697000000001</v>
      </c>
      <c r="M79">
        <f>'AEO 53'!N186</f>
        <v>45.057037000000001</v>
      </c>
      <c r="N79">
        <f>'AEO 53'!O186</f>
        <v>44.965820000000001</v>
      </c>
      <c r="O79">
        <f>'AEO 53'!P186</f>
        <v>44.887867</v>
      </c>
      <c r="P79">
        <f>'AEO 53'!Q186</f>
        <v>44.822968000000003</v>
      </c>
      <c r="Q79">
        <f>'AEO 53'!R186</f>
        <v>44.705399</v>
      </c>
      <c r="R79">
        <f>'AEO 53'!S186</f>
        <v>44.587288000000001</v>
      </c>
      <c r="S79">
        <f>'AEO 53'!T186</f>
        <v>44.481701000000001</v>
      </c>
      <c r="T79">
        <f>'AEO 53'!U186</f>
        <v>44.388474000000002</v>
      </c>
      <c r="U79">
        <f>'AEO 53'!V186</f>
        <v>44.307532999999999</v>
      </c>
      <c r="V79">
        <f>'AEO 53'!W186</f>
        <v>44.238750000000003</v>
      </c>
      <c r="W79">
        <f>'AEO 53'!X186</f>
        <v>44.182014000000002</v>
      </c>
      <c r="X79">
        <f>'AEO 53'!Y186</f>
        <v>44.178359999999998</v>
      </c>
      <c r="Y79">
        <f>'AEO 53'!Z186</f>
        <v>44.175167000000002</v>
      </c>
      <c r="Z79">
        <f>'AEO 53'!AA186</f>
        <v>44.172367000000001</v>
      </c>
      <c r="AA79">
        <f>'AEO 53'!AB186</f>
        <v>44.169910000000002</v>
      </c>
      <c r="AB79">
        <f>'AEO 53'!AC186</f>
        <v>44.167755</v>
      </c>
      <c r="AC79">
        <f>'AEO 53'!AD186</f>
        <v>44.165905000000002</v>
      </c>
      <c r="AD79">
        <f>'AEO 53'!AE186</f>
        <v>44.164341</v>
      </c>
      <c r="AE79">
        <f>'AEO 53'!AF186</f>
        <v>44.162998000000002</v>
      </c>
      <c r="AF79">
        <f>'AEO 53'!AG186</f>
        <v>44.161864999999999</v>
      </c>
      <c r="AG79">
        <f>'AEO 53'!AH186</f>
        <v>44.154701000000003</v>
      </c>
      <c r="AH79" t="str">
        <f>'AEO 53'!AI186</f>
        <v>- -</v>
      </c>
      <c r="AI79">
        <f>'AEO 53'!AJ186</f>
        <v>0</v>
      </c>
    </row>
    <row r="80" spans="1:35" x14ac:dyDescent="0.45">
      <c r="A80" t="str">
        <f>'AEO 53'!B187</f>
        <v xml:space="preserve">  Large Van</v>
      </c>
      <c r="B80">
        <f>'AEO 53'!C187</f>
        <v>0</v>
      </c>
      <c r="C80">
        <f>'AEO 53'!D187</f>
        <v>0</v>
      </c>
      <c r="D80">
        <f>'AEO 53'!E187</f>
        <v>0</v>
      </c>
      <c r="E80">
        <f>'AEO 53'!F187</f>
        <v>0</v>
      </c>
      <c r="F80">
        <f>'AEO 53'!G187</f>
        <v>0</v>
      </c>
      <c r="G80">
        <f>'AEO 53'!H187</f>
        <v>0</v>
      </c>
      <c r="H80">
        <f>'AEO 53'!I187</f>
        <v>0</v>
      </c>
      <c r="I80">
        <f>'AEO 53'!J187</f>
        <v>0</v>
      </c>
      <c r="J80">
        <f>'AEO 53'!K187</f>
        <v>0</v>
      </c>
      <c r="K80">
        <f>'AEO 53'!L187</f>
        <v>0</v>
      </c>
      <c r="L80">
        <f>'AEO 53'!M187</f>
        <v>0</v>
      </c>
      <c r="M80">
        <f>'AEO 53'!N187</f>
        <v>0</v>
      </c>
      <c r="N80">
        <f>'AEO 53'!O187</f>
        <v>0</v>
      </c>
      <c r="O80">
        <f>'AEO 53'!P187</f>
        <v>0</v>
      </c>
      <c r="P80">
        <f>'AEO 53'!Q187</f>
        <v>0</v>
      </c>
      <c r="Q80">
        <f>'AEO 53'!R187</f>
        <v>0</v>
      </c>
      <c r="R80">
        <f>'AEO 53'!S187</f>
        <v>0</v>
      </c>
      <c r="S80">
        <f>'AEO 53'!T187</f>
        <v>0</v>
      </c>
      <c r="T80">
        <f>'AEO 53'!U187</f>
        <v>0</v>
      </c>
      <c r="U80">
        <f>'AEO 53'!V187</f>
        <v>0</v>
      </c>
      <c r="V80">
        <f>'AEO 53'!W187</f>
        <v>0</v>
      </c>
      <c r="W80">
        <f>'AEO 53'!X187</f>
        <v>0</v>
      </c>
      <c r="X80">
        <f>'AEO 53'!Y187</f>
        <v>0</v>
      </c>
      <c r="Y80">
        <f>'AEO 53'!Z187</f>
        <v>0</v>
      </c>
      <c r="Z80">
        <f>'AEO 53'!AA187</f>
        <v>0</v>
      </c>
      <c r="AA80">
        <f>'AEO 53'!AB187</f>
        <v>0</v>
      </c>
      <c r="AB80">
        <f>'AEO 53'!AC187</f>
        <v>0</v>
      </c>
      <c r="AC80">
        <f>'AEO 53'!AD187</f>
        <v>0</v>
      </c>
      <c r="AD80">
        <f>'AEO 53'!AE187</f>
        <v>0</v>
      </c>
      <c r="AE80">
        <f>'AEO 53'!AF187</f>
        <v>0</v>
      </c>
      <c r="AF80">
        <f>'AEO 53'!AG187</f>
        <v>0</v>
      </c>
      <c r="AG80">
        <f>'AEO 53'!AH187</f>
        <v>0</v>
      </c>
      <c r="AH80" t="str">
        <f>'AEO 53'!AI187</f>
        <v>- -</v>
      </c>
      <c r="AI80">
        <f>'AEO 53'!AJ187</f>
        <v>0</v>
      </c>
    </row>
    <row r="81" spans="1:35" x14ac:dyDescent="0.45">
      <c r="A81" t="str">
        <f>'AEO 53'!B188</f>
        <v xml:space="preserve">  Small Utility</v>
      </c>
      <c r="B81">
        <f>'AEO 53'!C188</f>
        <v>0</v>
      </c>
      <c r="C81">
        <f>'AEO 53'!D188</f>
        <v>0</v>
      </c>
      <c r="D81">
        <f>'AEO 53'!E188</f>
        <v>0</v>
      </c>
      <c r="E81">
        <f>'AEO 53'!F188</f>
        <v>0</v>
      </c>
      <c r="F81">
        <f>'AEO 53'!G188</f>
        <v>0</v>
      </c>
      <c r="G81">
        <f>'AEO 53'!H188</f>
        <v>0</v>
      </c>
      <c r="H81">
        <f>'AEO 53'!I188</f>
        <v>0</v>
      </c>
      <c r="I81">
        <f>'AEO 53'!J188</f>
        <v>0</v>
      </c>
      <c r="J81">
        <f>'AEO 53'!K188</f>
        <v>0</v>
      </c>
      <c r="K81">
        <f>'AEO 53'!L188</f>
        <v>0</v>
      </c>
      <c r="L81">
        <f>'AEO 53'!M188</f>
        <v>0</v>
      </c>
      <c r="M81">
        <f>'AEO 53'!N188</f>
        <v>0</v>
      </c>
      <c r="N81">
        <f>'AEO 53'!O188</f>
        <v>0</v>
      </c>
      <c r="O81">
        <f>'AEO 53'!P188</f>
        <v>0</v>
      </c>
      <c r="P81">
        <f>'AEO 53'!Q188</f>
        <v>0</v>
      </c>
      <c r="Q81">
        <f>'AEO 53'!R188</f>
        <v>0</v>
      </c>
      <c r="R81">
        <f>'AEO 53'!S188</f>
        <v>0</v>
      </c>
      <c r="S81">
        <f>'AEO 53'!T188</f>
        <v>0</v>
      </c>
      <c r="T81">
        <f>'AEO 53'!U188</f>
        <v>0</v>
      </c>
      <c r="U81">
        <f>'AEO 53'!V188</f>
        <v>0</v>
      </c>
      <c r="V81">
        <f>'AEO 53'!W188</f>
        <v>0</v>
      </c>
      <c r="W81">
        <f>'AEO 53'!X188</f>
        <v>0</v>
      </c>
      <c r="X81">
        <f>'AEO 53'!Y188</f>
        <v>0</v>
      </c>
      <c r="Y81">
        <f>'AEO 53'!Z188</f>
        <v>0</v>
      </c>
      <c r="Z81">
        <f>'AEO 53'!AA188</f>
        <v>0</v>
      </c>
      <c r="AA81">
        <f>'AEO 53'!AB188</f>
        <v>0</v>
      </c>
      <c r="AB81">
        <f>'AEO 53'!AC188</f>
        <v>0</v>
      </c>
      <c r="AC81">
        <f>'AEO 53'!AD188</f>
        <v>0</v>
      </c>
      <c r="AD81">
        <f>'AEO 53'!AE188</f>
        <v>0</v>
      </c>
      <c r="AE81">
        <f>'AEO 53'!AF188</f>
        <v>0</v>
      </c>
      <c r="AF81">
        <f>'AEO 53'!AG188</f>
        <v>0</v>
      </c>
      <c r="AG81">
        <f>'AEO 53'!AH188</f>
        <v>0</v>
      </c>
      <c r="AH81" t="str">
        <f>'AEO 53'!AI188</f>
        <v>- -</v>
      </c>
      <c r="AI81">
        <f>'AEO 53'!AJ188</f>
        <v>0</v>
      </c>
    </row>
    <row r="82" spans="1:35" x14ac:dyDescent="0.45">
      <c r="A82" t="str">
        <f>'AEO 53'!B189</f>
        <v xml:space="preserve">  Large Utility</v>
      </c>
      <c r="B82">
        <f>'AEO 53'!C189</f>
        <v>0</v>
      </c>
      <c r="C82">
        <f>'AEO 53'!D189</f>
        <v>0</v>
      </c>
      <c r="D82">
        <f>'AEO 53'!E189</f>
        <v>0</v>
      </c>
      <c r="E82">
        <f>'AEO 53'!F189</f>
        <v>0</v>
      </c>
      <c r="F82">
        <f>'AEO 53'!G189</f>
        <v>0</v>
      </c>
      <c r="G82">
        <f>'AEO 53'!H189</f>
        <v>0</v>
      </c>
      <c r="H82">
        <f>'AEO 53'!I189</f>
        <v>0</v>
      </c>
      <c r="I82">
        <f>'AEO 53'!J189</f>
        <v>0</v>
      </c>
      <c r="J82">
        <f>'AEO 53'!K189</f>
        <v>0</v>
      </c>
      <c r="K82">
        <f>'AEO 53'!L189</f>
        <v>0</v>
      </c>
      <c r="L82">
        <f>'AEO 53'!M189</f>
        <v>0</v>
      </c>
      <c r="M82">
        <f>'AEO 53'!N189</f>
        <v>0</v>
      </c>
      <c r="N82">
        <f>'AEO 53'!O189</f>
        <v>0</v>
      </c>
      <c r="O82">
        <f>'AEO 53'!P189</f>
        <v>0</v>
      </c>
      <c r="P82">
        <f>'AEO 53'!Q189</f>
        <v>0</v>
      </c>
      <c r="Q82">
        <f>'AEO 53'!R189</f>
        <v>0</v>
      </c>
      <c r="R82">
        <f>'AEO 53'!S189</f>
        <v>0</v>
      </c>
      <c r="S82">
        <f>'AEO 53'!T189</f>
        <v>0</v>
      </c>
      <c r="T82">
        <f>'AEO 53'!U189</f>
        <v>0</v>
      </c>
      <c r="U82">
        <f>'AEO 53'!V189</f>
        <v>0</v>
      </c>
      <c r="V82">
        <f>'AEO 53'!W189</f>
        <v>0</v>
      </c>
      <c r="W82">
        <f>'AEO 53'!X189</f>
        <v>0</v>
      </c>
      <c r="X82">
        <f>'AEO 53'!Y189</f>
        <v>0</v>
      </c>
      <c r="Y82">
        <f>'AEO 53'!Z189</f>
        <v>0</v>
      </c>
      <c r="Z82">
        <f>'AEO 53'!AA189</f>
        <v>0</v>
      </c>
      <c r="AA82">
        <f>'AEO 53'!AB189</f>
        <v>0</v>
      </c>
      <c r="AB82">
        <f>'AEO 53'!AC189</f>
        <v>0</v>
      </c>
      <c r="AC82">
        <f>'AEO 53'!AD189</f>
        <v>0</v>
      </c>
      <c r="AD82">
        <f>'AEO 53'!AE189</f>
        <v>0</v>
      </c>
      <c r="AE82">
        <f>'AEO 53'!AF189</f>
        <v>0</v>
      </c>
      <c r="AF82">
        <f>'AEO 53'!AG189</f>
        <v>0</v>
      </c>
      <c r="AG82">
        <f>'AEO 53'!AH189</f>
        <v>0</v>
      </c>
      <c r="AH82" t="str">
        <f>'AEO 53'!AI189</f>
        <v>- -</v>
      </c>
      <c r="AI82">
        <f>'AEO 53'!AJ189</f>
        <v>0</v>
      </c>
    </row>
    <row r="83" spans="1:35" x14ac:dyDescent="0.45">
      <c r="A83" t="str">
        <f>'AEO 53'!B190</f>
        <v xml:space="preserve">  Small Crossover Trucks</v>
      </c>
      <c r="B83">
        <f>'AEO 53'!C190</f>
        <v>0</v>
      </c>
      <c r="C83">
        <f>'AEO 53'!D190</f>
        <v>0</v>
      </c>
      <c r="D83">
        <f>'AEO 53'!E190</f>
        <v>45.686183999999997</v>
      </c>
      <c r="E83">
        <f>'AEO 53'!F190</f>
        <v>45.197186000000002</v>
      </c>
      <c r="F83">
        <f>'AEO 53'!G190</f>
        <v>44.812958000000002</v>
      </c>
      <c r="G83">
        <f>'AEO 53'!H190</f>
        <v>44.435870999999999</v>
      </c>
      <c r="H83">
        <f>'AEO 53'!I190</f>
        <v>44.271701999999998</v>
      </c>
      <c r="I83">
        <f>'AEO 53'!J190</f>
        <v>44.050193999999998</v>
      </c>
      <c r="J83">
        <f>'AEO 53'!K190</f>
        <v>43.849350000000001</v>
      </c>
      <c r="K83">
        <f>'AEO 53'!L190</f>
        <v>43.673999999999999</v>
      </c>
      <c r="L83">
        <f>'AEO 53'!M190</f>
        <v>43.525784000000002</v>
      </c>
      <c r="M83">
        <f>'AEO 53'!N190</f>
        <v>43.403968999999996</v>
      </c>
      <c r="N83">
        <f>'AEO 53'!O190</f>
        <v>43.306164000000003</v>
      </c>
      <c r="O83">
        <f>'AEO 53'!P190</f>
        <v>43.229438999999999</v>
      </c>
      <c r="P83">
        <f>'AEO 53'!Q190</f>
        <v>43.170914000000003</v>
      </c>
      <c r="Q83">
        <f>'AEO 53'!R190</f>
        <v>43.062725</v>
      </c>
      <c r="R83">
        <f>'AEO 53'!S190</f>
        <v>42.955401999999999</v>
      </c>
      <c r="S83">
        <f>'AEO 53'!T190</f>
        <v>42.860518999999996</v>
      </c>
      <c r="T83">
        <f>'AEO 53'!U190</f>
        <v>42.777138000000001</v>
      </c>
      <c r="U83">
        <f>'AEO 53'!V190</f>
        <v>42.704590000000003</v>
      </c>
      <c r="V83">
        <f>'AEO 53'!W190</f>
        <v>42.642417999999999</v>
      </c>
      <c r="W83">
        <f>'AEO 53'!X190</f>
        <v>42.589900999999998</v>
      </c>
      <c r="X83">
        <f>'AEO 53'!Y190</f>
        <v>42.588158</v>
      </c>
      <c r="Y83">
        <f>'AEO 53'!Z190</f>
        <v>42.586784000000002</v>
      </c>
      <c r="Z83">
        <f>'AEO 53'!AA190</f>
        <v>42.585735</v>
      </c>
      <c r="AA83">
        <f>'AEO 53'!AB190</f>
        <v>42.584952999999999</v>
      </c>
      <c r="AB83">
        <f>'AEO 53'!AC190</f>
        <v>42.58437</v>
      </c>
      <c r="AC83">
        <f>'AEO 53'!AD190</f>
        <v>42.584045000000003</v>
      </c>
      <c r="AD83">
        <f>'AEO 53'!AE190</f>
        <v>42.583942</v>
      </c>
      <c r="AE83">
        <f>'AEO 53'!AF190</f>
        <v>42.584000000000003</v>
      </c>
      <c r="AF83">
        <f>'AEO 53'!AG190</f>
        <v>42.584254999999999</v>
      </c>
      <c r="AG83">
        <f>'AEO 53'!AH190</f>
        <v>42.578437999999998</v>
      </c>
      <c r="AH83" t="str">
        <f>'AEO 53'!AI190</f>
        <v>- -</v>
      </c>
      <c r="AI83">
        <f>'AEO 53'!AJ190</f>
        <v>0</v>
      </c>
    </row>
    <row r="84" spans="1:35" x14ac:dyDescent="0.45">
      <c r="A84" t="str">
        <f>'AEO 53'!B191</f>
        <v xml:space="preserve">  Large Crossover Trucks</v>
      </c>
      <c r="B84">
        <f>'AEO 53'!C191</f>
        <v>0</v>
      </c>
      <c r="C84">
        <f>'AEO 53'!D191</f>
        <v>0</v>
      </c>
      <c r="D84">
        <f>'AEO 53'!E191</f>
        <v>60.595534999999998</v>
      </c>
      <c r="E84">
        <f>'AEO 53'!F191</f>
        <v>59.993876999999998</v>
      </c>
      <c r="F84">
        <f>'AEO 53'!G191</f>
        <v>59.490734000000003</v>
      </c>
      <c r="G84">
        <f>'AEO 53'!H191</f>
        <v>59.025131000000002</v>
      </c>
      <c r="H84">
        <f>'AEO 53'!I191</f>
        <v>58.866126999999999</v>
      </c>
      <c r="I84">
        <f>'AEO 53'!J191</f>
        <v>58.584595</v>
      </c>
      <c r="J84">
        <f>'AEO 53'!K191</f>
        <v>58.328690000000002</v>
      </c>
      <c r="K84">
        <f>'AEO 53'!L191</f>
        <v>58.103400999999998</v>
      </c>
      <c r="L84">
        <f>'AEO 53'!M191</f>
        <v>57.910423000000002</v>
      </c>
      <c r="M84">
        <f>'AEO 53'!N191</f>
        <v>57.748877999999998</v>
      </c>
      <c r="N84">
        <f>'AEO 53'!O191</f>
        <v>57.615898000000001</v>
      </c>
      <c r="O84">
        <f>'AEO 53'!P191</f>
        <v>57.508063999999997</v>
      </c>
      <c r="P84">
        <f>'AEO 53'!Q191</f>
        <v>57.421925000000002</v>
      </c>
      <c r="Q84">
        <f>'AEO 53'!R191</f>
        <v>57.289119999999997</v>
      </c>
      <c r="R84">
        <f>'AEO 53'!S191</f>
        <v>57.159846999999999</v>
      </c>
      <c r="S84">
        <f>'AEO 53'!T191</f>
        <v>57.045406</v>
      </c>
      <c r="T84">
        <f>'AEO 53'!U191</f>
        <v>56.944659999999999</v>
      </c>
      <c r="U84">
        <f>'AEO 53'!V191</f>
        <v>56.856869000000003</v>
      </c>
      <c r="V84">
        <f>'AEO 53'!W191</f>
        <v>56.781464</v>
      </c>
      <c r="W84">
        <f>'AEO 53'!X191</f>
        <v>56.717606000000004</v>
      </c>
      <c r="X84">
        <f>'AEO 53'!Y191</f>
        <v>56.714302000000004</v>
      </c>
      <c r="Y84">
        <f>'AEO 53'!Z191</f>
        <v>56.711436999999997</v>
      </c>
      <c r="Z84">
        <f>'AEO 53'!AA191</f>
        <v>56.708953999999999</v>
      </c>
      <c r="AA84">
        <f>'AEO 53'!AB191</f>
        <v>56.706798999999997</v>
      </c>
      <c r="AB84">
        <f>'AEO 53'!AC191</f>
        <v>56.704937000000001</v>
      </c>
      <c r="AC84">
        <f>'AEO 53'!AD191</f>
        <v>56.703372999999999</v>
      </c>
      <c r="AD84">
        <f>'AEO 53'!AE191</f>
        <v>56.702072000000001</v>
      </c>
      <c r="AE84">
        <f>'AEO 53'!AF191</f>
        <v>56.701000000000001</v>
      </c>
      <c r="AF84">
        <f>'AEO 53'!AG191</f>
        <v>56.700133999999998</v>
      </c>
      <c r="AG84">
        <f>'AEO 53'!AH191</f>
        <v>56.693252999999999</v>
      </c>
      <c r="AH84" t="str">
        <f>'AEO 53'!AI191</f>
        <v>- -</v>
      </c>
      <c r="AI84">
        <f>'AEO 53'!AJ191</f>
        <v>0</v>
      </c>
    </row>
    <row r="86" spans="1:35" x14ac:dyDescent="0.45">
      <c r="A86" t="s">
        <v>121</v>
      </c>
    </row>
    <row r="87" spans="1:35" x14ac:dyDescent="0.45">
      <c r="A87" t="str">
        <f>'AEO 53'!B194</f>
        <v xml:space="preserve">  Mini-compact Cars</v>
      </c>
      <c r="B87">
        <f>'AEO 53'!C194</f>
        <v>0</v>
      </c>
      <c r="C87">
        <f>'AEO 53'!D194</f>
        <v>0</v>
      </c>
      <c r="D87">
        <f>'AEO 53'!E194</f>
        <v>0</v>
      </c>
      <c r="E87">
        <f>'AEO 53'!F194</f>
        <v>0</v>
      </c>
      <c r="F87">
        <f>'AEO 53'!G194</f>
        <v>0</v>
      </c>
      <c r="G87">
        <f>'AEO 53'!H194</f>
        <v>0</v>
      </c>
      <c r="H87">
        <f>'AEO 53'!I194</f>
        <v>0</v>
      </c>
      <c r="I87">
        <f>'AEO 53'!J194</f>
        <v>0</v>
      </c>
      <c r="J87">
        <f>'AEO 53'!K194</f>
        <v>0</v>
      </c>
      <c r="K87">
        <f>'AEO 53'!L194</f>
        <v>0</v>
      </c>
      <c r="L87">
        <f>'AEO 53'!M194</f>
        <v>0</v>
      </c>
      <c r="M87">
        <f>'AEO 53'!N194</f>
        <v>0</v>
      </c>
      <c r="N87">
        <f>'AEO 53'!O194</f>
        <v>0</v>
      </c>
      <c r="O87">
        <f>'AEO 53'!P194</f>
        <v>0</v>
      </c>
      <c r="P87">
        <f>'AEO 53'!Q194</f>
        <v>0</v>
      </c>
      <c r="Q87">
        <f>'AEO 53'!R194</f>
        <v>0</v>
      </c>
      <c r="R87">
        <f>'AEO 53'!S194</f>
        <v>0</v>
      </c>
      <c r="S87">
        <f>'AEO 53'!T194</f>
        <v>0</v>
      </c>
      <c r="T87">
        <f>'AEO 53'!U194</f>
        <v>0</v>
      </c>
      <c r="U87">
        <f>'AEO 53'!V194</f>
        <v>0</v>
      </c>
      <c r="V87">
        <f>'AEO 53'!W194</f>
        <v>0</v>
      </c>
      <c r="W87">
        <f>'AEO 53'!X194</f>
        <v>0</v>
      </c>
      <c r="X87">
        <f>'AEO 53'!Y194</f>
        <v>0</v>
      </c>
      <c r="Y87">
        <f>'AEO 53'!Z194</f>
        <v>0</v>
      </c>
      <c r="Z87">
        <f>'AEO 53'!AA194</f>
        <v>0</v>
      </c>
      <c r="AA87">
        <f>'AEO 53'!AB194</f>
        <v>0</v>
      </c>
      <c r="AB87">
        <f>'AEO 53'!AC194</f>
        <v>0</v>
      </c>
      <c r="AC87">
        <f>'AEO 53'!AD194</f>
        <v>0</v>
      </c>
      <c r="AD87">
        <f>'AEO 53'!AE194</f>
        <v>0</v>
      </c>
      <c r="AE87">
        <f>'AEO 53'!AF194</f>
        <v>0</v>
      </c>
      <c r="AF87">
        <f>'AEO 53'!AG194</f>
        <v>0</v>
      </c>
      <c r="AG87">
        <f>'AEO 53'!AH194</f>
        <v>0</v>
      </c>
      <c r="AH87" t="str">
        <f>'AEO 53'!AI194</f>
        <v>- -</v>
      </c>
      <c r="AI87">
        <f>'AEO 53'!AJ194</f>
        <v>0</v>
      </c>
    </row>
    <row r="88" spans="1:35" x14ac:dyDescent="0.45">
      <c r="A88" t="str">
        <f>'AEO 53'!B195</f>
        <v xml:space="preserve">  Subcompact Cars</v>
      </c>
      <c r="B88">
        <f>'AEO 53'!C195</f>
        <v>0</v>
      </c>
      <c r="C88">
        <f>'AEO 53'!D195</f>
        <v>60.170326000000003</v>
      </c>
      <c r="D88">
        <f>'AEO 53'!E195</f>
        <v>59.333857999999999</v>
      </c>
      <c r="E88">
        <f>'AEO 53'!F195</f>
        <v>58.508118000000003</v>
      </c>
      <c r="F88">
        <f>'AEO 53'!G195</f>
        <v>57.851154000000001</v>
      </c>
      <c r="G88">
        <f>'AEO 53'!H195</f>
        <v>57.387675999999999</v>
      </c>
      <c r="H88">
        <f>'AEO 53'!I195</f>
        <v>56.991722000000003</v>
      </c>
      <c r="I88">
        <f>'AEO 53'!J195</f>
        <v>56.742851000000002</v>
      </c>
      <c r="J88">
        <f>'AEO 53'!K195</f>
        <v>56.517673000000002</v>
      </c>
      <c r="K88">
        <f>'AEO 53'!L195</f>
        <v>56.313980000000001</v>
      </c>
      <c r="L88">
        <f>'AEO 53'!M195</f>
        <v>56.13158</v>
      </c>
      <c r="M88">
        <f>'AEO 53'!N195</f>
        <v>55.969856</v>
      </c>
      <c r="N88">
        <f>'AEO 53'!O195</f>
        <v>55.8279</v>
      </c>
      <c r="O88">
        <f>'AEO 53'!P195</f>
        <v>55.705021000000002</v>
      </c>
      <c r="P88">
        <f>'AEO 53'!Q195</f>
        <v>55.599808000000003</v>
      </c>
      <c r="Q88">
        <f>'AEO 53'!R195</f>
        <v>55.445399999999999</v>
      </c>
      <c r="R88">
        <f>'AEO 53'!S195</f>
        <v>55.294204999999998</v>
      </c>
      <c r="S88">
        <f>'AEO 53'!T195</f>
        <v>55.158954999999999</v>
      </c>
      <c r="T88">
        <f>'AEO 53'!U195</f>
        <v>55.039378999999997</v>
      </c>
      <c r="U88">
        <f>'AEO 53'!V195</f>
        <v>54.935336999999997</v>
      </c>
      <c r="V88">
        <f>'AEO 53'!W195</f>
        <v>54.846541999999999</v>
      </c>
      <c r="W88">
        <f>'AEO 53'!X195</f>
        <v>54.772773999999998</v>
      </c>
      <c r="X88">
        <f>'AEO 53'!Y195</f>
        <v>54.766666000000001</v>
      </c>
      <c r="Y88">
        <f>'AEO 53'!Z195</f>
        <v>54.761130999999999</v>
      </c>
      <c r="Z88">
        <f>'AEO 53'!AA195</f>
        <v>54.756092000000002</v>
      </c>
      <c r="AA88">
        <f>'AEO 53'!AB195</f>
        <v>54.751494999999998</v>
      </c>
      <c r="AB88">
        <f>'AEO 53'!AC195</f>
        <v>54.747261000000002</v>
      </c>
      <c r="AC88">
        <f>'AEO 53'!AD195</f>
        <v>54.743397000000002</v>
      </c>
      <c r="AD88">
        <f>'AEO 53'!AE195</f>
        <v>54.739894999999997</v>
      </c>
      <c r="AE88">
        <f>'AEO 53'!AF195</f>
        <v>54.736663999999998</v>
      </c>
      <c r="AF88">
        <f>'AEO 53'!AG195</f>
        <v>54.733677</v>
      </c>
      <c r="AG88">
        <f>'AEO 53'!AH195</f>
        <v>54.724705</v>
      </c>
      <c r="AH88" t="str">
        <f>'AEO 53'!AI195</f>
        <v>- -</v>
      </c>
      <c r="AI88">
        <f>'AEO 53'!AJ195</f>
        <v>0</v>
      </c>
    </row>
    <row r="89" spans="1:35" x14ac:dyDescent="0.45">
      <c r="A89" t="str">
        <f>'AEO 53'!B196</f>
        <v xml:space="preserve">  Compact Cars</v>
      </c>
      <c r="B89">
        <f>'AEO 53'!C196</f>
        <v>48.892100999999997</v>
      </c>
      <c r="C89">
        <f>'AEO 53'!D196</f>
        <v>48.336395000000003</v>
      </c>
      <c r="D89">
        <f>'AEO 53'!E196</f>
        <v>47.643703000000002</v>
      </c>
      <c r="E89">
        <f>'AEO 53'!F196</f>
        <v>46.999881999999999</v>
      </c>
      <c r="F89">
        <f>'AEO 53'!G196</f>
        <v>46.437716999999999</v>
      </c>
      <c r="G89">
        <f>'AEO 53'!H196</f>
        <v>46.038170000000001</v>
      </c>
      <c r="H89">
        <f>'AEO 53'!I196</f>
        <v>45.774982000000001</v>
      </c>
      <c r="I89">
        <f>'AEO 53'!J196</f>
        <v>45.538398999999998</v>
      </c>
      <c r="J89">
        <f>'AEO 53'!K196</f>
        <v>45.323127999999997</v>
      </c>
      <c r="K89">
        <f>'AEO 53'!L196</f>
        <v>45.129333000000003</v>
      </c>
      <c r="L89">
        <f>'AEO 53'!M196</f>
        <v>44.956645999999999</v>
      </c>
      <c r="M89">
        <f>'AEO 53'!N196</f>
        <v>44.804028000000002</v>
      </c>
      <c r="N89">
        <f>'AEO 53'!O196</f>
        <v>44.670310999999998</v>
      </c>
      <c r="O89">
        <f>'AEO 53'!P196</f>
        <v>44.554554000000003</v>
      </c>
      <c r="P89">
        <f>'AEO 53'!Q196</f>
        <v>44.455897999999998</v>
      </c>
      <c r="Q89">
        <f>'AEO 53'!R196</f>
        <v>44.307471999999997</v>
      </c>
      <c r="R89">
        <f>'AEO 53'!S196</f>
        <v>44.161732000000001</v>
      </c>
      <c r="S89">
        <f>'AEO 53'!T196</f>
        <v>44.031509</v>
      </c>
      <c r="T89">
        <f>'AEO 53'!U196</f>
        <v>43.916355000000003</v>
      </c>
      <c r="U89">
        <f>'AEO 53'!V196</f>
        <v>43.816066999999997</v>
      </c>
      <c r="V89">
        <f>'AEO 53'!W196</f>
        <v>43.730559999999997</v>
      </c>
      <c r="W89">
        <f>'AEO 53'!X196</f>
        <v>43.659438999999999</v>
      </c>
      <c r="X89">
        <f>'AEO 53'!Y196</f>
        <v>43.653790000000001</v>
      </c>
      <c r="Y89">
        <f>'AEO 53'!Z196</f>
        <v>43.648696999999999</v>
      </c>
      <c r="Z89">
        <f>'AEO 53'!AA196</f>
        <v>43.644061999999998</v>
      </c>
      <c r="AA89">
        <f>'AEO 53'!AB196</f>
        <v>43.639851</v>
      </c>
      <c r="AB89">
        <f>'AEO 53'!AC196</f>
        <v>43.636017000000002</v>
      </c>
      <c r="AC89">
        <f>'AEO 53'!AD196</f>
        <v>43.632519000000002</v>
      </c>
      <c r="AD89">
        <f>'AEO 53'!AE196</f>
        <v>43.629356000000001</v>
      </c>
      <c r="AE89">
        <f>'AEO 53'!AF196</f>
        <v>43.626491999999999</v>
      </c>
      <c r="AF89">
        <f>'AEO 53'!AG196</f>
        <v>43.623859000000003</v>
      </c>
      <c r="AG89">
        <f>'AEO 53'!AH196</f>
        <v>43.615273000000002</v>
      </c>
      <c r="AH89">
        <f>'AEO 53'!AI196</f>
        <v>-3.6770000000000001E-3</v>
      </c>
      <c r="AI89">
        <f>'AEO 53'!AJ196</f>
        <v>0</v>
      </c>
    </row>
    <row r="90" spans="1:35" x14ac:dyDescent="0.45">
      <c r="A90" t="str">
        <f>'AEO 53'!B197</f>
        <v xml:space="preserve">  Midsize Cars</v>
      </c>
      <c r="B90">
        <f>'AEO 53'!C197</f>
        <v>49.143154000000003</v>
      </c>
      <c r="C90">
        <f>'AEO 53'!D197</f>
        <v>48.562218000000001</v>
      </c>
      <c r="D90">
        <f>'AEO 53'!E197</f>
        <v>47.836514000000001</v>
      </c>
      <c r="E90">
        <f>'AEO 53'!F197</f>
        <v>47.139201999999997</v>
      </c>
      <c r="F90">
        <f>'AEO 53'!G197</f>
        <v>46.544803999999999</v>
      </c>
      <c r="G90">
        <f>'AEO 53'!H197</f>
        <v>46.006798000000003</v>
      </c>
      <c r="H90">
        <f>'AEO 53'!I197</f>
        <v>45.605246999999999</v>
      </c>
      <c r="I90">
        <f>'AEO 53'!J197</f>
        <v>45.291469999999997</v>
      </c>
      <c r="J90">
        <f>'AEO 53'!K197</f>
        <v>45.007117999999998</v>
      </c>
      <c r="K90">
        <f>'AEO 53'!L197</f>
        <v>44.752479999999998</v>
      </c>
      <c r="L90">
        <f>'AEO 53'!M197</f>
        <v>44.528713000000003</v>
      </c>
      <c r="M90">
        <f>'AEO 53'!N197</f>
        <v>44.334941999999998</v>
      </c>
      <c r="N90">
        <f>'AEO 53'!O197</f>
        <v>44.168835000000001</v>
      </c>
      <c r="O90">
        <f>'AEO 53'!P197</f>
        <v>44.027752</v>
      </c>
      <c r="P90">
        <f>'AEO 53'!Q197</f>
        <v>43.908965999999999</v>
      </c>
      <c r="Q90">
        <f>'AEO 53'!R197</f>
        <v>43.743969</v>
      </c>
      <c r="R90">
        <f>'AEO 53'!S197</f>
        <v>43.584957000000003</v>
      </c>
      <c r="S90">
        <f>'AEO 53'!T197</f>
        <v>43.443427999999997</v>
      </c>
      <c r="T90">
        <f>'AEO 53'!U197</f>
        <v>43.318443000000002</v>
      </c>
      <c r="U90">
        <f>'AEO 53'!V197</f>
        <v>43.209446</v>
      </c>
      <c r="V90">
        <f>'AEO 53'!W197</f>
        <v>43.116019999999999</v>
      </c>
      <c r="W90">
        <f>'AEO 53'!X197</f>
        <v>43.037506</v>
      </c>
      <c r="X90">
        <f>'AEO 53'!Y197</f>
        <v>43.031486999999998</v>
      </c>
      <c r="Y90">
        <f>'AEO 53'!Z197</f>
        <v>43.026035</v>
      </c>
      <c r="Z90">
        <f>'AEO 53'!AA197</f>
        <v>43.021061000000003</v>
      </c>
      <c r="AA90">
        <f>'AEO 53'!AB197</f>
        <v>43.016517999999998</v>
      </c>
      <c r="AB90">
        <f>'AEO 53'!AC197</f>
        <v>43.012355999999997</v>
      </c>
      <c r="AC90">
        <f>'AEO 53'!AD197</f>
        <v>43.008544999999998</v>
      </c>
      <c r="AD90">
        <f>'AEO 53'!AE197</f>
        <v>43.005085000000001</v>
      </c>
      <c r="AE90">
        <f>'AEO 53'!AF197</f>
        <v>43.001922999999998</v>
      </c>
      <c r="AF90">
        <f>'AEO 53'!AG197</f>
        <v>42.998997000000003</v>
      </c>
      <c r="AG90">
        <f>'AEO 53'!AH197</f>
        <v>42.990127999999999</v>
      </c>
      <c r="AH90">
        <f>'AEO 53'!AI197</f>
        <v>-4.3059999999999999E-3</v>
      </c>
      <c r="AI90">
        <f>'AEO 53'!AJ197</f>
        <v>0</v>
      </c>
    </row>
    <row r="91" spans="1:35" x14ac:dyDescent="0.45">
      <c r="A91" t="str">
        <f>'AEO 53'!B198</f>
        <v xml:space="preserve">  Large Cars</v>
      </c>
      <c r="B91">
        <f>'AEO 53'!C198</f>
        <v>59.933556000000003</v>
      </c>
      <c r="C91">
        <f>'AEO 53'!D198</f>
        <v>59.22052</v>
      </c>
      <c r="D91">
        <f>'AEO 53'!E198</f>
        <v>58.364699999999999</v>
      </c>
      <c r="E91">
        <f>'AEO 53'!F198</f>
        <v>57.577759</v>
      </c>
      <c r="F91">
        <f>'AEO 53'!G198</f>
        <v>56.775115999999997</v>
      </c>
      <c r="G91">
        <f>'AEO 53'!H198</f>
        <v>56.141083000000002</v>
      </c>
      <c r="H91">
        <f>'AEO 53'!I198</f>
        <v>55.663181000000002</v>
      </c>
      <c r="I91">
        <f>'AEO 53'!J198</f>
        <v>55.243178999999998</v>
      </c>
      <c r="J91">
        <f>'AEO 53'!K198</f>
        <v>54.856571000000002</v>
      </c>
      <c r="K91">
        <f>'AEO 53'!L198</f>
        <v>54.511153999999998</v>
      </c>
      <c r="L91">
        <f>'AEO 53'!M198</f>
        <v>54.209491999999997</v>
      </c>
      <c r="M91">
        <f>'AEO 53'!N198</f>
        <v>53.950245000000002</v>
      </c>
      <c r="N91">
        <f>'AEO 53'!O198</f>
        <v>53.729897000000001</v>
      </c>
      <c r="O91">
        <f>'AEO 53'!P198</f>
        <v>53.543689999999998</v>
      </c>
      <c r="P91">
        <f>'AEO 53'!Q198</f>
        <v>53.387290999999998</v>
      </c>
      <c r="Q91">
        <f>'AEO 53'!R198</f>
        <v>53.191943999999999</v>
      </c>
      <c r="R91">
        <f>'AEO 53'!S198</f>
        <v>53.007015000000003</v>
      </c>
      <c r="S91">
        <f>'AEO 53'!T198</f>
        <v>52.842934</v>
      </c>
      <c r="T91">
        <f>'AEO 53'!U198</f>
        <v>52.698093</v>
      </c>
      <c r="U91">
        <f>'AEO 53'!V198</f>
        <v>52.571536999999999</v>
      </c>
      <c r="V91">
        <f>'AEO 53'!W198</f>
        <v>52.462569999999999</v>
      </c>
      <c r="W91">
        <f>'AEO 53'!X198</f>
        <v>52.370060000000002</v>
      </c>
      <c r="X91">
        <f>'AEO 53'!Y198</f>
        <v>52.362701000000001</v>
      </c>
      <c r="Y91">
        <f>'AEO 53'!Z198</f>
        <v>52.355967999999997</v>
      </c>
      <c r="Z91">
        <f>'AEO 53'!AA198</f>
        <v>52.349777000000003</v>
      </c>
      <c r="AA91">
        <f>'AEO 53'!AB198</f>
        <v>52.344059000000001</v>
      </c>
      <c r="AB91">
        <f>'AEO 53'!AC198</f>
        <v>52.338768000000002</v>
      </c>
      <c r="AC91">
        <f>'AEO 53'!AD198</f>
        <v>52.333880999999998</v>
      </c>
      <c r="AD91">
        <f>'AEO 53'!AE198</f>
        <v>52.329365000000003</v>
      </c>
      <c r="AE91">
        <f>'AEO 53'!AF198</f>
        <v>52.325169000000002</v>
      </c>
      <c r="AF91">
        <f>'AEO 53'!AG198</f>
        <v>52.321243000000003</v>
      </c>
      <c r="AG91">
        <f>'AEO 53'!AH198</f>
        <v>52.311390000000003</v>
      </c>
      <c r="AH91">
        <f>'AEO 53'!AI198</f>
        <v>-4.3779999999999999E-3</v>
      </c>
      <c r="AI91">
        <f>'AEO 53'!AJ198</f>
        <v>0</v>
      </c>
    </row>
    <row r="92" spans="1:35" x14ac:dyDescent="0.45">
      <c r="A92" t="str">
        <f>'AEO 53'!B199</f>
        <v xml:space="preserve">  Two Seater Cars</v>
      </c>
      <c r="B92">
        <f>'AEO 53'!C199</f>
        <v>125.127144</v>
      </c>
      <c r="C92">
        <f>'AEO 53'!D199</f>
        <v>124.476799</v>
      </c>
      <c r="D92">
        <f>'AEO 53'!E199</f>
        <v>123.830376</v>
      </c>
      <c r="E92">
        <f>'AEO 53'!F199</f>
        <v>123.098</v>
      </c>
      <c r="F92">
        <f>'AEO 53'!G199</f>
        <v>122.359802</v>
      </c>
      <c r="G92">
        <f>'AEO 53'!H199</f>
        <v>121.88434599999999</v>
      </c>
      <c r="H92">
        <f>'AEO 53'!I199</f>
        <v>121.505959</v>
      </c>
      <c r="I92">
        <f>'AEO 53'!J199</f>
        <v>121.121582</v>
      </c>
      <c r="J92">
        <f>'AEO 53'!K199</f>
        <v>120.77301</v>
      </c>
      <c r="K92">
        <f>'AEO 53'!L199</f>
        <v>120.46367600000001</v>
      </c>
      <c r="L92">
        <f>'AEO 53'!M199</f>
        <v>120.196198</v>
      </c>
      <c r="M92">
        <f>'AEO 53'!N199</f>
        <v>119.968971</v>
      </c>
      <c r="N92">
        <f>'AEO 53'!O199</f>
        <v>119.778336</v>
      </c>
      <c r="O92">
        <f>'AEO 53'!P199</f>
        <v>119.619781</v>
      </c>
      <c r="P92">
        <f>'AEO 53'!Q199</f>
        <v>119.489655</v>
      </c>
      <c r="Q92">
        <f>'AEO 53'!R199</f>
        <v>119.318153</v>
      </c>
      <c r="R92">
        <f>'AEO 53'!S199</f>
        <v>119.15416</v>
      </c>
      <c r="S92">
        <f>'AEO 53'!T199</f>
        <v>119.007507</v>
      </c>
      <c r="T92">
        <f>'AEO 53'!U199</f>
        <v>118.878265</v>
      </c>
      <c r="U92">
        <f>'AEO 53'!V199</f>
        <v>118.765427</v>
      </c>
      <c r="V92">
        <f>'AEO 53'!W199</f>
        <v>118.66819</v>
      </c>
      <c r="W92">
        <f>'AEO 53'!X199</f>
        <v>118.585556</v>
      </c>
      <c r="X92">
        <f>'AEO 53'!Y199</f>
        <v>118.57963599999999</v>
      </c>
      <c r="Y92">
        <f>'AEO 53'!Z199</f>
        <v>118.57429500000001</v>
      </c>
      <c r="Z92">
        <f>'AEO 53'!AA199</f>
        <v>118.569489</v>
      </c>
      <c r="AA92">
        <f>'AEO 53'!AB199</f>
        <v>118.565071</v>
      </c>
      <c r="AB92">
        <f>'AEO 53'!AC199</f>
        <v>118.56089</v>
      </c>
      <c r="AC92">
        <f>'AEO 53'!AD199</f>
        <v>118.557182</v>
      </c>
      <c r="AD92">
        <f>'AEO 53'!AE199</f>
        <v>118.55381800000001</v>
      </c>
      <c r="AE92">
        <f>'AEO 53'!AF199</f>
        <v>118.550591</v>
      </c>
      <c r="AF92">
        <f>'AEO 53'!AG199</f>
        <v>118.54776</v>
      </c>
      <c r="AG92">
        <f>'AEO 53'!AH199</f>
        <v>118.538864</v>
      </c>
      <c r="AH92">
        <f>'AEO 53'!AI199</f>
        <v>-1.743E-3</v>
      </c>
      <c r="AI92">
        <f>'AEO 53'!AJ199</f>
        <v>0</v>
      </c>
    </row>
    <row r="93" spans="1:35" x14ac:dyDescent="0.45">
      <c r="A93" t="str">
        <f>'AEO 53'!B200</f>
        <v xml:space="preserve">  Small Crossover Cars</v>
      </c>
      <c r="B93">
        <f>'AEO 53'!C200</f>
        <v>49.531506</v>
      </c>
      <c r="C93">
        <f>'AEO 53'!D200</f>
        <v>48.916634000000002</v>
      </c>
      <c r="D93">
        <f>'AEO 53'!E200</f>
        <v>48.20055</v>
      </c>
      <c r="E93">
        <f>'AEO 53'!F200</f>
        <v>47.468803000000001</v>
      </c>
      <c r="F93">
        <f>'AEO 53'!G200</f>
        <v>46.775444</v>
      </c>
      <c r="G93">
        <f>'AEO 53'!H200</f>
        <v>46.134200999999997</v>
      </c>
      <c r="H93">
        <f>'AEO 53'!I200</f>
        <v>45.778098999999997</v>
      </c>
      <c r="I93">
        <f>'AEO 53'!J200</f>
        <v>45.438740000000003</v>
      </c>
      <c r="J93">
        <f>'AEO 53'!K200</f>
        <v>45.129424999999998</v>
      </c>
      <c r="K93">
        <f>'AEO 53'!L200</f>
        <v>44.852299000000002</v>
      </c>
      <c r="L93">
        <f>'AEO 53'!M200</f>
        <v>44.608882999999999</v>
      </c>
      <c r="M93">
        <f>'AEO 53'!N200</f>
        <v>44.398266</v>
      </c>
      <c r="N93">
        <f>'AEO 53'!O200</f>
        <v>44.217781000000002</v>
      </c>
      <c r="O93">
        <f>'AEO 53'!P200</f>
        <v>44.064166999999998</v>
      </c>
      <c r="P93">
        <f>'AEO 53'!Q200</f>
        <v>43.934921000000003</v>
      </c>
      <c r="Q93">
        <f>'AEO 53'!R200</f>
        <v>43.761127000000002</v>
      </c>
      <c r="R93">
        <f>'AEO 53'!S200</f>
        <v>43.594067000000003</v>
      </c>
      <c r="S93">
        <f>'AEO 53'!T200</f>
        <v>43.445445999999997</v>
      </c>
      <c r="T93">
        <f>'AEO 53'!U200</f>
        <v>43.314190000000004</v>
      </c>
      <c r="U93">
        <f>'AEO 53'!V200</f>
        <v>43.199660999999999</v>
      </c>
      <c r="V93">
        <f>'AEO 53'!W200</f>
        <v>43.101394999999997</v>
      </c>
      <c r="W93">
        <f>'AEO 53'!X200</f>
        <v>43.018630999999999</v>
      </c>
      <c r="X93">
        <f>'AEO 53'!Y200</f>
        <v>43.012118999999998</v>
      </c>
      <c r="Y93">
        <f>'AEO 53'!Z200</f>
        <v>43.006191000000001</v>
      </c>
      <c r="Z93">
        <f>'AEO 53'!AA200</f>
        <v>43.000767000000003</v>
      </c>
      <c r="AA93">
        <f>'AEO 53'!AB200</f>
        <v>42.995776999999997</v>
      </c>
      <c r="AB93">
        <f>'AEO 53'!AC200</f>
        <v>42.991084999999998</v>
      </c>
      <c r="AC93">
        <f>'AEO 53'!AD200</f>
        <v>42.986823999999999</v>
      </c>
      <c r="AD93">
        <f>'AEO 53'!AE200</f>
        <v>42.982940999999997</v>
      </c>
      <c r="AE93">
        <f>'AEO 53'!AF200</f>
        <v>42.979309000000001</v>
      </c>
      <c r="AF93">
        <f>'AEO 53'!AG200</f>
        <v>42.975982999999999</v>
      </c>
      <c r="AG93">
        <f>'AEO 53'!AH200</f>
        <v>42.966686000000003</v>
      </c>
      <c r="AH93">
        <f>'AEO 53'!AI200</f>
        <v>-4.5760000000000002E-3</v>
      </c>
      <c r="AI93">
        <f>'AEO 53'!AJ200</f>
        <v>0</v>
      </c>
    </row>
    <row r="94" spans="1:35" x14ac:dyDescent="0.45">
      <c r="A94" t="str">
        <f>'AEO 53'!B201</f>
        <v xml:space="preserve">  Large Crossover Cars</v>
      </c>
      <c r="B94">
        <f>'AEO 53'!C201</f>
        <v>61.481785000000002</v>
      </c>
      <c r="C94">
        <f>'AEO 53'!D201</f>
        <v>60.647830999999996</v>
      </c>
      <c r="D94">
        <f>'AEO 53'!E201</f>
        <v>59.732281</v>
      </c>
      <c r="E94">
        <f>'AEO 53'!F201</f>
        <v>58.900886999999997</v>
      </c>
      <c r="F94">
        <f>'AEO 53'!G201</f>
        <v>58.111263000000001</v>
      </c>
      <c r="G94">
        <f>'AEO 53'!H201</f>
        <v>57.297030999999997</v>
      </c>
      <c r="H94">
        <f>'AEO 53'!I201</f>
        <v>57.098553000000003</v>
      </c>
      <c r="I94">
        <f>'AEO 53'!J201</f>
        <v>56.686942999999999</v>
      </c>
      <c r="J94">
        <f>'AEO 53'!K201</f>
        <v>56.306789000000002</v>
      </c>
      <c r="K94">
        <f>'AEO 53'!L201</f>
        <v>55.964832000000001</v>
      </c>
      <c r="L94">
        <f>'AEO 53'!M201</f>
        <v>55.662833999999997</v>
      </c>
      <c r="M94">
        <f>'AEO 53'!N201</f>
        <v>55.399501999999998</v>
      </c>
      <c r="N94">
        <f>'AEO 53'!O201</f>
        <v>55.171692</v>
      </c>
      <c r="O94">
        <f>'AEO 53'!P201</f>
        <v>54.975974999999998</v>
      </c>
      <c r="P94">
        <f>'AEO 53'!Q201</f>
        <v>54.809963000000003</v>
      </c>
      <c r="Q94">
        <f>'AEO 53'!R201</f>
        <v>54.603442999999999</v>
      </c>
      <c r="R94">
        <f>'AEO 53'!S201</f>
        <v>54.407359999999997</v>
      </c>
      <c r="S94">
        <f>'AEO 53'!T201</f>
        <v>54.232821999999999</v>
      </c>
      <c r="T94">
        <f>'AEO 53'!U201</f>
        <v>54.078567999999997</v>
      </c>
      <c r="U94">
        <f>'AEO 53'!V201</f>
        <v>53.943821</v>
      </c>
      <c r="V94">
        <f>'AEO 53'!W201</f>
        <v>53.827888000000002</v>
      </c>
      <c r="W94">
        <f>'AEO 53'!X201</f>
        <v>53.730063999999999</v>
      </c>
      <c r="X94">
        <f>'AEO 53'!Y201</f>
        <v>53.721294</v>
      </c>
      <c r="Y94">
        <f>'AEO 53'!Z201</f>
        <v>53.713219000000002</v>
      </c>
      <c r="Z94">
        <f>'AEO 53'!AA201</f>
        <v>53.705761000000003</v>
      </c>
      <c r="AA94">
        <f>'AEO 53'!AB201</f>
        <v>53.698830000000001</v>
      </c>
      <c r="AB94">
        <f>'AEO 53'!AC201</f>
        <v>53.691989999999997</v>
      </c>
      <c r="AC94">
        <f>'AEO 53'!AD201</f>
        <v>53.685825000000001</v>
      </c>
      <c r="AD94">
        <f>'AEO 53'!AE201</f>
        <v>53.680126000000001</v>
      </c>
      <c r="AE94">
        <f>'AEO 53'!AF201</f>
        <v>53.674487999999997</v>
      </c>
      <c r="AF94">
        <f>'AEO 53'!AG201</f>
        <v>53.669421999999997</v>
      </c>
      <c r="AG94">
        <f>'AEO 53'!AH201</f>
        <v>53.658306000000003</v>
      </c>
      <c r="AH94">
        <f>'AEO 53'!AI201</f>
        <v>-4.3810000000000003E-3</v>
      </c>
      <c r="AI94">
        <f>'AEO 53'!AJ201</f>
        <v>0</v>
      </c>
    </row>
    <row r="95" spans="1:35" x14ac:dyDescent="0.45">
      <c r="A95" t="str">
        <f>'AEO 53'!B202</f>
        <v xml:space="preserve">  Small Pickup</v>
      </c>
      <c r="B95">
        <f>'AEO 53'!C202</f>
        <v>56.104599</v>
      </c>
      <c r="C95">
        <f>'AEO 53'!D202</f>
        <v>55.202075999999998</v>
      </c>
      <c r="D95">
        <f>'AEO 53'!E202</f>
        <v>54.317093</v>
      </c>
      <c r="E95">
        <f>'AEO 53'!F202</f>
        <v>53.291640999999998</v>
      </c>
      <c r="F95">
        <f>'AEO 53'!G202</f>
        <v>52.479908000000002</v>
      </c>
      <c r="G95">
        <f>'AEO 53'!H202</f>
        <v>51.551974999999999</v>
      </c>
      <c r="H95">
        <f>'AEO 53'!I202</f>
        <v>51.209128999999997</v>
      </c>
      <c r="I95">
        <f>'AEO 53'!J202</f>
        <v>50.929656999999999</v>
      </c>
      <c r="J95">
        <f>'AEO 53'!K202</f>
        <v>50.670914000000003</v>
      </c>
      <c r="K95">
        <f>'AEO 53'!L202</f>
        <v>50.434113000000004</v>
      </c>
      <c r="L95">
        <f>'AEO 53'!M202</f>
        <v>50.218741999999999</v>
      </c>
      <c r="M95">
        <f>'AEO 53'!N202</f>
        <v>50.024067000000002</v>
      </c>
      <c r="N95">
        <f>'AEO 53'!O202</f>
        <v>49.850658000000003</v>
      </c>
      <c r="O95">
        <f>'AEO 53'!P202</f>
        <v>49.696632000000001</v>
      </c>
      <c r="P95">
        <f>'AEO 53'!Q202</f>
        <v>49.561549999999997</v>
      </c>
      <c r="Q95">
        <f>'AEO 53'!R202</f>
        <v>49.378860000000003</v>
      </c>
      <c r="R95">
        <f>'AEO 53'!S202</f>
        <v>49.201518999999998</v>
      </c>
      <c r="S95">
        <f>'AEO 53'!T202</f>
        <v>49.042529999999999</v>
      </c>
      <c r="T95">
        <f>'AEO 53'!U202</f>
        <v>48.901648999999999</v>
      </c>
      <c r="U95">
        <f>'AEO 53'!V202</f>
        <v>48.779015000000001</v>
      </c>
      <c r="V95">
        <f>'AEO 53'!W202</f>
        <v>48.674320000000002</v>
      </c>
      <c r="W95">
        <f>'AEO 53'!X202</f>
        <v>48.587516999999998</v>
      </c>
      <c r="X95">
        <f>'AEO 53'!Y202</f>
        <v>48.579033000000003</v>
      </c>
      <c r="Y95">
        <f>'AEO 53'!Z202</f>
        <v>48.571266000000001</v>
      </c>
      <c r="Z95">
        <f>'AEO 53'!AA202</f>
        <v>48.564109999999999</v>
      </c>
      <c r="AA95">
        <f>'AEO 53'!AB202</f>
        <v>48.557468</v>
      </c>
      <c r="AB95">
        <f>'AEO 53'!AC202</f>
        <v>48.551273000000002</v>
      </c>
      <c r="AC95">
        <f>'AEO 53'!AD202</f>
        <v>48.545527999999997</v>
      </c>
      <c r="AD95">
        <f>'AEO 53'!AE202</f>
        <v>48.540210999999999</v>
      </c>
      <c r="AE95">
        <f>'AEO 53'!AF202</f>
        <v>48.535224999999997</v>
      </c>
      <c r="AF95">
        <f>'AEO 53'!AG202</f>
        <v>48.530552</v>
      </c>
      <c r="AG95">
        <f>'AEO 53'!AH202</f>
        <v>48.519962</v>
      </c>
      <c r="AH95">
        <f>'AEO 53'!AI202</f>
        <v>-4.6740000000000002E-3</v>
      </c>
      <c r="AI95">
        <f>'AEO 53'!AJ202</f>
        <v>0</v>
      </c>
    </row>
    <row r="96" spans="1:35" x14ac:dyDescent="0.45">
      <c r="A96" t="str">
        <f>'AEO 53'!B203</f>
        <v xml:space="preserve">  Large Pickup</v>
      </c>
      <c r="B96">
        <f>'AEO 53'!C203</f>
        <v>0</v>
      </c>
      <c r="C96">
        <f>'AEO 53'!D203</f>
        <v>0</v>
      </c>
      <c r="D96">
        <f>'AEO 53'!E203</f>
        <v>0</v>
      </c>
      <c r="E96">
        <f>'AEO 53'!F203</f>
        <v>0</v>
      </c>
      <c r="F96">
        <f>'AEO 53'!G203</f>
        <v>0</v>
      </c>
      <c r="G96">
        <f>'AEO 53'!H203</f>
        <v>0</v>
      </c>
      <c r="H96">
        <f>'AEO 53'!I203</f>
        <v>0</v>
      </c>
      <c r="I96">
        <f>'AEO 53'!J203</f>
        <v>0</v>
      </c>
      <c r="J96">
        <f>'AEO 53'!K203</f>
        <v>0</v>
      </c>
      <c r="K96">
        <f>'AEO 53'!L203</f>
        <v>0</v>
      </c>
      <c r="L96">
        <f>'AEO 53'!M203</f>
        <v>0</v>
      </c>
      <c r="M96">
        <f>'AEO 53'!N203</f>
        <v>0</v>
      </c>
      <c r="N96">
        <f>'AEO 53'!O203</f>
        <v>0</v>
      </c>
      <c r="O96">
        <f>'AEO 53'!P203</f>
        <v>0</v>
      </c>
      <c r="P96">
        <f>'AEO 53'!Q203</f>
        <v>0</v>
      </c>
      <c r="Q96">
        <f>'AEO 53'!R203</f>
        <v>0</v>
      </c>
      <c r="R96">
        <f>'AEO 53'!S203</f>
        <v>0</v>
      </c>
      <c r="S96">
        <f>'AEO 53'!T203</f>
        <v>0</v>
      </c>
      <c r="T96">
        <f>'AEO 53'!U203</f>
        <v>0</v>
      </c>
      <c r="U96">
        <f>'AEO 53'!V203</f>
        <v>0</v>
      </c>
      <c r="V96">
        <f>'AEO 53'!W203</f>
        <v>0</v>
      </c>
      <c r="W96">
        <f>'AEO 53'!X203</f>
        <v>0</v>
      </c>
      <c r="X96">
        <f>'AEO 53'!Y203</f>
        <v>0</v>
      </c>
      <c r="Y96">
        <f>'AEO 53'!Z203</f>
        <v>0</v>
      </c>
      <c r="Z96">
        <f>'AEO 53'!AA203</f>
        <v>0</v>
      </c>
      <c r="AA96">
        <f>'AEO 53'!AB203</f>
        <v>0</v>
      </c>
      <c r="AB96">
        <f>'AEO 53'!AC203</f>
        <v>0</v>
      </c>
      <c r="AC96">
        <f>'AEO 53'!AD203</f>
        <v>0</v>
      </c>
      <c r="AD96">
        <f>'AEO 53'!AE203</f>
        <v>0</v>
      </c>
      <c r="AE96">
        <f>'AEO 53'!AF203</f>
        <v>0</v>
      </c>
      <c r="AF96">
        <f>'AEO 53'!AG203</f>
        <v>0</v>
      </c>
      <c r="AG96">
        <f>'AEO 53'!AH203</f>
        <v>0</v>
      </c>
      <c r="AH96" t="str">
        <f>'AEO 53'!AI203</f>
        <v>- -</v>
      </c>
      <c r="AI96">
        <f>'AEO 53'!AJ203</f>
        <v>0</v>
      </c>
    </row>
    <row r="97" spans="1:35" x14ac:dyDescent="0.45">
      <c r="A97" t="str">
        <f>'AEO 53'!B204</f>
        <v xml:space="preserve">  Small Van</v>
      </c>
      <c r="B97">
        <f>'AEO 53'!C204</f>
        <v>0</v>
      </c>
      <c r="C97">
        <f>'AEO 53'!D204</f>
        <v>0</v>
      </c>
      <c r="D97">
        <f>'AEO 53'!E204</f>
        <v>56.044933</v>
      </c>
      <c r="E97">
        <f>'AEO 53'!F204</f>
        <v>55.191901999999999</v>
      </c>
      <c r="F97">
        <f>'AEO 53'!G204</f>
        <v>54.500301</v>
      </c>
      <c r="G97">
        <f>'AEO 53'!H204</f>
        <v>53.775688000000002</v>
      </c>
      <c r="H97">
        <f>'AEO 53'!I204</f>
        <v>53.521641000000002</v>
      </c>
      <c r="I97">
        <f>'AEO 53'!J204</f>
        <v>53.193325000000002</v>
      </c>
      <c r="J97">
        <f>'AEO 53'!K204</f>
        <v>52.888702000000002</v>
      </c>
      <c r="K97">
        <f>'AEO 53'!L204</f>
        <v>52.608856000000003</v>
      </c>
      <c r="L97">
        <f>'AEO 53'!M204</f>
        <v>52.353209999999997</v>
      </c>
      <c r="M97">
        <f>'AEO 53'!N204</f>
        <v>52.120995000000001</v>
      </c>
      <c r="N97">
        <f>'AEO 53'!O204</f>
        <v>51.912421999999999</v>
      </c>
      <c r="O97">
        <f>'AEO 53'!P204</f>
        <v>51.725662</v>
      </c>
      <c r="P97">
        <f>'AEO 53'!Q204</f>
        <v>51.560550999999997</v>
      </c>
      <c r="Q97">
        <f>'AEO 53'!R204</f>
        <v>51.350383999999998</v>
      </c>
      <c r="R97">
        <f>'AEO 53'!S204</f>
        <v>51.147857999999999</v>
      </c>
      <c r="S97">
        <f>'AEO 53'!T204</f>
        <v>50.966290000000001</v>
      </c>
      <c r="T97">
        <f>'AEO 53'!U204</f>
        <v>50.805458000000002</v>
      </c>
      <c r="U97">
        <f>'AEO 53'!V204</f>
        <v>50.665283000000002</v>
      </c>
      <c r="V97">
        <f>'AEO 53'!W204</f>
        <v>50.545569999999998</v>
      </c>
      <c r="W97">
        <f>'AEO 53'!X204</f>
        <v>50.446182</v>
      </c>
      <c r="X97">
        <f>'AEO 53'!Y204</f>
        <v>50.43573</v>
      </c>
      <c r="Y97">
        <f>'AEO 53'!Z204</f>
        <v>50.426048000000002</v>
      </c>
      <c r="Z97">
        <f>'AEO 53'!AA204</f>
        <v>50.417057</v>
      </c>
      <c r="AA97">
        <f>'AEO 53'!AB204</f>
        <v>50.408656999999998</v>
      </c>
      <c r="AB97">
        <f>'AEO 53'!AC204</f>
        <v>50.400761000000003</v>
      </c>
      <c r="AC97">
        <f>'AEO 53'!AD204</f>
        <v>50.393394000000001</v>
      </c>
      <c r="AD97">
        <f>'AEO 53'!AE204</f>
        <v>50.386493999999999</v>
      </c>
      <c r="AE97">
        <f>'AEO 53'!AF204</f>
        <v>50.379981999999998</v>
      </c>
      <c r="AF97">
        <f>'AEO 53'!AG204</f>
        <v>50.373806000000002</v>
      </c>
      <c r="AG97">
        <f>'AEO 53'!AH204</f>
        <v>50.361755000000002</v>
      </c>
      <c r="AH97" t="str">
        <f>'AEO 53'!AI204</f>
        <v>- -</v>
      </c>
      <c r="AI97">
        <f>'AEO 53'!AJ204</f>
        <v>0</v>
      </c>
    </row>
    <row r="98" spans="1:35" x14ac:dyDescent="0.45">
      <c r="A98" t="str">
        <f>'AEO 53'!B205</f>
        <v xml:space="preserve">  Large Van</v>
      </c>
      <c r="B98">
        <f>'AEO 53'!C205</f>
        <v>0</v>
      </c>
      <c r="C98">
        <f>'AEO 53'!D205</f>
        <v>0</v>
      </c>
      <c r="D98">
        <f>'AEO 53'!E205</f>
        <v>0</v>
      </c>
      <c r="E98">
        <f>'AEO 53'!F205</f>
        <v>0</v>
      </c>
      <c r="F98">
        <f>'AEO 53'!G205</f>
        <v>0</v>
      </c>
      <c r="G98">
        <f>'AEO 53'!H205</f>
        <v>0</v>
      </c>
      <c r="H98">
        <f>'AEO 53'!I205</f>
        <v>0</v>
      </c>
      <c r="I98">
        <f>'AEO 53'!J205</f>
        <v>0</v>
      </c>
      <c r="J98">
        <f>'AEO 53'!K205</f>
        <v>0</v>
      </c>
      <c r="K98">
        <f>'AEO 53'!L205</f>
        <v>0</v>
      </c>
      <c r="L98">
        <f>'AEO 53'!M205</f>
        <v>0</v>
      </c>
      <c r="M98">
        <f>'AEO 53'!N205</f>
        <v>0</v>
      </c>
      <c r="N98">
        <f>'AEO 53'!O205</f>
        <v>0</v>
      </c>
      <c r="O98">
        <f>'AEO 53'!P205</f>
        <v>0</v>
      </c>
      <c r="P98">
        <f>'AEO 53'!Q205</f>
        <v>0</v>
      </c>
      <c r="Q98">
        <f>'AEO 53'!R205</f>
        <v>0</v>
      </c>
      <c r="R98">
        <f>'AEO 53'!S205</f>
        <v>0</v>
      </c>
      <c r="S98">
        <f>'AEO 53'!T205</f>
        <v>0</v>
      </c>
      <c r="T98">
        <f>'AEO 53'!U205</f>
        <v>0</v>
      </c>
      <c r="U98">
        <f>'AEO 53'!V205</f>
        <v>0</v>
      </c>
      <c r="V98">
        <f>'AEO 53'!W205</f>
        <v>0</v>
      </c>
      <c r="W98">
        <f>'AEO 53'!X205</f>
        <v>0</v>
      </c>
      <c r="X98">
        <f>'AEO 53'!Y205</f>
        <v>0</v>
      </c>
      <c r="Y98">
        <f>'AEO 53'!Z205</f>
        <v>0</v>
      </c>
      <c r="Z98">
        <f>'AEO 53'!AA205</f>
        <v>0</v>
      </c>
      <c r="AA98">
        <f>'AEO 53'!AB205</f>
        <v>0</v>
      </c>
      <c r="AB98">
        <f>'AEO 53'!AC205</f>
        <v>0</v>
      </c>
      <c r="AC98">
        <f>'AEO 53'!AD205</f>
        <v>0</v>
      </c>
      <c r="AD98">
        <f>'AEO 53'!AE205</f>
        <v>0</v>
      </c>
      <c r="AE98">
        <f>'AEO 53'!AF205</f>
        <v>0</v>
      </c>
      <c r="AF98">
        <f>'AEO 53'!AG205</f>
        <v>0</v>
      </c>
      <c r="AG98">
        <f>'AEO 53'!AH205</f>
        <v>0</v>
      </c>
      <c r="AH98" t="str">
        <f>'AEO 53'!AI205</f>
        <v>- -</v>
      </c>
      <c r="AI98">
        <f>'AEO 53'!AJ205</f>
        <v>0</v>
      </c>
    </row>
    <row r="99" spans="1:35" x14ac:dyDescent="0.45">
      <c r="A99" t="str">
        <f>'AEO 53'!B206</f>
        <v xml:space="preserve">  Small Utility</v>
      </c>
      <c r="B99">
        <f>'AEO 53'!C206</f>
        <v>60.032772000000001</v>
      </c>
      <c r="C99">
        <f>'AEO 53'!D206</f>
        <v>59.004620000000003</v>
      </c>
      <c r="D99">
        <f>'AEO 53'!E206</f>
        <v>58.052166</v>
      </c>
      <c r="E99">
        <f>'AEO 53'!F206</f>
        <v>56.872489999999999</v>
      </c>
      <c r="F99">
        <f>'AEO 53'!G206</f>
        <v>55.934123999999997</v>
      </c>
      <c r="G99">
        <f>'AEO 53'!H206</f>
        <v>55.082267999999999</v>
      </c>
      <c r="H99">
        <f>'AEO 53'!I206</f>
        <v>54.918705000000003</v>
      </c>
      <c r="I99">
        <f>'AEO 53'!J206</f>
        <v>54.630169000000002</v>
      </c>
      <c r="J99">
        <f>'AEO 53'!K206</f>
        <v>54.363284999999998</v>
      </c>
      <c r="K99">
        <f>'AEO 53'!L206</f>
        <v>54.118808999999999</v>
      </c>
      <c r="L99">
        <f>'AEO 53'!M206</f>
        <v>53.896281999999999</v>
      </c>
      <c r="M99">
        <f>'AEO 53'!N206</f>
        <v>53.695025999999999</v>
      </c>
      <c r="N99">
        <f>'AEO 53'!O206</f>
        <v>53.514823999999997</v>
      </c>
      <c r="O99">
        <f>'AEO 53'!P206</f>
        <v>53.354419999999998</v>
      </c>
      <c r="P99">
        <f>'AEO 53'!Q206</f>
        <v>53.213467000000001</v>
      </c>
      <c r="Q99">
        <f>'AEO 53'!R206</f>
        <v>53.025298999999997</v>
      </c>
      <c r="R99">
        <f>'AEO 53'!S206</f>
        <v>52.842941000000003</v>
      </c>
      <c r="S99">
        <f>'AEO 53'!T206</f>
        <v>52.679462000000001</v>
      </c>
      <c r="T99">
        <f>'AEO 53'!U206</f>
        <v>52.534748</v>
      </c>
      <c r="U99">
        <f>'AEO 53'!V206</f>
        <v>52.408695000000002</v>
      </c>
      <c r="V99">
        <f>'AEO 53'!W206</f>
        <v>52.301124999999999</v>
      </c>
      <c r="W99">
        <f>'AEO 53'!X206</f>
        <v>52.211905999999999</v>
      </c>
      <c r="X99">
        <f>'AEO 53'!Y206</f>
        <v>52.203082999999999</v>
      </c>
      <c r="Y99">
        <f>'AEO 53'!Z206</f>
        <v>52.194969</v>
      </c>
      <c r="Z99">
        <f>'AEO 53'!AA206</f>
        <v>52.187461999999996</v>
      </c>
      <c r="AA99">
        <f>'AEO 53'!AB206</f>
        <v>52.180495999999998</v>
      </c>
      <c r="AB99">
        <f>'AEO 53'!AC206</f>
        <v>52.173991999999998</v>
      </c>
      <c r="AC99">
        <f>'AEO 53'!AD206</f>
        <v>52.167941999999996</v>
      </c>
      <c r="AD99">
        <f>'AEO 53'!AE206</f>
        <v>52.162331000000002</v>
      </c>
      <c r="AE99">
        <f>'AEO 53'!AF206</f>
        <v>52.157063000000001</v>
      </c>
      <c r="AF99">
        <f>'AEO 53'!AG206</f>
        <v>52.152102999999997</v>
      </c>
      <c r="AG99">
        <f>'AEO 53'!AH206</f>
        <v>52.141250999999997</v>
      </c>
      <c r="AH99">
        <f>'AEO 53'!AI206</f>
        <v>-4.5360000000000001E-3</v>
      </c>
      <c r="AI99">
        <f>'AEO 53'!AJ206</f>
        <v>0</v>
      </c>
    </row>
    <row r="100" spans="1:35" x14ac:dyDescent="0.45">
      <c r="A100" t="str">
        <f>'AEO 53'!B207</f>
        <v xml:space="preserve">  Large Utility</v>
      </c>
      <c r="B100">
        <f>'AEO 53'!C207</f>
        <v>92.972008000000002</v>
      </c>
      <c r="C100">
        <f>'AEO 53'!D207</f>
        <v>91.805862000000005</v>
      </c>
      <c r="D100">
        <f>'AEO 53'!E207</f>
        <v>90.674071999999995</v>
      </c>
      <c r="E100">
        <f>'AEO 53'!F207</f>
        <v>89.391373000000002</v>
      </c>
      <c r="F100">
        <f>'AEO 53'!G207</f>
        <v>88.339157</v>
      </c>
      <c r="G100">
        <f>'AEO 53'!H207</f>
        <v>87.040688000000003</v>
      </c>
      <c r="H100">
        <f>'AEO 53'!I207</f>
        <v>86.853515999999999</v>
      </c>
      <c r="I100">
        <f>'AEO 53'!J207</f>
        <v>86.455650000000006</v>
      </c>
      <c r="J100">
        <f>'AEO 53'!K207</f>
        <v>86.085669999999993</v>
      </c>
      <c r="K100">
        <f>'AEO 53'!L207</f>
        <v>85.743767000000005</v>
      </c>
      <c r="L100">
        <f>'AEO 53'!M207</f>
        <v>85.429130999999998</v>
      </c>
      <c r="M100">
        <f>'AEO 53'!N207</f>
        <v>85.140877000000003</v>
      </c>
      <c r="N100">
        <f>'AEO 53'!O207</f>
        <v>84.878272999999993</v>
      </c>
      <c r="O100">
        <f>'AEO 53'!P207</f>
        <v>84.640511000000004</v>
      </c>
      <c r="P100">
        <f>'AEO 53'!Q207</f>
        <v>84.427643000000003</v>
      </c>
      <c r="Q100">
        <f>'AEO 53'!R207</f>
        <v>84.174926999999997</v>
      </c>
      <c r="R100">
        <f>'AEO 53'!S207</f>
        <v>83.932259000000002</v>
      </c>
      <c r="S100">
        <f>'AEO 53'!T207</f>
        <v>83.714371</v>
      </c>
      <c r="T100">
        <f>'AEO 53'!U207</f>
        <v>83.521163999999999</v>
      </c>
      <c r="U100">
        <f>'AEO 53'!V207</f>
        <v>83.352645999999993</v>
      </c>
      <c r="V100">
        <f>'AEO 53'!W207</f>
        <v>83.208633000000006</v>
      </c>
      <c r="W100">
        <f>'AEO 53'!X207</f>
        <v>83.089043000000004</v>
      </c>
      <c r="X100">
        <f>'AEO 53'!Y207</f>
        <v>83.075241000000005</v>
      </c>
      <c r="Y100">
        <f>'AEO 53'!Z207</f>
        <v>83.062393</v>
      </c>
      <c r="Z100">
        <f>'AEO 53'!AA207</f>
        <v>83.050362000000007</v>
      </c>
      <c r="AA100">
        <f>'AEO 53'!AB207</f>
        <v>83.039055000000005</v>
      </c>
      <c r="AB100">
        <f>'AEO 53'!AC207</f>
        <v>83.028380999999996</v>
      </c>
      <c r="AC100">
        <f>'AEO 53'!AD207</f>
        <v>83.018310999999997</v>
      </c>
      <c r="AD100">
        <f>'AEO 53'!AE207</f>
        <v>83.008803999999998</v>
      </c>
      <c r="AE100">
        <f>'AEO 53'!AF207</f>
        <v>82.999779000000004</v>
      </c>
      <c r="AF100">
        <f>'AEO 53'!AG207</f>
        <v>82.991141999999996</v>
      </c>
      <c r="AG100">
        <f>'AEO 53'!AH207</f>
        <v>82.976723000000007</v>
      </c>
      <c r="AH100">
        <f>'AEO 53'!AI207</f>
        <v>-3.6619999999999999E-3</v>
      </c>
      <c r="AI100">
        <f>'AEO 53'!AJ207</f>
        <v>0</v>
      </c>
    </row>
    <row r="101" spans="1:35" x14ac:dyDescent="0.45">
      <c r="A101" t="str">
        <f>'AEO 53'!B208</f>
        <v xml:space="preserve">  Small Crossover Trucks</v>
      </c>
      <c r="B101">
        <f>'AEO 53'!C208</f>
        <v>54.688510999999998</v>
      </c>
      <c r="C101">
        <f>'AEO 53'!D208</f>
        <v>53.788746000000003</v>
      </c>
      <c r="D101">
        <f>'AEO 53'!E208</f>
        <v>52.936016000000002</v>
      </c>
      <c r="E101">
        <f>'AEO 53'!F208</f>
        <v>52.130875000000003</v>
      </c>
      <c r="F101">
        <f>'AEO 53'!G208</f>
        <v>51.461441000000001</v>
      </c>
      <c r="G101">
        <f>'AEO 53'!H208</f>
        <v>50.802166</v>
      </c>
      <c r="H101">
        <f>'AEO 53'!I208</f>
        <v>50.423050000000003</v>
      </c>
      <c r="I101">
        <f>'AEO 53'!J208</f>
        <v>50.069617999999998</v>
      </c>
      <c r="J101">
        <f>'AEO 53'!K208</f>
        <v>49.744556000000003</v>
      </c>
      <c r="K101">
        <f>'AEO 53'!L208</f>
        <v>49.452784999999999</v>
      </c>
      <c r="L101">
        <f>'AEO 53'!M208</f>
        <v>49.195656</v>
      </c>
      <c r="M101">
        <f>'AEO 53'!N208</f>
        <v>48.972206</v>
      </c>
      <c r="N101">
        <f>'AEO 53'!O208</f>
        <v>48.779758000000001</v>
      </c>
      <c r="O101">
        <f>'AEO 53'!P208</f>
        <v>48.615302999999997</v>
      </c>
      <c r="P101">
        <f>'AEO 53'!Q208</f>
        <v>48.475937000000002</v>
      </c>
      <c r="Q101">
        <f>'AEO 53'!R208</f>
        <v>48.292884999999998</v>
      </c>
      <c r="R101">
        <f>'AEO 53'!S208</f>
        <v>48.117351999999997</v>
      </c>
      <c r="S101">
        <f>'AEO 53'!T208</f>
        <v>47.961036999999997</v>
      </c>
      <c r="T101">
        <f>'AEO 53'!U208</f>
        <v>47.822978999999997</v>
      </c>
      <c r="U101">
        <f>'AEO 53'!V208</f>
        <v>47.702525999999999</v>
      </c>
      <c r="V101">
        <f>'AEO 53'!W208</f>
        <v>47.599173999999998</v>
      </c>
      <c r="W101">
        <f>'AEO 53'!X208</f>
        <v>47.512169</v>
      </c>
      <c r="X101">
        <f>'AEO 53'!Y208</f>
        <v>47.504936000000001</v>
      </c>
      <c r="Y101">
        <f>'AEO 53'!Z208</f>
        <v>47.498341000000003</v>
      </c>
      <c r="Z101">
        <f>'AEO 53'!AA208</f>
        <v>47.492286999999997</v>
      </c>
      <c r="AA101">
        <f>'AEO 53'!AB208</f>
        <v>47.486713000000002</v>
      </c>
      <c r="AB101">
        <f>'AEO 53'!AC208</f>
        <v>47.481482999999997</v>
      </c>
      <c r="AC101">
        <f>'AEO 53'!AD208</f>
        <v>47.476664999999997</v>
      </c>
      <c r="AD101">
        <f>'AEO 53'!AE208</f>
        <v>47.472251999999997</v>
      </c>
      <c r="AE101">
        <f>'AEO 53'!AF208</f>
        <v>47.468089999999997</v>
      </c>
      <c r="AF101">
        <f>'AEO 53'!AG208</f>
        <v>47.464260000000003</v>
      </c>
      <c r="AG101">
        <f>'AEO 53'!AH208</f>
        <v>47.454467999999999</v>
      </c>
      <c r="AH101">
        <f>'AEO 53'!AI208</f>
        <v>-4.5659999999999997E-3</v>
      </c>
      <c r="AI101">
        <f>'AEO 53'!AJ208</f>
        <v>0</v>
      </c>
    </row>
    <row r="102" spans="1:35" x14ac:dyDescent="0.45">
      <c r="A102" t="str">
        <f>'AEO 53'!B209</f>
        <v xml:space="preserve">  Large Crossover Trucks</v>
      </c>
      <c r="B102">
        <f>'AEO 53'!C209</f>
        <v>71.476310999999995</v>
      </c>
      <c r="C102">
        <f>'AEO 53'!D209</f>
        <v>70.367737000000005</v>
      </c>
      <c r="D102">
        <f>'AEO 53'!E209</f>
        <v>69.098433999999997</v>
      </c>
      <c r="E102">
        <f>'AEO 53'!F209</f>
        <v>68.094916999999995</v>
      </c>
      <c r="F102">
        <f>'AEO 53'!G209</f>
        <v>67.229950000000002</v>
      </c>
      <c r="G102">
        <f>'AEO 53'!H209</f>
        <v>66.400406000000004</v>
      </c>
      <c r="H102">
        <f>'AEO 53'!I209</f>
        <v>66.044312000000005</v>
      </c>
      <c r="I102">
        <f>'AEO 53'!J209</f>
        <v>65.604377999999997</v>
      </c>
      <c r="J102">
        <f>'AEO 53'!K209</f>
        <v>65.199753000000001</v>
      </c>
      <c r="K102">
        <f>'AEO 53'!L209</f>
        <v>64.835235999999995</v>
      </c>
      <c r="L102">
        <f>'AEO 53'!M209</f>
        <v>64.511977999999999</v>
      </c>
      <c r="M102">
        <f>'AEO 53'!N209</f>
        <v>64.228859</v>
      </c>
      <c r="N102">
        <f>'AEO 53'!O209</f>
        <v>63.982689000000001</v>
      </c>
      <c r="O102">
        <f>'AEO 53'!P209</f>
        <v>63.769886</v>
      </c>
      <c r="P102">
        <f>'AEO 53'!Q209</f>
        <v>63.587017000000003</v>
      </c>
      <c r="Q102">
        <f>'AEO 53'!R209</f>
        <v>63.364795999999998</v>
      </c>
      <c r="R102">
        <f>'AEO 53'!S209</f>
        <v>63.154052999999998</v>
      </c>
      <c r="S102">
        <f>'AEO 53'!T209</f>
        <v>62.966217</v>
      </c>
      <c r="T102">
        <f>'AEO 53'!U209</f>
        <v>62.800162999999998</v>
      </c>
      <c r="U102">
        <f>'AEO 53'!V209</f>
        <v>62.655166999999999</v>
      </c>
      <c r="V102">
        <f>'AEO 53'!W209</f>
        <v>62.530582000000003</v>
      </c>
      <c r="W102">
        <f>'AEO 53'!X209</f>
        <v>62.425514</v>
      </c>
      <c r="X102">
        <f>'AEO 53'!Y209</f>
        <v>62.415649000000002</v>
      </c>
      <c r="Y102">
        <f>'AEO 53'!Z209</f>
        <v>62.406525000000002</v>
      </c>
      <c r="Z102">
        <f>'AEO 53'!AA209</f>
        <v>62.398060000000001</v>
      </c>
      <c r="AA102">
        <f>'AEO 53'!AB209</f>
        <v>62.390171000000002</v>
      </c>
      <c r="AB102">
        <f>'AEO 53'!AC209</f>
        <v>62.382792999999999</v>
      </c>
      <c r="AC102">
        <f>'AEO 53'!AD209</f>
        <v>62.375895999999997</v>
      </c>
      <c r="AD102">
        <f>'AEO 53'!AE209</f>
        <v>62.369453</v>
      </c>
      <c r="AE102">
        <f>'AEO 53'!AF209</f>
        <v>62.363396000000002</v>
      </c>
      <c r="AF102">
        <f>'AEO 53'!AG209</f>
        <v>62.357674000000003</v>
      </c>
      <c r="AG102">
        <f>'AEO 53'!AH209</f>
        <v>62.346080999999998</v>
      </c>
      <c r="AH102">
        <f>'AEO 53'!AI209</f>
        <v>-4.3990000000000001E-3</v>
      </c>
      <c r="AI102">
        <f>'AEO 53'!AJ209</f>
        <v>0</v>
      </c>
    </row>
    <row r="104" spans="1:35" x14ac:dyDescent="0.45">
      <c r="A104" t="s">
        <v>1041</v>
      </c>
    </row>
    <row r="105" spans="1:35" x14ac:dyDescent="0.45">
      <c r="A105" t="str">
        <f>'AEO 53'!B212</f>
        <v xml:space="preserve">  Mini-compact Cars</v>
      </c>
      <c r="B105">
        <f>'AEO 53'!C212</f>
        <v>0</v>
      </c>
      <c r="C105">
        <f>'AEO 53'!D212</f>
        <v>0</v>
      </c>
      <c r="D105">
        <f>'AEO 53'!E212</f>
        <v>0</v>
      </c>
      <c r="E105">
        <f>'AEO 53'!F212</f>
        <v>0</v>
      </c>
      <c r="F105">
        <f>'AEO 53'!G212</f>
        <v>0</v>
      </c>
      <c r="G105">
        <f>'AEO 53'!H212</f>
        <v>0</v>
      </c>
      <c r="H105">
        <f>'AEO 53'!I212</f>
        <v>0</v>
      </c>
      <c r="I105">
        <f>'AEO 53'!J212</f>
        <v>0</v>
      </c>
      <c r="J105">
        <f>'AEO 53'!K212</f>
        <v>0</v>
      </c>
      <c r="K105">
        <f>'AEO 53'!L212</f>
        <v>0</v>
      </c>
      <c r="L105">
        <f>'AEO 53'!M212</f>
        <v>0</v>
      </c>
      <c r="M105">
        <f>'AEO 53'!N212</f>
        <v>0</v>
      </c>
      <c r="N105">
        <f>'AEO 53'!O212</f>
        <v>0</v>
      </c>
      <c r="O105">
        <f>'AEO 53'!P212</f>
        <v>0</v>
      </c>
      <c r="P105">
        <f>'AEO 53'!Q212</f>
        <v>0</v>
      </c>
      <c r="Q105">
        <f>'AEO 53'!R212</f>
        <v>0</v>
      </c>
      <c r="R105">
        <f>'AEO 53'!S212</f>
        <v>0</v>
      </c>
      <c r="S105">
        <f>'AEO 53'!T212</f>
        <v>0</v>
      </c>
      <c r="T105">
        <f>'AEO 53'!U212</f>
        <v>0</v>
      </c>
      <c r="U105">
        <f>'AEO 53'!V212</f>
        <v>0</v>
      </c>
      <c r="V105">
        <f>'AEO 53'!W212</f>
        <v>0</v>
      </c>
      <c r="W105">
        <f>'AEO 53'!X212</f>
        <v>0</v>
      </c>
      <c r="X105">
        <f>'AEO 53'!Y212</f>
        <v>0</v>
      </c>
      <c r="Y105">
        <f>'AEO 53'!Z212</f>
        <v>0</v>
      </c>
      <c r="Z105">
        <f>'AEO 53'!AA212</f>
        <v>0</v>
      </c>
      <c r="AA105">
        <f>'AEO 53'!AB212</f>
        <v>0</v>
      </c>
      <c r="AB105">
        <f>'AEO 53'!AC212</f>
        <v>0</v>
      </c>
      <c r="AC105">
        <f>'AEO 53'!AD212</f>
        <v>0</v>
      </c>
      <c r="AD105">
        <f>'AEO 53'!AE212</f>
        <v>0</v>
      </c>
      <c r="AE105">
        <f>'AEO 53'!AF212</f>
        <v>0</v>
      </c>
      <c r="AF105">
        <f>'AEO 53'!AG212</f>
        <v>0</v>
      </c>
      <c r="AG105">
        <f>'AEO 53'!AH212</f>
        <v>0</v>
      </c>
      <c r="AH105" t="str">
        <f>'AEO 53'!AI212</f>
        <v>- -</v>
      </c>
      <c r="AI105">
        <f>'AEO 53'!AJ212</f>
        <v>0</v>
      </c>
    </row>
    <row r="106" spans="1:35" x14ac:dyDescent="0.45">
      <c r="A106" t="str">
        <f>'AEO 53'!B213</f>
        <v xml:space="preserve">  Subcompact Cars</v>
      </c>
      <c r="B106">
        <f>'AEO 53'!C213</f>
        <v>0</v>
      </c>
      <c r="C106">
        <f>'AEO 53'!D213</f>
        <v>70.137435999999994</v>
      </c>
      <c r="D106">
        <f>'AEO 53'!E213</f>
        <v>68.681022999999996</v>
      </c>
      <c r="E106">
        <f>'AEO 53'!F213</f>
        <v>67.318489</v>
      </c>
      <c r="F106">
        <f>'AEO 53'!G213</f>
        <v>66.243561</v>
      </c>
      <c r="G106">
        <f>'AEO 53'!H213</f>
        <v>65.459213000000005</v>
      </c>
      <c r="H106">
        <f>'AEO 53'!I213</f>
        <v>64.747894000000002</v>
      </c>
      <c r="I106">
        <f>'AEO 53'!J213</f>
        <v>64.334228999999993</v>
      </c>
      <c r="J106">
        <f>'AEO 53'!K213</f>
        <v>63.955939999999998</v>
      </c>
      <c r="K106">
        <f>'AEO 53'!L213</f>
        <v>63.608764999999998</v>
      </c>
      <c r="L106">
        <f>'AEO 53'!M213</f>
        <v>63.292155999999999</v>
      </c>
      <c r="M106">
        <f>'AEO 53'!N213</f>
        <v>63.005141999999999</v>
      </c>
      <c r="N106">
        <f>'AEO 53'!O213</f>
        <v>62.746662000000001</v>
      </c>
      <c r="O106">
        <f>'AEO 53'!P213</f>
        <v>62.516089999999998</v>
      </c>
      <c r="P106">
        <f>'AEO 53'!Q213</f>
        <v>62.311664999999998</v>
      </c>
      <c r="Q106">
        <f>'AEO 53'!R213</f>
        <v>62.065376000000001</v>
      </c>
      <c r="R106">
        <f>'AEO 53'!S213</f>
        <v>61.830441</v>
      </c>
      <c r="S106">
        <f>'AEO 53'!T213</f>
        <v>61.619759000000002</v>
      </c>
      <c r="T106">
        <f>'AEO 53'!U213</f>
        <v>61.433059999999998</v>
      </c>
      <c r="U106">
        <f>'AEO 53'!V213</f>
        <v>61.270237000000002</v>
      </c>
      <c r="V106">
        <f>'AEO 53'!W213</f>
        <v>61.130867000000002</v>
      </c>
      <c r="W106">
        <f>'AEO 53'!X213</f>
        <v>61.014750999999997</v>
      </c>
      <c r="X106">
        <f>'AEO 53'!Y213</f>
        <v>61.001896000000002</v>
      </c>
      <c r="Y106">
        <f>'AEO 53'!Z213</f>
        <v>60.989928999999997</v>
      </c>
      <c r="Z106">
        <f>'AEO 53'!AA213</f>
        <v>60.978740999999999</v>
      </c>
      <c r="AA106">
        <f>'AEO 53'!AB213</f>
        <v>60.968249999999998</v>
      </c>
      <c r="AB106">
        <f>'AEO 53'!AC213</f>
        <v>60.958309</v>
      </c>
      <c r="AC106">
        <f>'AEO 53'!AD213</f>
        <v>60.948959000000002</v>
      </c>
      <c r="AD106">
        <f>'AEO 53'!AE213</f>
        <v>60.940173999999999</v>
      </c>
      <c r="AE106">
        <f>'AEO 53'!AF213</f>
        <v>60.931778000000001</v>
      </c>
      <c r="AF106">
        <f>'AEO 53'!AG213</f>
        <v>60.923786</v>
      </c>
      <c r="AG106">
        <f>'AEO 53'!AH213</f>
        <v>60.909927000000003</v>
      </c>
      <c r="AH106" t="str">
        <f>'AEO 53'!AI213</f>
        <v>- -</v>
      </c>
      <c r="AI106">
        <f>'AEO 53'!AJ213</f>
        <v>0</v>
      </c>
    </row>
    <row r="107" spans="1:35" x14ac:dyDescent="0.45">
      <c r="A107" t="str">
        <f>'AEO 53'!B214</f>
        <v xml:space="preserve">  Compact Cars</v>
      </c>
      <c r="B107">
        <f>'AEO 53'!C214</f>
        <v>0</v>
      </c>
      <c r="C107">
        <f>'AEO 53'!D214</f>
        <v>57.505862999999998</v>
      </c>
      <c r="D107">
        <f>'AEO 53'!E214</f>
        <v>56.284542000000002</v>
      </c>
      <c r="E107">
        <f>'AEO 53'!F214</f>
        <v>55.216124999999998</v>
      </c>
      <c r="F107">
        <f>'AEO 53'!G214</f>
        <v>54.297237000000003</v>
      </c>
      <c r="G107">
        <f>'AEO 53'!H214</f>
        <v>53.639583999999999</v>
      </c>
      <c r="H107">
        <f>'AEO 53'!I214</f>
        <v>53.080685000000003</v>
      </c>
      <c r="I107">
        <f>'AEO 53'!J214</f>
        <v>52.686011999999998</v>
      </c>
      <c r="J107">
        <f>'AEO 53'!K214</f>
        <v>52.323025000000001</v>
      </c>
      <c r="K107">
        <f>'AEO 53'!L214</f>
        <v>51.991154000000002</v>
      </c>
      <c r="L107">
        <f>'AEO 53'!M214</f>
        <v>51.689537000000001</v>
      </c>
      <c r="M107">
        <f>'AEO 53'!N214</f>
        <v>51.416598999999998</v>
      </c>
      <c r="N107">
        <f>'AEO 53'!O214</f>
        <v>51.170856000000001</v>
      </c>
      <c r="O107">
        <f>'AEO 53'!P214</f>
        <v>50.951279</v>
      </c>
      <c r="P107">
        <f>'AEO 53'!Q214</f>
        <v>50.756985</v>
      </c>
      <c r="Q107">
        <f>'AEO 53'!R214</f>
        <v>50.519942999999998</v>
      </c>
      <c r="R107">
        <f>'AEO 53'!S214</f>
        <v>50.293446000000003</v>
      </c>
      <c r="S107">
        <f>'AEO 53'!T214</f>
        <v>50.090533999999998</v>
      </c>
      <c r="T107">
        <f>'AEO 53'!U214</f>
        <v>49.910651999999999</v>
      </c>
      <c r="U107">
        <f>'AEO 53'!V214</f>
        <v>49.753627999999999</v>
      </c>
      <c r="V107">
        <f>'AEO 53'!W214</f>
        <v>49.619338999999997</v>
      </c>
      <c r="W107">
        <f>'AEO 53'!X214</f>
        <v>49.50732</v>
      </c>
      <c r="X107">
        <f>'AEO 53'!Y214</f>
        <v>49.495170999999999</v>
      </c>
      <c r="Y107">
        <f>'AEO 53'!Z214</f>
        <v>49.483874999999998</v>
      </c>
      <c r="Z107">
        <f>'AEO 53'!AA214</f>
        <v>49.473320000000001</v>
      </c>
      <c r="AA107">
        <f>'AEO 53'!AB214</f>
        <v>49.463413000000003</v>
      </c>
      <c r="AB107">
        <f>'AEO 53'!AC214</f>
        <v>49.454116999999997</v>
      </c>
      <c r="AC107">
        <f>'AEO 53'!AD214</f>
        <v>49.445323999999999</v>
      </c>
      <c r="AD107">
        <f>'AEO 53'!AE214</f>
        <v>49.437064999999997</v>
      </c>
      <c r="AE107">
        <f>'AEO 53'!AF214</f>
        <v>49.429256000000002</v>
      </c>
      <c r="AF107">
        <f>'AEO 53'!AG214</f>
        <v>49.421805999999997</v>
      </c>
      <c r="AG107">
        <f>'AEO 53'!AH214</f>
        <v>49.408538999999998</v>
      </c>
      <c r="AH107" t="str">
        <f>'AEO 53'!AI214</f>
        <v>- -</v>
      </c>
      <c r="AI107">
        <f>'AEO 53'!AJ214</f>
        <v>0</v>
      </c>
    </row>
    <row r="108" spans="1:35" x14ac:dyDescent="0.45">
      <c r="A108" t="str">
        <f>'AEO 53'!B215</f>
        <v xml:space="preserve">  Midsize Cars</v>
      </c>
      <c r="B108">
        <f>'AEO 53'!C215</f>
        <v>59.210681999999998</v>
      </c>
      <c r="C108">
        <f>'AEO 53'!D215</f>
        <v>58.159709999999997</v>
      </c>
      <c r="D108">
        <f>'AEO 53'!E215</f>
        <v>56.977547000000001</v>
      </c>
      <c r="E108">
        <f>'AEO 53'!F215</f>
        <v>55.872146999999998</v>
      </c>
      <c r="F108">
        <f>'AEO 53'!G215</f>
        <v>54.947842000000001</v>
      </c>
      <c r="G108">
        <f>'AEO 53'!H215</f>
        <v>54.109768000000003</v>
      </c>
      <c r="H108">
        <f>'AEO 53'!I215</f>
        <v>53.322479000000001</v>
      </c>
      <c r="I108">
        <f>'AEO 53'!J215</f>
        <v>52.845241999999999</v>
      </c>
      <c r="J108">
        <f>'AEO 53'!K215</f>
        <v>52.409077000000003</v>
      </c>
      <c r="K108">
        <f>'AEO 53'!L215</f>
        <v>52.012138</v>
      </c>
      <c r="L108">
        <f>'AEO 53'!M215</f>
        <v>51.655281000000002</v>
      </c>
      <c r="M108">
        <f>'AEO 53'!N215</f>
        <v>51.337302999999999</v>
      </c>
      <c r="N108">
        <f>'AEO 53'!O215</f>
        <v>51.055553000000003</v>
      </c>
      <c r="O108">
        <f>'AEO 53'!P215</f>
        <v>50.807312000000003</v>
      </c>
      <c r="P108">
        <f>'AEO 53'!Q215</f>
        <v>50.589657000000003</v>
      </c>
      <c r="Q108">
        <f>'AEO 53'!R215</f>
        <v>50.332980999999997</v>
      </c>
      <c r="R108">
        <f>'AEO 53'!S215</f>
        <v>50.090504000000003</v>
      </c>
      <c r="S108">
        <f>'AEO 53'!T215</f>
        <v>49.873829000000001</v>
      </c>
      <c r="T108">
        <f>'AEO 53'!U215</f>
        <v>49.681950000000001</v>
      </c>
      <c r="U108">
        <f>'AEO 53'!V215</f>
        <v>49.514313000000001</v>
      </c>
      <c r="V108">
        <f>'AEO 53'!W215</f>
        <v>49.370486999999997</v>
      </c>
      <c r="W108">
        <f>'AEO 53'!X215</f>
        <v>49.249755999999998</v>
      </c>
      <c r="X108">
        <f>'AEO 53'!Y215</f>
        <v>49.237037999999998</v>
      </c>
      <c r="Y108">
        <f>'AEO 53'!Z215</f>
        <v>49.225200999999998</v>
      </c>
      <c r="Z108">
        <f>'AEO 53'!AA215</f>
        <v>49.214108000000003</v>
      </c>
      <c r="AA108">
        <f>'AEO 53'!AB215</f>
        <v>49.203696999999998</v>
      </c>
      <c r="AB108">
        <f>'AEO 53'!AC215</f>
        <v>49.193893000000003</v>
      </c>
      <c r="AC108">
        <f>'AEO 53'!AD215</f>
        <v>49.184620000000002</v>
      </c>
      <c r="AD108">
        <f>'AEO 53'!AE215</f>
        <v>49.175884000000003</v>
      </c>
      <c r="AE108">
        <f>'AEO 53'!AF215</f>
        <v>49.167622000000001</v>
      </c>
      <c r="AF108">
        <f>'AEO 53'!AG215</f>
        <v>49.159725000000002</v>
      </c>
      <c r="AG108">
        <f>'AEO 53'!AH215</f>
        <v>49.146011000000001</v>
      </c>
      <c r="AH108">
        <f>'AEO 53'!AI215</f>
        <v>-5.9919999999999999E-3</v>
      </c>
      <c r="AI108">
        <f>'AEO 53'!AJ215</f>
        <v>0</v>
      </c>
    </row>
    <row r="109" spans="1:35" x14ac:dyDescent="0.45">
      <c r="A109" t="str">
        <f>'AEO 53'!B216</f>
        <v xml:space="preserve">  Large Cars</v>
      </c>
      <c r="B109">
        <f>'AEO 53'!C216</f>
        <v>71.023582000000005</v>
      </c>
      <c r="C109">
        <f>'AEO 53'!D216</f>
        <v>69.794548000000006</v>
      </c>
      <c r="D109">
        <f>'AEO 53'!E216</f>
        <v>68.428557999999995</v>
      </c>
      <c r="E109">
        <f>'AEO 53'!F216</f>
        <v>67.204407000000003</v>
      </c>
      <c r="F109">
        <f>'AEO 53'!G216</f>
        <v>65.993262999999999</v>
      </c>
      <c r="G109">
        <f>'AEO 53'!H216</f>
        <v>65.038955999999999</v>
      </c>
      <c r="H109">
        <f>'AEO 53'!I216</f>
        <v>64.213836999999998</v>
      </c>
      <c r="I109">
        <f>'AEO 53'!J216</f>
        <v>63.613937</v>
      </c>
      <c r="J109">
        <f>'AEO 53'!K216</f>
        <v>63.057620999999997</v>
      </c>
      <c r="K109">
        <f>'AEO 53'!L216</f>
        <v>62.553058999999998</v>
      </c>
      <c r="L109">
        <f>'AEO 53'!M216</f>
        <v>62.102547000000001</v>
      </c>
      <c r="M109">
        <f>'AEO 53'!N216</f>
        <v>61.704315000000001</v>
      </c>
      <c r="N109">
        <f>'AEO 53'!O216</f>
        <v>61.354584000000003</v>
      </c>
      <c r="O109">
        <f>'AEO 53'!P216</f>
        <v>61.048374000000003</v>
      </c>
      <c r="P109">
        <f>'AEO 53'!Q216</f>
        <v>60.781329999999997</v>
      </c>
      <c r="Q109">
        <f>'AEO 53'!R216</f>
        <v>60.484321999999999</v>
      </c>
      <c r="R109">
        <f>'AEO 53'!S216</f>
        <v>60.206927999999998</v>
      </c>
      <c r="S109">
        <f>'AEO 53'!T216</f>
        <v>59.959578999999998</v>
      </c>
      <c r="T109">
        <f>'AEO 53'!U216</f>
        <v>59.740634999999997</v>
      </c>
      <c r="U109">
        <f>'AEO 53'!V216</f>
        <v>59.549103000000002</v>
      </c>
      <c r="V109">
        <f>'AEO 53'!W216</f>
        <v>59.384300000000003</v>
      </c>
      <c r="W109">
        <f>'AEO 53'!X216</f>
        <v>59.245013999999998</v>
      </c>
      <c r="X109">
        <f>'AEO 53'!Y216</f>
        <v>59.230221</v>
      </c>
      <c r="Y109">
        <f>'AEO 53'!Z216</f>
        <v>59.2164</v>
      </c>
      <c r="Z109">
        <f>'AEO 53'!AA216</f>
        <v>59.203434000000001</v>
      </c>
      <c r="AA109">
        <f>'AEO 53'!AB216</f>
        <v>59.191195999999998</v>
      </c>
      <c r="AB109">
        <f>'AEO 53'!AC216</f>
        <v>59.179645999999998</v>
      </c>
      <c r="AC109">
        <f>'AEO 53'!AD216</f>
        <v>59.168700999999999</v>
      </c>
      <c r="AD109">
        <f>'AEO 53'!AE216</f>
        <v>59.158355999999998</v>
      </c>
      <c r="AE109">
        <f>'AEO 53'!AF216</f>
        <v>59.148479000000002</v>
      </c>
      <c r="AF109">
        <f>'AEO 53'!AG216</f>
        <v>59.139034000000002</v>
      </c>
      <c r="AG109">
        <f>'AEO 53'!AH216</f>
        <v>59.123801999999998</v>
      </c>
      <c r="AH109">
        <f>'AEO 53'!AI216</f>
        <v>-5.8979999999999996E-3</v>
      </c>
      <c r="AI109">
        <f>'AEO 53'!AJ216</f>
        <v>0</v>
      </c>
    </row>
    <row r="110" spans="1:35" x14ac:dyDescent="0.45">
      <c r="A110" t="str">
        <f>'AEO 53'!B217</f>
        <v xml:space="preserve">  Two Seater Cars</v>
      </c>
      <c r="B110">
        <f>'AEO 53'!C217</f>
        <v>0</v>
      </c>
      <c r="C110">
        <f>'AEO 53'!D217</f>
        <v>133.759781</v>
      </c>
      <c r="D110">
        <f>'AEO 53'!E217</f>
        <v>132.597137</v>
      </c>
      <c r="E110">
        <f>'AEO 53'!F217</f>
        <v>131.45669599999999</v>
      </c>
      <c r="F110">
        <f>'AEO 53'!G217</f>
        <v>130.33952300000001</v>
      </c>
      <c r="G110">
        <f>'AEO 53'!H217</f>
        <v>129.64797999999999</v>
      </c>
      <c r="H110">
        <f>'AEO 53'!I217</f>
        <v>129.03929099999999</v>
      </c>
      <c r="I110">
        <f>'AEO 53'!J217</f>
        <v>128.49311800000001</v>
      </c>
      <c r="J110">
        <f>'AEO 53'!K217</f>
        <v>127.994316</v>
      </c>
      <c r="K110">
        <f>'AEO 53'!L217</f>
        <v>127.544685</v>
      </c>
      <c r="L110">
        <f>'AEO 53'!M217</f>
        <v>127.1465</v>
      </c>
      <c r="M110">
        <f>'AEO 53'!N217</f>
        <v>126.79748499999999</v>
      </c>
      <c r="N110">
        <f>'AEO 53'!O217</f>
        <v>126.49353000000001</v>
      </c>
      <c r="O110">
        <f>'AEO 53'!P217</f>
        <v>126.229973</v>
      </c>
      <c r="P110">
        <f>'AEO 53'!Q217</f>
        <v>126.00346399999999</v>
      </c>
      <c r="Q110">
        <f>'AEO 53'!R217</f>
        <v>125.74318700000001</v>
      </c>
      <c r="R110">
        <f>'AEO 53'!S217</f>
        <v>125.49807699999999</v>
      </c>
      <c r="S110">
        <f>'AEO 53'!T217</f>
        <v>125.27771</v>
      </c>
      <c r="T110">
        <f>'AEO 53'!U217</f>
        <v>125.082832</v>
      </c>
      <c r="U110">
        <f>'AEO 53'!V217</f>
        <v>124.912514</v>
      </c>
      <c r="V110">
        <f>'AEO 53'!W217</f>
        <v>124.765816</v>
      </c>
      <c r="W110">
        <f>'AEO 53'!X217</f>
        <v>124.641769</v>
      </c>
      <c r="X110">
        <f>'AEO 53'!Y217</f>
        <v>124.629211</v>
      </c>
      <c r="Y110">
        <f>'AEO 53'!Z217</f>
        <v>124.617569</v>
      </c>
      <c r="Z110">
        <f>'AEO 53'!AA217</f>
        <v>124.60672</v>
      </c>
      <c r="AA110">
        <f>'AEO 53'!AB217</f>
        <v>124.596512</v>
      </c>
      <c r="AB110">
        <f>'AEO 53'!AC217</f>
        <v>124.58667</v>
      </c>
      <c r="AC110">
        <f>'AEO 53'!AD217</f>
        <v>124.577538</v>
      </c>
      <c r="AD110">
        <f>'AEO 53'!AE217</f>
        <v>124.568962</v>
      </c>
      <c r="AE110">
        <f>'AEO 53'!AF217</f>
        <v>124.560608</v>
      </c>
      <c r="AF110">
        <f>'AEO 53'!AG217</f>
        <v>124.55281100000001</v>
      </c>
      <c r="AG110">
        <f>'AEO 53'!AH217</f>
        <v>124.539108</v>
      </c>
      <c r="AH110" t="str">
        <f>'AEO 53'!AI217</f>
        <v>- -</v>
      </c>
      <c r="AI110">
        <f>'AEO 53'!AJ217</f>
        <v>0</v>
      </c>
    </row>
    <row r="111" spans="1:35" x14ac:dyDescent="0.45">
      <c r="A111" t="str">
        <f>'AEO 53'!B218</f>
        <v xml:space="preserve">  Small Crossover Cars</v>
      </c>
      <c r="B111">
        <f>'AEO 53'!C218</f>
        <v>60.013804999999998</v>
      </c>
      <c r="C111">
        <f>'AEO 53'!D218</f>
        <v>58.910614000000002</v>
      </c>
      <c r="D111">
        <f>'AEO 53'!E218</f>
        <v>57.727161000000002</v>
      </c>
      <c r="E111">
        <f>'AEO 53'!F218</f>
        <v>56.576842999999997</v>
      </c>
      <c r="F111">
        <f>'AEO 53'!G218</f>
        <v>55.502822999999999</v>
      </c>
      <c r="G111">
        <f>'AEO 53'!H218</f>
        <v>54.497452000000003</v>
      </c>
      <c r="H111">
        <f>'AEO 53'!I218</f>
        <v>53.805804999999999</v>
      </c>
      <c r="I111">
        <f>'AEO 53'!J218</f>
        <v>53.297241</v>
      </c>
      <c r="J111">
        <f>'AEO 53'!K218</f>
        <v>52.829987000000003</v>
      </c>
      <c r="K111">
        <f>'AEO 53'!L218</f>
        <v>52.404750999999997</v>
      </c>
      <c r="L111">
        <f>'AEO 53'!M218</f>
        <v>52.022820000000003</v>
      </c>
      <c r="M111">
        <f>'AEO 53'!N218</f>
        <v>51.682918999999998</v>
      </c>
      <c r="N111">
        <f>'AEO 53'!O218</f>
        <v>51.382088000000003</v>
      </c>
      <c r="O111">
        <f>'AEO 53'!P218</f>
        <v>51.116748999999999</v>
      </c>
      <c r="P111">
        <f>'AEO 53'!Q218</f>
        <v>50.884636</v>
      </c>
      <c r="Q111">
        <f>'AEO 53'!R218</f>
        <v>50.615555000000001</v>
      </c>
      <c r="R111">
        <f>'AEO 53'!S218</f>
        <v>50.361656000000004</v>
      </c>
      <c r="S111">
        <f>'AEO 53'!T218</f>
        <v>50.134856999999997</v>
      </c>
      <c r="T111">
        <f>'AEO 53'!U218</f>
        <v>49.934005999999997</v>
      </c>
      <c r="U111">
        <f>'AEO 53'!V218</f>
        <v>49.758465000000001</v>
      </c>
      <c r="V111">
        <f>'AEO 53'!W218</f>
        <v>49.607768999999998</v>
      </c>
      <c r="W111">
        <f>'AEO 53'!X218</f>
        <v>49.481082999999998</v>
      </c>
      <c r="X111">
        <f>'AEO 53'!Y218</f>
        <v>49.467590000000001</v>
      </c>
      <c r="Y111">
        <f>'AEO 53'!Z218</f>
        <v>49.455021000000002</v>
      </c>
      <c r="Z111">
        <f>'AEO 53'!AA218</f>
        <v>49.443232999999999</v>
      </c>
      <c r="AA111">
        <f>'AEO 53'!AB218</f>
        <v>49.432152000000002</v>
      </c>
      <c r="AB111">
        <f>'AEO 53'!AC218</f>
        <v>49.421512999999997</v>
      </c>
      <c r="AC111">
        <f>'AEO 53'!AD218</f>
        <v>49.411544999999997</v>
      </c>
      <c r="AD111">
        <f>'AEO 53'!AE218</f>
        <v>49.402157000000003</v>
      </c>
      <c r="AE111">
        <f>'AEO 53'!AF218</f>
        <v>49.393169</v>
      </c>
      <c r="AF111">
        <f>'AEO 53'!AG218</f>
        <v>49.384644000000002</v>
      </c>
      <c r="AG111">
        <f>'AEO 53'!AH218</f>
        <v>49.370285000000003</v>
      </c>
      <c r="AH111">
        <f>'AEO 53'!AI218</f>
        <v>-6.2779999999999997E-3</v>
      </c>
      <c r="AI111">
        <f>'AEO 53'!AJ218</f>
        <v>0</v>
      </c>
    </row>
    <row r="112" spans="1:35" x14ac:dyDescent="0.45">
      <c r="A112" t="str">
        <f>'AEO 53'!B219</f>
        <v xml:space="preserve">  Large Crossover Cars</v>
      </c>
      <c r="B112">
        <f>'AEO 53'!C219</f>
        <v>73.589607000000001</v>
      </c>
      <c r="C112">
        <f>'AEO 53'!D219</f>
        <v>72.160911999999996</v>
      </c>
      <c r="D112">
        <f>'AEO 53'!E219</f>
        <v>70.685080999999997</v>
      </c>
      <c r="E112">
        <f>'AEO 53'!F219</f>
        <v>69.381484999999998</v>
      </c>
      <c r="F112">
        <f>'AEO 53'!G219</f>
        <v>68.169906999999995</v>
      </c>
      <c r="G112">
        <f>'AEO 53'!H219</f>
        <v>66.918564000000003</v>
      </c>
      <c r="H112">
        <f>'AEO 53'!I219</f>
        <v>66.454719999999995</v>
      </c>
      <c r="I112">
        <f>'AEO 53'!J219</f>
        <v>65.846100000000007</v>
      </c>
      <c r="J112">
        <f>'AEO 53'!K219</f>
        <v>65.279944999999998</v>
      </c>
      <c r="K112">
        <f>'AEO 53'!L219</f>
        <v>64.763679999999994</v>
      </c>
      <c r="L112">
        <f>'AEO 53'!M219</f>
        <v>64.298691000000005</v>
      </c>
      <c r="M112">
        <f>'AEO 53'!N219</f>
        <v>63.883209000000001</v>
      </c>
      <c r="N112">
        <f>'AEO 53'!O219</f>
        <v>63.513699000000003</v>
      </c>
      <c r="O112">
        <f>'AEO 53'!P219</f>
        <v>63.186653</v>
      </c>
      <c r="P112">
        <f>'AEO 53'!Q219</f>
        <v>62.900207999999999</v>
      </c>
      <c r="Q112">
        <f>'AEO 53'!R219</f>
        <v>62.582546000000001</v>
      </c>
      <c r="R112">
        <f>'AEO 53'!S219</f>
        <v>62.285235999999998</v>
      </c>
      <c r="S112">
        <f>'AEO 53'!T219</f>
        <v>62.019553999999999</v>
      </c>
      <c r="T112">
        <f>'AEO 53'!U219</f>
        <v>61.784163999999997</v>
      </c>
      <c r="U112">
        <f>'AEO 53'!V219</f>
        <v>61.578304000000003</v>
      </c>
      <c r="V112">
        <f>'AEO 53'!W219</f>
        <v>61.401130999999999</v>
      </c>
      <c r="W112">
        <f>'AEO 53'!X219</f>
        <v>61.252018</v>
      </c>
      <c r="X112">
        <f>'AEO 53'!Y219</f>
        <v>61.235053999999998</v>
      </c>
      <c r="Y112">
        <f>'AEO 53'!Z219</f>
        <v>61.219161999999997</v>
      </c>
      <c r="Z112">
        <f>'AEO 53'!AA219</f>
        <v>61.204242999999998</v>
      </c>
      <c r="AA112">
        <f>'AEO 53'!AB219</f>
        <v>61.190151</v>
      </c>
      <c r="AB112">
        <f>'AEO 53'!AC219</f>
        <v>61.176189000000001</v>
      </c>
      <c r="AC112">
        <f>'AEO 53'!AD219</f>
        <v>61.16328</v>
      </c>
      <c r="AD112">
        <f>'AEO 53'!AE219</f>
        <v>61.151085000000002</v>
      </c>
      <c r="AE112">
        <f>'AEO 53'!AF219</f>
        <v>61.138995999999999</v>
      </c>
      <c r="AF112">
        <f>'AEO 53'!AG219</f>
        <v>61.127789</v>
      </c>
      <c r="AG112">
        <f>'AEO 53'!AH219</f>
        <v>61.110607000000002</v>
      </c>
      <c r="AH112">
        <f>'AEO 53'!AI219</f>
        <v>-5.9760000000000004E-3</v>
      </c>
      <c r="AI112">
        <f>'AEO 53'!AJ219</f>
        <v>0</v>
      </c>
    </row>
    <row r="113" spans="1:35" x14ac:dyDescent="0.45">
      <c r="A113" t="str">
        <f>'AEO 53'!B220</f>
        <v xml:space="preserve">  Small Pickup</v>
      </c>
      <c r="B113">
        <f>'AEO 53'!C220</f>
        <v>0</v>
      </c>
      <c r="C113">
        <f>'AEO 53'!D220</f>
        <v>0</v>
      </c>
      <c r="D113">
        <f>'AEO 53'!E220</f>
        <v>0</v>
      </c>
      <c r="E113">
        <f>'AEO 53'!F220</f>
        <v>0</v>
      </c>
      <c r="F113">
        <f>'AEO 53'!G220</f>
        <v>0</v>
      </c>
      <c r="G113">
        <f>'AEO 53'!H220</f>
        <v>0</v>
      </c>
      <c r="H113">
        <f>'AEO 53'!I220</f>
        <v>0</v>
      </c>
      <c r="I113">
        <f>'AEO 53'!J220</f>
        <v>0</v>
      </c>
      <c r="J113">
        <f>'AEO 53'!K220</f>
        <v>0</v>
      </c>
      <c r="K113">
        <f>'AEO 53'!L220</f>
        <v>0</v>
      </c>
      <c r="L113">
        <f>'AEO 53'!M220</f>
        <v>0</v>
      </c>
      <c r="M113">
        <f>'AEO 53'!N220</f>
        <v>0</v>
      </c>
      <c r="N113">
        <f>'AEO 53'!O220</f>
        <v>0</v>
      </c>
      <c r="O113">
        <f>'AEO 53'!P220</f>
        <v>0</v>
      </c>
      <c r="P113">
        <f>'AEO 53'!Q220</f>
        <v>0</v>
      </c>
      <c r="Q113">
        <f>'AEO 53'!R220</f>
        <v>0</v>
      </c>
      <c r="R113">
        <f>'AEO 53'!S220</f>
        <v>0</v>
      </c>
      <c r="S113">
        <f>'AEO 53'!T220</f>
        <v>0</v>
      </c>
      <c r="T113">
        <f>'AEO 53'!U220</f>
        <v>0</v>
      </c>
      <c r="U113">
        <f>'AEO 53'!V220</f>
        <v>0</v>
      </c>
      <c r="V113">
        <f>'AEO 53'!W220</f>
        <v>0</v>
      </c>
      <c r="W113">
        <f>'AEO 53'!X220</f>
        <v>0</v>
      </c>
      <c r="X113">
        <f>'AEO 53'!Y220</f>
        <v>0</v>
      </c>
      <c r="Y113">
        <f>'AEO 53'!Z220</f>
        <v>0</v>
      </c>
      <c r="Z113">
        <f>'AEO 53'!AA220</f>
        <v>0</v>
      </c>
      <c r="AA113">
        <f>'AEO 53'!AB220</f>
        <v>0</v>
      </c>
      <c r="AB113">
        <f>'AEO 53'!AC220</f>
        <v>0</v>
      </c>
      <c r="AC113">
        <f>'AEO 53'!AD220</f>
        <v>0</v>
      </c>
      <c r="AD113">
        <f>'AEO 53'!AE220</f>
        <v>0</v>
      </c>
      <c r="AE113">
        <f>'AEO 53'!AF220</f>
        <v>0</v>
      </c>
      <c r="AF113">
        <f>'AEO 53'!AG220</f>
        <v>0</v>
      </c>
      <c r="AG113">
        <f>'AEO 53'!AH220</f>
        <v>0</v>
      </c>
      <c r="AH113" t="str">
        <f>'AEO 53'!AI220</f>
        <v>- -</v>
      </c>
      <c r="AI113">
        <f>'AEO 53'!AJ220</f>
        <v>0</v>
      </c>
    </row>
    <row r="114" spans="1:35" x14ac:dyDescent="0.45">
      <c r="A114" t="str">
        <f>'AEO 53'!B221</f>
        <v xml:space="preserve">  Large Pickup</v>
      </c>
      <c r="B114">
        <f>'AEO 53'!C221</f>
        <v>0</v>
      </c>
      <c r="C114">
        <f>'AEO 53'!D221</f>
        <v>0</v>
      </c>
      <c r="D114">
        <f>'AEO 53'!E221</f>
        <v>0</v>
      </c>
      <c r="E114">
        <f>'AEO 53'!F221</f>
        <v>0</v>
      </c>
      <c r="F114">
        <f>'AEO 53'!G221</f>
        <v>0</v>
      </c>
      <c r="G114">
        <f>'AEO 53'!H221</f>
        <v>0</v>
      </c>
      <c r="H114">
        <f>'AEO 53'!I221</f>
        <v>0</v>
      </c>
      <c r="I114">
        <f>'AEO 53'!J221</f>
        <v>0</v>
      </c>
      <c r="J114">
        <f>'AEO 53'!K221</f>
        <v>0</v>
      </c>
      <c r="K114">
        <f>'AEO 53'!L221</f>
        <v>0</v>
      </c>
      <c r="L114">
        <f>'AEO 53'!M221</f>
        <v>0</v>
      </c>
      <c r="M114">
        <f>'AEO 53'!N221</f>
        <v>0</v>
      </c>
      <c r="N114">
        <f>'AEO 53'!O221</f>
        <v>0</v>
      </c>
      <c r="O114">
        <f>'AEO 53'!P221</f>
        <v>0</v>
      </c>
      <c r="P114">
        <f>'AEO 53'!Q221</f>
        <v>0</v>
      </c>
      <c r="Q114">
        <f>'AEO 53'!R221</f>
        <v>0</v>
      </c>
      <c r="R114">
        <f>'AEO 53'!S221</f>
        <v>0</v>
      </c>
      <c r="S114">
        <f>'AEO 53'!T221</f>
        <v>0</v>
      </c>
      <c r="T114">
        <f>'AEO 53'!U221</f>
        <v>0</v>
      </c>
      <c r="U114">
        <f>'AEO 53'!V221</f>
        <v>0</v>
      </c>
      <c r="V114">
        <f>'AEO 53'!W221</f>
        <v>0</v>
      </c>
      <c r="W114">
        <f>'AEO 53'!X221</f>
        <v>0</v>
      </c>
      <c r="X114">
        <f>'AEO 53'!Y221</f>
        <v>0</v>
      </c>
      <c r="Y114">
        <f>'AEO 53'!Z221</f>
        <v>0</v>
      </c>
      <c r="Z114">
        <f>'AEO 53'!AA221</f>
        <v>0</v>
      </c>
      <c r="AA114">
        <f>'AEO 53'!AB221</f>
        <v>0</v>
      </c>
      <c r="AB114">
        <f>'AEO 53'!AC221</f>
        <v>0</v>
      </c>
      <c r="AC114">
        <f>'AEO 53'!AD221</f>
        <v>0</v>
      </c>
      <c r="AD114">
        <f>'AEO 53'!AE221</f>
        <v>0</v>
      </c>
      <c r="AE114">
        <f>'AEO 53'!AF221</f>
        <v>0</v>
      </c>
      <c r="AF114">
        <f>'AEO 53'!AG221</f>
        <v>0</v>
      </c>
      <c r="AG114">
        <f>'AEO 53'!AH221</f>
        <v>0</v>
      </c>
      <c r="AH114" t="str">
        <f>'AEO 53'!AI221</f>
        <v>- -</v>
      </c>
      <c r="AI114">
        <f>'AEO 53'!AJ221</f>
        <v>0</v>
      </c>
    </row>
    <row r="115" spans="1:35" x14ac:dyDescent="0.45">
      <c r="A115" t="str">
        <f>'AEO 53'!B222</f>
        <v xml:space="preserve">  Small Van</v>
      </c>
      <c r="B115">
        <f>'AEO 53'!C222</f>
        <v>0</v>
      </c>
      <c r="C115">
        <f>'AEO 53'!D222</f>
        <v>0</v>
      </c>
      <c r="D115">
        <f>'AEO 53'!E222</f>
        <v>0</v>
      </c>
      <c r="E115">
        <f>'AEO 53'!F222</f>
        <v>0</v>
      </c>
      <c r="F115">
        <f>'AEO 53'!G222</f>
        <v>0</v>
      </c>
      <c r="G115">
        <f>'AEO 53'!H222</f>
        <v>0</v>
      </c>
      <c r="H115">
        <f>'AEO 53'!I222</f>
        <v>0</v>
      </c>
      <c r="I115">
        <f>'AEO 53'!J222</f>
        <v>0</v>
      </c>
      <c r="J115">
        <f>'AEO 53'!K222</f>
        <v>0</v>
      </c>
      <c r="K115">
        <f>'AEO 53'!L222</f>
        <v>0</v>
      </c>
      <c r="L115">
        <f>'AEO 53'!M222</f>
        <v>0</v>
      </c>
      <c r="M115">
        <f>'AEO 53'!N222</f>
        <v>0</v>
      </c>
      <c r="N115">
        <f>'AEO 53'!O222</f>
        <v>0</v>
      </c>
      <c r="O115">
        <f>'AEO 53'!P222</f>
        <v>0</v>
      </c>
      <c r="P115">
        <f>'AEO 53'!Q222</f>
        <v>0</v>
      </c>
      <c r="Q115">
        <f>'AEO 53'!R222</f>
        <v>0</v>
      </c>
      <c r="R115">
        <f>'AEO 53'!S222</f>
        <v>0</v>
      </c>
      <c r="S115">
        <f>'AEO 53'!T222</f>
        <v>0</v>
      </c>
      <c r="T115">
        <f>'AEO 53'!U222</f>
        <v>0</v>
      </c>
      <c r="U115">
        <f>'AEO 53'!V222</f>
        <v>0</v>
      </c>
      <c r="V115">
        <f>'AEO 53'!W222</f>
        <v>0</v>
      </c>
      <c r="W115">
        <f>'AEO 53'!X222</f>
        <v>0</v>
      </c>
      <c r="X115">
        <f>'AEO 53'!Y222</f>
        <v>0</v>
      </c>
      <c r="Y115">
        <f>'AEO 53'!Z222</f>
        <v>0</v>
      </c>
      <c r="Z115">
        <f>'AEO 53'!AA222</f>
        <v>0</v>
      </c>
      <c r="AA115">
        <f>'AEO 53'!AB222</f>
        <v>0</v>
      </c>
      <c r="AB115">
        <f>'AEO 53'!AC222</f>
        <v>0</v>
      </c>
      <c r="AC115">
        <f>'AEO 53'!AD222</f>
        <v>0</v>
      </c>
      <c r="AD115">
        <f>'AEO 53'!AE222</f>
        <v>0</v>
      </c>
      <c r="AE115">
        <f>'AEO 53'!AF222</f>
        <v>0</v>
      </c>
      <c r="AF115">
        <f>'AEO 53'!AG222</f>
        <v>0</v>
      </c>
      <c r="AG115">
        <f>'AEO 53'!AH222</f>
        <v>0</v>
      </c>
      <c r="AH115" t="str">
        <f>'AEO 53'!AI222</f>
        <v>- -</v>
      </c>
      <c r="AI115">
        <f>'AEO 53'!AJ222</f>
        <v>0</v>
      </c>
    </row>
    <row r="116" spans="1:35" x14ac:dyDescent="0.45">
      <c r="A116" t="str">
        <f>'AEO 53'!B223</f>
        <v xml:space="preserve">  Large Van</v>
      </c>
      <c r="B116">
        <f>'AEO 53'!C223</f>
        <v>0</v>
      </c>
      <c r="C116">
        <f>'AEO 53'!D223</f>
        <v>0</v>
      </c>
      <c r="D116">
        <f>'AEO 53'!E223</f>
        <v>0</v>
      </c>
      <c r="E116">
        <f>'AEO 53'!F223</f>
        <v>0</v>
      </c>
      <c r="F116">
        <f>'AEO 53'!G223</f>
        <v>0</v>
      </c>
      <c r="G116">
        <f>'AEO 53'!H223</f>
        <v>0</v>
      </c>
      <c r="H116">
        <f>'AEO 53'!I223</f>
        <v>0</v>
      </c>
      <c r="I116">
        <f>'AEO 53'!J223</f>
        <v>0</v>
      </c>
      <c r="J116">
        <f>'AEO 53'!K223</f>
        <v>0</v>
      </c>
      <c r="K116">
        <f>'AEO 53'!L223</f>
        <v>0</v>
      </c>
      <c r="L116">
        <f>'AEO 53'!M223</f>
        <v>0</v>
      </c>
      <c r="M116">
        <f>'AEO 53'!N223</f>
        <v>0</v>
      </c>
      <c r="N116">
        <f>'AEO 53'!O223</f>
        <v>0</v>
      </c>
      <c r="O116">
        <f>'AEO 53'!P223</f>
        <v>0</v>
      </c>
      <c r="P116">
        <f>'AEO 53'!Q223</f>
        <v>0</v>
      </c>
      <c r="Q116">
        <f>'AEO 53'!R223</f>
        <v>0</v>
      </c>
      <c r="R116">
        <f>'AEO 53'!S223</f>
        <v>0</v>
      </c>
      <c r="S116">
        <f>'AEO 53'!T223</f>
        <v>0</v>
      </c>
      <c r="T116">
        <f>'AEO 53'!U223</f>
        <v>0</v>
      </c>
      <c r="U116">
        <f>'AEO 53'!V223</f>
        <v>0</v>
      </c>
      <c r="V116">
        <f>'AEO 53'!W223</f>
        <v>0</v>
      </c>
      <c r="W116">
        <f>'AEO 53'!X223</f>
        <v>0</v>
      </c>
      <c r="X116">
        <f>'AEO 53'!Y223</f>
        <v>0</v>
      </c>
      <c r="Y116">
        <f>'AEO 53'!Z223</f>
        <v>0</v>
      </c>
      <c r="Z116">
        <f>'AEO 53'!AA223</f>
        <v>0</v>
      </c>
      <c r="AA116">
        <f>'AEO 53'!AB223</f>
        <v>0</v>
      </c>
      <c r="AB116">
        <f>'AEO 53'!AC223</f>
        <v>0</v>
      </c>
      <c r="AC116">
        <f>'AEO 53'!AD223</f>
        <v>0</v>
      </c>
      <c r="AD116">
        <f>'AEO 53'!AE223</f>
        <v>0</v>
      </c>
      <c r="AE116">
        <f>'AEO 53'!AF223</f>
        <v>0</v>
      </c>
      <c r="AF116">
        <f>'AEO 53'!AG223</f>
        <v>0</v>
      </c>
      <c r="AG116">
        <f>'AEO 53'!AH223</f>
        <v>0</v>
      </c>
      <c r="AH116" t="str">
        <f>'AEO 53'!AI223</f>
        <v>- -</v>
      </c>
      <c r="AI116">
        <f>'AEO 53'!AJ223</f>
        <v>0</v>
      </c>
    </row>
    <row r="117" spans="1:35" x14ac:dyDescent="0.45">
      <c r="A117" t="str">
        <f>'AEO 53'!B224</f>
        <v xml:space="preserve">  Small Utility</v>
      </c>
      <c r="B117">
        <f>'AEO 53'!C224</f>
        <v>73.209991000000002</v>
      </c>
      <c r="C117">
        <f>'AEO 53'!D224</f>
        <v>71.401214999999993</v>
      </c>
      <c r="D117">
        <f>'AEO 53'!E224</f>
        <v>69.725891000000004</v>
      </c>
      <c r="E117">
        <f>'AEO 53'!F224</f>
        <v>67.772636000000006</v>
      </c>
      <c r="F117">
        <f>'AEO 53'!G224</f>
        <v>66.211105000000003</v>
      </c>
      <c r="G117">
        <f>'AEO 53'!H224</f>
        <v>64.794417999999993</v>
      </c>
      <c r="H117">
        <f>'AEO 53'!I224</f>
        <v>64.372703999999999</v>
      </c>
      <c r="I117">
        <f>'AEO 53'!J224</f>
        <v>63.885917999999997</v>
      </c>
      <c r="J117">
        <f>'AEO 53'!K224</f>
        <v>63.432369000000001</v>
      </c>
      <c r="K117">
        <f>'AEO 53'!L224</f>
        <v>63.012878000000001</v>
      </c>
      <c r="L117">
        <f>'AEO 53'!M224</f>
        <v>62.626617000000003</v>
      </c>
      <c r="M117">
        <f>'AEO 53'!N224</f>
        <v>62.272559999999999</v>
      </c>
      <c r="N117">
        <f>'AEO 53'!O224</f>
        <v>61.950462000000002</v>
      </c>
      <c r="O117">
        <f>'AEO 53'!P224</f>
        <v>61.658554000000002</v>
      </c>
      <c r="P117">
        <f>'AEO 53'!Q224</f>
        <v>61.396403999999997</v>
      </c>
      <c r="Q117">
        <f>'AEO 53'!R224</f>
        <v>61.096077000000001</v>
      </c>
      <c r="R117">
        <f>'AEO 53'!S224</f>
        <v>60.811539000000003</v>
      </c>
      <c r="S117">
        <f>'AEO 53'!T224</f>
        <v>60.556057000000003</v>
      </c>
      <c r="T117">
        <f>'AEO 53'!U224</f>
        <v>60.329475000000002</v>
      </c>
      <c r="U117">
        <f>'AEO 53'!V224</f>
        <v>60.131695000000001</v>
      </c>
      <c r="V117">
        <f>'AEO 53'!W224</f>
        <v>59.962479000000002</v>
      </c>
      <c r="W117">
        <f>'AEO 53'!X224</f>
        <v>59.82159</v>
      </c>
      <c r="X117">
        <f>'AEO 53'!Y224</f>
        <v>59.804543000000002</v>
      </c>
      <c r="Y117">
        <f>'AEO 53'!Z224</f>
        <v>59.788592999999999</v>
      </c>
      <c r="Z117">
        <f>'AEO 53'!AA224</f>
        <v>59.773594000000003</v>
      </c>
      <c r="AA117">
        <f>'AEO 53'!AB224</f>
        <v>59.759433999999999</v>
      </c>
      <c r="AB117">
        <f>'AEO 53'!AC224</f>
        <v>59.746014000000002</v>
      </c>
      <c r="AC117">
        <f>'AEO 53'!AD224</f>
        <v>59.733283999999998</v>
      </c>
      <c r="AD117">
        <f>'AEO 53'!AE224</f>
        <v>59.721218</v>
      </c>
      <c r="AE117">
        <f>'AEO 53'!AF224</f>
        <v>59.709705</v>
      </c>
      <c r="AF117">
        <f>'AEO 53'!AG224</f>
        <v>59.698661999999999</v>
      </c>
      <c r="AG117">
        <f>'AEO 53'!AH224</f>
        <v>59.681888999999998</v>
      </c>
      <c r="AH117">
        <f>'AEO 53'!AI224</f>
        <v>-6.5690000000000002E-3</v>
      </c>
      <c r="AI117">
        <f>'AEO 53'!AJ224</f>
        <v>0</v>
      </c>
    </row>
    <row r="118" spans="1:35" x14ac:dyDescent="0.45">
      <c r="A118" t="str">
        <f>'AEO 53'!B225</f>
        <v xml:space="preserve">  Large Utility</v>
      </c>
      <c r="B118">
        <f>'AEO 53'!C225</f>
        <v>109.75393699999999</v>
      </c>
      <c r="C118">
        <f>'AEO 53'!D225</f>
        <v>107.740517</v>
      </c>
      <c r="D118">
        <f>'AEO 53'!E225</f>
        <v>105.865135</v>
      </c>
      <c r="E118">
        <f>'AEO 53'!F225</f>
        <v>103.806381</v>
      </c>
      <c r="F118">
        <f>'AEO 53'!G225</f>
        <v>102.11546300000001</v>
      </c>
      <c r="G118">
        <f>'AEO 53'!H225</f>
        <v>100.026405</v>
      </c>
      <c r="H118">
        <f>'AEO 53'!I225</f>
        <v>99.381141999999997</v>
      </c>
      <c r="I118">
        <f>'AEO 53'!J225</f>
        <v>98.719703999999993</v>
      </c>
      <c r="J118">
        <f>'AEO 53'!K225</f>
        <v>98.101662000000005</v>
      </c>
      <c r="K118">
        <f>'AEO 53'!L225</f>
        <v>97.527137999999994</v>
      </c>
      <c r="L118">
        <f>'AEO 53'!M225</f>
        <v>96.994865000000004</v>
      </c>
      <c r="M118">
        <f>'AEO 53'!N225</f>
        <v>96.503524999999996</v>
      </c>
      <c r="N118">
        <f>'AEO 53'!O225</f>
        <v>96.051940999999999</v>
      </c>
      <c r="O118">
        <f>'AEO 53'!P225</f>
        <v>95.638863000000001</v>
      </c>
      <c r="P118">
        <f>'AEO 53'!Q225</f>
        <v>95.264435000000006</v>
      </c>
      <c r="Q118">
        <f>'AEO 53'!R225</f>
        <v>94.863456999999997</v>
      </c>
      <c r="R118">
        <f>'AEO 53'!S225</f>
        <v>94.485022999999998</v>
      </c>
      <c r="S118">
        <f>'AEO 53'!T225</f>
        <v>94.144890000000004</v>
      </c>
      <c r="T118">
        <f>'AEO 53'!U225</f>
        <v>93.842895999999996</v>
      </c>
      <c r="U118">
        <f>'AEO 53'!V225</f>
        <v>93.579055999999994</v>
      </c>
      <c r="V118">
        <f>'AEO 53'!W225</f>
        <v>93.353110999999998</v>
      </c>
      <c r="W118">
        <f>'AEO 53'!X225</f>
        <v>93.164878999999999</v>
      </c>
      <c r="X118">
        <f>'AEO 53'!Y225</f>
        <v>93.140152</v>
      </c>
      <c r="Y118">
        <f>'AEO 53'!Z225</f>
        <v>93.116889999999998</v>
      </c>
      <c r="Z118">
        <f>'AEO 53'!AA225</f>
        <v>93.094893999999996</v>
      </c>
      <c r="AA118">
        <f>'AEO 53'!AB225</f>
        <v>93.074043000000003</v>
      </c>
      <c r="AB118">
        <f>'AEO 53'!AC225</f>
        <v>93.054152999999999</v>
      </c>
      <c r="AC118">
        <f>'AEO 53'!AD225</f>
        <v>93.035210000000006</v>
      </c>
      <c r="AD118">
        <f>'AEO 53'!AE225</f>
        <v>93.017135999999994</v>
      </c>
      <c r="AE118">
        <f>'AEO 53'!AF225</f>
        <v>92.999802000000003</v>
      </c>
      <c r="AF118">
        <f>'AEO 53'!AG225</f>
        <v>92.983101000000005</v>
      </c>
      <c r="AG118">
        <f>'AEO 53'!AH225</f>
        <v>92.960814999999997</v>
      </c>
      <c r="AH118">
        <f>'AEO 53'!AI225</f>
        <v>-5.3429999999999997E-3</v>
      </c>
      <c r="AI118">
        <f>'AEO 53'!AJ225</f>
        <v>0</v>
      </c>
    </row>
    <row r="119" spans="1:35" x14ac:dyDescent="0.45">
      <c r="A119" t="str">
        <f>'AEO 53'!B226</f>
        <v xml:space="preserve">  Small Crossover Trucks</v>
      </c>
      <c r="B119">
        <f>'AEO 53'!C226</f>
        <v>65.887900999999999</v>
      </c>
      <c r="C119">
        <f>'AEO 53'!D226</f>
        <v>64.397270000000006</v>
      </c>
      <c r="D119">
        <f>'AEO 53'!E226</f>
        <v>63.021827999999999</v>
      </c>
      <c r="E119">
        <f>'AEO 53'!F226</f>
        <v>61.682372999999998</v>
      </c>
      <c r="F119">
        <f>'AEO 53'!G226</f>
        <v>60.619709</v>
      </c>
      <c r="G119">
        <f>'AEO 53'!H226</f>
        <v>59.578685999999998</v>
      </c>
      <c r="H119">
        <f>'AEO 53'!I226</f>
        <v>58.894596</v>
      </c>
      <c r="I119">
        <f>'AEO 53'!J226</f>
        <v>58.364265000000003</v>
      </c>
      <c r="J119">
        <f>'AEO 53'!K226</f>
        <v>57.872669000000002</v>
      </c>
      <c r="K119">
        <f>'AEO 53'!L226</f>
        <v>57.424788999999997</v>
      </c>
      <c r="L119">
        <f>'AEO 53'!M226</f>
        <v>57.021652000000003</v>
      </c>
      <c r="M119">
        <f>'AEO 53'!N226</f>
        <v>56.661926000000001</v>
      </c>
      <c r="N119">
        <f>'AEO 53'!O226</f>
        <v>56.342590000000001</v>
      </c>
      <c r="O119">
        <f>'AEO 53'!P226</f>
        <v>56.060504999999999</v>
      </c>
      <c r="P119">
        <f>'AEO 53'!Q226</f>
        <v>55.812744000000002</v>
      </c>
      <c r="Q119">
        <f>'AEO 53'!R226</f>
        <v>55.529330999999999</v>
      </c>
      <c r="R119">
        <f>'AEO 53'!S226</f>
        <v>55.262337000000002</v>
      </c>
      <c r="S119">
        <f>'AEO 53'!T226</f>
        <v>55.023631999999999</v>
      </c>
      <c r="T119">
        <f>'AEO 53'!U226</f>
        <v>54.812275</v>
      </c>
      <c r="U119">
        <f>'AEO 53'!V226</f>
        <v>54.627605000000003</v>
      </c>
      <c r="V119">
        <f>'AEO 53'!W226</f>
        <v>54.46904</v>
      </c>
      <c r="W119">
        <f>'AEO 53'!X226</f>
        <v>54.335793000000002</v>
      </c>
      <c r="X119">
        <f>'AEO 53'!Y226</f>
        <v>54.321193999999998</v>
      </c>
      <c r="Y119">
        <f>'AEO 53'!Z226</f>
        <v>54.307578999999997</v>
      </c>
      <c r="Z119">
        <f>'AEO 53'!AA226</f>
        <v>54.294829999999997</v>
      </c>
      <c r="AA119">
        <f>'AEO 53'!AB226</f>
        <v>54.282822000000003</v>
      </c>
      <c r="AB119">
        <f>'AEO 53'!AC226</f>
        <v>54.271357999999999</v>
      </c>
      <c r="AC119">
        <f>'AEO 53'!AD226</f>
        <v>54.260539999999999</v>
      </c>
      <c r="AD119">
        <f>'AEO 53'!AE226</f>
        <v>54.250323999999999</v>
      </c>
      <c r="AE119">
        <f>'AEO 53'!AF226</f>
        <v>54.240527999999998</v>
      </c>
      <c r="AF119">
        <f>'AEO 53'!AG226</f>
        <v>54.231212999999997</v>
      </c>
      <c r="AG119">
        <f>'AEO 53'!AH226</f>
        <v>54.216095000000003</v>
      </c>
      <c r="AH119">
        <f>'AEO 53'!AI226</f>
        <v>-6.2700000000000004E-3</v>
      </c>
      <c r="AI119">
        <f>'AEO 53'!AJ226</f>
        <v>0</v>
      </c>
    </row>
    <row r="120" spans="1:35" x14ac:dyDescent="0.45">
      <c r="A120" t="str">
        <f>'AEO 53'!B227</f>
        <v xml:space="preserve">  Large Crossover Trucks</v>
      </c>
      <c r="B120">
        <f>'AEO 53'!C227</f>
        <v>84.975029000000006</v>
      </c>
      <c r="C120">
        <f>'AEO 53'!D227</f>
        <v>83.144295</v>
      </c>
      <c r="D120">
        <f>'AEO 53'!E227</f>
        <v>81.113831000000005</v>
      </c>
      <c r="E120">
        <f>'AEO 53'!F227</f>
        <v>79.504585000000006</v>
      </c>
      <c r="F120">
        <f>'AEO 53'!G227</f>
        <v>78.138901000000004</v>
      </c>
      <c r="G120">
        <f>'AEO 53'!H227</f>
        <v>76.804451</v>
      </c>
      <c r="H120">
        <f>'AEO 53'!I227</f>
        <v>76.147407999999999</v>
      </c>
      <c r="I120">
        <f>'AEO 53'!J227</f>
        <v>75.494438000000002</v>
      </c>
      <c r="J120">
        <f>'AEO 53'!K227</f>
        <v>74.890404000000004</v>
      </c>
      <c r="K120">
        <f>'AEO 53'!L227</f>
        <v>74.339187999999993</v>
      </c>
      <c r="L120">
        <f>'AEO 53'!M227</f>
        <v>73.841301000000001</v>
      </c>
      <c r="M120">
        <f>'AEO 53'!N227</f>
        <v>73.395163999999994</v>
      </c>
      <c r="N120">
        <f>'AEO 53'!O227</f>
        <v>72.997208000000001</v>
      </c>
      <c r="O120">
        <f>'AEO 53'!P227</f>
        <v>72.643699999999995</v>
      </c>
      <c r="P120">
        <f>'AEO 53'!Q227</f>
        <v>72.331153999999998</v>
      </c>
      <c r="Q120">
        <f>'AEO 53'!R227</f>
        <v>71.989020999999994</v>
      </c>
      <c r="R120">
        <f>'AEO 53'!S227</f>
        <v>71.669060000000002</v>
      </c>
      <c r="S120">
        <f>'AEO 53'!T227</f>
        <v>71.382819999999995</v>
      </c>
      <c r="T120">
        <f>'AEO 53'!U227</f>
        <v>71.129210999999998</v>
      </c>
      <c r="U120">
        <f>'AEO 53'!V227</f>
        <v>70.907500999999996</v>
      </c>
      <c r="V120">
        <f>'AEO 53'!W227</f>
        <v>70.716965000000002</v>
      </c>
      <c r="W120">
        <f>'AEO 53'!X227</f>
        <v>70.556670999999994</v>
      </c>
      <c r="X120">
        <f>'AEO 53'!Y227</f>
        <v>70.538002000000006</v>
      </c>
      <c r="Y120">
        <f>'AEO 53'!Z227</f>
        <v>70.520493000000002</v>
      </c>
      <c r="Z120">
        <f>'AEO 53'!AA227</f>
        <v>70.504013</v>
      </c>
      <c r="AA120">
        <f>'AEO 53'!AB227</f>
        <v>70.488433999999998</v>
      </c>
      <c r="AB120">
        <f>'AEO 53'!AC227</f>
        <v>70.473633000000007</v>
      </c>
      <c r="AC120">
        <f>'AEO 53'!AD227</f>
        <v>70.459594999999993</v>
      </c>
      <c r="AD120">
        <f>'AEO 53'!AE227</f>
        <v>70.446258999999998</v>
      </c>
      <c r="AE120">
        <f>'AEO 53'!AF227</f>
        <v>70.433525000000003</v>
      </c>
      <c r="AF120">
        <f>'AEO 53'!AG227</f>
        <v>70.421295000000001</v>
      </c>
      <c r="AG120">
        <f>'AEO 53'!AH227</f>
        <v>70.403380999999996</v>
      </c>
      <c r="AH120">
        <f>'AEO 53'!AI227</f>
        <v>-6.0499999999999998E-3</v>
      </c>
      <c r="AI120">
        <f>'AEO 53'!AJ227</f>
        <v>0</v>
      </c>
    </row>
    <row r="122" spans="1:35" x14ac:dyDescent="0.45">
      <c r="A122" s="25" t="str">
        <f>A6</f>
        <v xml:space="preserve">   Plug-in 10 Gasoline Hybrid</v>
      </c>
    </row>
    <row r="123" spans="1:35" x14ac:dyDescent="0.45">
      <c r="A123" t="str">
        <f>'AEO 53'!B52</f>
        <v xml:space="preserve">  Mini-compact Cars</v>
      </c>
      <c r="B123">
        <f>'AEO 53'!C52</f>
        <v>0</v>
      </c>
      <c r="C123">
        <f>'AEO 53'!D52</f>
        <v>0</v>
      </c>
      <c r="D123">
        <f>'AEO 53'!E52</f>
        <v>0</v>
      </c>
      <c r="E123">
        <f>'AEO 53'!F52</f>
        <v>0</v>
      </c>
      <c r="F123">
        <f>'AEO 53'!G52</f>
        <v>0</v>
      </c>
      <c r="G123">
        <f>'AEO 53'!H52</f>
        <v>0</v>
      </c>
      <c r="H123">
        <f>'AEO 53'!I52</f>
        <v>0</v>
      </c>
      <c r="I123">
        <f>'AEO 53'!J52</f>
        <v>0</v>
      </c>
      <c r="J123">
        <f>'AEO 53'!K52</f>
        <v>0</v>
      </c>
      <c r="K123">
        <f>'AEO 53'!L52</f>
        <v>0</v>
      </c>
      <c r="L123">
        <f>'AEO 53'!M52</f>
        <v>0</v>
      </c>
      <c r="M123">
        <f>'AEO 53'!N52</f>
        <v>0</v>
      </c>
      <c r="N123">
        <f>'AEO 53'!O52</f>
        <v>0</v>
      </c>
      <c r="O123">
        <f>'AEO 53'!P52</f>
        <v>0</v>
      </c>
      <c r="P123">
        <f>'AEO 53'!Q52</f>
        <v>0</v>
      </c>
      <c r="Q123">
        <f>'AEO 53'!R52</f>
        <v>0</v>
      </c>
      <c r="R123">
        <f>'AEO 53'!S52</f>
        <v>0</v>
      </c>
      <c r="S123">
        <f>'AEO 53'!T52</f>
        <v>0</v>
      </c>
      <c r="T123">
        <f>'AEO 53'!U52</f>
        <v>0</v>
      </c>
      <c r="U123">
        <f>'AEO 53'!V52</f>
        <v>0</v>
      </c>
      <c r="V123">
        <f>'AEO 53'!W52</f>
        <v>0</v>
      </c>
      <c r="W123">
        <f>'AEO 53'!X52</f>
        <v>0</v>
      </c>
      <c r="X123">
        <f>'AEO 53'!Y52</f>
        <v>0</v>
      </c>
      <c r="Y123">
        <f>'AEO 53'!Z52</f>
        <v>0</v>
      </c>
      <c r="Z123">
        <f>'AEO 53'!AA52</f>
        <v>0</v>
      </c>
      <c r="AA123">
        <f>'AEO 53'!AB52</f>
        <v>0</v>
      </c>
      <c r="AB123">
        <f>'AEO 53'!AC52</f>
        <v>0</v>
      </c>
      <c r="AC123">
        <f>'AEO 53'!AD52</f>
        <v>0</v>
      </c>
      <c r="AD123">
        <f>'AEO 53'!AE52</f>
        <v>0</v>
      </c>
      <c r="AE123">
        <f>'AEO 53'!AF52</f>
        <v>0</v>
      </c>
      <c r="AF123">
        <f>'AEO 53'!AG52</f>
        <v>0</v>
      </c>
      <c r="AG123">
        <f>'AEO 53'!AH52</f>
        <v>0</v>
      </c>
      <c r="AH123" t="str">
        <f>'AEO 53'!AI52</f>
        <v>- -</v>
      </c>
      <c r="AI123">
        <f>'AEO 53'!AJ52</f>
        <v>0</v>
      </c>
    </row>
    <row r="124" spans="1:35" x14ac:dyDescent="0.45">
      <c r="A124" t="str">
        <f>'AEO 53'!B53</f>
        <v xml:space="preserve">  Subcompact Cars</v>
      </c>
      <c r="B124">
        <f>'AEO 53'!C53</f>
        <v>0</v>
      </c>
      <c r="C124">
        <f>'AEO 53'!D53</f>
        <v>0</v>
      </c>
      <c r="D124">
        <f>'AEO 53'!E53</f>
        <v>0</v>
      </c>
      <c r="E124">
        <f>'AEO 53'!F53</f>
        <v>0</v>
      </c>
      <c r="F124">
        <f>'AEO 53'!G53</f>
        <v>0</v>
      </c>
      <c r="G124">
        <f>'AEO 53'!H53</f>
        <v>0</v>
      </c>
      <c r="H124">
        <f>'AEO 53'!I53</f>
        <v>49.850879999999997</v>
      </c>
      <c r="I124">
        <f>'AEO 53'!J53</f>
        <v>49.736153000000002</v>
      </c>
      <c r="J124">
        <f>'AEO 53'!K53</f>
        <v>49.631217999999997</v>
      </c>
      <c r="K124">
        <f>'AEO 53'!L53</f>
        <v>49.554015999999997</v>
      </c>
      <c r="L124">
        <f>'AEO 53'!M53</f>
        <v>49.503712</v>
      </c>
      <c r="M124">
        <f>'AEO 53'!N53</f>
        <v>49.474238999999997</v>
      </c>
      <c r="N124">
        <f>'AEO 53'!O53</f>
        <v>49.473540999999997</v>
      </c>
      <c r="O124">
        <f>'AEO 53'!P53</f>
        <v>49.492725</v>
      </c>
      <c r="P124">
        <f>'AEO 53'!Q53</f>
        <v>49.523983000000001</v>
      </c>
      <c r="Q124">
        <f>'AEO 53'!R53</f>
        <v>49.502991000000002</v>
      </c>
      <c r="R124">
        <f>'AEO 53'!S53</f>
        <v>49.479129999999998</v>
      </c>
      <c r="S124">
        <f>'AEO 53'!T53</f>
        <v>49.461136000000003</v>
      </c>
      <c r="T124">
        <f>'AEO 53'!U53</f>
        <v>49.450657</v>
      </c>
      <c r="U124">
        <f>'AEO 53'!V53</f>
        <v>49.441654</v>
      </c>
      <c r="V124">
        <f>'AEO 53'!W53</f>
        <v>49.435687999999999</v>
      </c>
      <c r="W124">
        <f>'AEO 53'!X53</f>
        <v>49.435389999999998</v>
      </c>
      <c r="X124">
        <f>'AEO 53'!Y53</f>
        <v>49.458649000000001</v>
      </c>
      <c r="Y124">
        <f>'AEO 53'!Z53</f>
        <v>49.479725000000002</v>
      </c>
      <c r="Z124">
        <f>'AEO 53'!AA53</f>
        <v>49.503459999999997</v>
      </c>
      <c r="AA124">
        <f>'AEO 53'!AB53</f>
        <v>49.527217999999998</v>
      </c>
      <c r="AB124">
        <f>'AEO 53'!AC53</f>
        <v>49.549937999999997</v>
      </c>
      <c r="AC124">
        <f>'AEO 53'!AD53</f>
        <v>49.576053999999999</v>
      </c>
      <c r="AD124">
        <f>'AEO 53'!AE53</f>
        <v>49.597819999999999</v>
      </c>
      <c r="AE124">
        <f>'AEO 53'!AF53</f>
        <v>49.620865000000002</v>
      </c>
      <c r="AF124">
        <f>'AEO 53'!AG53</f>
        <v>49.644553999999999</v>
      </c>
      <c r="AG124">
        <f>'AEO 53'!AH53</f>
        <v>49.662350000000004</v>
      </c>
      <c r="AH124" t="str">
        <f>'AEO 53'!AI53</f>
        <v>- -</v>
      </c>
      <c r="AI124">
        <f>'AEO 53'!AJ53</f>
        <v>0</v>
      </c>
    </row>
    <row r="125" spans="1:35" x14ac:dyDescent="0.45">
      <c r="A125" t="str">
        <f>'AEO 53'!B54</f>
        <v xml:space="preserve">  Compact Cars</v>
      </c>
      <c r="B125">
        <f>'AEO 53'!C54</f>
        <v>38.180129999999998</v>
      </c>
      <c r="C125">
        <f>'AEO 53'!D54</f>
        <v>38.308624000000002</v>
      </c>
      <c r="D125">
        <f>'AEO 53'!E54</f>
        <v>38.388710000000003</v>
      </c>
      <c r="E125">
        <f>'AEO 53'!F54</f>
        <v>38.520111</v>
      </c>
      <c r="F125">
        <f>'AEO 53'!G54</f>
        <v>38.551825999999998</v>
      </c>
      <c r="G125">
        <f>'AEO 53'!H54</f>
        <v>38.449294999999999</v>
      </c>
      <c r="H125">
        <f>'AEO 53'!I54</f>
        <v>38.874344000000001</v>
      </c>
      <c r="I125">
        <f>'AEO 53'!J54</f>
        <v>38.774292000000003</v>
      </c>
      <c r="J125">
        <f>'AEO 53'!K54</f>
        <v>38.672362999999997</v>
      </c>
      <c r="K125">
        <f>'AEO 53'!L54</f>
        <v>38.598221000000002</v>
      </c>
      <c r="L125">
        <f>'AEO 53'!M54</f>
        <v>38.551372999999998</v>
      </c>
      <c r="M125">
        <f>'AEO 53'!N54</f>
        <v>38.525039999999997</v>
      </c>
      <c r="N125">
        <f>'AEO 53'!O54</f>
        <v>38.528815999999999</v>
      </c>
      <c r="O125">
        <f>'AEO 53'!P54</f>
        <v>38.551913999999996</v>
      </c>
      <c r="P125">
        <f>'AEO 53'!Q54</f>
        <v>38.586632000000002</v>
      </c>
      <c r="Q125">
        <f>'AEO 53'!R54</f>
        <v>38.570296999999997</v>
      </c>
      <c r="R125">
        <f>'AEO 53'!S54</f>
        <v>38.551513999999997</v>
      </c>
      <c r="S125">
        <f>'AEO 53'!T54</f>
        <v>38.538482999999999</v>
      </c>
      <c r="T125">
        <f>'AEO 53'!U54</f>
        <v>38.532448000000002</v>
      </c>
      <c r="U125">
        <f>'AEO 53'!V54</f>
        <v>38.527504</v>
      </c>
      <c r="V125">
        <f>'AEO 53'!W54</f>
        <v>38.525531999999998</v>
      </c>
      <c r="W125">
        <f>'AEO 53'!X54</f>
        <v>38.529812</v>
      </c>
      <c r="X125">
        <f>'AEO 53'!Y54</f>
        <v>38.555861999999998</v>
      </c>
      <c r="Y125">
        <f>'AEO 53'!Z54</f>
        <v>38.579369</v>
      </c>
      <c r="Z125">
        <f>'AEO 53'!AA54</f>
        <v>38.605843</v>
      </c>
      <c r="AA125">
        <f>'AEO 53'!AB54</f>
        <v>38.632396999999997</v>
      </c>
      <c r="AB125">
        <f>'AEO 53'!AC54</f>
        <v>38.657963000000002</v>
      </c>
      <c r="AC125">
        <f>'AEO 53'!AD54</f>
        <v>38.687286</v>
      </c>
      <c r="AD125">
        <f>'AEO 53'!AE54</f>
        <v>38.711590000000001</v>
      </c>
      <c r="AE125">
        <f>'AEO 53'!AF54</f>
        <v>38.737423</v>
      </c>
      <c r="AF125">
        <f>'AEO 53'!AG54</f>
        <v>38.763869999999997</v>
      </c>
      <c r="AG125">
        <f>'AEO 53'!AH54</f>
        <v>38.784534000000001</v>
      </c>
      <c r="AH125">
        <f>'AEO 53'!AI54</f>
        <v>5.0699999999999996E-4</v>
      </c>
      <c r="AI125">
        <f>'AEO 53'!AJ54</f>
        <v>0</v>
      </c>
    </row>
    <row r="126" spans="1:35" x14ac:dyDescent="0.45">
      <c r="A126" t="str">
        <f>'AEO 53'!B55</f>
        <v xml:space="preserve">  Midsize Cars</v>
      </c>
      <c r="B126">
        <f>'AEO 53'!C55</f>
        <v>37.781334000000001</v>
      </c>
      <c r="C126">
        <f>'AEO 53'!D55</f>
        <v>37.875996000000001</v>
      </c>
      <c r="D126">
        <f>'AEO 53'!E55</f>
        <v>37.867621999999997</v>
      </c>
      <c r="E126">
        <f>'AEO 53'!F55</f>
        <v>37.880043000000001</v>
      </c>
      <c r="F126">
        <f>'AEO 53'!G55</f>
        <v>37.795437</v>
      </c>
      <c r="G126">
        <f>'AEO 53'!H55</f>
        <v>37.653858</v>
      </c>
      <c r="H126">
        <f>'AEO 53'!I55</f>
        <v>38.299346999999997</v>
      </c>
      <c r="I126">
        <f>'AEO 53'!J55</f>
        <v>38.155662999999997</v>
      </c>
      <c r="J126">
        <f>'AEO 53'!K55</f>
        <v>38.010219999999997</v>
      </c>
      <c r="K126">
        <f>'AEO 53'!L55</f>
        <v>37.897723999999997</v>
      </c>
      <c r="L126">
        <f>'AEO 53'!M55</f>
        <v>37.818001000000002</v>
      </c>
      <c r="M126">
        <f>'AEO 53'!N55</f>
        <v>37.765765999999999</v>
      </c>
      <c r="N126">
        <f>'AEO 53'!O55</f>
        <v>37.748767999999998</v>
      </c>
      <c r="O126">
        <f>'AEO 53'!P55</f>
        <v>37.755549999999999</v>
      </c>
      <c r="P126">
        <f>'AEO 53'!Q55</f>
        <v>37.777434999999997</v>
      </c>
      <c r="Q126">
        <f>'AEO 53'!R55</f>
        <v>37.749802000000003</v>
      </c>
      <c r="R126">
        <f>'AEO 53'!S55</f>
        <v>37.722172</v>
      </c>
      <c r="S126">
        <f>'AEO 53'!T55</f>
        <v>37.701332000000001</v>
      </c>
      <c r="T126">
        <f>'AEO 53'!U55</f>
        <v>37.688338999999999</v>
      </c>
      <c r="U126">
        <f>'AEO 53'!V55</f>
        <v>37.676945000000003</v>
      </c>
      <c r="V126">
        <f>'AEO 53'!W55</f>
        <v>37.668757999999997</v>
      </c>
      <c r="W126">
        <f>'AEO 53'!X55</f>
        <v>37.666221999999998</v>
      </c>
      <c r="X126">
        <f>'AEO 53'!Y55</f>
        <v>37.689292999999999</v>
      </c>
      <c r="Y126">
        <f>'AEO 53'!Z55</f>
        <v>37.71011</v>
      </c>
      <c r="Z126">
        <f>'AEO 53'!AA55</f>
        <v>37.733387</v>
      </c>
      <c r="AA126">
        <f>'AEO 53'!AB55</f>
        <v>37.756625999999997</v>
      </c>
      <c r="AB126">
        <f>'AEO 53'!AC55</f>
        <v>37.778979999999997</v>
      </c>
      <c r="AC126">
        <f>'AEO 53'!AD55</f>
        <v>37.804400999999999</v>
      </c>
      <c r="AD126">
        <f>'AEO 53'!AE55</f>
        <v>37.82555</v>
      </c>
      <c r="AE126">
        <f>'AEO 53'!AF55</f>
        <v>37.848038000000003</v>
      </c>
      <c r="AF126">
        <f>'AEO 53'!AG55</f>
        <v>37.870902999999998</v>
      </c>
      <c r="AG126">
        <f>'AEO 53'!AH55</f>
        <v>37.887974</v>
      </c>
      <c r="AH126">
        <f>'AEO 53'!AI55</f>
        <v>9.1000000000000003E-5</v>
      </c>
      <c r="AI126">
        <f>'AEO 53'!AJ55</f>
        <v>0</v>
      </c>
    </row>
    <row r="127" spans="1:35" x14ac:dyDescent="0.45">
      <c r="A127" t="str">
        <f>'AEO 53'!B56</f>
        <v xml:space="preserve">  Large Cars</v>
      </c>
      <c r="B127">
        <f>'AEO 53'!C56</f>
        <v>47.760596999999997</v>
      </c>
      <c r="C127">
        <f>'AEO 53'!D56</f>
        <v>47.784202999999998</v>
      </c>
      <c r="D127">
        <f>'AEO 53'!E56</f>
        <v>47.774448</v>
      </c>
      <c r="E127">
        <f>'AEO 53'!F56</f>
        <v>47.715159999999997</v>
      </c>
      <c r="F127">
        <f>'AEO 53'!G56</f>
        <v>47.485573000000002</v>
      </c>
      <c r="G127">
        <f>'AEO 53'!H56</f>
        <v>47.224068000000003</v>
      </c>
      <c r="H127">
        <f>'AEO 53'!I56</f>
        <v>47.583019</v>
      </c>
      <c r="I127">
        <f>'AEO 53'!J56</f>
        <v>47.331318000000003</v>
      </c>
      <c r="J127">
        <f>'AEO 53'!K56</f>
        <v>47.088267999999999</v>
      </c>
      <c r="K127">
        <f>'AEO 53'!L56</f>
        <v>46.890892000000001</v>
      </c>
      <c r="L127">
        <f>'AEO 53'!M56</f>
        <v>46.741241000000002</v>
      </c>
      <c r="M127">
        <f>'AEO 53'!N56</f>
        <v>46.633957000000002</v>
      </c>
      <c r="N127">
        <f>'AEO 53'!O56</f>
        <v>46.574001000000003</v>
      </c>
      <c r="O127">
        <f>'AEO 53'!P56</f>
        <v>46.547977000000003</v>
      </c>
      <c r="P127">
        <f>'AEO 53'!Q56</f>
        <v>46.544846</v>
      </c>
      <c r="Q127">
        <f>'AEO 53'!R56</f>
        <v>46.497523999999999</v>
      </c>
      <c r="R127">
        <f>'AEO 53'!S56</f>
        <v>46.453110000000002</v>
      </c>
      <c r="S127">
        <f>'AEO 53'!T56</f>
        <v>46.418030000000002</v>
      </c>
      <c r="T127">
        <f>'AEO 53'!U56</f>
        <v>46.392024999999997</v>
      </c>
      <c r="U127">
        <f>'AEO 53'!V56</f>
        <v>46.369090999999997</v>
      </c>
      <c r="V127">
        <f>'AEO 53'!W56</f>
        <v>46.350025000000002</v>
      </c>
      <c r="W127">
        <f>'AEO 53'!X56</f>
        <v>46.336514000000001</v>
      </c>
      <c r="X127">
        <f>'AEO 53'!Y56</f>
        <v>46.357376000000002</v>
      </c>
      <c r="Y127">
        <f>'AEO 53'!Z56</f>
        <v>46.376204999999999</v>
      </c>
      <c r="Z127">
        <f>'AEO 53'!AA56</f>
        <v>46.397274000000003</v>
      </c>
      <c r="AA127">
        <f>'AEO 53'!AB56</f>
        <v>46.418278000000001</v>
      </c>
      <c r="AB127">
        <f>'AEO 53'!AC56</f>
        <v>46.438361999999998</v>
      </c>
      <c r="AC127">
        <f>'AEO 53'!AD56</f>
        <v>46.461246000000003</v>
      </c>
      <c r="AD127">
        <f>'AEO 53'!AE56</f>
        <v>46.480288999999999</v>
      </c>
      <c r="AE127">
        <f>'AEO 53'!AF56</f>
        <v>46.500445999999997</v>
      </c>
      <c r="AF127">
        <f>'AEO 53'!AG56</f>
        <v>46.520958</v>
      </c>
      <c r="AG127">
        <f>'AEO 53'!AH56</f>
        <v>46.535457999999998</v>
      </c>
      <c r="AH127">
        <f>'AEO 53'!AI56</f>
        <v>-8.3799999999999999E-4</v>
      </c>
      <c r="AI127">
        <f>'AEO 53'!AJ56</f>
        <v>0</v>
      </c>
    </row>
    <row r="128" spans="1:35" x14ac:dyDescent="0.45">
      <c r="A128" t="str">
        <f>'AEO 53'!B57</f>
        <v xml:space="preserve">  Two Seater Cars</v>
      </c>
      <c r="B128">
        <f>'AEO 53'!C57</f>
        <v>114.79130600000001</v>
      </c>
      <c r="C128">
        <f>'AEO 53'!D57</f>
        <v>114.903976</v>
      </c>
      <c r="D128">
        <f>'AEO 53'!E57</f>
        <v>115.02149199999999</v>
      </c>
      <c r="E128">
        <f>'AEO 53'!F57</f>
        <v>114.95842</v>
      </c>
      <c r="F128">
        <f>'AEO 53'!G57</f>
        <v>114.963982</v>
      </c>
      <c r="G128">
        <f>'AEO 53'!H57</f>
        <v>114.715126</v>
      </c>
      <c r="H128">
        <f>'AEO 53'!I57</f>
        <v>114.712379</v>
      </c>
      <c r="I128">
        <f>'AEO 53'!J57</f>
        <v>114.46386699999999</v>
      </c>
      <c r="J128">
        <f>'AEO 53'!K57</f>
        <v>114.22943100000001</v>
      </c>
      <c r="K128">
        <f>'AEO 53'!L57</f>
        <v>114.039169</v>
      </c>
      <c r="L128">
        <f>'AEO 53'!M57</f>
        <v>113.89402800000001</v>
      </c>
      <c r="M128">
        <f>'AEO 53'!N57</f>
        <v>113.79061900000001</v>
      </c>
      <c r="N128">
        <f>'AEO 53'!O57</f>
        <v>113.734283</v>
      </c>
      <c r="O128">
        <f>'AEO 53'!P57</f>
        <v>113.71193700000001</v>
      </c>
      <c r="P128">
        <f>'AEO 53'!Q57</f>
        <v>113.712311</v>
      </c>
      <c r="Q128">
        <f>'AEO 53'!R57</f>
        <v>113.667084</v>
      </c>
      <c r="R128">
        <f>'AEO 53'!S57</f>
        <v>113.62348900000001</v>
      </c>
      <c r="S128">
        <f>'AEO 53'!T57</f>
        <v>113.588493</v>
      </c>
      <c r="T128">
        <f>'AEO 53'!U57</f>
        <v>113.562836</v>
      </c>
      <c r="U128">
        <f>'AEO 53'!V57</f>
        <v>113.540825</v>
      </c>
      <c r="V128">
        <f>'AEO 53'!W57</f>
        <v>113.522423</v>
      </c>
      <c r="W128">
        <f>'AEO 53'!X57</f>
        <v>113.509697</v>
      </c>
      <c r="X128">
        <f>'AEO 53'!Y57</f>
        <v>113.530586</v>
      </c>
      <c r="Y128">
        <f>'AEO 53'!Z57</f>
        <v>113.549538</v>
      </c>
      <c r="Z128">
        <f>'AEO 53'!AA57</f>
        <v>113.570938</v>
      </c>
      <c r="AA128">
        <f>'AEO 53'!AB57</f>
        <v>113.59236900000001</v>
      </c>
      <c r="AB128">
        <f>'AEO 53'!AC57</f>
        <v>113.61262499999999</v>
      </c>
      <c r="AC128">
        <f>'AEO 53'!AD57</f>
        <v>113.635986</v>
      </c>
      <c r="AD128">
        <f>'AEO 53'!AE57</f>
        <v>113.655495</v>
      </c>
      <c r="AE128">
        <f>'AEO 53'!AF57</f>
        <v>113.67591899999999</v>
      </c>
      <c r="AF128">
        <f>'AEO 53'!AG57</f>
        <v>113.696907</v>
      </c>
      <c r="AG128">
        <f>'AEO 53'!AH57</f>
        <v>113.71178399999999</v>
      </c>
      <c r="AH128">
        <f>'AEO 53'!AI57</f>
        <v>-3.0499999999999999E-4</v>
      </c>
      <c r="AI128">
        <f>'AEO 53'!AJ57</f>
        <v>0</v>
      </c>
    </row>
    <row r="129" spans="1:35" x14ac:dyDescent="0.45">
      <c r="A129" t="str">
        <f>'AEO 53'!B58</f>
        <v xml:space="preserve">  Small Crossover Cars</v>
      </c>
      <c r="B129">
        <f>'AEO 53'!C58</f>
        <v>33.787388</v>
      </c>
      <c r="C129">
        <f>'AEO 53'!D58</f>
        <v>33.928176999999998</v>
      </c>
      <c r="D129">
        <f>'AEO 53'!E58</f>
        <v>34.013038999999999</v>
      </c>
      <c r="E129">
        <f>'AEO 53'!F58</f>
        <v>34.160831000000002</v>
      </c>
      <c r="F129">
        <f>'AEO 53'!G58</f>
        <v>34.196452999999998</v>
      </c>
      <c r="G129">
        <f>'AEO 53'!H58</f>
        <v>34.135905999999999</v>
      </c>
      <c r="H129">
        <f>'AEO 53'!I58</f>
        <v>34.652729000000001</v>
      </c>
      <c r="I129">
        <f>'AEO 53'!J58</f>
        <v>34.596764</v>
      </c>
      <c r="J129">
        <f>'AEO 53'!K58</f>
        <v>34.540131000000002</v>
      </c>
      <c r="K129">
        <f>'AEO 53'!L58</f>
        <v>34.502544</v>
      </c>
      <c r="L129">
        <f>'AEO 53'!M58</f>
        <v>34.483055</v>
      </c>
      <c r="M129">
        <f>'AEO 53'!N58</f>
        <v>34.478057999999997</v>
      </c>
      <c r="N129">
        <f>'AEO 53'!O58</f>
        <v>34.49371</v>
      </c>
      <c r="O129">
        <f>'AEO 53'!P58</f>
        <v>34.522796999999997</v>
      </c>
      <c r="P129">
        <f>'AEO 53'!Q58</f>
        <v>34.560417000000001</v>
      </c>
      <c r="Q129">
        <f>'AEO 53'!R58</f>
        <v>34.544159000000001</v>
      </c>
      <c r="R129">
        <f>'AEO 53'!S58</f>
        <v>34.522812000000002</v>
      </c>
      <c r="S129">
        <f>'AEO 53'!T58</f>
        <v>34.506236999999999</v>
      </c>
      <c r="T129">
        <f>'AEO 53'!U58</f>
        <v>34.495735000000003</v>
      </c>
      <c r="U129">
        <f>'AEO 53'!V58</f>
        <v>34.486992000000001</v>
      </c>
      <c r="V129">
        <f>'AEO 53'!W58</f>
        <v>34.481257999999997</v>
      </c>
      <c r="W129">
        <f>'AEO 53'!X58</f>
        <v>34.480656000000003</v>
      </c>
      <c r="X129">
        <f>'AEO 53'!Y58</f>
        <v>34.498783000000003</v>
      </c>
      <c r="Y129">
        <f>'AEO 53'!Z58</f>
        <v>34.515331000000003</v>
      </c>
      <c r="Z129">
        <f>'AEO 53'!AA58</f>
        <v>34.533859</v>
      </c>
      <c r="AA129">
        <f>'AEO 53'!AB58</f>
        <v>34.552455999999999</v>
      </c>
      <c r="AB129">
        <f>'AEO 53'!AC58</f>
        <v>34.570427000000002</v>
      </c>
      <c r="AC129">
        <f>'AEO 53'!AD58</f>
        <v>34.590865999999998</v>
      </c>
      <c r="AD129">
        <f>'AEO 53'!AE58</f>
        <v>34.608077999999999</v>
      </c>
      <c r="AE129">
        <f>'AEO 53'!AF58</f>
        <v>34.626269999999998</v>
      </c>
      <c r="AF129">
        <f>'AEO 53'!AG58</f>
        <v>34.644717999999997</v>
      </c>
      <c r="AG129">
        <f>'AEO 53'!AH58</f>
        <v>34.671120000000002</v>
      </c>
      <c r="AH129">
        <f>'AEO 53'!AI58</f>
        <v>8.3299999999999997E-4</v>
      </c>
      <c r="AI129">
        <f>'AEO 53'!AJ58</f>
        <v>0</v>
      </c>
    </row>
    <row r="130" spans="1:35" x14ac:dyDescent="0.45">
      <c r="A130" t="str">
        <f>'AEO 53'!B59</f>
        <v xml:space="preserve">  Large Crossover Cars</v>
      </c>
      <c r="B130">
        <f>'AEO 53'!C59</f>
        <v>43.283603999999997</v>
      </c>
      <c r="C130">
        <f>'AEO 53'!D59</f>
        <v>43.386875000000003</v>
      </c>
      <c r="D130">
        <f>'AEO 53'!E59</f>
        <v>43.437038000000001</v>
      </c>
      <c r="E130">
        <f>'AEO 53'!F59</f>
        <v>43.491928000000001</v>
      </c>
      <c r="F130">
        <f>'AEO 53'!G59</f>
        <v>43.512718</v>
      </c>
      <c r="G130">
        <f>'AEO 53'!H59</f>
        <v>43.478713999999997</v>
      </c>
      <c r="H130">
        <f>'AEO 53'!I59</f>
        <v>43.958514999999998</v>
      </c>
      <c r="I130">
        <f>'AEO 53'!J59</f>
        <v>43.858798999999998</v>
      </c>
      <c r="J130">
        <f>'AEO 53'!K59</f>
        <v>43.769725999999999</v>
      </c>
      <c r="K130">
        <f>'AEO 53'!L59</f>
        <v>43.702396</v>
      </c>
      <c r="L130">
        <f>'AEO 53'!M59</f>
        <v>43.657150000000001</v>
      </c>
      <c r="M130">
        <f>'AEO 53'!N59</f>
        <v>43.631293999999997</v>
      </c>
      <c r="N130">
        <f>'AEO 53'!O59</f>
        <v>43.628273</v>
      </c>
      <c r="O130">
        <f>'AEO 53'!P59</f>
        <v>43.642105000000001</v>
      </c>
      <c r="P130">
        <f>'AEO 53'!Q59</f>
        <v>43.666728999999997</v>
      </c>
      <c r="Q130">
        <f>'AEO 53'!R59</f>
        <v>43.637058000000003</v>
      </c>
      <c r="R130">
        <f>'AEO 53'!S59</f>
        <v>43.603442999999999</v>
      </c>
      <c r="S130">
        <f>'AEO 53'!T59</f>
        <v>43.575726000000003</v>
      </c>
      <c r="T130">
        <f>'AEO 53'!U59</f>
        <v>43.554268</v>
      </c>
      <c r="U130">
        <f>'AEO 53'!V59</f>
        <v>43.535823999999998</v>
      </c>
      <c r="V130">
        <f>'AEO 53'!W59</f>
        <v>43.520843999999997</v>
      </c>
      <c r="W130">
        <f>'AEO 53'!X59</f>
        <v>43.510356999999999</v>
      </c>
      <c r="X130">
        <f>'AEO 53'!Y59</f>
        <v>43.522854000000002</v>
      </c>
      <c r="Y130">
        <f>'AEO 53'!Z59</f>
        <v>43.534401000000003</v>
      </c>
      <c r="Z130">
        <f>'AEO 53'!AA59</f>
        <v>43.547381999999999</v>
      </c>
      <c r="AA130">
        <f>'AEO 53'!AB59</f>
        <v>43.560459000000002</v>
      </c>
      <c r="AB130">
        <f>'AEO 53'!AC59</f>
        <v>43.572952000000001</v>
      </c>
      <c r="AC130">
        <f>'AEO 53'!AD59</f>
        <v>43.587322</v>
      </c>
      <c r="AD130">
        <f>'AEO 53'!AE59</f>
        <v>43.599625000000003</v>
      </c>
      <c r="AE130">
        <f>'AEO 53'!AF59</f>
        <v>43.612499</v>
      </c>
      <c r="AF130">
        <f>'AEO 53'!AG59</f>
        <v>43.625816</v>
      </c>
      <c r="AG130">
        <f>'AEO 53'!AH59</f>
        <v>43.633057000000001</v>
      </c>
      <c r="AH130">
        <f>'AEO 53'!AI59</f>
        <v>2.5900000000000001E-4</v>
      </c>
      <c r="AI130">
        <f>'AEO 53'!AJ59</f>
        <v>0</v>
      </c>
    </row>
    <row r="131" spans="1:35" x14ac:dyDescent="0.45">
      <c r="A131" t="str">
        <f>'AEO 53'!B60</f>
        <v xml:space="preserve">  Small Pickup</v>
      </c>
      <c r="B131">
        <f>'AEO 53'!C60</f>
        <v>0</v>
      </c>
      <c r="C131">
        <f>'AEO 53'!D60</f>
        <v>0</v>
      </c>
      <c r="D131">
        <f>'AEO 53'!E60</f>
        <v>0</v>
      </c>
      <c r="E131">
        <f>'AEO 53'!F60</f>
        <v>0</v>
      </c>
      <c r="F131">
        <f>'AEO 53'!G60</f>
        <v>0</v>
      </c>
      <c r="G131">
        <f>'AEO 53'!H60</f>
        <v>0</v>
      </c>
      <c r="H131">
        <f>'AEO 53'!I60</f>
        <v>0</v>
      </c>
      <c r="I131">
        <f>'AEO 53'!J60</f>
        <v>0</v>
      </c>
      <c r="J131">
        <f>'AEO 53'!K60</f>
        <v>0</v>
      </c>
      <c r="K131">
        <f>'AEO 53'!L60</f>
        <v>0</v>
      </c>
      <c r="L131">
        <f>'AEO 53'!M60</f>
        <v>0</v>
      </c>
      <c r="M131">
        <f>'AEO 53'!N60</f>
        <v>0</v>
      </c>
      <c r="N131">
        <f>'AEO 53'!O60</f>
        <v>0</v>
      </c>
      <c r="O131">
        <f>'AEO 53'!P60</f>
        <v>0</v>
      </c>
      <c r="P131">
        <f>'AEO 53'!Q60</f>
        <v>0</v>
      </c>
      <c r="Q131">
        <f>'AEO 53'!R60</f>
        <v>0</v>
      </c>
      <c r="R131">
        <f>'AEO 53'!S60</f>
        <v>0</v>
      </c>
      <c r="S131">
        <f>'AEO 53'!T60</f>
        <v>0</v>
      </c>
      <c r="T131">
        <f>'AEO 53'!U60</f>
        <v>0</v>
      </c>
      <c r="U131">
        <f>'AEO 53'!V60</f>
        <v>0</v>
      </c>
      <c r="V131">
        <f>'AEO 53'!W60</f>
        <v>0</v>
      </c>
      <c r="W131">
        <f>'AEO 53'!X60</f>
        <v>0</v>
      </c>
      <c r="X131">
        <f>'AEO 53'!Y60</f>
        <v>0</v>
      </c>
      <c r="Y131">
        <f>'AEO 53'!Z60</f>
        <v>0</v>
      </c>
      <c r="Z131">
        <f>'AEO 53'!AA60</f>
        <v>0</v>
      </c>
      <c r="AA131">
        <f>'AEO 53'!AB60</f>
        <v>0</v>
      </c>
      <c r="AB131">
        <f>'AEO 53'!AC60</f>
        <v>0</v>
      </c>
      <c r="AC131">
        <f>'AEO 53'!AD60</f>
        <v>0</v>
      </c>
      <c r="AD131">
        <f>'AEO 53'!AE60</f>
        <v>0</v>
      </c>
      <c r="AE131">
        <f>'AEO 53'!AF60</f>
        <v>0</v>
      </c>
      <c r="AF131">
        <f>'AEO 53'!AG60</f>
        <v>0</v>
      </c>
      <c r="AG131">
        <f>'AEO 53'!AH60</f>
        <v>0</v>
      </c>
      <c r="AH131" t="str">
        <f>'AEO 53'!AI60</f>
        <v>- -</v>
      </c>
      <c r="AI131">
        <f>'AEO 53'!AJ60</f>
        <v>0</v>
      </c>
    </row>
    <row r="132" spans="1:35" x14ac:dyDescent="0.45">
      <c r="A132" t="str">
        <f>'AEO 53'!B61</f>
        <v xml:space="preserve">  Large Pickup</v>
      </c>
      <c r="B132">
        <f>'AEO 53'!C61</f>
        <v>0</v>
      </c>
      <c r="C132">
        <f>'AEO 53'!D61</f>
        <v>0</v>
      </c>
      <c r="D132">
        <f>'AEO 53'!E61</f>
        <v>0</v>
      </c>
      <c r="E132">
        <f>'AEO 53'!F61</f>
        <v>0</v>
      </c>
      <c r="F132">
        <f>'AEO 53'!G61</f>
        <v>0</v>
      </c>
      <c r="G132">
        <f>'AEO 53'!H61</f>
        <v>0</v>
      </c>
      <c r="H132">
        <f>'AEO 53'!I61</f>
        <v>0</v>
      </c>
      <c r="I132">
        <f>'AEO 53'!J61</f>
        <v>0</v>
      </c>
      <c r="J132">
        <f>'AEO 53'!K61</f>
        <v>0</v>
      </c>
      <c r="K132">
        <f>'AEO 53'!L61</f>
        <v>0</v>
      </c>
      <c r="L132">
        <f>'AEO 53'!M61</f>
        <v>0</v>
      </c>
      <c r="M132">
        <f>'AEO 53'!N61</f>
        <v>0</v>
      </c>
      <c r="N132">
        <f>'AEO 53'!O61</f>
        <v>0</v>
      </c>
      <c r="O132">
        <f>'AEO 53'!P61</f>
        <v>0</v>
      </c>
      <c r="P132">
        <f>'AEO 53'!Q61</f>
        <v>0</v>
      </c>
      <c r="Q132">
        <f>'AEO 53'!R61</f>
        <v>0</v>
      </c>
      <c r="R132">
        <f>'AEO 53'!S61</f>
        <v>0</v>
      </c>
      <c r="S132">
        <f>'AEO 53'!T61</f>
        <v>0</v>
      </c>
      <c r="T132">
        <f>'AEO 53'!U61</f>
        <v>0</v>
      </c>
      <c r="U132">
        <f>'AEO 53'!V61</f>
        <v>0</v>
      </c>
      <c r="V132">
        <f>'AEO 53'!W61</f>
        <v>0</v>
      </c>
      <c r="W132">
        <f>'AEO 53'!X61</f>
        <v>0</v>
      </c>
      <c r="X132">
        <f>'AEO 53'!Y61</f>
        <v>0</v>
      </c>
      <c r="Y132">
        <f>'AEO 53'!Z61</f>
        <v>0</v>
      </c>
      <c r="Z132">
        <f>'AEO 53'!AA61</f>
        <v>0</v>
      </c>
      <c r="AA132">
        <f>'AEO 53'!AB61</f>
        <v>0</v>
      </c>
      <c r="AB132">
        <f>'AEO 53'!AC61</f>
        <v>0</v>
      </c>
      <c r="AC132">
        <f>'AEO 53'!AD61</f>
        <v>0</v>
      </c>
      <c r="AD132">
        <f>'AEO 53'!AE61</f>
        <v>0</v>
      </c>
      <c r="AE132">
        <f>'AEO 53'!AF61</f>
        <v>0</v>
      </c>
      <c r="AF132">
        <f>'AEO 53'!AG61</f>
        <v>0</v>
      </c>
      <c r="AG132">
        <f>'AEO 53'!AH61</f>
        <v>0</v>
      </c>
      <c r="AH132" t="str">
        <f>'AEO 53'!AI61</f>
        <v>- -</v>
      </c>
      <c r="AI132">
        <f>'AEO 53'!AJ61</f>
        <v>0</v>
      </c>
    </row>
    <row r="133" spans="1:35" x14ac:dyDescent="0.45">
      <c r="A133" t="str">
        <f>'AEO 53'!B62</f>
        <v xml:space="preserve">  Small Van</v>
      </c>
      <c r="B133">
        <f>'AEO 53'!C62</f>
        <v>42.853661000000002</v>
      </c>
      <c r="C133">
        <f>'AEO 53'!D62</f>
        <v>42.928443999999999</v>
      </c>
      <c r="D133">
        <f>'AEO 53'!E62</f>
        <v>42.956676000000002</v>
      </c>
      <c r="E133">
        <f>'AEO 53'!F62</f>
        <v>42.944201999999997</v>
      </c>
      <c r="F133">
        <f>'AEO 53'!G62</f>
        <v>42.830002</v>
      </c>
      <c r="G133">
        <f>'AEO 53'!H62</f>
        <v>42.824447999999997</v>
      </c>
      <c r="H133">
        <f>'AEO 53'!I62</f>
        <v>43.331116000000002</v>
      </c>
      <c r="I133">
        <f>'AEO 53'!J62</f>
        <v>43.142302999999998</v>
      </c>
      <c r="J133">
        <f>'AEO 53'!K62</f>
        <v>42.973846000000002</v>
      </c>
      <c r="K133">
        <f>'AEO 53'!L62</f>
        <v>42.836013999999999</v>
      </c>
      <c r="L133">
        <f>'AEO 53'!M62</f>
        <v>42.731566999999998</v>
      </c>
      <c r="M133">
        <f>'AEO 53'!N62</f>
        <v>42.658893999999997</v>
      </c>
      <c r="N133">
        <f>'AEO 53'!O62</f>
        <v>42.616652999999999</v>
      </c>
      <c r="O133">
        <f>'AEO 53'!P62</f>
        <v>42.598362000000002</v>
      </c>
      <c r="P133">
        <f>'AEO 53'!Q62</f>
        <v>42.598166999999997</v>
      </c>
      <c r="Q133">
        <f>'AEO 53'!R62</f>
        <v>42.547984999999997</v>
      </c>
      <c r="R133">
        <f>'AEO 53'!S62</f>
        <v>42.496029</v>
      </c>
      <c r="S133">
        <f>'AEO 53'!T62</f>
        <v>42.452198000000003</v>
      </c>
      <c r="T133">
        <f>'AEO 53'!U62</f>
        <v>42.415385999999998</v>
      </c>
      <c r="U133">
        <f>'AEO 53'!V62</f>
        <v>42.383372999999999</v>
      </c>
      <c r="V133">
        <f>'AEO 53'!W62</f>
        <v>42.355899999999998</v>
      </c>
      <c r="W133">
        <f>'AEO 53'!X62</f>
        <v>42.332489000000002</v>
      </c>
      <c r="X133">
        <f>'AEO 53'!Y62</f>
        <v>42.339565</v>
      </c>
      <c r="Y133">
        <f>'AEO 53'!Z62</f>
        <v>42.346283</v>
      </c>
      <c r="Z133">
        <f>'AEO 53'!AA62</f>
        <v>42.353596000000003</v>
      </c>
      <c r="AA133">
        <f>'AEO 53'!AB62</f>
        <v>42.360970000000002</v>
      </c>
      <c r="AB133">
        <f>'AEO 53'!AC62</f>
        <v>42.368206000000001</v>
      </c>
      <c r="AC133">
        <f>'AEO 53'!AD62</f>
        <v>42.376148000000001</v>
      </c>
      <c r="AD133">
        <f>'AEO 53'!AE62</f>
        <v>42.383277999999997</v>
      </c>
      <c r="AE133">
        <f>'AEO 53'!AF62</f>
        <v>42.390746999999998</v>
      </c>
      <c r="AF133">
        <f>'AEO 53'!AG62</f>
        <v>42.398311999999997</v>
      </c>
      <c r="AG133">
        <f>'AEO 53'!AH62</f>
        <v>42.399757000000001</v>
      </c>
      <c r="AH133">
        <f>'AEO 53'!AI62</f>
        <v>-3.4299999999999999E-4</v>
      </c>
      <c r="AI133">
        <f>'AEO 53'!AJ62</f>
        <v>0</v>
      </c>
    </row>
    <row r="134" spans="1:35" x14ac:dyDescent="0.45">
      <c r="A134" t="str">
        <f>'AEO 53'!B63</f>
        <v xml:space="preserve">  Large Van</v>
      </c>
      <c r="B134">
        <f>'AEO 53'!C63</f>
        <v>0</v>
      </c>
      <c r="C134">
        <f>'AEO 53'!D63</f>
        <v>0</v>
      </c>
      <c r="D134">
        <f>'AEO 53'!E63</f>
        <v>0</v>
      </c>
      <c r="E134">
        <f>'AEO 53'!F63</f>
        <v>0</v>
      </c>
      <c r="F134">
        <f>'AEO 53'!G63</f>
        <v>0</v>
      </c>
      <c r="G134">
        <f>'AEO 53'!H63</f>
        <v>0</v>
      </c>
      <c r="H134">
        <f>'AEO 53'!I63</f>
        <v>0</v>
      </c>
      <c r="I134">
        <f>'AEO 53'!J63</f>
        <v>0</v>
      </c>
      <c r="J134">
        <f>'AEO 53'!K63</f>
        <v>0</v>
      </c>
      <c r="K134">
        <f>'AEO 53'!L63</f>
        <v>0</v>
      </c>
      <c r="L134">
        <f>'AEO 53'!M63</f>
        <v>0</v>
      </c>
      <c r="M134">
        <f>'AEO 53'!N63</f>
        <v>0</v>
      </c>
      <c r="N134">
        <f>'AEO 53'!O63</f>
        <v>0</v>
      </c>
      <c r="O134">
        <f>'AEO 53'!P63</f>
        <v>0</v>
      </c>
      <c r="P134">
        <f>'AEO 53'!Q63</f>
        <v>0</v>
      </c>
      <c r="Q134">
        <f>'AEO 53'!R63</f>
        <v>0</v>
      </c>
      <c r="R134">
        <f>'AEO 53'!S63</f>
        <v>0</v>
      </c>
      <c r="S134">
        <f>'AEO 53'!T63</f>
        <v>0</v>
      </c>
      <c r="T134">
        <f>'AEO 53'!U63</f>
        <v>0</v>
      </c>
      <c r="U134">
        <f>'AEO 53'!V63</f>
        <v>0</v>
      </c>
      <c r="V134">
        <f>'AEO 53'!W63</f>
        <v>0</v>
      </c>
      <c r="W134">
        <f>'AEO 53'!X63</f>
        <v>0</v>
      </c>
      <c r="X134">
        <f>'AEO 53'!Y63</f>
        <v>0</v>
      </c>
      <c r="Y134">
        <f>'AEO 53'!Z63</f>
        <v>0</v>
      </c>
      <c r="Z134">
        <f>'AEO 53'!AA63</f>
        <v>0</v>
      </c>
      <c r="AA134">
        <f>'AEO 53'!AB63</f>
        <v>0</v>
      </c>
      <c r="AB134">
        <f>'AEO 53'!AC63</f>
        <v>0</v>
      </c>
      <c r="AC134">
        <f>'AEO 53'!AD63</f>
        <v>0</v>
      </c>
      <c r="AD134">
        <f>'AEO 53'!AE63</f>
        <v>0</v>
      </c>
      <c r="AE134">
        <f>'AEO 53'!AF63</f>
        <v>0</v>
      </c>
      <c r="AF134">
        <f>'AEO 53'!AG63</f>
        <v>0</v>
      </c>
      <c r="AG134">
        <f>'AEO 53'!AH63</f>
        <v>0</v>
      </c>
      <c r="AH134" t="str">
        <f>'AEO 53'!AI63</f>
        <v>- -</v>
      </c>
      <c r="AI134">
        <f>'AEO 53'!AJ63</f>
        <v>0</v>
      </c>
    </row>
    <row r="135" spans="1:35" x14ac:dyDescent="0.45">
      <c r="A135" t="str">
        <f>'AEO 53'!B64</f>
        <v xml:space="preserve">  Small Utility</v>
      </c>
      <c r="B135">
        <f>'AEO 53'!C64</f>
        <v>0</v>
      </c>
      <c r="C135">
        <f>'AEO 53'!D64</f>
        <v>46.0779</v>
      </c>
      <c r="D135">
        <f>'AEO 53'!E64</f>
        <v>46.225346000000002</v>
      </c>
      <c r="E135">
        <f>'AEO 53'!F64</f>
        <v>46.299458000000001</v>
      </c>
      <c r="F135">
        <f>'AEO 53'!G64</f>
        <v>46.339751999999997</v>
      </c>
      <c r="G135">
        <f>'AEO 53'!H64</f>
        <v>46.442748999999999</v>
      </c>
      <c r="H135">
        <f>'AEO 53'!I64</f>
        <v>46.775393999999999</v>
      </c>
      <c r="I135">
        <f>'AEO 53'!J64</f>
        <v>46.596527000000002</v>
      </c>
      <c r="J135">
        <f>'AEO 53'!K64</f>
        <v>46.437057000000003</v>
      </c>
      <c r="K135">
        <f>'AEO 53'!L64</f>
        <v>46.308200999999997</v>
      </c>
      <c r="L135">
        <f>'AEO 53'!M64</f>
        <v>46.212299000000002</v>
      </c>
      <c r="M135">
        <f>'AEO 53'!N64</f>
        <v>46.147530000000003</v>
      </c>
      <c r="N135">
        <f>'AEO 53'!O64</f>
        <v>46.113525000000003</v>
      </c>
      <c r="O135">
        <f>'AEO 53'!P64</f>
        <v>46.102741000000002</v>
      </c>
      <c r="P135">
        <f>'AEO 53'!Q64</f>
        <v>46.109366999999999</v>
      </c>
      <c r="Q135">
        <f>'AEO 53'!R64</f>
        <v>46.065556000000001</v>
      </c>
      <c r="R135">
        <f>'AEO 53'!S64</f>
        <v>46.019748999999997</v>
      </c>
      <c r="S135">
        <f>'AEO 53'!T64</f>
        <v>45.981727999999997</v>
      </c>
      <c r="T135">
        <f>'AEO 53'!U64</f>
        <v>45.950996000000004</v>
      </c>
      <c r="U135">
        <f>'AEO 53'!V64</f>
        <v>45.924590999999999</v>
      </c>
      <c r="V135">
        <f>'AEO 53'!W64</f>
        <v>45.902343999999999</v>
      </c>
      <c r="W135">
        <f>'AEO 53'!X64</f>
        <v>45.884704999999997</v>
      </c>
      <c r="X135">
        <f>'AEO 53'!Y64</f>
        <v>45.895744000000001</v>
      </c>
      <c r="Y135">
        <f>'AEO 53'!Z64</f>
        <v>45.906101</v>
      </c>
      <c r="Z135">
        <f>'AEO 53'!AA64</f>
        <v>45.917743999999999</v>
      </c>
      <c r="AA135">
        <f>'AEO 53'!AB64</f>
        <v>45.929585000000003</v>
      </c>
      <c r="AB135">
        <f>'AEO 53'!AC64</f>
        <v>45.941113000000001</v>
      </c>
      <c r="AC135">
        <f>'AEO 53'!AD64</f>
        <v>45.954300000000003</v>
      </c>
      <c r="AD135">
        <f>'AEO 53'!AE64</f>
        <v>45.965752000000002</v>
      </c>
      <c r="AE135">
        <f>'AEO 53'!AF64</f>
        <v>45.977943000000003</v>
      </c>
      <c r="AF135">
        <f>'AEO 53'!AG64</f>
        <v>45.990532000000002</v>
      </c>
      <c r="AG135">
        <f>'AEO 53'!AH64</f>
        <v>45.997180999999998</v>
      </c>
      <c r="AH135" t="str">
        <f>'AEO 53'!AI64</f>
        <v>- -</v>
      </c>
      <c r="AI135">
        <f>'AEO 53'!AJ64</f>
        <v>0</v>
      </c>
    </row>
    <row r="136" spans="1:35" x14ac:dyDescent="0.45">
      <c r="A136" t="str">
        <f>'AEO 53'!B65</f>
        <v xml:space="preserve">  Large Utility</v>
      </c>
      <c r="B136">
        <f>'AEO 53'!C65</f>
        <v>0</v>
      </c>
      <c r="C136">
        <f>'AEO 53'!D65</f>
        <v>0</v>
      </c>
      <c r="D136">
        <f>'AEO 53'!E65</f>
        <v>0</v>
      </c>
      <c r="E136">
        <f>'AEO 53'!F65</f>
        <v>0</v>
      </c>
      <c r="F136">
        <f>'AEO 53'!G65</f>
        <v>0</v>
      </c>
      <c r="G136">
        <f>'AEO 53'!H65</f>
        <v>0</v>
      </c>
      <c r="H136">
        <f>'AEO 53'!I65</f>
        <v>0</v>
      </c>
      <c r="I136">
        <f>'AEO 53'!J65</f>
        <v>0</v>
      </c>
      <c r="J136">
        <f>'AEO 53'!K65</f>
        <v>0</v>
      </c>
      <c r="K136">
        <f>'AEO 53'!L65</f>
        <v>0</v>
      </c>
      <c r="L136">
        <f>'AEO 53'!M65</f>
        <v>0</v>
      </c>
      <c r="M136">
        <f>'AEO 53'!N65</f>
        <v>0</v>
      </c>
      <c r="N136">
        <f>'AEO 53'!O65</f>
        <v>0</v>
      </c>
      <c r="O136">
        <f>'AEO 53'!P65</f>
        <v>0</v>
      </c>
      <c r="P136">
        <f>'AEO 53'!Q65</f>
        <v>0</v>
      </c>
      <c r="Q136">
        <f>'AEO 53'!R65</f>
        <v>0</v>
      </c>
      <c r="R136">
        <f>'AEO 53'!S65</f>
        <v>0</v>
      </c>
      <c r="S136">
        <f>'AEO 53'!T65</f>
        <v>0</v>
      </c>
      <c r="T136">
        <f>'AEO 53'!U65</f>
        <v>0</v>
      </c>
      <c r="U136">
        <f>'AEO 53'!V65</f>
        <v>0</v>
      </c>
      <c r="V136">
        <f>'AEO 53'!W65</f>
        <v>0</v>
      </c>
      <c r="W136">
        <f>'AEO 53'!X65</f>
        <v>0</v>
      </c>
      <c r="X136">
        <f>'AEO 53'!Y65</f>
        <v>0</v>
      </c>
      <c r="Y136">
        <f>'AEO 53'!Z65</f>
        <v>0</v>
      </c>
      <c r="Z136">
        <f>'AEO 53'!AA65</f>
        <v>0</v>
      </c>
      <c r="AA136">
        <f>'AEO 53'!AB65</f>
        <v>0</v>
      </c>
      <c r="AB136">
        <f>'AEO 53'!AC65</f>
        <v>0</v>
      </c>
      <c r="AC136">
        <f>'AEO 53'!AD65</f>
        <v>0</v>
      </c>
      <c r="AD136">
        <f>'AEO 53'!AE65</f>
        <v>0</v>
      </c>
      <c r="AE136">
        <f>'AEO 53'!AF65</f>
        <v>0</v>
      </c>
      <c r="AF136">
        <f>'AEO 53'!AG65</f>
        <v>0</v>
      </c>
      <c r="AG136">
        <f>'AEO 53'!AH65</f>
        <v>0</v>
      </c>
      <c r="AH136" t="str">
        <f>'AEO 53'!AI65</f>
        <v>- -</v>
      </c>
      <c r="AI136">
        <f>'AEO 53'!AJ65</f>
        <v>0</v>
      </c>
    </row>
    <row r="137" spans="1:35" x14ac:dyDescent="0.45">
      <c r="A137" t="str">
        <f>'AEO 53'!B66</f>
        <v xml:space="preserve">  Small Crossover Trucks</v>
      </c>
      <c r="B137">
        <f>'AEO 53'!C66</f>
        <v>37.859375</v>
      </c>
      <c r="C137">
        <f>'AEO 53'!D66</f>
        <v>37.901843999999997</v>
      </c>
      <c r="D137">
        <f>'AEO 53'!E66</f>
        <v>37.944923000000003</v>
      </c>
      <c r="E137">
        <f>'AEO 53'!F66</f>
        <v>38.127789</v>
      </c>
      <c r="F137">
        <f>'AEO 53'!G66</f>
        <v>38.160442000000003</v>
      </c>
      <c r="G137">
        <f>'AEO 53'!H66</f>
        <v>38.273173999999997</v>
      </c>
      <c r="H137">
        <f>'AEO 53'!I66</f>
        <v>38.960616999999999</v>
      </c>
      <c r="I137">
        <f>'AEO 53'!J66</f>
        <v>38.892249999999997</v>
      </c>
      <c r="J137">
        <f>'AEO 53'!K66</f>
        <v>38.834220999999999</v>
      </c>
      <c r="K137">
        <f>'AEO 53'!L66</f>
        <v>38.795437</v>
      </c>
      <c r="L137">
        <f>'AEO 53'!M66</f>
        <v>38.775149999999996</v>
      </c>
      <c r="M137">
        <f>'AEO 53'!N66</f>
        <v>38.769539000000002</v>
      </c>
      <c r="N137">
        <f>'AEO 53'!O66</f>
        <v>38.785229000000001</v>
      </c>
      <c r="O137">
        <f>'AEO 53'!P66</f>
        <v>38.814816</v>
      </c>
      <c r="P137">
        <f>'AEO 53'!Q66</f>
        <v>38.853026999999997</v>
      </c>
      <c r="Q137">
        <f>'AEO 53'!R66</f>
        <v>38.836578000000003</v>
      </c>
      <c r="R137">
        <f>'AEO 53'!S66</f>
        <v>38.815261999999997</v>
      </c>
      <c r="S137">
        <f>'AEO 53'!T66</f>
        <v>38.798884999999999</v>
      </c>
      <c r="T137">
        <f>'AEO 53'!U66</f>
        <v>38.789169000000001</v>
      </c>
      <c r="U137">
        <f>'AEO 53'!V66</f>
        <v>38.781326</v>
      </c>
      <c r="V137">
        <f>'AEO 53'!W66</f>
        <v>38.776665000000001</v>
      </c>
      <c r="W137">
        <f>'AEO 53'!X66</f>
        <v>38.777863000000004</v>
      </c>
      <c r="X137">
        <f>'AEO 53'!Y66</f>
        <v>38.798332000000002</v>
      </c>
      <c r="Y137">
        <f>'AEO 53'!Z66</f>
        <v>38.817036000000002</v>
      </c>
      <c r="Z137">
        <f>'AEO 53'!AA66</f>
        <v>38.838206999999997</v>
      </c>
      <c r="AA137">
        <f>'AEO 53'!AB66</f>
        <v>38.859580999999999</v>
      </c>
      <c r="AB137">
        <f>'AEO 53'!AC66</f>
        <v>38.880085000000001</v>
      </c>
      <c r="AC137">
        <f>'AEO 53'!AD66</f>
        <v>38.903534000000001</v>
      </c>
      <c r="AD137">
        <f>'AEO 53'!AE66</f>
        <v>38.923084000000003</v>
      </c>
      <c r="AE137">
        <f>'AEO 53'!AF66</f>
        <v>38.943854999999999</v>
      </c>
      <c r="AF137">
        <f>'AEO 53'!AG66</f>
        <v>38.965023000000002</v>
      </c>
      <c r="AG137">
        <f>'AEO 53'!AH66</f>
        <v>38.982948</v>
      </c>
      <c r="AH137">
        <f>'AEO 53'!AI66</f>
        <v>9.4399999999999996E-4</v>
      </c>
      <c r="AI137">
        <f>'AEO 53'!AJ66</f>
        <v>0</v>
      </c>
    </row>
    <row r="138" spans="1:35" x14ac:dyDescent="0.45">
      <c r="A138" t="str">
        <f>'AEO 53'!B67</f>
        <v xml:space="preserve">  Large Crossover Trucks</v>
      </c>
      <c r="B138">
        <f>'AEO 53'!C67</f>
        <v>51.315246999999999</v>
      </c>
      <c r="C138">
        <f>'AEO 53'!D67</f>
        <v>51.349708999999997</v>
      </c>
      <c r="D138">
        <f>'AEO 53'!E67</f>
        <v>51.466042000000002</v>
      </c>
      <c r="E138">
        <f>'AEO 53'!F67</f>
        <v>51.514977000000002</v>
      </c>
      <c r="F138">
        <f>'AEO 53'!G67</f>
        <v>51.500731999999999</v>
      </c>
      <c r="G138">
        <f>'AEO 53'!H67</f>
        <v>51.450806</v>
      </c>
      <c r="H138">
        <f>'AEO 53'!I67</f>
        <v>51.735518999999996</v>
      </c>
      <c r="I138">
        <f>'AEO 53'!J67</f>
        <v>51.704250000000002</v>
      </c>
      <c r="J138">
        <f>'AEO 53'!K67</f>
        <v>51.618000000000002</v>
      </c>
      <c r="K138">
        <f>'AEO 53'!L67</f>
        <v>51.552264999999998</v>
      </c>
      <c r="L138">
        <f>'AEO 53'!M67</f>
        <v>51.508617000000001</v>
      </c>
      <c r="M138">
        <f>'AEO 53'!N67</f>
        <v>51.483378999999999</v>
      </c>
      <c r="N138">
        <f>'AEO 53'!O67</f>
        <v>51.482323000000001</v>
      </c>
      <c r="O138">
        <f>'AEO 53'!P67</f>
        <v>51.497768000000001</v>
      </c>
      <c r="P138">
        <f>'AEO 53'!Q67</f>
        <v>51.524113</v>
      </c>
      <c r="Q138">
        <f>'AEO 53'!R67</f>
        <v>51.496918000000001</v>
      </c>
      <c r="R138">
        <f>'AEO 53'!S67</f>
        <v>51.465964999999997</v>
      </c>
      <c r="S138">
        <f>'AEO 53'!T67</f>
        <v>51.440925999999997</v>
      </c>
      <c r="T138">
        <f>'AEO 53'!U67</f>
        <v>51.422977000000003</v>
      </c>
      <c r="U138">
        <f>'AEO 53'!V67</f>
        <v>51.407618999999997</v>
      </c>
      <c r="V138">
        <f>'AEO 53'!W67</f>
        <v>51.396079999999998</v>
      </c>
      <c r="W138">
        <f>'AEO 53'!X67</f>
        <v>51.390296999999997</v>
      </c>
      <c r="X138">
        <f>'AEO 53'!Y67</f>
        <v>51.407893999999999</v>
      </c>
      <c r="Y138">
        <f>'AEO 53'!Z67</f>
        <v>51.423884999999999</v>
      </c>
      <c r="Z138">
        <f>'AEO 53'!AA67</f>
        <v>51.441799000000003</v>
      </c>
      <c r="AA138">
        <f>'AEO 53'!AB67</f>
        <v>51.459727999999998</v>
      </c>
      <c r="AB138">
        <f>'AEO 53'!AC67</f>
        <v>51.477001000000001</v>
      </c>
      <c r="AC138">
        <f>'AEO 53'!AD67</f>
        <v>51.496704000000001</v>
      </c>
      <c r="AD138">
        <f>'AEO 53'!AE67</f>
        <v>51.513202999999997</v>
      </c>
      <c r="AE138">
        <f>'AEO 53'!AF67</f>
        <v>51.530743000000001</v>
      </c>
      <c r="AF138">
        <f>'AEO 53'!AG67</f>
        <v>51.548622000000002</v>
      </c>
      <c r="AG138">
        <f>'AEO 53'!AH67</f>
        <v>51.560516</v>
      </c>
      <c r="AH138">
        <f>'AEO 53'!AI67</f>
        <v>1.54E-4</v>
      </c>
      <c r="AI138">
        <f>'AEO 53'!AJ67</f>
        <v>0</v>
      </c>
    </row>
    <row r="140" spans="1:35" x14ac:dyDescent="0.45">
      <c r="A140" t="str">
        <f>A7</f>
        <v xml:space="preserve">   Plug-in 40 Gasoline Hybrid</v>
      </c>
    </row>
    <row r="141" spans="1:35" x14ac:dyDescent="0.45">
      <c r="A141" t="str">
        <f>'AEO 53'!B70</f>
        <v xml:space="preserve">  Mini-compact Cars</v>
      </c>
      <c r="B141">
        <f>'AEO 53'!C70</f>
        <v>0</v>
      </c>
      <c r="C141">
        <f>'AEO 53'!D70</f>
        <v>0</v>
      </c>
      <c r="D141">
        <f>'AEO 53'!E70</f>
        <v>0</v>
      </c>
      <c r="E141">
        <f>'AEO 53'!F70</f>
        <v>0</v>
      </c>
      <c r="F141">
        <f>'AEO 53'!G70</f>
        <v>0</v>
      </c>
      <c r="G141">
        <f>'AEO 53'!H70</f>
        <v>0</v>
      </c>
      <c r="H141">
        <f>'AEO 53'!I70</f>
        <v>0</v>
      </c>
      <c r="I141">
        <f>'AEO 53'!J70</f>
        <v>0</v>
      </c>
      <c r="J141">
        <f>'AEO 53'!K70</f>
        <v>0</v>
      </c>
      <c r="K141">
        <f>'AEO 53'!L70</f>
        <v>0</v>
      </c>
      <c r="L141">
        <f>'AEO 53'!M70</f>
        <v>0</v>
      </c>
      <c r="M141">
        <f>'AEO 53'!N70</f>
        <v>0</v>
      </c>
      <c r="N141">
        <f>'AEO 53'!O70</f>
        <v>0</v>
      </c>
      <c r="O141">
        <f>'AEO 53'!P70</f>
        <v>0</v>
      </c>
      <c r="P141">
        <f>'AEO 53'!Q70</f>
        <v>0</v>
      </c>
      <c r="Q141">
        <f>'AEO 53'!R70</f>
        <v>0</v>
      </c>
      <c r="R141">
        <f>'AEO 53'!S70</f>
        <v>0</v>
      </c>
      <c r="S141">
        <f>'AEO 53'!T70</f>
        <v>0</v>
      </c>
      <c r="T141">
        <f>'AEO 53'!U70</f>
        <v>0</v>
      </c>
      <c r="U141">
        <f>'AEO 53'!V70</f>
        <v>0</v>
      </c>
      <c r="V141">
        <f>'AEO 53'!W70</f>
        <v>0</v>
      </c>
      <c r="W141">
        <f>'AEO 53'!X70</f>
        <v>0</v>
      </c>
      <c r="X141">
        <f>'AEO 53'!Y70</f>
        <v>0</v>
      </c>
      <c r="Y141">
        <f>'AEO 53'!Z70</f>
        <v>0</v>
      </c>
      <c r="Z141">
        <f>'AEO 53'!AA70</f>
        <v>0</v>
      </c>
      <c r="AA141">
        <f>'AEO 53'!AB70</f>
        <v>0</v>
      </c>
      <c r="AB141">
        <f>'AEO 53'!AC70</f>
        <v>0</v>
      </c>
      <c r="AC141">
        <f>'AEO 53'!AD70</f>
        <v>0</v>
      </c>
      <c r="AD141">
        <f>'AEO 53'!AE70</f>
        <v>0</v>
      </c>
      <c r="AE141">
        <f>'AEO 53'!AF70</f>
        <v>0</v>
      </c>
      <c r="AF141">
        <f>'AEO 53'!AG70</f>
        <v>0</v>
      </c>
      <c r="AG141">
        <f>'AEO 53'!AH70</f>
        <v>0</v>
      </c>
      <c r="AH141" t="str">
        <f>'AEO 53'!AI70</f>
        <v>- -</v>
      </c>
      <c r="AI141">
        <f>'AEO 53'!AJ70</f>
        <v>0</v>
      </c>
    </row>
    <row r="142" spans="1:35" x14ac:dyDescent="0.45">
      <c r="A142" t="str">
        <f>'AEO 53'!B71</f>
        <v xml:space="preserve">  Subcompact Cars</v>
      </c>
      <c r="B142">
        <f>'AEO 53'!C71</f>
        <v>53.542599000000003</v>
      </c>
      <c r="C142">
        <f>'AEO 53'!D71</f>
        <v>53.400478</v>
      </c>
      <c r="D142">
        <f>'AEO 53'!E71</f>
        <v>53.553531999999997</v>
      </c>
      <c r="E142">
        <f>'AEO 53'!F71</f>
        <v>53.719535999999998</v>
      </c>
      <c r="F142">
        <f>'AEO 53'!G71</f>
        <v>53.528046000000003</v>
      </c>
      <c r="G142">
        <f>'AEO 53'!H71</f>
        <v>53.313431000000001</v>
      </c>
      <c r="H142">
        <f>'AEO 53'!I71</f>
        <v>53.309811000000003</v>
      </c>
      <c r="I142">
        <f>'AEO 53'!J71</f>
        <v>53.141624</v>
      </c>
      <c r="J142">
        <f>'AEO 53'!K71</f>
        <v>52.972332000000002</v>
      </c>
      <c r="K142">
        <f>'AEO 53'!L71</f>
        <v>52.834816000000004</v>
      </c>
      <c r="L142">
        <f>'AEO 53'!M71</f>
        <v>52.727832999999997</v>
      </c>
      <c r="M142">
        <f>'AEO 53'!N71</f>
        <v>52.646163999999999</v>
      </c>
      <c r="N142">
        <f>'AEO 53'!O71</f>
        <v>52.598247999999998</v>
      </c>
      <c r="O142">
        <f>'AEO 53'!P71</f>
        <v>52.573810999999999</v>
      </c>
      <c r="P142">
        <f>'AEO 53'!Q71</f>
        <v>52.565029000000003</v>
      </c>
      <c r="Q142">
        <f>'AEO 53'!R71</f>
        <v>52.507240000000003</v>
      </c>
      <c r="R142">
        <f>'AEO 53'!S71</f>
        <v>52.450031000000003</v>
      </c>
      <c r="S142">
        <f>'AEO 53'!T71</f>
        <v>52.402228999999998</v>
      </c>
      <c r="T142">
        <f>'AEO 53'!U71</f>
        <v>52.365806999999997</v>
      </c>
      <c r="U142">
        <f>'AEO 53'!V71</f>
        <v>52.334496000000001</v>
      </c>
      <c r="V142">
        <f>'AEO 53'!W71</f>
        <v>52.309517</v>
      </c>
      <c r="W142">
        <f>'AEO 53'!X71</f>
        <v>52.293776999999999</v>
      </c>
      <c r="X142">
        <f>'AEO 53'!Y71</f>
        <v>52.315235000000001</v>
      </c>
      <c r="Y142">
        <f>'AEO 53'!Z71</f>
        <v>52.334499000000001</v>
      </c>
      <c r="Z142">
        <f>'AEO 53'!AA71</f>
        <v>52.356566999999998</v>
      </c>
      <c r="AA142">
        <f>'AEO 53'!AB71</f>
        <v>52.378788</v>
      </c>
      <c r="AB142">
        <f>'AEO 53'!AC71</f>
        <v>52.400246000000003</v>
      </c>
      <c r="AC142">
        <f>'AEO 53'!AD71</f>
        <v>52.425182</v>
      </c>
      <c r="AD142">
        <f>'AEO 53'!AE71</f>
        <v>52.445663000000003</v>
      </c>
      <c r="AE142">
        <f>'AEO 53'!AF71</f>
        <v>52.467753999999999</v>
      </c>
      <c r="AF142">
        <f>'AEO 53'!AG71</f>
        <v>52.490386999999998</v>
      </c>
      <c r="AG142">
        <f>'AEO 53'!AH71</f>
        <v>52.507263000000002</v>
      </c>
      <c r="AH142">
        <f>'AEO 53'!AI71</f>
        <v>-6.3000000000000003E-4</v>
      </c>
      <c r="AI142">
        <f>'AEO 53'!AJ71</f>
        <v>0</v>
      </c>
    </row>
    <row r="143" spans="1:35" x14ac:dyDescent="0.45">
      <c r="A143" t="str">
        <f>'AEO 53'!B72</f>
        <v xml:space="preserve">  Compact Cars</v>
      </c>
      <c r="B143">
        <f>'AEO 53'!C72</f>
        <v>42.370345999999998</v>
      </c>
      <c r="C143">
        <f>'AEO 53'!D72</f>
        <v>42.253284000000001</v>
      </c>
      <c r="D143">
        <f>'AEO 53'!E72</f>
        <v>42.159137999999999</v>
      </c>
      <c r="E143">
        <f>'AEO 53'!F72</f>
        <v>42.132694000000001</v>
      </c>
      <c r="F143">
        <f>'AEO 53'!G72</f>
        <v>41.997345000000003</v>
      </c>
      <c r="G143">
        <f>'AEO 53'!H72</f>
        <v>41.786251</v>
      </c>
      <c r="H143">
        <f>'AEO 53'!I72</f>
        <v>42.195717000000002</v>
      </c>
      <c r="I143">
        <f>'AEO 53'!J72</f>
        <v>42.028461</v>
      </c>
      <c r="J143">
        <f>'AEO 53'!K72</f>
        <v>41.866146000000001</v>
      </c>
      <c r="K143">
        <f>'AEO 53'!L72</f>
        <v>41.735565000000001</v>
      </c>
      <c r="L143">
        <f>'AEO 53'!M72</f>
        <v>41.635539999999999</v>
      </c>
      <c r="M143">
        <f>'AEO 53'!N72</f>
        <v>41.560164999999998</v>
      </c>
      <c r="N143">
        <f>'AEO 53'!O72</f>
        <v>41.518397999999998</v>
      </c>
      <c r="O143">
        <f>'AEO 53'!P72</f>
        <v>41.499279000000001</v>
      </c>
      <c r="P143">
        <f>'AEO 53'!Q72</f>
        <v>41.495089999999998</v>
      </c>
      <c r="Q143">
        <f>'AEO 53'!R72</f>
        <v>41.442326000000001</v>
      </c>
      <c r="R143">
        <f>'AEO 53'!S72</f>
        <v>41.390059999999998</v>
      </c>
      <c r="S143">
        <f>'AEO 53'!T72</f>
        <v>41.346694999999997</v>
      </c>
      <c r="T143">
        <f>'AEO 53'!U72</f>
        <v>41.314231999999997</v>
      </c>
      <c r="U143">
        <f>'AEO 53'!V72</f>
        <v>41.286102</v>
      </c>
      <c r="V143">
        <f>'AEO 53'!W72</f>
        <v>41.264412</v>
      </c>
      <c r="W143">
        <f>'AEO 53'!X72</f>
        <v>41.252144000000001</v>
      </c>
      <c r="X143">
        <f>'AEO 53'!Y72</f>
        <v>41.275658</v>
      </c>
      <c r="Y143">
        <f>'AEO 53'!Z72</f>
        <v>41.296612000000003</v>
      </c>
      <c r="Z143">
        <f>'AEO 53'!AA72</f>
        <v>41.320641000000002</v>
      </c>
      <c r="AA143">
        <f>'AEO 53'!AB72</f>
        <v>41.344841000000002</v>
      </c>
      <c r="AB143">
        <f>'AEO 53'!AC72</f>
        <v>41.368136999999997</v>
      </c>
      <c r="AC143">
        <f>'AEO 53'!AD72</f>
        <v>41.395271000000001</v>
      </c>
      <c r="AD143">
        <f>'AEO 53'!AE72</f>
        <v>41.417521999999998</v>
      </c>
      <c r="AE143">
        <f>'AEO 53'!AF72</f>
        <v>41.441459999999999</v>
      </c>
      <c r="AF143">
        <f>'AEO 53'!AG72</f>
        <v>41.465988000000003</v>
      </c>
      <c r="AG143">
        <f>'AEO 53'!AH72</f>
        <v>41.484833000000002</v>
      </c>
      <c r="AH143">
        <f>'AEO 53'!AI72</f>
        <v>-6.8099999999999996E-4</v>
      </c>
      <c r="AI143">
        <f>'AEO 53'!AJ72</f>
        <v>0</v>
      </c>
    </row>
    <row r="144" spans="1:35" x14ac:dyDescent="0.45">
      <c r="A144" t="str">
        <f>'AEO 53'!B73</f>
        <v xml:space="preserve">  Midsize Cars</v>
      </c>
      <c r="B144">
        <f>'AEO 53'!C73</f>
        <v>42.062649</v>
      </c>
      <c r="C144">
        <f>'AEO 53'!D73</f>
        <v>41.920174000000003</v>
      </c>
      <c r="D144">
        <f>'AEO 53'!E73</f>
        <v>41.737309000000003</v>
      </c>
      <c r="E144">
        <f>'AEO 53'!F73</f>
        <v>41.584702</v>
      </c>
      <c r="F144">
        <f>'AEO 53'!G73</f>
        <v>41.354519000000003</v>
      </c>
      <c r="G144">
        <f>'AEO 53'!H73</f>
        <v>41.094054999999997</v>
      </c>
      <c r="H144">
        <f>'AEO 53'!I73</f>
        <v>41.737839000000001</v>
      </c>
      <c r="I144">
        <f>'AEO 53'!J73</f>
        <v>41.523074999999999</v>
      </c>
      <c r="J144">
        <f>'AEO 53'!K73</f>
        <v>41.31514</v>
      </c>
      <c r="K144">
        <f>'AEO 53'!L73</f>
        <v>41.144131000000002</v>
      </c>
      <c r="L144">
        <f>'AEO 53'!M73</f>
        <v>41.009749999999997</v>
      </c>
      <c r="M144">
        <f>'AEO 53'!N73</f>
        <v>40.906582</v>
      </c>
      <c r="N144">
        <f>'AEO 53'!O73</f>
        <v>40.842243000000003</v>
      </c>
      <c r="O144">
        <f>'AEO 53'!P73</f>
        <v>40.805191000000001</v>
      </c>
      <c r="P144">
        <f>'AEO 53'!Q73</f>
        <v>40.786678000000002</v>
      </c>
      <c r="Q144">
        <f>'AEO 53'!R73</f>
        <v>40.721462000000002</v>
      </c>
      <c r="R144">
        <f>'AEO 53'!S73</f>
        <v>40.658993000000002</v>
      </c>
      <c r="S144">
        <f>'AEO 53'!T73</f>
        <v>40.607261999999999</v>
      </c>
      <c r="T144">
        <f>'AEO 53'!U73</f>
        <v>40.566794999999999</v>
      </c>
      <c r="U144">
        <f>'AEO 53'!V73</f>
        <v>40.531384000000003</v>
      </c>
      <c r="V144">
        <f>'AEO 53'!W73</f>
        <v>40.502552000000001</v>
      </c>
      <c r="W144">
        <f>'AEO 53'!X73</f>
        <v>40.482666000000002</v>
      </c>
      <c r="X144">
        <f>'AEO 53'!Y73</f>
        <v>40.502937000000003</v>
      </c>
      <c r="Y144">
        <f>'AEO 53'!Z73</f>
        <v>40.521068999999997</v>
      </c>
      <c r="Z144">
        <f>'AEO 53'!AA73</f>
        <v>40.541758999999999</v>
      </c>
      <c r="AA144">
        <f>'AEO 53'!AB73</f>
        <v>40.562514999999998</v>
      </c>
      <c r="AB144">
        <f>'AEO 53'!AC73</f>
        <v>40.582478000000002</v>
      </c>
      <c r="AC144">
        <f>'AEO 53'!AD73</f>
        <v>40.605564000000001</v>
      </c>
      <c r="AD144">
        <f>'AEO 53'!AE73</f>
        <v>40.624470000000002</v>
      </c>
      <c r="AE144">
        <f>'AEO 53'!AF73</f>
        <v>40.644779</v>
      </c>
      <c r="AF144">
        <f>'AEO 53'!AG73</f>
        <v>40.665520000000001</v>
      </c>
      <c r="AG144">
        <f>'AEO 53'!AH73</f>
        <v>40.680435000000003</v>
      </c>
      <c r="AH144">
        <f>'AEO 53'!AI73</f>
        <v>-1.077E-3</v>
      </c>
      <c r="AI144">
        <f>'AEO 53'!AJ73</f>
        <v>0</v>
      </c>
    </row>
    <row r="145" spans="1:35" x14ac:dyDescent="0.45">
      <c r="A145" t="str">
        <f>'AEO 53'!B74</f>
        <v xml:space="preserve">  Large Cars</v>
      </c>
      <c r="B145">
        <f>'AEO 53'!C74</f>
        <v>52.483482000000002</v>
      </c>
      <c r="C145">
        <f>'AEO 53'!D74</f>
        <v>52.232906</v>
      </c>
      <c r="D145">
        <f>'AEO 53'!E74</f>
        <v>52.033234</v>
      </c>
      <c r="E145">
        <f>'AEO 53'!F74</f>
        <v>51.798884999999999</v>
      </c>
      <c r="F145">
        <f>'AEO 53'!G74</f>
        <v>51.393017</v>
      </c>
      <c r="G145">
        <f>'AEO 53'!H74</f>
        <v>51.004733999999999</v>
      </c>
      <c r="H145">
        <f>'AEO 53'!I74</f>
        <v>51.349854000000001</v>
      </c>
      <c r="I145">
        <f>'AEO 53'!J74</f>
        <v>51.020012000000001</v>
      </c>
      <c r="J145">
        <f>'AEO 53'!K74</f>
        <v>50.706322</v>
      </c>
      <c r="K145">
        <f>'AEO 53'!L74</f>
        <v>50.442867</v>
      </c>
      <c r="L145">
        <f>'AEO 53'!M74</f>
        <v>50.231400000000001</v>
      </c>
      <c r="M145">
        <f>'AEO 53'!N74</f>
        <v>50.066544</v>
      </c>
      <c r="N145">
        <f>'AEO 53'!O74</f>
        <v>49.953079000000002</v>
      </c>
      <c r="O145">
        <f>'AEO 53'!P74</f>
        <v>49.877487000000002</v>
      </c>
      <c r="P145">
        <f>'AEO 53'!Q74</f>
        <v>49.828701000000002</v>
      </c>
      <c r="Q145">
        <f>'AEO 53'!R74</f>
        <v>49.739311000000001</v>
      </c>
      <c r="R145">
        <f>'AEO 53'!S74</f>
        <v>49.656424999999999</v>
      </c>
      <c r="S145">
        <f>'AEO 53'!T74</f>
        <v>49.586697000000001</v>
      </c>
      <c r="T145">
        <f>'AEO 53'!U74</f>
        <v>49.530098000000002</v>
      </c>
      <c r="U145">
        <f>'AEO 53'!V74</f>
        <v>49.480305000000001</v>
      </c>
      <c r="V145">
        <f>'AEO 53'!W74</f>
        <v>49.438285999999998</v>
      </c>
      <c r="W145">
        <f>'AEO 53'!X74</f>
        <v>49.405620999999996</v>
      </c>
      <c r="X145">
        <f>'AEO 53'!Y74</f>
        <v>49.423594999999999</v>
      </c>
      <c r="Y145">
        <f>'AEO 53'!Z74</f>
        <v>49.439655000000002</v>
      </c>
      <c r="Z145">
        <f>'AEO 53'!AA74</f>
        <v>49.457923999999998</v>
      </c>
      <c r="AA145">
        <f>'AEO 53'!AB74</f>
        <v>49.476227000000002</v>
      </c>
      <c r="AB145">
        <f>'AEO 53'!AC74</f>
        <v>49.493747999999997</v>
      </c>
      <c r="AC145">
        <f>'AEO 53'!AD74</f>
        <v>49.514122</v>
      </c>
      <c r="AD145">
        <f>'AEO 53'!AE74</f>
        <v>49.530731000000003</v>
      </c>
      <c r="AE145">
        <f>'AEO 53'!AF74</f>
        <v>49.548470000000002</v>
      </c>
      <c r="AF145">
        <f>'AEO 53'!AG74</f>
        <v>49.566639000000002</v>
      </c>
      <c r="AG145">
        <f>'AEO 53'!AH74</f>
        <v>49.578842000000002</v>
      </c>
      <c r="AH145">
        <f>'AEO 53'!AI74</f>
        <v>-1.835E-3</v>
      </c>
      <c r="AI145">
        <f>'AEO 53'!AJ74</f>
        <v>0</v>
      </c>
    </row>
    <row r="146" spans="1:35" x14ac:dyDescent="0.45">
      <c r="A146" t="str">
        <f>'AEO 53'!B75</f>
        <v xml:space="preserve">  Two Seater Cars</v>
      </c>
      <c r="B146">
        <f>'AEO 53'!C75</f>
        <v>0</v>
      </c>
      <c r="C146">
        <f>'AEO 53'!D75</f>
        <v>118.84122499999999</v>
      </c>
      <c r="D146">
        <f>'AEO 53'!E75</f>
        <v>118.703743</v>
      </c>
      <c r="E146">
        <f>'AEO 53'!F75</f>
        <v>118.531845</v>
      </c>
      <c r="F146">
        <f>'AEO 53'!G75</f>
        <v>118.39492</v>
      </c>
      <c r="G146">
        <f>'AEO 53'!H75</f>
        <v>118.04544799999999</v>
      </c>
      <c r="H146">
        <f>'AEO 53'!I75</f>
        <v>118.048439</v>
      </c>
      <c r="I146">
        <f>'AEO 53'!J75</f>
        <v>117.73165899999999</v>
      </c>
      <c r="J146">
        <f>'AEO 53'!K75</f>
        <v>117.434822</v>
      </c>
      <c r="K146">
        <f>'AEO 53'!L75</f>
        <v>117.185593</v>
      </c>
      <c r="L146">
        <f>'AEO 53'!M75</f>
        <v>116.985878</v>
      </c>
      <c r="M146">
        <f>'AEO 53'!N75</f>
        <v>116.831802</v>
      </c>
      <c r="N146">
        <f>'AEO 53'!O75</f>
        <v>116.728256</v>
      </c>
      <c r="O146">
        <f>'AEO 53'!P75</f>
        <v>116.661903</v>
      </c>
      <c r="P146">
        <f>'AEO 53'!Q75</f>
        <v>116.62215399999999</v>
      </c>
      <c r="Q146">
        <f>'AEO 53'!R75</f>
        <v>116.540352</v>
      </c>
      <c r="R146">
        <f>'AEO 53'!S75</f>
        <v>116.463661</v>
      </c>
      <c r="S146">
        <f>'AEO 53'!T75</f>
        <v>116.399208</v>
      </c>
      <c r="T146">
        <f>'AEO 53'!U75</f>
        <v>116.34736599999999</v>
      </c>
      <c r="U146">
        <f>'AEO 53'!V75</f>
        <v>116.302002</v>
      </c>
      <c r="V146">
        <f>'AEO 53'!W75</f>
        <v>116.263794</v>
      </c>
      <c r="W146">
        <f>'AEO 53'!X75</f>
        <v>116.23436</v>
      </c>
      <c r="X146">
        <f>'AEO 53'!Y75</f>
        <v>116.25295300000001</v>
      </c>
      <c r="Y146">
        <f>'AEO 53'!Z75</f>
        <v>116.269707</v>
      </c>
      <c r="Z146">
        <f>'AEO 53'!AA75</f>
        <v>116.288826</v>
      </c>
      <c r="AA146">
        <f>'AEO 53'!AB75</f>
        <v>116.308052</v>
      </c>
      <c r="AB146">
        <f>'AEO 53'!AC75</f>
        <v>116.326279</v>
      </c>
      <c r="AC146">
        <f>'AEO 53'!AD75</f>
        <v>116.34757999999999</v>
      </c>
      <c r="AD146">
        <f>'AEO 53'!AE75</f>
        <v>116.36507400000001</v>
      </c>
      <c r="AE146">
        <f>'AEO 53'!AF75</f>
        <v>116.383606</v>
      </c>
      <c r="AF146">
        <f>'AEO 53'!AG75</f>
        <v>116.402725</v>
      </c>
      <c r="AG146">
        <f>'AEO 53'!AH75</f>
        <v>116.41572600000001</v>
      </c>
      <c r="AH146" t="str">
        <f>'AEO 53'!AI75</f>
        <v>- -</v>
      </c>
      <c r="AI146">
        <f>'AEO 53'!AJ75</f>
        <v>0</v>
      </c>
    </row>
    <row r="147" spans="1:35" x14ac:dyDescent="0.45">
      <c r="A147" t="str">
        <f>'AEO 53'!B76</f>
        <v xml:space="preserve">  Small Crossover Cars</v>
      </c>
      <c r="B147">
        <f>'AEO 53'!C76</f>
        <v>38.263728999999998</v>
      </c>
      <c r="C147">
        <f>'AEO 53'!D76</f>
        <v>38.156967000000002</v>
      </c>
      <c r="D147">
        <f>'AEO 53'!E76</f>
        <v>38.061489000000002</v>
      </c>
      <c r="E147">
        <f>'AEO 53'!F76</f>
        <v>38.060088999999998</v>
      </c>
      <c r="F147">
        <f>'AEO 53'!G76</f>
        <v>37.908999999999999</v>
      </c>
      <c r="G147">
        <f>'AEO 53'!H76</f>
        <v>37.690719999999999</v>
      </c>
      <c r="H147">
        <f>'AEO 53'!I76</f>
        <v>38.206890000000001</v>
      </c>
      <c r="I147">
        <f>'AEO 53'!J76</f>
        <v>38.079037</v>
      </c>
      <c r="J147">
        <f>'AEO 53'!K76</f>
        <v>37.956989</v>
      </c>
      <c r="K147">
        <f>'AEO 53'!L76</f>
        <v>37.858131</v>
      </c>
      <c r="L147">
        <f>'AEO 53'!M76</f>
        <v>37.781379999999999</v>
      </c>
      <c r="M147">
        <f>'AEO 53'!N76</f>
        <v>37.723007000000003</v>
      </c>
      <c r="N147">
        <f>'AEO 53'!O76</f>
        <v>37.688965000000003</v>
      </c>
      <c r="O147">
        <f>'AEO 53'!P76</f>
        <v>37.671973999999999</v>
      </c>
      <c r="P147">
        <f>'AEO 53'!Q76</f>
        <v>37.667167999999997</v>
      </c>
      <c r="Q147">
        <f>'AEO 53'!R76</f>
        <v>37.610863000000002</v>
      </c>
      <c r="R147">
        <f>'AEO 53'!S76</f>
        <v>37.553508999999998</v>
      </c>
      <c r="S147">
        <f>'AEO 53'!T76</f>
        <v>37.504500999999998</v>
      </c>
      <c r="T147">
        <f>'AEO 53'!U76</f>
        <v>37.465102999999999</v>
      </c>
      <c r="U147">
        <f>'AEO 53'!V76</f>
        <v>37.431023000000003</v>
      </c>
      <c r="V147">
        <f>'AEO 53'!W76</f>
        <v>37.403495999999997</v>
      </c>
      <c r="W147">
        <f>'AEO 53'!X76</f>
        <v>37.384590000000003</v>
      </c>
      <c r="X147">
        <f>'AEO 53'!Y76</f>
        <v>37.399695999999999</v>
      </c>
      <c r="Y147">
        <f>'AEO 53'!Z76</f>
        <v>37.413383000000003</v>
      </c>
      <c r="Z147">
        <f>'AEO 53'!AA76</f>
        <v>37.429141999999999</v>
      </c>
      <c r="AA147">
        <f>'AEO 53'!AB76</f>
        <v>37.445072000000003</v>
      </c>
      <c r="AB147">
        <f>'AEO 53'!AC76</f>
        <v>37.460464000000002</v>
      </c>
      <c r="AC147">
        <f>'AEO 53'!AD76</f>
        <v>37.478400999999998</v>
      </c>
      <c r="AD147">
        <f>'AEO 53'!AE76</f>
        <v>37.493225000000002</v>
      </c>
      <c r="AE147">
        <f>'AEO 53'!AF76</f>
        <v>37.509132000000001</v>
      </c>
      <c r="AF147">
        <f>'AEO 53'!AG76</f>
        <v>37.525374999999997</v>
      </c>
      <c r="AG147">
        <f>'AEO 53'!AH76</f>
        <v>37.535812</v>
      </c>
      <c r="AH147">
        <f>'AEO 53'!AI76</f>
        <v>-6.1899999999999998E-4</v>
      </c>
      <c r="AI147">
        <f>'AEO 53'!AJ76</f>
        <v>0</v>
      </c>
    </row>
    <row r="148" spans="1:35" x14ac:dyDescent="0.45">
      <c r="A148" t="str">
        <f>'AEO 53'!B77</f>
        <v xml:space="preserve">  Large Crossover Cars</v>
      </c>
      <c r="B148">
        <f>'AEO 53'!C77</f>
        <v>0</v>
      </c>
      <c r="C148">
        <f>'AEO 53'!D77</f>
        <v>48.339657000000003</v>
      </c>
      <c r="D148">
        <f>'AEO 53'!E77</f>
        <v>48.097431</v>
      </c>
      <c r="E148">
        <f>'AEO 53'!F77</f>
        <v>47.943344000000003</v>
      </c>
      <c r="F148">
        <f>'AEO 53'!G77</f>
        <v>47.739113000000003</v>
      </c>
      <c r="G148">
        <f>'AEO 53'!H77</f>
        <v>47.467224000000002</v>
      </c>
      <c r="H148">
        <f>'AEO 53'!I77</f>
        <v>48.083019</v>
      </c>
      <c r="I148">
        <f>'AEO 53'!J77</f>
        <v>47.899253999999999</v>
      </c>
      <c r="J148">
        <f>'AEO 53'!K77</f>
        <v>47.732174000000001</v>
      </c>
      <c r="K148">
        <f>'AEO 53'!L77</f>
        <v>47.591712999999999</v>
      </c>
      <c r="L148">
        <f>'AEO 53'!M77</f>
        <v>47.478096000000001</v>
      </c>
      <c r="M148">
        <f>'AEO 53'!N77</f>
        <v>47.388496000000004</v>
      </c>
      <c r="N148">
        <f>'AEO 53'!O77</f>
        <v>47.325741000000001</v>
      </c>
      <c r="O148">
        <f>'AEO 53'!P77</f>
        <v>47.283588000000002</v>
      </c>
      <c r="P148">
        <f>'AEO 53'!Q77</f>
        <v>47.257750999999999</v>
      </c>
      <c r="Q148">
        <f>'AEO 53'!R77</f>
        <v>47.181530000000002</v>
      </c>
      <c r="R148">
        <f>'AEO 53'!S77</f>
        <v>47.105319999999999</v>
      </c>
      <c r="S148">
        <f>'AEO 53'!T77</f>
        <v>47.039237999999997</v>
      </c>
      <c r="T148">
        <f>'AEO 53'!U77</f>
        <v>46.98357</v>
      </c>
      <c r="U148">
        <f>'AEO 53'!V77</f>
        <v>46.935172999999999</v>
      </c>
      <c r="V148">
        <f>'AEO 53'!W77</f>
        <v>46.894573000000001</v>
      </c>
      <c r="W148">
        <f>'AEO 53'!X77</f>
        <v>46.862811999999998</v>
      </c>
      <c r="X148">
        <f>'AEO 53'!Y77</f>
        <v>46.871966999999998</v>
      </c>
      <c r="Y148">
        <f>'AEO 53'!Z77</f>
        <v>46.880333</v>
      </c>
      <c r="Z148">
        <f>'AEO 53'!AA77</f>
        <v>46.890132999999999</v>
      </c>
      <c r="AA148">
        <f>'AEO 53'!AB77</f>
        <v>46.900126999999998</v>
      </c>
      <c r="AB148">
        <f>'AEO 53'!AC77</f>
        <v>46.909686999999998</v>
      </c>
      <c r="AC148">
        <f>'AEO 53'!AD77</f>
        <v>46.921042999999997</v>
      </c>
      <c r="AD148">
        <f>'AEO 53'!AE77</f>
        <v>46.930477000000003</v>
      </c>
      <c r="AE148">
        <f>'AEO 53'!AF77</f>
        <v>46.940609000000002</v>
      </c>
      <c r="AF148">
        <f>'AEO 53'!AG77</f>
        <v>46.951172</v>
      </c>
      <c r="AG148">
        <f>'AEO 53'!AH77</f>
        <v>46.955742000000001</v>
      </c>
      <c r="AH148" t="str">
        <f>'AEO 53'!AI77</f>
        <v>- -</v>
      </c>
      <c r="AI148">
        <f>'AEO 53'!AJ77</f>
        <v>0</v>
      </c>
    </row>
    <row r="149" spans="1:35" x14ac:dyDescent="0.45">
      <c r="A149" t="str">
        <f>'AEO 53'!B78</f>
        <v xml:space="preserve">  Small Pickup</v>
      </c>
      <c r="B149">
        <f>'AEO 53'!C78</f>
        <v>48.313960999999999</v>
      </c>
      <c r="C149">
        <f>'AEO 53'!D78</f>
        <v>48.020454000000001</v>
      </c>
      <c r="D149">
        <f>'AEO 53'!E78</f>
        <v>47.706619000000003</v>
      </c>
      <c r="E149">
        <f>'AEO 53'!F78</f>
        <v>47.650368</v>
      </c>
      <c r="F149">
        <f>'AEO 53'!G78</f>
        <v>47.325211000000003</v>
      </c>
      <c r="G149">
        <f>'AEO 53'!H78</f>
        <v>47.007491999999999</v>
      </c>
      <c r="H149">
        <f>'AEO 53'!I78</f>
        <v>47.308669999999999</v>
      </c>
      <c r="I149">
        <f>'AEO 53'!J78</f>
        <v>47.050002999999997</v>
      </c>
      <c r="J149">
        <f>'AEO 53'!K78</f>
        <v>46.816448000000001</v>
      </c>
      <c r="K149">
        <f>'AEO 53'!L78</f>
        <v>46.618541999999998</v>
      </c>
      <c r="L149">
        <f>'AEO 53'!M78</f>
        <v>46.458255999999999</v>
      </c>
      <c r="M149">
        <f>'AEO 53'!N78</f>
        <v>46.332928000000003</v>
      </c>
      <c r="N149">
        <f>'AEO 53'!O78</f>
        <v>46.243603</v>
      </c>
      <c r="O149">
        <f>'AEO 53'!P78</f>
        <v>46.182189999999999</v>
      </c>
      <c r="P149">
        <f>'AEO 53'!Q78</f>
        <v>46.142124000000003</v>
      </c>
      <c r="Q149">
        <f>'AEO 53'!R78</f>
        <v>46.055672000000001</v>
      </c>
      <c r="R149">
        <f>'AEO 53'!S78</f>
        <v>45.971694999999997</v>
      </c>
      <c r="S149">
        <f>'AEO 53'!T78</f>
        <v>45.899642999999998</v>
      </c>
      <c r="T149">
        <f>'AEO 53'!U78</f>
        <v>45.838901999999997</v>
      </c>
      <c r="U149">
        <f>'AEO 53'!V78</f>
        <v>45.786026</v>
      </c>
      <c r="V149">
        <f>'AEO 53'!W78</f>
        <v>45.741256999999997</v>
      </c>
      <c r="W149">
        <f>'AEO 53'!X78</f>
        <v>45.705246000000002</v>
      </c>
      <c r="X149">
        <f>'AEO 53'!Y78</f>
        <v>45.714863000000001</v>
      </c>
      <c r="Y149">
        <f>'AEO 53'!Z78</f>
        <v>45.723686000000001</v>
      </c>
      <c r="Z149">
        <f>'AEO 53'!AA78</f>
        <v>45.734051000000001</v>
      </c>
      <c r="AA149">
        <f>'AEO 53'!AB78</f>
        <v>45.744647999999998</v>
      </c>
      <c r="AB149">
        <f>'AEO 53'!AC78</f>
        <v>45.754981999999998</v>
      </c>
      <c r="AC149">
        <f>'AEO 53'!AD78</f>
        <v>45.767178000000001</v>
      </c>
      <c r="AD149">
        <f>'AEO 53'!AE78</f>
        <v>45.777324999999998</v>
      </c>
      <c r="AE149">
        <f>'AEO 53'!AF78</f>
        <v>45.788348999999997</v>
      </c>
      <c r="AF149">
        <f>'AEO 53'!AG78</f>
        <v>45.799770000000002</v>
      </c>
      <c r="AG149">
        <f>'AEO 53'!AH78</f>
        <v>45.805301999999998</v>
      </c>
      <c r="AH149">
        <f>'AEO 53'!AI78</f>
        <v>-1.719E-3</v>
      </c>
      <c r="AI149">
        <f>'AEO 53'!AJ78</f>
        <v>0</v>
      </c>
    </row>
    <row r="150" spans="1:35" x14ac:dyDescent="0.45">
      <c r="A150" t="str">
        <f>'AEO 53'!B79</f>
        <v xml:space="preserve">  Large Pickup</v>
      </c>
      <c r="B150">
        <f>'AEO 53'!C79</f>
        <v>0</v>
      </c>
      <c r="C150">
        <f>'AEO 53'!D79</f>
        <v>0</v>
      </c>
      <c r="D150">
        <f>'AEO 53'!E79</f>
        <v>0</v>
      </c>
      <c r="E150">
        <f>'AEO 53'!F79</f>
        <v>0</v>
      </c>
      <c r="F150">
        <f>'AEO 53'!G79</f>
        <v>0</v>
      </c>
      <c r="G150">
        <f>'AEO 53'!H79</f>
        <v>0</v>
      </c>
      <c r="H150">
        <f>'AEO 53'!I79</f>
        <v>0</v>
      </c>
      <c r="I150">
        <f>'AEO 53'!J79</f>
        <v>0</v>
      </c>
      <c r="J150">
        <f>'AEO 53'!K79</f>
        <v>0</v>
      </c>
      <c r="K150">
        <f>'AEO 53'!L79</f>
        <v>0</v>
      </c>
      <c r="L150">
        <f>'AEO 53'!M79</f>
        <v>0</v>
      </c>
      <c r="M150">
        <f>'AEO 53'!N79</f>
        <v>0</v>
      </c>
      <c r="N150">
        <f>'AEO 53'!O79</f>
        <v>0</v>
      </c>
      <c r="O150">
        <f>'AEO 53'!P79</f>
        <v>0</v>
      </c>
      <c r="P150">
        <f>'AEO 53'!Q79</f>
        <v>0</v>
      </c>
      <c r="Q150">
        <f>'AEO 53'!R79</f>
        <v>0</v>
      </c>
      <c r="R150">
        <f>'AEO 53'!S79</f>
        <v>0</v>
      </c>
      <c r="S150">
        <f>'AEO 53'!T79</f>
        <v>0</v>
      </c>
      <c r="T150">
        <f>'AEO 53'!U79</f>
        <v>0</v>
      </c>
      <c r="U150">
        <f>'AEO 53'!V79</f>
        <v>0</v>
      </c>
      <c r="V150">
        <f>'AEO 53'!W79</f>
        <v>0</v>
      </c>
      <c r="W150">
        <f>'AEO 53'!X79</f>
        <v>0</v>
      </c>
      <c r="X150">
        <f>'AEO 53'!Y79</f>
        <v>0</v>
      </c>
      <c r="Y150">
        <f>'AEO 53'!Z79</f>
        <v>0</v>
      </c>
      <c r="Z150">
        <f>'AEO 53'!AA79</f>
        <v>0</v>
      </c>
      <c r="AA150">
        <f>'AEO 53'!AB79</f>
        <v>0</v>
      </c>
      <c r="AB150">
        <f>'AEO 53'!AC79</f>
        <v>0</v>
      </c>
      <c r="AC150">
        <f>'AEO 53'!AD79</f>
        <v>0</v>
      </c>
      <c r="AD150">
        <f>'AEO 53'!AE79</f>
        <v>0</v>
      </c>
      <c r="AE150">
        <f>'AEO 53'!AF79</f>
        <v>0</v>
      </c>
      <c r="AF150">
        <f>'AEO 53'!AG79</f>
        <v>0</v>
      </c>
      <c r="AG150">
        <f>'AEO 53'!AH79</f>
        <v>0</v>
      </c>
      <c r="AH150" t="str">
        <f>'AEO 53'!AI79</f>
        <v>- -</v>
      </c>
      <c r="AI150">
        <f>'AEO 53'!AJ79</f>
        <v>0</v>
      </c>
    </row>
    <row r="151" spans="1:35" x14ac:dyDescent="0.45">
      <c r="A151" t="str">
        <f>'AEO 53'!B80</f>
        <v xml:space="preserve">  Small Van</v>
      </c>
      <c r="B151">
        <f>'AEO 53'!C80</f>
        <v>0</v>
      </c>
      <c r="C151">
        <f>'AEO 53'!D80</f>
        <v>0</v>
      </c>
      <c r="D151">
        <f>'AEO 53'!E80</f>
        <v>0</v>
      </c>
      <c r="E151">
        <f>'AEO 53'!F80</f>
        <v>0</v>
      </c>
      <c r="F151">
        <f>'AEO 53'!G80</f>
        <v>0</v>
      </c>
      <c r="G151">
        <f>'AEO 53'!H80</f>
        <v>0</v>
      </c>
      <c r="H151">
        <f>'AEO 53'!I80</f>
        <v>0</v>
      </c>
      <c r="I151">
        <f>'AEO 53'!J80</f>
        <v>0</v>
      </c>
      <c r="J151">
        <f>'AEO 53'!K80</f>
        <v>0</v>
      </c>
      <c r="K151">
        <f>'AEO 53'!L80</f>
        <v>0</v>
      </c>
      <c r="L151">
        <f>'AEO 53'!M80</f>
        <v>0</v>
      </c>
      <c r="M151">
        <f>'AEO 53'!N80</f>
        <v>0</v>
      </c>
      <c r="N151">
        <f>'AEO 53'!O80</f>
        <v>0</v>
      </c>
      <c r="O151">
        <f>'AEO 53'!P80</f>
        <v>0</v>
      </c>
      <c r="P151">
        <f>'AEO 53'!Q80</f>
        <v>0</v>
      </c>
      <c r="Q151">
        <f>'AEO 53'!R80</f>
        <v>0</v>
      </c>
      <c r="R151">
        <f>'AEO 53'!S80</f>
        <v>0</v>
      </c>
      <c r="S151">
        <f>'AEO 53'!T80</f>
        <v>0</v>
      </c>
      <c r="T151">
        <f>'AEO 53'!U80</f>
        <v>0</v>
      </c>
      <c r="U151">
        <f>'AEO 53'!V80</f>
        <v>0</v>
      </c>
      <c r="V151">
        <f>'AEO 53'!W80</f>
        <v>0</v>
      </c>
      <c r="W151">
        <f>'AEO 53'!X80</f>
        <v>0</v>
      </c>
      <c r="X151">
        <f>'AEO 53'!Y80</f>
        <v>0</v>
      </c>
      <c r="Y151">
        <f>'AEO 53'!Z80</f>
        <v>0</v>
      </c>
      <c r="Z151">
        <f>'AEO 53'!AA80</f>
        <v>0</v>
      </c>
      <c r="AA151">
        <f>'AEO 53'!AB80</f>
        <v>0</v>
      </c>
      <c r="AB151">
        <f>'AEO 53'!AC80</f>
        <v>0</v>
      </c>
      <c r="AC151">
        <f>'AEO 53'!AD80</f>
        <v>0</v>
      </c>
      <c r="AD151">
        <f>'AEO 53'!AE80</f>
        <v>0</v>
      </c>
      <c r="AE151">
        <f>'AEO 53'!AF80</f>
        <v>0</v>
      </c>
      <c r="AF151">
        <f>'AEO 53'!AG80</f>
        <v>0</v>
      </c>
      <c r="AG151">
        <f>'AEO 53'!AH80</f>
        <v>0</v>
      </c>
      <c r="AH151" t="str">
        <f>'AEO 53'!AI80</f>
        <v>- -</v>
      </c>
      <c r="AI151">
        <f>'AEO 53'!AJ80</f>
        <v>0</v>
      </c>
    </row>
    <row r="152" spans="1:35" x14ac:dyDescent="0.45">
      <c r="A152" t="str">
        <f>'AEO 53'!B81</f>
        <v xml:space="preserve">  Large Van</v>
      </c>
      <c r="B152">
        <f>'AEO 53'!C81</f>
        <v>41.723694000000002</v>
      </c>
      <c r="C152">
        <f>'AEO 53'!D81</f>
        <v>41.504494000000001</v>
      </c>
      <c r="D152">
        <f>'AEO 53'!E81</f>
        <v>41.589035000000003</v>
      </c>
      <c r="E152">
        <f>'AEO 53'!F81</f>
        <v>41.500168000000002</v>
      </c>
      <c r="F152">
        <f>'AEO 53'!G81</f>
        <v>41.441947999999996</v>
      </c>
      <c r="G152">
        <f>'AEO 53'!H81</f>
        <v>41.522967999999999</v>
      </c>
      <c r="H152">
        <f>'AEO 53'!I81</f>
        <v>42.105559999999997</v>
      </c>
      <c r="I152">
        <f>'AEO 53'!J81</f>
        <v>42.031756999999999</v>
      </c>
      <c r="J152">
        <f>'AEO 53'!K81</f>
        <v>41.966186999999998</v>
      </c>
      <c r="K152">
        <f>'AEO 53'!L81</f>
        <v>41.911144</v>
      </c>
      <c r="L152">
        <f>'AEO 53'!M81</f>
        <v>41.865161999999998</v>
      </c>
      <c r="M152">
        <f>'AEO 53'!N81</f>
        <v>41.826546</v>
      </c>
      <c r="N152">
        <f>'AEO 53'!O81</f>
        <v>41.798653000000002</v>
      </c>
      <c r="O152">
        <f>'AEO 53'!P81</f>
        <v>41.779437999999999</v>
      </c>
      <c r="P152">
        <f>'AEO 53'!Q81</f>
        <v>41.767864000000003</v>
      </c>
      <c r="Q152">
        <f>'AEO 53'!R81</f>
        <v>41.700156999999997</v>
      </c>
      <c r="R152">
        <f>'AEO 53'!S81</f>
        <v>41.628506000000002</v>
      </c>
      <c r="S152">
        <f>'AEO 53'!T81</f>
        <v>41.565147000000003</v>
      </c>
      <c r="T152">
        <f>'AEO 53'!U81</f>
        <v>41.511100999999996</v>
      </c>
      <c r="U152">
        <f>'AEO 53'!V81</f>
        <v>41.464596</v>
      </c>
      <c r="V152">
        <f>'AEO 53'!W81</f>
        <v>41.426392</v>
      </c>
      <c r="W152">
        <f>'AEO 53'!X81</f>
        <v>41.398014000000003</v>
      </c>
      <c r="X152">
        <f>'AEO 53'!Y81</f>
        <v>41.405025000000002</v>
      </c>
      <c r="Y152">
        <f>'AEO 53'!Z81</f>
        <v>41.411563999999998</v>
      </c>
      <c r="Z152">
        <f>'AEO 53'!AA81</f>
        <v>41.419586000000002</v>
      </c>
      <c r="AA152">
        <f>'AEO 53'!AB81</f>
        <v>41.427979000000001</v>
      </c>
      <c r="AB152">
        <f>'AEO 53'!AC81</f>
        <v>41.436248999999997</v>
      </c>
      <c r="AC152">
        <f>'AEO 53'!AD81</f>
        <v>41.446334999999998</v>
      </c>
      <c r="AD152">
        <f>'AEO 53'!AE81</f>
        <v>41.454762000000002</v>
      </c>
      <c r="AE152">
        <f>'AEO 53'!AF81</f>
        <v>41.464084999999997</v>
      </c>
      <c r="AF152">
        <f>'AEO 53'!AG81</f>
        <v>41.473911000000001</v>
      </c>
      <c r="AG152">
        <f>'AEO 53'!AH81</f>
        <v>41.477961999999998</v>
      </c>
      <c r="AH152">
        <f>'AEO 53'!AI81</f>
        <v>-1.9100000000000001E-4</v>
      </c>
      <c r="AI152">
        <f>'AEO 53'!AJ81</f>
        <v>0</v>
      </c>
    </row>
    <row r="153" spans="1:35" x14ac:dyDescent="0.45">
      <c r="A153" t="str">
        <f>'AEO 53'!B82</f>
        <v xml:space="preserve">  Small Utility</v>
      </c>
      <c r="B153">
        <f>'AEO 53'!C82</f>
        <v>0</v>
      </c>
      <c r="C153">
        <f>'AEO 53'!D82</f>
        <v>51.292648</v>
      </c>
      <c r="D153">
        <f>'AEO 53'!E82</f>
        <v>51.106468</v>
      </c>
      <c r="E153">
        <f>'AEO 53'!F82</f>
        <v>50.858027999999997</v>
      </c>
      <c r="F153">
        <f>'AEO 53'!G82</f>
        <v>50.646526000000001</v>
      </c>
      <c r="G153">
        <f>'AEO 53'!H82</f>
        <v>50.514256000000003</v>
      </c>
      <c r="H153">
        <f>'AEO 53'!I82</f>
        <v>50.963023999999997</v>
      </c>
      <c r="I153">
        <f>'AEO 53'!J82</f>
        <v>50.700026999999999</v>
      </c>
      <c r="J153">
        <f>'AEO 53'!K82</f>
        <v>50.462029000000001</v>
      </c>
      <c r="K153">
        <f>'AEO 53'!L82</f>
        <v>50.259566999999997</v>
      </c>
      <c r="L153">
        <f>'AEO 53'!M82</f>
        <v>50.094841000000002</v>
      </c>
      <c r="M153">
        <f>'AEO 53'!N82</f>
        <v>49.965561000000001</v>
      </c>
      <c r="N153">
        <f>'AEO 53'!O82</f>
        <v>49.871642999999999</v>
      </c>
      <c r="O153">
        <f>'AEO 53'!P82</f>
        <v>49.805675999999998</v>
      </c>
      <c r="P153">
        <f>'AEO 53'!Q82</f>
        <v>49.761432999999997</v>
      </c>
      <c r="Q153">
        <f>'AEO 53'!R82</f>
        <v>49.670836999999999</v>
      </c>
      <c r="R153">
        <f>'AEO 53'!S82</f>
        <v>49.582622999999998</v>
      </c>
      <c r="S153">
        <f>'AEO 53'!T82</f>
        <v>49.506481000000001</v>
      </c>
      <c r="T153">
        <f>'AEO 53'!U82</f>
        <v>49.441792</v>
      </c>
      <c r="U153">
        <f>'AEO 53'!V82</f>
        <v>49.385486999999998</v>
      </c>
      <c r="V153">
        <f>'AEO 53'!W82</f>
        <v>49.337597000000002</v>
      </c>
      <c r="W153">
        <f>'AEO 53'!X82</f>
        <v>49.298274999999997</v>
      </c>
      <c r="X153">
        <f>'AEO 53'!Y82</f>
        <v>49.305816999999998</v>
      </c>
      <c r="Y153">
        <f>'AEO 53'!Z82</f>
        <v>49.312877999999998</v>
      </c>
      <c r="Z153">
        <f>'AEO 53'!AA82</f>
        <v>49.321350000000002</v>
      </c>
      <c r="AA153">
        <f>'AEO 53'!AB82</f>
        <v>49.330143</v>
      </c>
      <c r="AB153">
        <f>'AEO 53'!AC82</f>
        <v>49.338734000000002</v>
      </c>
      <c r="AC153">
        <f>'AEO 53'!AD82</f>
        <v>49.349086999999997</v>
      </c>
      <c r="AD153">
        <f>'AEO 53'!AE82</f>
        <v>49.357821999999999</v>
      </c>
      <c r="AE153">
        <f>'AEO 53'!AF82</f>
        <v>49.367351999999997</v>
      </c>
      <c r="AF153">
        <f>'AEO 53'!AG82</f>
        <v>49.377357000000003</v>
      </c>
      <c r="AG153">
        <f>'AEO 53'!AH82</f>
        <v>49.381500000000003</v>
      </c>
      <c r="AH153" t="str">
        <f>'AEO 53'!AI82</f>
        <v>- -</v>
      </c>
      <c r="AI153">
        <f>'AEO 53'!AJ82</f>
        <v>0</v>
      </c>
    </row>
    <row r="154" spans="1:35" x14ac:dyDescent="0.45">
      <c r="A154" t="str">
        <f>'AEO 53'!B83</f>
        <v xml:space="preserve">  Large Utility</v>
      </c>
      <c r="B154">
        <f>'AEO 53'!C83</f>
        <v>0</v>
      </c>
      <c r="C154">
        <f>'AEO 53'!D83</f>
        <v>0</v>
      </c>
      <c r="D154">
        <f>'AEO 53'!E83</f>
        <v>0</v>
      </c>
      <c r="E154">
        <f>'AEO 53'!F83</f>
        <v>0</v>
      </c>
      <c r="F154">
        <f>'AEO 53'!G83</f>
        <v>0</v>
      </c>
      <c r="G154">
        <f>'AEO 53'!H83</f>
        <v>0</v>
      </c>
      <c r="H154">
        <f>'AEO 53'!I83</f>
        <v>0</v>
      </c>
      <c r="I154">
        <f>'AEO 53'!J83</f>
        <v>0</v>
      </c>
      <c r="J154">
        <f>'AEO 53'!K83</f>
        <v>0</v>
      </c>
      <c r="K154">
        <f>'AEO 53'!L83</f>
        <v>0</v>
      </c>
      <c r="L154">
        <f>'AEO 53'!M83</f>
        <v>0</v>
      </c>
      <c r="M154">
        <f>'AEO 53'!N83</f>
        <v>0</v>
      </c>
      <c r="N154">
        <f>'AEO 53'!O83</f>
        <v>0</v>
      </c>
      <c r="O154">
        <f>'AEO 53'!P83</f>
        <v>0</v>
      </c>
      <c r="P154">
        <f>'AEO 53'!Q83</f>
        <v>0</v>
      </c>
      <c r="Q154">
        <f>'AEO 53'!R83</f>
        <v>0</v>
      </c>
      <c r="R154">
        <f>'AEO 53'!S83</f>
        <v>0</v>
      </c>
      <c r="S154">
        <f>'AEO 53'!T83</f>
        <v>0</v>
      </c>
      <c r="T154">
        <f>'AEO 53'!U83</f>
        <v>0</v>
      </c>
      <c r="U154">
        <f>'AEO 53'!V83</f>
        <v>0</v>
      </c>
      <c r="V154">
        <f>'AEO 53'!W83</f>
        <v>0</v>
      </c>
      <c r="W154">
        <f>'AEO 53'!X83</f>
        <v>0</v>
      </c>
      <c r="X154">
        <f>'AEO 53'!Y83</f>
        <v>0</v>
      </c>
      <c r="Y154">
        <f>'AEO 53'!Z83</f>
        <v>0</v>
      </c>
      <c r="Z154">
        <f>'AEO 53'!AA83</f>
        <v>0</v>
      </c>
      <c r="AA154">
        <f>'AEO 53'!AB83</f>
        <v>0</v>
      </c>
      <c r="AB154">
        <f>'AEO 53'!AC83</f>
        <v>0</v>
      </c>
      <c r="AC154">
        <f>'AEO 53'!AD83</f>
        <v>0</v>
      </c>
      <c r="AD154">
        <f>'AEO 53'!AE83</f>
        <v>0</v>
      </c>
      <c r="AE154">
        <f>'AEO 53'!AF83</f>
        <v>0</v>
      </c>
      <c r="AF154">
        <f>'AEO 53'!AG83</f>
        <v>0</v>
      </c>
      <c r="AG154">
        <f>'AEO 53'!AH83</f>
        <v>0</v>
      </c>
      <c r="AH154" t="str">
        <f>'AEO 53'!AI83</f>
        <v>- -</v>
      </c>
      <c r="AI154">
        <f>'AEO 53'!AJ83</f>
        <v>0</v>
      </c>
    </row>
    <row r="155" spans="1:35" x14ac:dyDescent="0.45">
      <c r="A155" t="str">
        <f>'AEO 53'!B84</f>
        <v xml:space="preserve">  Small Crossover Trucks</v>
      </c>
      <c r="B155">
        <f>'AEO 53'!C84</f>
        <v>0</v>
      </c>
      <c r="C155">
        <f>'AEO 53'!D84</f>
        <v>0</v>
      </c>
      <c r="D155">
        <f>'AEO 53'!E84</f>
        <v>0</v>
      </c>
      <c r="E155">
        <f>'AEO 53'!F84</f>
        <v>0</v>
      </c>
      <c r="F155">
        <f>'AEO 53'!G84</f>
        <v>0</v>
      </c>
      <c r="G155">
        <f>'AEO 53'!H84</f>
        <v>0</v>
      </c>
      <c r="H155">
        <f>'AEO 53'!I84</f>
        <v>42.261794999999999</v>
      </c>
      <c r="I155">
        <f>'AEO 53'!J84</f>
        <v>42.118504000000001</v>
      </c>
      <c r="J155">
        <f>'AEO 53'!K84</f>
        <v>41.990367999999997</v>
      </c>
      <c r="K155">
        <f>'AEO 53'!L84</f>
        <v>41.885928999999997</v>
      </c>
      <c r="L155">
        <f>'AEO 53'!M84</f>
        <v>41.804259999999999</v>
      </c>
      <c r="M155">
        <f>'AEO 53'!N84</f>
        <v>41.741565999999999</v>
      </c>
      <c r="N155">
        <f>'AEO 53'!O84</f>
        <v>41.703808000000002</v>
      </c>
      <c r="O155">
        <f>'AEO 53'!P84</f>
        <v>41.683815000000003</v>
      </c>
      <c r="P155">
        <f>'AEO 53'!Q84</f>
        <v>41.676406999999998</v>
      </c>
      <c r="Q155">
        <f>'AEO 53'!R84</f>
        <v>41.617519000000001</v>
      </c>
      <c r="R155">
        <f>'AEO 53'!S84</f>
        <v>41.557487000000002</v>
      </c>
      <c r="S155">
        <f>'AEO 53'!T84</f>
        <v>41.506222000000001</v>
      </c>
      <c r="T155">
        <f>'AEO 53'!U84</f>
        <v>41.465232999999998</v>
      </c>
      <c r="U155">
        <f>'AEO 53'!V84</f>
        <v>41.430103000000003</v>
      </c>
      <c r="V155">
        <f>'AEO 53'!W84</f>
        <v>41.402031000000001</v>
      </c>
      <c r="W155">
        <f>'AEO 53'!X84</f>
        <v>41.383305</v>
      </c>
      <c r="X155">
        <f>'AEO 53'!Y84</f>
        <v>41.399878999999999</v>
      </c>
      <c r="Y155">
        <f>'AEO 53'!Z84</f>
        <v>41.414901999999998</v>
      </c>
      <c r="Z155">
        <f>'AEO 53'!AA84</f>
        <v>41.432361999999998</v>
      </c>
      <c r="AA155">
        <f>'AEO 53'!AB84</f>
        <v>41.450088999999998</v>
      </c>
      <c r="AB155">
        <f>'AEO 53'!AC84</f>
        <v>41.467052000000002</v>
      </c>
      <c r="AC155">
        <f>'AEO 53'!AD84</f>
        <v>41.486865999999999</v>
      </c>
      <c r="AD155">
        <f>'AEO 53'!AE84</f>
        <v>41.504294999999999</v>
      </c>
      <c r="AE155">
        <f>'AEO 53'!AF84</f>
        <v>41.525664999999996</v>
      </c>
      <c r="AF155">
        <f>'AEO 53'!AG84</f>
        <v>41.547488999999999</v>
      </c>
      <c r="AG155">
        <f>'AEO 53'!AH84</f>
        <v>41.563408000000003</v>
      </c>
      <c r="AH155" t="str">
        <f>'AEO 53'!AI84</f>
        <v>- -</v>
      </c>
      <c r="AI155">
        <f>'AEO 53'!AJ84</f>
        <v>0</v>
      </c>
    </row>
    <row r="156" spans="1:35" x14ac:dyDescent="0.45">
      <c r="A156" t="str">
        <f>'AEO 53'!B85</f>
        <v xml:space="preserve">  Large Crossover Trucks</v>
      </c>
      <c r="B156">
        <f>'AEO 53'!C85</f>
        <v>0</v>
      </c>
      <c r="C156">
        <f>'AEO 53'!D85</f>
        <v>0</v>
      </c>
      <c r="D156">
        <f>'AEO 53'!E85</f>
        <v>0</v>
      </c>
      <c r="E156">
        <f>'AEO 53'!F85</f>
        <v>0</v>
      </c>
      <c r="F156">
        <f>'AEO 53'!G85</f>
        <v>0</v>
      </c>
      <c r="G156">
        <f>'AEO 53'!H85</f>
        <v>0</v>
      </c>
      <c r="H156">
        <f>'AEO 53'!I85</f>
        <v>0</v>
      </c>
      <c r="I156">
        <f>'AEO 53'!J85</f>
        <v>0</v>
      </c>
      <c r="J156">
        <f>'AEO 53'!K85</f>
        <v>0</v>
      </c>
      <c r="K156">
        <f>'AEO 53'!L85</f>
        <v>0</v>
      </c>
      <c r="L156">
        <f>'AEO 53'!M85</f>
        <v>0</v>
      </c>
      <c r="M156">
        <f>'AEO 53'!N85</f>
        <v>0</v>
      </c>
      <c r="N156">
        <f>'AEO 53'!O85</f>
        <v>0</v>
      </c>
      <c r="O156">
        <f>'AEO 53'!P85</f>
        <v>0</v>
      </c>
      <c r="P156">
        <f>'AEO 53'!Q85</f>
        <v>0</v>
      </c>
      <c r="Q156">
        <f>'AEO 53'!R85</f>
        <v>0</v>
      </c>
      <c r="R156">
        <f>'AEO 53'!S85</f>
        <v>0</v>
      </c>
      <c r="S156">
        <f>'AEO 53'!T85</f>
        <v>0</v>
      </c>
      <c r="T156">
        <f>'AEO 53'!U85</f>
        <v>0</v>
      </c>
      <c r="U156">
        <f>'AEO 53'!V85</f>
        <v>0</v>
      </c>
      <c r="V156">
        <f>'AEO 53'!W85</f>
        <v>0</v>
      </c>
      <c r="W156">
        <f>'AEO 53'!X85</f>
        <v>0</v>
      </c>
      <c r="X156">
        <f>'AEO 53'!Y85</f>
        <v>0</v>
      </c>
      <c r="Y156">
        <f>'AEO 53'!Z85</f>
        <v>0</v>
      </c>
      <c r="Z156">
        <f>'AEO 53'!AA85</f>
        <v>0</v>
      </c>
      <c r="AA156">
        <f>'AEO 53'!AB85</f>
        <v>0</v>
      </c>
      <c r="AB156">
        <f>'AEO 53'!AC85</f>
        <v>0</v>
      </c>
      <c r="AC156">
        <f>'AEO 53'!AD85</f>
        <v>0</v>
      </c>
      <c r="AD156">
        <f>'AEO 53'!AE85</f>
        <v>0</v>
      </c>
      <c r="AE156">
        <f>'AEO 53'!AF85</f>
        <v>0</v>
      </c>
      <c r="AF156">
        <f>'AEO 53'!AG85</f>
        <v>0</v>
      </c>
      <c r="AG156">
        <f>'AEO 53'!AH85</f>
        <v>0</v>
      </c>
      <c r="AH156" t="str">
        <f>'AEO 53'!AI85</f>
        <v>- -</v>
      </c>
      <c r="AI156">
        <f>'AEO 53'!AJ85</f>
        <v>0</v>
      </c>
    </row>
    <row r="158" spans="1:35" s="2" customFormat="1" x14ac:dyDescent="0.45">
      <c r="A158" s="2" t="s">
        <v>1065</v>
      </c>
    </row>
    <row r="160" spans="1:35" x14ac:dyDescent="0.45">
      <c r="B160">
        <f>B67</f>
        <v>2017</v>
      </c>
      <c r="C160">
        <f t="shared" ref="C160:AI160" si="9">C67</f>
        <v>2018</v>
      </c>
      <c r="D160">
        <f t="shared" si="9"/>
        <v>2019</v>
      </c>
      <c r="E160">
        <f t="shared" si="9"/>
        <v>2020</v>
      </c>
      <c r="F160">
        <f t="shared" si="9"/>
        <v>2021</v>
      </c>
      <c r="G160">
        <f t="shared" si="9"/>
        <v>2022</v>
      </c>
      <c r="H160">
        <f t="shared" si="9"/>
        <v>2023</v>
      </c>
      <c r="I160">
        <f t="shared" si="9"/>
        <v>2024</v>
      </c>
      <c r="J160">
        <f t="shared" si="9"/>
        <v>2025</v>
      </c>
      <c r="K160">
        <f t="shared" si="9"/>
        <v>2026</v>
      </c>
      <c r="L160">
        <f t="shared" si="9"/>
        <v>2027</v>
      </c>
      <c r="M160">
        <f t="shared" si="9"/>
        <v>2028</v>
      </c>
      <c r="N160">
        <f t="shared" si="9"/>
        <v>2029</v>
      </c>
      <c r="O160">
        <f t="shared" si="9"/>
        <v>2030</v>
      </c>
      <c r="P160">
        <f t="shared" si="9"/>
        <v>2031</v>
      </c>
      <c r="Q160">
        <f t="shared" si="9"/>
        <v>2032</v>
      </c>
      <c r="R160">
        <f t="shared" si="9"/>
        <v>2033</v>
      </c>
      <c r="S160">
        <f t="shared" si="9"/>
        <v>2034</v>
      </c>
      <c r="T160">
        <f t="shared" si="9"/>
        <v>2035</v>
      </c>
      <c r="U160">
        <f t="shared" si="9"/>
        <v>2036</v>
      </c>
      <c r="V160">
        <f t="shared" si="9"/>
        <v>2037</v>
      </c>
      <c r="W160">
        <f t="shared" si="9"/>
        <v>2038</v>
      </c>
      <c r="X160">
        <f t="shared" si="9"/>
        <v>2039</v>
      </c>
      <c r="Y160">
        <f t="shared" si="9"/>
        <v>2040</v>
      </c>
      <c r="Z160">
        <f t="shared" si="9"/>
        <v>2041</v>
      </c>
      <c r="AA160">
        <f t="shared" si="9"/>
        <v>2042</v>
      </c>
      <c r="AB160">
        <f t="shared" si="9"/>
        <v>2043</v>
      </c>
      <c r="AC160">
        <f t="shared" si="9"/>
        <v>2044</v>
      </c>
      <c r="AD160">
        <f t="shared" si="9"/>
        <v>2045</v>
      </c>
      <c r="AE160">
        <f t="shared" si="9"/>
        <v>2046</v>
      </c>
      <c r="AF160">
        <f t="shared" si="9"/>
        <v>2047</v>
      </c>
      <c r="AG160">
        <f t="shared" si="9"/>
        <v>2048</v>
      </c>
      <c r="AH160">
        <f t="shared" si="9"/>
        <v>2049</v>
      </c>
      <c r="AI160">
        <f t="shared" si="9"/>
        <v>2050</v>
      </c>
    </row>
    <row r="161" spans="1:35" x14ac:dyDescent="0.45">
      <c r="A161" t="str">
        <f t="shared" ref="A161:A169" si="10">A68</f>
        <v>100 Mile Electric Vehicle</v>
      </c>
    </row>
    <row r="162" spans="1:35" x14ac:dyDescent="0.45">
      <c r="A162" t="str">
        <f t="shared" si="10"/>
        <v xml:space="preserve">  Mini-compact Cars</v>
      </c>
      <c r="B162">
        <f t="shared" ref="B162:AI162" si="11">IF(B69=0,"",B29)</f>
        <v>3.7641304723432432E-3</v>
      </c>
      <c r="C162">
        <f t="shared" si="11"/>
        <v>3.949332803580642E-3</v>
      </c>
      <c r="D162">
        <f t="shared" si="11"/>
        <v>4.0274284565053383E-3</v>
      </c>
      <c r="E162">
        <f t="shared" si="11"/>
        <v>4.0653554285208487E-3</v>
      </c>
      <c r="F162">
        <f t="shared" si="11"/>
        <v>4.0841871944487561E-3</v>
      </c>
      <c r="G162">
        <f t="shared" si="11"/>
        <v>4.1079794246432714E-3</v>
      </c>
      <c r="H162">
        <f t="shared" si="11"/>
        <v>4.1935739227790744E-3</v>
      </c>
      <c r="I162">
        <f t="shared" si="11"/>
        <v>4.1970206974286453E-3</v>
      </c>
      <c r="J162">
        <f t="shared" si="11"/>
        <v>4.2216966512578164E-3</v>
      </c>
      <c r="K162">
        <f t="shared" si="11"/>
        <v>4.2332162516486721E-3</v>
      </c>
      <c r="L162">
        <f t="shared" si="11"/>
        <v>4.2654455779794834E-3</v>
      </c>
      <c r="M162">
        <f t="shared" si="11"/>
        <v>4.3677380745076062E-3</v>
      </c>
      <c r="N162">
        <f t="shared" si="11"/>
        <v>4.3050642243102994E-3</v>
      </c>
      <c r="O162">
        <f t="shared" si="11"/>
        <v>4.3238151191283339E-3</v>
      </c>
      <c r="P162">
        <f t="shared" si="11"/>
        <v>4.3645642306462491E-3</v>
      </c>
      <c r="Q162">
        <f t="shared" si="11"/>
        <v>4.3640470075312666E-3</v>
      </c>
      <c r="R162">
        <f t="shared" si="11"/>
        <v>4.3662033518130899E-3</v>
      </c>
      <c r="S162">
        <f t="shared" si="11"/>
        <v>4.3822456477789597E-3</v>
      </c>
      <c r="T162">
        <f t="shared" si="11"/>
        <v>4.3761779348115166E-3</v>
      </c>
      <c r="U162">
        <f t="shared" si="11"/>
        <v>4.404408759282552E-3</v>
      </c>
      <c r="V162">
        <f t="shared" si="11"/>
        <v>4.4166460584308632E-3</v>
      </c>
      <c r="W162">
        <f t="shared" si="11"/>
        <v>4.4080208966140498E-3</v>
      </c>
      <c r="X162">
        <f t="shared" si="11"/>
        <v>4.4241767446819031E-3</v>
      </c>
      <c r="Y162">
        <f t="shared" si="11"/>
        <v>4.4497603180613365E-3</v>
      </c>
      <c r="Z162">
        <f t="shared" si="11"/>
        <v>4.443197774719963E-3</v>
      </c>
      <c r="AA162">
        <f t="shared" si="11"/>
        <v>4.4504740185675549E-3</v>
      </c>
      <c r="AB162">
        <f t="shared" si="11"/>
        <v>4.4669584853544945E-3</v>
      </c>
      <c r="AC162">
        <f t="shared" si="11"/>
        <v>4.4570831653642463E-3</v>
      </c>
      <c r="AD162">
        <f t="shared" si="11"/>
        <v>4.490413638913701E-3</v>
      </c>
      <c r="AE162">
        <f t="shared" si="11"/>
        <v>4.4864331582743612E-3</v>
      </c>
      <c r="AF162">
        <f t="shared" si="11"/>
        <v>4.485747143358163E-3</v>
      </c>
      <c r="AG162">
        <f t="shared" si="11"/>
        <v>4.4865848860936993E-3</v>
      </c>
      <c r="AH162">
        <f t="shared" si="11"/>
        <v>2.7442383981695906E-5</v>
      </c>
      <c r="AI162" t="str">
        <f t="shared" si="11"/>
        <v/>
      </c>
    </row>
    <row r="163" spans="1:35" x14ac:dyDescent="0.45">
      <c r="A163" t="str">
        <f t="shared" si="10"/>
        <v xml:space="preserve">  Subcompact Cars</v>
      </c>
      <c r="B163">
        <f t="shared" ref="B163:AI163" si="12">IF(B70=0,"",B30)</f>
        <v>4.0345294689002172E-2</v>
      </c>
      <c r="C163">
        <f t="shared" si="12"/>
        <v>4.0097435748810625E-2</v>
      </c>
      <c r="D163">
        <f t="shared" si="12"/>
        <v>3.9813903297257071E-2</v>
      </c>
      <c r="E163">
        <f t="shared" si="12"/>
        <v>3.9917127565945044E-2</v>
      </c>
      <c r="F163">
        <f t="shared" si="12"/>
        <v>3.9853477418696846E-2</v>
      </c>
      <c r="G163">
        <f t="shared" si="12"/>
        <v>3.8798370103714917E-2</v>
      </c>
      <c r="H163">
        <f t="shared" si="12"/>
        <v>3.9850177704987312E-2</v>
      </c>
      <c r="I163">
        <f t="shared" si="12"/>
        <v>3.8943751582085177E-2</v>
      </c>
      <c r="J163">
        <f t="shared" si="12"/>
        <v>3.895970620997774E-2</v>
      </c>
      <c r="K163">
        <f t="shared" si="12"/>
        <v>3.8766128864745272E-2</v>
      </c>
      <c r="L163">
        <f t="shared" si="12"/>
        <v>3.8877688812491568E-2</v>
      </c>
      <c r="M163">
        <f t="shared" si="12"/>
        <v>3.9279200449110534E-2</v>
      </c>
      <c r="N163">
        <f t="shared" si="12"/>
        <v>3.8708279382542822E-2</v>
      </c>
      <c r="O163">
        <f t="shared" si="12"/>
        <v>3.8731571475737331E-2</v>
      </c>
      <c r="P163">
        <f t="shared" si="12"/>
        <v>3.8911907289543746E-2</v>
      </c>
      <c r="Q163">
        <f t="shared" si="12"/>
        <v>3.8798628876961332E-2</v>
      </c>
      <c r="R163">
        <f t="shared" si="12"/>
        <v>3.8657221943366231E-2</v>
      </c>
      <c r="S163">
        <f t="shared" si="12"/>
        <v>3.8679222947689336E-2</v>
      </c>
      <c r="T163">
        <f t="shared" si="12"/>
        <v>3.8471150140476126E-2</v>
      </c>
      <c r="U163">
        <f t="shared" si="12"/>
        <v>3.862788042152341E-2</v>
      </c>
      <c r="V163">
        <f t="shared" si="12"/>
        <v>3.8640824898885685E-2</v>
      </c>
      <c r="W163">
        <f t="shared" si="12"/>
        <v>3.8426785543606887E-2</v>
      </c>
      <c r="X163">
        <f t="shared" si="12"/>
        <v>3.8477168004005614E-2</v>
      </c>
      <c r="Y163">
        <f t="shared" si="12"/>
        <v>3.8628061354065449E-2</v>
      </c>
      <c r="Z163">
        <f t="shared" si="12"/>
        <v>3.8459913055935178E-2</v>
      </c>
      <c r="AA163">
        <f t="shared" si="12"/>
        <v>3.8436365608073231E-2</v>
      </c>
      <c r="AB163">
        <f t="shared" si="12"/>
        <v>3.8521326993213707E-2</v>
      </c>
      <c r="AC163">
        <f t="shared" si="12"/>
        <v>3.8299946103787424E-2</v>
      </c>
      <c r="AD163">
        <f t="shared" si="12"/>
        <v>3.8585911070269978E-2</v>
      </c>
      <c r="AE163">
        <f t="shared" si="12"/>
        <v>3.8454541237049368E-2</v>
      </c>
      <c r="AF163">
        <f t="shared" si="12"/>
        <v>3.83669489838767E-2</v>
      </c>
      <c r="AG163">
        <f t="shared" si="12"/>
        <v>3.829038757112925E-2</v>
      </c>
      <c r="AH163">
        <f t="shared" si="12"/>
        <v>-3.5770627793960317E-6</v>
      </c>
      <c r="AI163" t="str">
        <f t="shared" si="12"/>
        <v/>
      </c>
    </row>
    <row r="164" spans="1:35" x14ac:dyDescent="0.45">
      <c r="A164" t="str">
        <f t="shared" si="10"/>
        <v xml:space="preserve">  Compact Cars</v>
      </c>
      <c r="B164">
        <f t="shared" ref="B164:AI164" si="13">IF(B71=0,"",B31)</f>
        <v>0.13020331937433402</v>
      </c>
      <c r="C164">
        <f t="shared" si="13"/>
        <v>0.12905798424542844</v>
      </c>
      <c r="D164">
        <f t="shared" si="13"/>
        <v>0.12788407531730639</v>
      </c>
      <c r="E164">
        <f t="shared" si="13"/>
        <v>0.12632609222317714</v>
      </c>
      <c r="F164">
        <f t="shared" si="13"/>
        <v>0.12504953424771231</v>
      </c>
      <c r="G164">
        <f t="shared" si="13"/>
        <v>0.12377856290766549</v>
      </c>
      <c r="H164">
        <f t="shared" si="13"/>
        <v>0.12474327880164125</v>
      </c>
      <c r="I164">
        <f t="shared" si="13"/>
        <v>0.12384012461108045</v>
      </c>
      <c r="J164">
        <f t="shared" si="13"/>
        <v>0.12371144574811642</v>
      </c>
      <c r="K164">
        <f t="shared" si="13"/>
        <v>0.12311563546218282</v>
      </c>
      <c r="L164">
        <f t="shared" si="13"/>
        <v>0.12327380562927664</v>
      </c>
      <c r="M164">
        <f t="shared" si="13"/>
        <v>0.1243510456345463</v>
      </c>
      <c r="N164">
        <f t="shared" si="13"/>
        <v>0.12269048650837591</v>
      </c>
      <c r="O164">
        <f t="shared" si="13"/>
        <v>0.12265262735722057</v>
      </c>
      <c r="P164">
        <f t="shared" si="13"/>
        <v>0.12303786603664096</v>
      </c>
      <c r="Q164">
        <f t="shared" si="13"/>
        <v>0.12275236355787975</v>
      </c>
      <c r="R164">
        <f t="shared" si="13"/>
        <v>0.12235330196523349</v>
      </c>
      <c r="S164">
        <f t="shared" si="13"/>
        <v>0.12233350275136777</v>
      </c>
      <c r="T164">
        <f t="shared" si="13"/>
        <v>0.12175100272443398</v>
      </c>
      <c r="U164">
        <f t="shared" si="13"/>
        <v>0.12206530566801768</v>
      </c>
      <c r="V164">
        <f t="shared" si="13"/>
        <v>0.1220272754604753</v>
      </c>
      <c r="W164">
        <f t="shared" si="13"/>
        <v>0.12144559811504231</v>
      </c>
      <c r="X164">
        <f t="shared" si="13"/>
        <v>0.12149631296618497</v>
      </c>
      <c r="Y164">
        <f t="shared" si="13"/>
        <v>0.12180756190293364</v>
      </c>
      <c r="Z164">
        <f t="shared" si="13"/>
        <v>0.12134354732415073</v>
      </c>
      <c r="AA164">
        <f t="shared" si="13"/>
        <v>0.12122704342227479</v>
      </c>
      <c r="AB164">
        <f t="shared" si="13"/>
        <v>0.12138367949315003</v>
      </c>
      <c r="AC164">
        <f t="shared" si="13"/>
        <v>0.12080925224231935</v>
      </c>
      <c r="AD164">
        <f t="shared" si="13"/>
        <v>0.12142805718312918</v>
      </c>
      <c r="AE164">
        <f t="shared" si="13"/>
        <v>0.1210504612957662</v>
      </c>
      <c r="AF164">
        <f t="shared" si="13"/>
        <v>0.12077736804893026</v>
      </c>
      <c r="AG164">
        <f t="shared" si="13"/>
        <v>0.12054266162453178</v>
      </c>
      <c r="AH164">
        <f t="shared" si="13"/>
        <v>-6.939501792028301E-6</v>
      </c>
      <c r="AI164" t="str">
        <f t="shared" si="13"/>
        <v/>
      </c>
    </row>
    <row r="165" spans="1:35" x14ac:dyDescent="0.45">
      <c r="A165" t="str">
        <f t="shared" si="10"/>
        <v xml:space="preserve">  Midsize Cars</v>
      </c>
      <c r="B165">
        <f t="shared" ref="B165:AI165" si="14">IF(B72=0,"",B32)</f>
        <v>0.34630131498064487</v>
      </c>
      <c r="C165">
        <f t="shared" si="14"/>
        <v>0.32255347869017886</v>
      </c>
      <c r="D165">
        <f t="shared" si="14"/>
        <v>0.31555762815231903</v>
      </c>
      <c r="E165">
        <f t="shared" si="14"/>
        <v>0.31033487182020431</v>
      </c>
      <c r="F165">
        <f t="shared" si="14"/>
        <v>0.30795116369695735</v>
      </c>
      <c r="G165">
        <f t="shared" si="14"/>
        <v>0.30700809269232854</v>
      </c>
      <c r="H165">
        <f t="shared" si="14"/>
        <v>0.29967136100904862</v>
      </c>
      <c r="I165">
        <f t="shared" si="14"/>
        <v>0.30085139119148419</v>
      </c>
      <c r="J165">
        <f t="shared" si="14"/>
        <v>0.29938988114845194</v>
      </c>
      <c r="K165">
        <f t="shared" si="14"/>
        <v>0.2991904268903402</v>
      </c>
      <c r="L165">
        <f t="shared" si="14"/>
        <v>0.2975369674206394</v>
      </c>
      <c r="M165">
        <f t="shared" si="14"/>
        <v>0.29436103880939196</v>
      </c>
      <c r="N165">
        <f t="shared" si="14"/>
        <v>0.29694146583255487</v>
      </c>
      <c r="O165">
        <f t="shared" si="14"/>
        <v>0.29622712622254721</v>
      </c>
      <c r="P165">
        <f t="shared" si="14"/>
        <v>0.29477290600602252</v>
      </c>
      <c r="Q165">
        <f t="shared" si="14"/>
        <v>0.29444698511622397</v>
      </c>
      <c r="R165">
        <f t="shared" si="14"/>
        <v>0.29472059828712305</v>
      </c>
      <c r="S165">
        <f t="shared" si="14"/>
        <v>0.29418754781687295</v>
      </c>
      <c r="T165">
        <f t="shared" si="14"/>
        <v>0.29486550322412924</v>
      </c>
      <c r="U165">
        <f t="shared" si="14"/>
        <v>0.29353952316878634</v>
      </c>
      <c r="V165">
        <f t="shared" si="14"/>
        <v>0.29295159775619378</v>
      </c>
      <c r="W165">
        <f t="shared" si="14"/>
        <v>0.29353401615065267</v>
      </c>
      <c r="X165">
        <f t="shared" si="14"/>
        <v>0.2927762811129162</v>
      </c>
      <c r="Y165">
        <f t="shared" si="14"/>
        <v>0.29146996203208309</v>
      </c>
      <c r="Z165">
        <f t="shared" si="14"/>
        <v>0.29191721426085543</v>
      </c>
      <c r="AA165">
        <f t="shared" si="14"/>
        <v>0.29163319567507789</v>
      </c>
      <c r="AB165">
        <f t="shared" si="14"/>
        <v>0.29075428372672196</v>
      </c>
      <c r="AC165">
        <f t="shared" si="14"/>
        <v>0.29148711650448333</v>
      </c>
      <c r="AD165">
        <f t="shared" si="14"/>
        <v>0.28962635692388267</v>
      </c>
      <c r="AE165">
        <f t="shared" si="14"/>
        <v>0.28993549823951809</v>
      </c>
      <c r="AF165">
        <f t="shared" si="14"/>
        <v>0.28988507067924463</v>
      </c>
      <c r="AG165">
        <f t="shared" si="14"/>
        <v>0.28966444230570287</v>
      </c>
      <c r="AH165">
        <f t="shared" si="14"/>
        <v>-2.0671214555756831E-5</v>
      </c>
      <c r="AI165" t="str">
        <f t="shared" si="14"/>
        <v/>
      </c>
    </row>
    <row r="166" spans="1:35" x14ac:dyDescent="0.45">
      <c r="A166" t="str">
        <f t="shared" si="10"/>
        <v xml:space="preserve">  Large Cars</v>
      </c>
      <c r="B166" t="str">
        <f t="shared" ref="B166:AI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 t="str">
        <f t="shared" si="15"/>
        <v/>
      </c>
      <c r="AH166">
        <f t="shared" si="15"/>
        <v>-3.6317707983750305E-5</v>
      </c>
      <c r="AI166" t="str">
        <f t="shared" si="15"/>
        <v/>
      </c>
    </row>
    <row r="167" spans="1:35" x14ac:dyDescent="0.45">
      <c r="A167" t="str">
        <f t="shared" si="10"/>
        <v xml:space="preserve">  Two Seater Cars</v>
      </c>
      <c r="B167">
        <f t="shared" ref="B167:AI167" si="16">IF(B74=0,"",B34)</f>
        <v>8.6662632150987517E-3</v>
      </c>
      <c r="C167">
        <f t="shared" si="16"/>
        <v>8.2910090403613551E-3</v>
      </c>
      <c r="D167">
        <f t="shared" si="16"/>
        <v>8.2032380609306198E-3</v>
      </c>
      <c r="E167">
        <f t="shared" si="16"/>
        <v>8.1753412007038E-3</v>
      </c>
      <c r="F167">
        <f t="shared" si="16"/>
        <v>8.0935256321272436E-3</v>
      </c>
      <c r="G167">
        <f t="shared" si="16"/>
        <v>8.0651177536434967E-3</v>
      </c>
      <c r="H167">
        <f t="shared" si="16"/>
        <v>8.0980874154791081E-3</v>
      </c>
      <c r="I167">
        <f t="shared" si="16"/>
        <v>7.9942089950589233E-3</v>
      </c>
      <c r="J167">
        <f t="shared" si="16"/>
        <v>7.9781270501708221E-3</v>
      </c>
      <c r="K167">
        <f t="shared" si="16"/>
        <v>7.9788036851565405E-3</v>
      </c>
      <c r="L167">
        <f t="shared" si="16"/>
        <v>7.9636143702360336E-3</v>
      </c>
      <c r="M167">
        <f t="shared" si="16"/>
        <v>7.9407071685596072E-3</v>
      </c>
      <c r="N167">
        <f t="shared" si="16"/>
        <v>7.978159290373061E-3</v>
      </c>
      <c r="O167">
        <f t="shared" si="16"/>
        <v>7.9713268877628658E-3</v>
      </c>
      <c r="P167">
        <f t="shared" si="16"/>
        <v>7.9569152311834718E-3</v>
      </c>
      <c r="Q167">
        <f t="shared" si="16"/>
        <v>7.9447020536209823E-3</v>
      </c>
      <c r="R167">
        <f t="shared" si="16"/>
        <v>7.9456386688924272E-3</v>
      </c>
      <c r="S167">
        <f t="shared" si="16"/>
        <v>7.9399229728042559E-3</v>
      </c>
      <c r="T167">
        <f t="shared" si="16"/>
        <v>7.94725068849041E-3</v>
      </c>
      <c r="U167">
        <f t="shared" si="16"/>
        <v>7.9323214157931508E-3</v>
      </c>
      <c r="V167">
        <f t="shared" si="16"/>
        <v>7.9248515105836206E-3</v>
      </c>
      <c r="W167">
        <f t="shared" si="16"/>
        <v>7.9319813596993877E-3</v>
      </c>
      <c r="X167">
        <f t="shared" si="16"/>
        <v>7.9222716921401384E-3</v>
      </c>
      <c r="Y167">
        <f t="shared" si="16"/>
        <v>7.9069169522980338E-3</v>
      </c>
      <c r="Z167">
        <f t="shared" si="16"/>
        <v>7.9121765755033116E-3</v>
      </c>
      <c r="AA167">
        <f t="shared" si="16"/>
        <v>7.9084919658780894E-3</v>
      </c>
      <c r="AB167">
        <f t="shared" si="16"/>
        <v>7.8983194042242574E-3</v>
      </c>
      <c r="AC167">
        <f t="shared" si="16"/>
        <v>7.9073351597287178E-3</v>
      </c>
      <c r="AD167">
        <f t="shared" si="16"/>
        <v>7.8854553111150742E-3</v>
      </c>
      <c r="AE167">
        <f t="shared" si="16"/>
        <v>7.8866585596337919E-3</v>
      </c>
      <c r="AF167">
        <f t="shared" si="16"/>
        <v>7.8839879929150022E-3</v>
      </c>
      <c r="AG167">
        <f t="shared" si="16"/>
        <v>7.8778000104592349E-3</v>
      </c>
      <c r="AH167">
        <f t="shared" si="16"/>
        <v>-9.4181958826921386E-6</v>
      </c>
      <c r="AI167" t="str">
        <f t="shared" si="16"/>
        <v/>
      </c>
    </row>
    <row r="168" spans="1:35" x14ac:dyDescent="0.45">
      <c r="A168" t="str">
        <f t="shared" si="10"/>
        <v xml:space="preserve">  Small Crossover Cars</v>
      </c>
      <c r="B168">
        <f t="shared" ref="B168:AI168" si="17">IF(B75=0,"",B35)</f>
        <v>0.19016380080102194</v>
      </c>
      <c r="C168">
        <f t="shared" si="17"/>
        <v>0.20903454232368218</v>
      </c>
      <c r="D168">
        <f t="shared" si="17"/>
        <v>0.21667767743349309</v>
      </c>
      <c r="E168">
        <f t="shared" si="17"/>
        <v>0.21997350818205838</v>
      </c>
      <c r="F168">
        <f t="shared" si="17"/>
        <v>0.22130768205926829</v>
      </c>
      <c r="G168">
        <f t="shared" si="17"/>
        <v>0.2224124963910411</v>
      </c>
      <c r="H168">
        <f t="shared" si="17"/>
        <v>0.2300012991022693</v>
      </c>
      <c r="I168">
        <f t="shared" si="17"/>
        <v>0.23007107634571794</v>
      </c>
      <c r="J168">
        <f t="shared" si="17"/>
        <v>0.23242616876432542</v>
      </c>
      <c r="K168">
        <f t="shared" si="17"/>
        <v>0.23341145686594658</v>
      </c>
      <c r="L168">
        <f t="shared" si="17"/>
        <v>0.23594420760476237</v>
      </c>
      <c r="M168">
        <f t="shared" si="17"/>
        <v>0.2399667100632121</v>
      </c>
      <c r="N168">
        <f t="shared" si="17"/>
        <v>0.23820173703966044</v>
      </c>
      <c r="O168">
        <f t="shared" si="17"/>
        <v>0.23982500529932502</v>
      </c>
      <c r="P168">
        <f t="shared" si="17"/>
        <v>0.24220796945710343</v>
      </c>
      <c r="Q168">
        <f t="shared" si="17"/>
        <v>0.24331384482708751</v>
      </c>
      <c r="R168">
        <f t="shared" si="17"/>
        <v>0.24378893178358593</v>
      </c>
      <c r="S168">
        <f t="shared" si="17"/>
        <v>0.24507292815094131</v>
      </c>
      <c r="T168">
        <f t="shared" si="17"/>
        <v>0.24496052316539726</v>
      </c>
      <c r="U168">
        <f t="shared" si="17"/>
        <v>0.24689981190952714</v>
      </c>
      <c r="V168">
        <f t="shared" si="17"/>
        <v>0.24797590732818153</v>
      </c>
      <c r="W168">
        <f t="shared" si="17"/>
        <v>0.24770349155480306</v>
      </c>
      <c r="X168">
        <f t="shared" si="17"/>
        <v>0.24887539627578401</v>
      </c>
      <c r="Y168">
        <f t="shared" si="17"/>
        <v>0.25062156477906139</v>
      </c>
      <c r="Z168">
        <f t="shared" si="17"/>
        <v>0.25049672506010751</v>
      </c>
      <c r="AA168">
        <f t="shared" si="17"/>
        <v>0.251154377309799</v>
      </c>
      <c r="AB168">
        <f t="shared" si="17"/>
        <v>0.25243266961864597</v>
      </c>
      <c r="AC168">
        <f t="shared" si="17"/>
        <v>0.25191126185772272</v>
      </c>
      <c r="AD168">
        <f t="shared" si="17"/>
        <v>0.25410221327958799</v>
      </c>
      <c r="AE168">
        <f t="shared" si="17"/>
        <v>0.25391888629575948</v>
      </c>
      <c r="AF168">
        <f t="shared" si="17"/>
        <v>0.25407302013270405</v>
      </c>
      <c r="AG168">
        <f t="shared" si="17"/>
        <v>0.25429349330188061</v>
      </c>
      <c r="AH168">
        <f t="shared" si="17"/>
        <v>4.3189876829342907E-5</v>
      </c>
      <c r="AI168" t="str">
        <f t="shared" si="17"/>
        <v/>
      </c>
    </row>
    <row r="169" spans="1:35" x14ac:dyDescent="0.45">
      <c r="A169" t="str">
        <f t="shared" si="10"/>
        <v xml:space="preserve">  Large Crossover Cars</v>
      </c>
      <c r="B169">
        <f>IF(B76=0,"",B36)</f>
        <v>4.0881092827373011E-2</v>
      </c>
      <c r="C169">
        <f t="shared" ref="C169:AI177" si="18">IF(C76=0,"",C36)</f>
        <v>4.3155068570180519E-2</v>
      </c>
      <c r="D169">
        <f t="shared" si="18"/>
        <v>4.4704459358119689E-2</v>
      </c>
      <c r="E169">
        <f t="shared" si="18"/>
        <v>4.5943595865834672E-2</v>
      </c>
      <c r="F169">
        <f t="shared" si="18"/>
        <v>4.6471477524476952E-2</v>
      </c>
      <c r="G169">
        <f t="shared" si="18"/>
        <v>4.7547464094611094E-2</v>
      </c>
      <c r="H169">
        <f t="shared" si="18"/>
        <v>4.839552451460423E-2</v>
      </c>
      <c r="I169">
        <f t="shared" si="18"/>
        <v>4.8927694070857564E-2</v>
      </c>
      <c r="J169">
        <f t="shared" si="18"/>
        <v>4.9369789693532166E-2</v>
      </c>
      <c r="K169">
        <f t="shared" si="18"/>
        <v>4.9949642457056048E-2</v>
      </c>
      <c r="L169">
        <f t="shared" si="18"/>
        <v>5.0273156064341303E-2</v>
      </c>
      <c r="M169">
        <f t="shared" si="18"/>
        <v>5.0318307768591732E-2</v>
      </c>
      <c r="N169">
        <f t="shared" si="18"/>
        <v>5.1185234674394321E-2</v>
      </c>
      <c r="O169">
        <f t="shared" si="18"/>
        <v>5.1525568679179214E-2</v>
      </c>
      <c r="P169">
        <f t="shared" si="18"/>
        <v>5.1731451523441316E-2</v>
      </c>
      <c r="Q169">
        <f t="shared" si="18"/>
        <v>5.2269879131633279E-2</v>
      </c>
      <c r="R169">
        <f t="shared" si="18"/>
        <v>5.2728347976570285E-2</v>
      </c>
      <c r="S169">
        <f t="shared" si="18"/>
        <v>5.3003720118863451E-2</v>
      </c>
      <c r="T169">
        <f t="shared" si="18"/>
        <v>5.3445117266272303E-2</v>
      </c>
      <c r="U169">
        <f t="shared" si="18"/>
        <v>5.3558827938504541E-2</v>
      </c>
      <c r="V169">
        <f t="shared" si="18"/>
        <v>5.3772363570188969E-2</v>
      </c>
      <c r="W169">
        <f t="shared" si="18"/>
        <v>5.4166059488677781E-2</v>
      </c>
      <c r="X169">
        <f t="shared" si="18"/>
        <v>5.4327549133283595E-2</v>
      </c>
      <c r="Y169">
        <f t="shared" si="18"/>
        <v>5.4390561628604929E-2</v>
      </c>
      <c r="Z169">
        <f t="shared" si="18"/>
        <v>5.4730544955962003E-2</v>
      </c>
      <c r="AA169">
        <f t="shared" si="18"/>
        <v>5.4939073015712825E-2</v>
      </c>
      <c r="AB169">
        <f t="shared" si="18"/>
        <v>5.5037603462745929E-2</v>
      </c>
      <c r="AC169">
        <f t="shared" si="18"/>
        <v>5.5402683019418385E-2</v>
      </c>
      <c r="AD169">
        <f t="shared" si="18"/>
        <v>5.5322976939669116E-2</v>
      </c>
      <c r="AE169">
        <f t="shared" si="18"/>
        <v>5.5590790822387708E-2</v>
      </c>
      <c r="AF169">
        <f t="shared" si="18"/>
        <v>5.5800556235815507E-2</v>
      </c>
      <c r="AG169">
        <f t="shared" si="18"/>
        <v>5.5986898620835272E-2</v>
      </c>
      <c r="AH169">
        <f t="shared" si="18"/>
        <v>4.6459733040626108E-5</v>
      </c>
      <c r="AI169" t="str">
        <f t="shared" si="18"/>
        <v/>
      </c>
    </row>
    <row r="170" spans="1:35" x14ac:dyDescent="0.45">
      <c r="A170" t="str">
        <f t="shared" ref="A170:A177" si="19">A77</f>
        <v xml:space="preserve">  Small Pickup</v>
      </c>
      <c r="B170" t="str">
        <f t="shared" ref="B170:Q177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18"/>
        <v/>
      </c>
      <c r="S170" t="str">
        <f t="shared" si="18"/>
        <v/>
      </c>
      <c r="T170" t="str">
        <f t="shared" si="18"/>
        <v/>
      </c>
      <c r="U170" t="str">
        <f t="shared" si="18"/>
        <v/>
      </c>
      <c r="V170" t="str">
        <f t="shared" si="18"/>
        <v/>
      </c>
      <c r="W170" t="str">
        <f t="shared" si="18"/>
        <v/>
      </c>
      <c r="X170" t="str">
        <f t="shared" si="18"/>
        <v/>
      </c>
      <c r="Y170" t="str">
        <f t="shared" si="18"/>
        <v/>
      </c>
      <c r="Z170" t="str">
        <f t="shared" si="18"/>
        <v/>
      </c>
      <c r="AA170" t="str">
        <f t="shared" si="18"/>
        <v/>
      </c>
      <c r="AB170" t="str">
        <f t="shared" si="18"/>
        <v/>
      </c>
      <c r="AC170" t="str">
        <f t="shared" si="18"/>
        <v/>
      </c>
      <c r="AD170" t="str">
        <f t="shared" si="18"/>
        <v/>
      </c>
      <c r="AE170" t="str">
        <f t="shared" si="18"/>
        <v/>
      </c>
      <c r="AF170" t="str">
        <f t="shared" si="18"/>
        <v/>
      </c>
      <c r="AG170" t="str">
        <f t="shared" si="18"/>
        <v/>
      </c>
      <c r="AH170">
        <f t="shared" si="18"/>
        <v>-1.7334530707373735E-5</v>
      </c>
      <c r="AI170" t="str">
        <f t="shared" si="18"/>
        <v/>
      </c>
    </row>
    <row r="171" spans="1:35" x14ac:dyDescent="0.45">
      <c r="A171" t="str">
        <f t="shared" si="19"/>
        <v xml:space="preserve">  Large Pickup</v>
      </c>
      <c r="B171" t="str">
        <f t="shared" si="20"/>
        <v/>
      </c>
      <c r="C171" t="str">
        <f t="shared" si="18"/>
        <v/>
      </c>
      <c r="D171" t="str">
        <f t="shared" si="18"/>
        <v/>
      </c>
      <c r="E171" t="str">
        <f t="shared" si="18"/>
        <v/>
      </c>
      <c r="F171" t="str">
        <f t="shared" si="18"/>
        <v/>
      </c>
      <c r="G171" t="str">
        <f t="shared" si="18"/>
        <v/>
      </c>
      <c r="H171" t="str">
        <f t="shared" si="18"/>
        <v/>
      </c>
      <c r="I171" t="str">
        <f t="shared" si="18"/>
        <v/>
      </c>
      <c r="J171" t="str">
        <f t="shared" si="18"/>
        <v/>
      </c>
      <c r="K171" t="str">
        <f t="shared" si="18"/>
        <v/>
      </c>
      <c r="L171" t="str">
        <f t="shared" si="18"/>
        <v/>
      </c>
      <c r="M171" t="str">
        <f t="shared" si="18"/>
        <v/>
      </c>
      <c r="N171" t="str">
        <f t="shared" si="18"/>
        <v/>
      </c>
      <c r="O171" t="str">
        <f t="shared" si="18"/>
        <v/>
      </c>
      <c r="P171" t="str">
        <f t="shared" si="18"/>
        <v/>
      </c>
      <c r="Q171" t="str">
        <f t="shared" si="18"/>
        <v/>
      </c>
      <c r="R171" t="str">
        <f t="shared" si="18"/>
        <v/>
      </c>
      <c r="S171" t="str">
        <f t="shared" si="18"/>
        <v/>
      </c>
      <c r="T171" t="str">
        <f t="shared" si="18"/>
        <v/>
      </c>
      <c r="U171" t="str">
        <f t="shared" si="18"/>
        <v/>
      </c>
      <c r="V171" t="str">
        <f t="shared" si="18"/>
        <v/>
      </c>
      <c r="W171" t="str">
        <f t="shared" si="18"/>
        <v/>
      </c>
      <c r="X171" t="str">
        <f t="shared" si="18"/>
        <v/>
      </c>
      <c r="Y171" t="str">
        <f t="shared" si="18"/>
        <v/>
      </c>
      <c r="Z171" t="str">
        <f t="shared" si="18"/>
        <v/>
      </c>
      <c r="AA171" t="str">
        <f t="shared" si="18"/>
        <v/>
      </c>
      <c r="AB171" t="str">
        <f t="shared" si="18"/>
        <v/>
      </c>
      <c r="AC171" t="str">
        <f t="shared" si="18"/>
        <v/>
      </c>
      <c r="AD171" t="str">
        <f t="shared" si="18"/>
        <v/>
      </c>
      <c r="AE171" t="str">
        <f t="shared" si="18"/>
        <v/>
      </c>
      <c r="AF171" t="str">
        <f t="shared" si="18"/>
        <v/>
      </c>
      <c r="AG171" t="str">
        <f t="shared" si="18"/>
        <v/>
      </c>
      <c r="AH171">
        <f t="shared" si="18"/>
        <v>2.1249713720465835E-5</v>
      </c>
      <c r="AI171" t="str">
        <f t="shared" si="18"/>
        <v/>
      </c>
    </row>
    <row r="172" spans="1:35" x14ac:dyDescent="0.45">
      <c r="A172" t="str">
        <f t="shared" si="19"/>
        <v xml:space="preserve">  Small Van</v>
      </c>
      <c r="B172" t="str">
        <f t="shared" si="20"/>
        <v/>
      </c>
      <c r="C172" t="str">
        <f t="shared" si="18"/>
        <v/>
      </c>
      <c r="D172">
        <f t="shared" si="18"/>
        <v>4.6582993633642843E-3</v>
      </c>
      <c r="E172">
        <f t="shared" si="18"/>
        <v>4.8907606112268262E-3</v>
      </c>
      <c r="F172">
        <f t="shared" si="18"/>
        <v>5.0156973554603343E-3</v>
      </c>
      <c r="G172">
        <f t="shared" si="18"/>
        <v>4.995342982191852E-3</v>
      </c>
      <c r="H172">
        <f t="shared" si="18"/>
        <v>5.2153251676573366E-3</v>
      </c>
      <c r="I172">
        <f t="shared" si="18"/>
        <v>5.2490688545524123E-3</v>
      </c>
      <c r="J172">
        <f t="shared" si="18"/>
        <v>5.2603126714000073E-3</v>
      </c>
      <c r="K172">
        <f t="shared" si="18"/>
        <v>5.2296519023368702E-3</v>
      </c>
      <c r="L172">
        <f t="shared" si="18"/>
        <v>5.2470990404562615E-3</v>
      </c>
      <c r="M172">
        <f t="shared" si="18"/>
        <v>5.2910385924208611E-3</v>
      </c>
      <c r="N172">
        <f t="shared" si="18"/>
        <v>5.1928233156370504E-3</v>
      </c>
      <c r="O172">
        <f t="shared" si="18"/>
        <v>5.1769303181667409E-3</v>
      </c>
      <c r="P172">
        <f t="shared" si="18"/>
        <v>5.1800681937038337E-3</v>
      </c>
      <c r="Q172">
        <f t="shared" si="18"/>
        <v>5.1712113415854763E-3</v>
      </c>
      <c r="R172">
        <f t="shared" si="18"/>
        <v>5.1276417031348434E-3</v>
      </c>
      <c r="S172">
        <f t="shared" si="18"/>
        <v>5.1112955814345785E-3</v>
      </c>
      <c r="T172">
        <f t="shared" si="18"/>
        <v>5.0634755263178248E-3</v>
      </c>
      <c r="U172">
        <f t="shared" si="18"/>
        <v>5.0798520769624964E-3</v>
      </c>
      <c r="V172">
        <f t="shared" si="18"/>
        <v>5.0769832859351126E-3</v>
      </c>
      <c r="W172">
        <f t="shared" si="18"/>
        <v>5.0410162504736858E-3</v>
      </c>
      <c r="X172">
        <f t="shared" si="18"/>
        <v>5.0471301082071172E-3</v>
      </c>
      <c r="Y172">
        <f t="shared" si="18"/>
        <v>5.0694091031625267E-3</v>
      </c>
      <c r="Z172">
        <f t="shared" si="18"/>
        <v>5.0381448498038536E-3</v>
      </c>
      <c r="AA172">
        <f t="shared" si="18"/>
        <v>5.0298586524145364E-3</v>
      </c>
      <c r="AB172">
        <f t="shared" si="18"/>
        <v>5.0401221826604703E-3</v>
      </c>
      <c r="AC172">
        <f t="shared" si="18"/>
        <v>5.0025485206527239E-3</v>
      </c>
      <c r="AD172">
        <f t="shared" si="18"/>
        <v>5.0491271902663275E-3</v>
      </c>
      <c r="AE172">
        <f t="shared" si="18"/>
        <v>5.0304516478680839E-3</v>
      </c>
      <c r="AF172">
        <f t="shared" si="18"/>
        <v>5.0261959383668267E-3</v>
      </c>
      <c r="AG172">
        <f t="shared" si="18"/>
        <v>5.0329641512524715E-3</v>
      </c>
      <c r="AH172">
        <f t="shared" si="18"/>
        <v>3.2786761889222428E-5</v>
      </c>
      <c r="AI172" t="str">
        <f t="shared" si="18"/>
        <v/>
      </c>
    </row>
    <row r="173" spans="1:35" x14ac:dyDescent="0.45">
      <c r="A173" t="str">
        <f t="shared" si="19"/>
        <v xml:space="preserve">  Large Van</v>
      </c>
      <c r="B173" t="str">
        <f t="shared" si="20"/>
        <v/>
      </c>
      <c r="C173" t="str">
        <f t="shared" si="18"/>
        <v/>
      </c>
      <c r="D173" t="str">
        <f t="shared" si="18"/>
        <v/>
      </c>
      <c r="E173" t="str">
        <f t="shared" si="18"/>
        <v/>
      </c>
      <c r="F173" t="str">
        <f t="shared" si="18"/>
        <v/>
      </c>
      <c r="G173" t="str">
        <f t="shared" si="18"/>
        <v/>
      </c>
      <c r="H173" t="str">
        <f t="shared" si="18"/>
        <v/>
      </c>
      <c r="I173" t="str">
        <f t="shared" si="18"/>
        <v/>
      </c>
      <c r="J173" t="str">
        <f t="shared" si="18"/>
        <v/>
      </c>
      <c r="K173" t="str">
        <f t="shared" si="18"/>
        <v/>
      </c>
      <c r="L173" t="str">
        <f t="shared" si="18"/>
        <v/>
      </c>
      <c r="M173" t="str">
        <f t="shared" si="18"/>
        <v/>
      </c>
      <c r="N173" t="str">
        <f t="shared" si="18"/>
        <v/>
      </c>
      <c r="O173" t="str">
        <f t="shared" si="18"/>
        <v/>
      </c>
      <c r="P173" t="str">
        <f t="shared" si="18"/>
        <v/>
      </c>
      <c r="Q173" t="str">
        <f t="shared" si="18"/>
        <v/>
      </c>
      <c r="R173" t="str">
        <f t="shared" si="18"/>
        <v/>
      </c>
      <c r="S173" t="str">
        <f t="shared" si="18"/>
        <v/>
      </c>
      <c r="T173" t="str">
        <f t="shared" si="18"/>
        <v/>
      </c>
      <c r="U173" t="str">
        <f t="shared" si="18"/>
        <v/>
      </c>
      <c r="V173" t="str">
        <f t="shared" si="18"/>
        <v/>
      </c>
      <c r="W173" t="str">
        <f t="shared" si="18"/>
        <v/>
      </c>
      <c r="X173" t="str">
        <f t="shared" si="18"/>
        <v/>
      </c>
      <c r="Y173" t="str">
        <f t="shared" si="18"/>
        <v/>
      </c>
      <c r="Z173" t="str">
        <f t="shared" si="18"/>
        <v/>
      </c>
      <c r="AA173" t="str">
        <f t="shared" si="18"/>
        <v/>
      </c>
      <c r="AB173" t="str">
        <f t="shared" si="18"/>
        <v/>
      </c>
      <c r="AC173" t="str">
        <f t="shared" si="18"/>
        <v/>
      </c>
      <c r="AD173" t="str">
        <f t="shared" si="18"/>
        <v/>
      </c>
      <c r="AE173" t="str">
        <f t="shared" si="18"/>
        <v/>
      </c>
      <c r="AF173" t="str">
        <f t="shared" si="18"/>
        <v/>
      </c>
      <c r="AG173" t="str">
        <f t="shared" si="18"/>
        <v/>
      </c>
      <c r="AH173">
        <f t="shared" si="18"/>
        <v>-8.9539540506514523E-6</v>
      </c>
      <c r="AI173" t="str">
        <f t="shared" si="18"/>
        <v/>
      </c>
    </row>
    <row r="174" spans="1:35" x14ac:dyDescent="0.45">
      <c r="A174" t="str">
        <f t="shared" si="19"/>
        <v xml:space="preserve">  Small Utility</v>
      </c>
      <c r="B174" t="str">
        <f t="shared" si="20"/>
        <v/>
      </c>
      <c r="C174" t="str">
        <f t="shared" si="18"/>
        <v/>
      </c>
      <c r="D174" t="str">
        <f t="shared" si="18"/>
        <v/>
      </c>
      <c r="E174" t="str">
        <f t="shared" si="18"/>
        <v/>
      </c>
      <c r="F174" t="str">
        <f t="shared" si="18"/>
        <v/>
      </c>
      <c r="G174" t="str">
        <f t="shared" si="18"/>
        <v/>
      </c>
      <c r="H174" t="str">
        <f t="shared" si="18"/>
        <v/>
      </c>
      <c r="I174" t="str">
        <f t="shared" si="18"/>
        <v/>
      </c>
      <c r="J174" t="str">
        <f t="shared" si="18"/>
        <v/>
      </c>
      <c r="K174" t="str">
        <f t="shared" si="18"/>
        <v/>
      </c>
      <c r="L174" t="str">
        <f t="shared" si="18"/>
        <v/>
      </c>
      <c r="M174" t="str">
        <f t="shared" si="18"/>
        <v/>
      </c>
      <c r="N174" t="str">
        <f t="shared" si="18"/>
        <v/>
      </c>
      <c r="O174" t="str">
        <f t="shared" si="18"/>
        <v/>
      </c>
      <c r="P174" t="str">
        <f t="shared" si="18"/>
        <v/>
      </c>
      <c r="Q174" t="str">
        <f t="shared" si="18"/>
        <v/>
      </c>
      <c r="R174" t="str">
        <f t="shared" si="18"/>
        <v/>
      </c>
      <c r="S174" t="str">
        <f t="shared" si="18"/>
        <v/>
      </c>
      <c r="T174" t="str">
        <f t="shared" si="18"/>
        <v/>
      </c>
      <c r="U174" t="str">
        <f t="shared" si="18"/>
        <v/>
      </c>
      <c r="V174" t="str">
        <f t="shared" si="18"/>
        <v/>
      </c>
      <c r="W174" t="str">
        <f t="shared" si="18"/>
        <v/>
      </c>
      <c r="X174" t="str">
        <f t="shared" si="18"/>
        <v/>
      </c>
      <c r="Y174" t="str">
        <f t="shared" si="18"/>
        <v/>
      </c>
      <c r="Z174" t="str">
        <f t="shared" si="18"/>
        <v/>
      </c>
      <c r="AA174" t="str">
        <f t="shared" si="18"/>
        <v/>
      </c>
      <c r="AB174" t="str">
        <f t="shared" si="18"/>
        <v/>
      </c>
      <c r="AC174" t="str">
        <f t="shared" si="18"/>
        <v/>
      </c>
      <c r="AD174" t="str">
        <f t="shared" si="18"/>
        <v/>
      </c>
      <c r="AE174" t="str">
        <f t="shared" si="18"/>
        <v/>
      </c>
      <c r="AF174" t="str">
        <f t="shared" si="18"/>
        <v/>
      </c>
      <c r="AG174" t="str">
        <f t="shared" si="18"/>
        <v/>
      </c>
      <c r="AH174">
        <f t="shared" si="18"/>
        <v>-4.8725495102283747E-5</v>
      </c>
      <c r="AI174" t="str">
        <f t="shared" si="18"/>
        <v/>
      </c>
    </row>
    <row r="175" spans="1:35" x14ac:dyDescent="0.45">
      <c r="A175" t="str">
        <f t="shared" si="19"/>
        <v xml:space="preserve">  Large Utility</v>
      </c>
      <c r="B175" t="str">
        <f t="shared" si="20"/>
        <v/>
      </c>
      <c r="C175" t="str">
        <f t="shared" si="18"/>
        <v/>
      </c>
      <c r="D175" t="str">
        <f t="shared" si="18"/>
        <v/>
      </c>
      <c r="E175" t="str">
        <f t="shared" si="18"/>
        <v/>
      </c>
      <c r="F175" t="str">
        <f t="shared" si="18"/>
        <v/>
      </c>
      <c r="G175" t="str">
        <f t="shared" si="18"/>
        <v/>
      </c>
      <c r="H175" t="str">
        <f t="shared" si="18"/>
        <v/>
      </c>
      <c r="I175" t="str">
        <f t="shared" si="18"/>
        <v/>
      </c>
      <c r="J175" t="str">
        <f t="shared" si="18"/>
        <v/>
      </c>
      <c r="K175" t="str">
        <f t="shared" si="18"/>
        <v/>
      </c>
      <c r="L175" t="str">
        <f t="shared" si="18"/>
        <v/>
      </c>
      <c r="M175" t="str">
        <f t="shared" si="18"/>
        <v/>
      </c>
      <c r="N175" t="str">
        <f t="shared" si="18"/>
        <v/>
      </c>
      <c r="O175" t="str">
        <f t="shared" si="18"/>
        <v/>
      </c>
      <c r="P175" t="str">
        <f t="shared" si="18"/>
        <v/>
      </c>
      <c r="Q175" t="str">
        <f t="shared" si="18"/>
        <v/>
      </c>
      <c r="R175" t="str">
        <f t="shared" si="18"/>
        <v/>
      </c>
      <c r="S175" t="str">
        <f t="shared" si="18"/>
        <v/>
      </c>
      <c r="T175" t="str">
        <f t="shared" si="18"/>
        <v/>
      </c>
      <c r="U175" t="str">
        <f t="shared" si="18"/>
        <v/>
      </c>
      <c r="V175" t="str">
        <f t="shared" si="18"/>
        <v/>
      </c>
      <c r="W175" t="str">
        <f t="shared" si="18"/>
        <v/>
      </c>
      <c r="X175" t="str">
        <f t="shared" si="18"/>
        <v/>
      </c>
      <c r="Y175" t="str">
        <f t="shared" si="18"/>
        <v/>
      </c>
      <c r="Z175" t="str">
        <f t="shared" si="18"/>
        <v/>
      </c>
      <c r="AA175" t="str">
        <f t="shared" si="18"/>
        <v/>
      </c>
      <c r="AB175" t="str">
        <f t="shared" si="18"/>
        <v/>
      </c>
      <c r="AC175" t="str">
        <f t="shared" si="18"/>
        <v/>
      </c>
      <c r="AD175" t="str">
        <f t="shared" si="18"/>
        <v/>
      </c>
      <c r="AE175" t="str">
        <f t="shared" si="18"/>
        <v/>
      </c>
      <c r="AF175" t="str">
        <f t="shared" si="18"/>
        <v/>
      </c>
      <c r="AG175" t="str">
        <f t="shared" si="18"/>
        <v/>
      </c>
      <c r="AH175">
        <f t="shared" si="18"/>
        <v>-2.7915949886248383E-5</v>
      </c>
      <c r="AI175" t="str">
        <f t="shared" si="18"/>
        <v/>
      </c>
    </row>
    <row r="176" spans="1:35" x14ac:dyDescent="0.45">
      <c r="A176" t="str">
        <f t="shared" si="19"/>
        <v xml:space="preserve">  Small Crossover Trucks</v>
      </c>
      <c r="B176" t="str">
        <f t="shared" si="20"/>
        <v/>
      </c>
      <c r="C176" t="str">
        <f t="shared" si="18"/>
        <v/>
      </c>
      <c r="D176">
        <f t="shared" si="18"/>
        <v>2.8737953376392768E-2</v>
      </c>
      <c r="E176">
        <f t="shared" si="18"/>
        <v>2.9740807194052397E-2</v>
      </c>
      <c r="F176">
        <f t="shared" si="18"/>
        <v>3.0532054560528401E-2</v>
      </c>
      <c r="G176">
        <f t="shared" si="18"/>
        <v>3.1181923724287158E-2</v>
      </c>
      <c r="H176">
        <f t="shared" si="18"/>
        <v>3.1090405654071934E-2</v>
      </c>
      <c r="I176">
        <f t="shared" si="18"/>
        <v>3.1187541013401061E-2</v>
      </c>
      <c r="J176">
        <f t="shared" si="18"/>
        <v>3.1147762230159554E-2</v>
      </c>
      <c r="K176">
        <f t="shared" si="18"/>
        <v>3.1114745838476E-2</v>
      </c>
      <c r="L176">
        <f t="shared" si="18"/>
        <v>3.1031177046491797E-2</v>
      </c>
      <c r="M176">
        <f t="shared" si="18"/>
        <v>3.0906256946858918E-2</v>
      </c>
      <c r="N176">
        <f t="shared" si="18"/>
        <v>3.0810308550113456E-2</v>
      </c>
      <c r="O176">
        <f t="shared" si="18"/>
        <v>3.0662848650166295E-2</v>
      </c>
      <c r="P176">
        <f t="shared" si="18"/>
        <v>3.0488106336183086E-2</v>
      </c>
      <c r="Q176">
        <f t="shared" si="18"/>
        <v>3.0298016187288269E-2</v>
      </c>
      <c r="R176">
        <f t="shared" si="18"/>
        <v>3.0150016539068989E-2</v>
      </c>
      <c r="S176">
        <f t="shared" si="18"/>
        <v>3.0016467666692387E-2</v>
      </c>
      <c r="T176">
        <f t="shared" si="18"/>
        <v>2.9935968727110785E-2</v>
      </c>
      <c r="U176">
        <f t="shared" si="18"/>
        <v>2.9842210510878171E-2</v>
      </c>
      <c r="V176">
        <f t="shared" si="18"/>
        <v>2.978280936684059E-2</v>
      </c>
      <c r="W176">
        <f t="shared" si="18"/>
        <v>2.9768427818756514E-2</v>
      </c>
      <c r="X176">
        <f t="shared" si="18"/>
        <v>2.9725783657787646E-2</v>
      </c>
      <c r="Y176">
        <f t="shared" si="18"/>
        <v>2.9671262484117066E-2</v>
      </c>
      <c r="Z176">
        <f t="shared" si="18"/>
        <v>2.964123498878931E-2</v>
      </c>
      <c r="AA176">
        <f t="shared" si="18"/>
        <v>2.9595735913134972E-2</v>
      </c>
      <c r="AB176">
        <f t="shared" si="18"/>
        <v>2.954180180924033E-2</v>
      </c>
      <c r="AC176">
        <f t="shared" si="18"/>
        <v>2.9535703378105387E-2</v>
      </c>
      <c r="AD176">
        <f t="shared" si="18"/>
        <v>2.9489660421941885E-2</v>
      </c>
      <c r="AE176">
        <f t="shared" si="18"/>
        <v>2.950414013160103E-2</v>
      </c>
      <c r="AF176">
        <f t="shared" si="18"/>
        <v>2.9538164955216939E-2</v>
      </c>
      <c r="AG176">
        <f t="shared" si="18"/>
        <v>2.9601865602372004E-2</v>
      </c>
      <c r="AH176">
        <f t="shared" si="18"/>
        <v>-2.0213001058715117E-6</v>
      </c>
      <c r="AI176" t="str">
        <f t="shared" si="18"/>
        <v/>
      </c>
    </row>
    <row r="177" spans="1:35" x14ac:dyDescent="0.45">
      <c r="A177" t="str">
        <f t="shared" si="19"/>
        <v xml:space="preserve">  Large Crossover Trucks</v>
      </c>
      <c r="B177" t="str">
        <f t="shared" si="20"/>
        <v/>
      </c>
      <c r="C177" t="str">
        <f t="shared" si="18"/>
        <v/>
      </c>
      <c r="D177">
        <f t="shared" si="18"/>
        <v>4.6645596377797277E-2</v>
      </c>
      <c r="E177">
        <f t="shared" si="18"/>
        <v>4.8198372661303869E-2</v>
      </c>
      <c r="F177">
        <f t="shared" si="18"/>
        <v>4.942016044216882E-2</v>
      </c>
      <c r="G177">
        <f t="shared" si="18"/>
        <v>5.045590281468499E-2</v>
      </c>
      <c r="H177">
        <f t="shared" si="18"/>
        <v>5.0528469470003959E-2</v>
      </c>
      <c r="I177">
        <f t="shared" ref="I177:AI177" si="21">IF(I84=0,"",I44)</f>
        <v>5.0447732108084217E-2</v>
      </c>
      <c r="J177">
        <f t="shared" si="21"/>
        <v>5.0383008006187835E-2</v>
      </c>
      <c r="K177">
        <f t="shared" si="21"/>
        <v>5.0272229971376863E-2</v>
      </c>
      <c r="L177">
        <f t="shared" si="21"/>
        <v>5.0157368442486229E-2</v>
      </c>
      <c r="M177">
        <f t="shared" si="21"/>
        <v>4.9966418340980527E-2</v>
      </c>
      <c r="N177">
        <f t="shared" si="21"/>
        <v>4.9705829514492345E-2</v>
      </c>
      <c r="O177">
        <f t="shared" si="21"/>
        <v>4.9471884459087206E-2</v>
      </c>
      <c r="P177">
        <f t="shared" si="21"/>
        <v>4.9214822651770837E-2</v>
      </c>
      <c r="Q177">
        <f t="shared" si="21"/>
        <v>4.8915742066313044E-2</v>
      </c>
      <c r="R177">
        <f t="shared" si="21"/>
        <v>4.8649846172806752E-2</v>
      </c>
      <c r="S177">
        <f t="shared" si="21"/>
        <v>4.8439609683547109E-2</v>
      </c>
      <c r="T177">
        <f t="shared" si="21"/>
        <v>4.8265696574069553E-2</v>
      </c>
      <c r="U177">
        <f t="shared" si="21"/>
        <v>4.8151669942324705E-2</v>
      </c>
      <c r="V177">
        <f t="shared" si="21"/>
        <v>4.8064535340906392E-2</v>
      </c>
      <c r="W177">
        <f t="shared" si="21"/>
        <v>4.7998288149100315E-2</v>
      </c>
      <c r="X177">
        <f t="shared" si="21"/>
        <v>4.7945692531076119E-2</v>
      </c>
      <c r="Y177">
        <f t="shared" si="21"/>
        <v>4.7894989814660366E-2</v>
      </c>
      <c r="Z177">
        <f t="shared" si="21"/>
        <v>4.7814382902207277E-2</v>
      </c>
      <c r="AA177">
        <f t="shared" si="21"/>
        <v>4.7741057766549404E-2</v>
      </c>
      <c r="AB177">
        <f t="shared" si="21"/>
        <v>4.7679002745419613E-2</v>
      </c>
      <c r="AC177">
        <f t="shared" si="21"/>
        <v>4.7621647957289903E-2</v>
      </c>
      <c r="AD177">
        <f t="shared" si="21"/>
        <v>4.7617008194341934E-2</v>
      </c>
      <c r="AE177">
        <f t="shared" si="21"/>
        <v>4.761880900634604E-2</v>
      </c>
      <c r="AF177">
        <f t="shared" si="21"/>
        <v>4.7664619884674221E-2</v>
      </c>
      <c r="AG177">
        <f t="shared" si="21"/>
        <v>4.7760812048883911E-2</v>
      </c>
      <c r="AH177">
        <f t="shared" si="21"/>
        <v>-1.4537144027901126E-6</v>
      </c>
      <c r="AI177" t="str">
        <f t="shared" si="21"/>
        <v/>
      </c>
    </row>
    <row r="179" spans="1:35" x14ac:dyDescent="0.45">
      <c r="A179" t="str">
        <f t="shared" ref="A179:A187" si="22">A86</f>
        <v>200 Mile Electric Vehicle</v>
      </c>
    </row>
    <row r="180" spans="1:35" x14ac:dyDescent="0.45">
      <c r="A180" t="str">
        <f t="shared" si="22"/>
        <v xml:space="preserve">  Mini-compact Cars</v>
      </c>
      <c r="B180" t="str">
        <f t="shared" ref="B180:AI180" si="23">IF(B87=0,"",B29)</f>
        <v/>
      </c>
      <c r="C180" t="str">
        <f t="shared" si="23"/>
        <v/>
      </c>
      <c r="D180" t="str">
        <f t="shared" si="23"/>
        <v/>
      </c>
      <c r="E180" t="str">
        <f t="shared" si="23"/>
        <v/>
      </c>
      <c r="F180" t="str">
        <f t="shared" si="23"/>
        <v/>
      </c>
      <c r="G180" t="str">
        <f t="shared" si="23"/>
        <v/>
      </c>
      <c r="H180" t="str">
        <f t="shared" si="23"/>
        <v/>
      </c>
      <c r="I180" t="str">
        <f t="shared" si="23"/>
        <v/>
      </c>
      <c r="J180" t="str">
        <f t="shared" si="23"/>
        <v/>
      </c>
      <c r="K180" t="str">
        <f t="shared" si="23"/>
        <v/>
      </c>
      <c r="L180" t="str">
        <f t="shared" si="23"/>
        <v/>
      </c>
      <c r="M180" t="str">
        <f t="shared" si="23"/>
        <v/>
      </c>
      <c r="N180" t="str">
        <f t="shared" si="23"/>
        <v/>
      </c>
      <c r="O180" t="str">
        <f t="shared" si="23"/>
        <v/>
      </c>
      <c r="P180" t="str">
        <f t="shared" si="23"/>
        <v/>
      </c>
      <c r="Q180" t="str">
        <f t="shared" si="23"/>
        <v/>
      </c>
      <c r="R180" t="str">
        <f t="shared" si="23"/>
        <v/>
      </c>
      <c r="S180" t="str">
        <f t="shared" si="23"/>
        <v/>
      </c>
      <c r="T180" t="str">
        <f t="shared" si="23"/>
        <v/>
      </c>
      <c r="U180" t="str">
        <f t="shared" si="23"/>
        <v/>
      </c>
      <c r="V180" t="str">
        <f t="shared" si="23"/>
        <v/>
      </c>
      <c r="W180" t="str">
        <f t="shared" si="23"/>
        <v/>
      </c>
      <c r="X180" t="str">
        <f t="shared" si="23"/>
        <v/>
      </c>
      <c r="Y180" t="str">
        <f t="shared" si="23"/>
        <v/>
      </c>
      <c r="Z180" t="str">
        <f t="shared" si="23"/>
        <v/>
      </c>
      <c r="AA180" t="str">
        <f t="shared" si="23"/>
        <v/>
      </c>
      <c r="AB180" t="str">
        <f t="shared" si="23"/>
        <v/>
      </c>
      <c r="AC180" t="str">
        <f t="shared" si="23"/>
        <v/>
      </c>
      <c r="AD180" t="str">
        <f t="shared" si="23"/>
        <v/>
      </c>
      <c r="AE180" t="str">
        <f t="shared" si="23"/>
        <v/>
      </c>
      <c r="AF180" t="str">
        <f t="shared" si="23"/>
        <v/>
      </c>
      <c r="AG180" t="str">
        <f t="shared" si="23"/>
        <v/>
      </c>
      <c r="AH180">
        <f t="shared" si="23"/>
        <v>2.7442383981695906E-5</v>
      </c>
      <c r="AI180" t="str">
        <f t="shared" si="23"/>
        <v/>
      </c>
    </row>
    <row r="181" spans="1:35" x14ac:dyDescent="0.45">
      <c r="A181" t="str">
        <f t="shared" si="22"/>
        <v xml:space="preserve">  Subcompact Cars</v>
      </c>
      <c r="B181" t="str">
        <f t="shared" ref="B181:AI181" si="24">IF(B88=0,"",B30)</f>
        <v/>
      </c>
      <c r="C181">
        <f t="shared" si="24"/>
        <v>4.0097435748810625E-2</v>
      </c>
      <c r="D181">
        <f t="shared" si="24"/>
        <v>3.9813903297257071E-2</v>
      </c>
      <c r="E181">
        <f t="shared" si="24"/>
        <v>3.9917127565945044E-2</v>
      </c>
      <c r="F181">
        <f t="shared" si="24"/>
        <v>3.9853477418696846E-2</v>
      </c>
      <c r="G181">
        <f t="shared" si="24"/>
        <v>3.8798370103714917E-2</v>
      </c>
      <c r="H181">
        <f t="shared" si="24"/>
        <v>3.9850177704987312E-2</v>
      </c>
      <c r="I181">
        <f t="shared" si="24"/>
        <v>3.8943751582085177E-2</v>
      </c>
      <c r="J181">
        <f t="shared" si="24"/>
        <v>3.895970620997774E-2</v>
      </c>
      <c r="K181">
        <f t="shared" si="24"/>
        <v>3.8766128864745272E-2</v>
      </c>
      <c r="L181">
        <f t="shared" si="24"/>
        <v>3.8877688812491568E-2</v>
      </c>
      <c r="M181">
        <f t="shared" si="24"/>
        <v>3.9279200449110534E-2</v>
      </c>
      <c r="N181">
        <f t="shared" si="24"/>
        <v>3.8708279382542822E-2</v>
      </c>
      <c r="O181">
        <f t="shared" si="24"/>
        <v>3.8731571475737331E-2</v>
      </c>
      <c r="P181">
        <f t="shared" si="24"/>
        <v>3.8911907289543746E-2</v>
      </c>
      <c r="Q181">
        <f t="shared" si="24"/>
        <v>3.8798628876961332E-2</v>
      </c>
      <c r="R181">
        <f t="shared" si="24"/>
        <v>3.8657221943366231E-2</v>
      </c>
      <c r="S181">
        <f t="shared" si="24"/>
        <v>3.8679222947689336E-2</v>
      </c>
      <c r="T181">
        <f t="shared" si="24"/>
        <v>3.8471150140476126E-2</v>
      </c>
      <c r="U181">
        <f t="shared" si="24"/>
        <v>3.862788042152341E-2</v>
      </c>
      <c r="V181">
        <f t="shared" si="24"/>
        <v>3.8640824898885685E-2</v>
      </c>
      <c r="W181">
        <f t="shared" si="24"/>
        <v>3.8426785543606887E-2</v>
      </c>
      <c r="X181">
        <f t="shared" si="24"/>
        <v>3.8477168004005614E-2</v>
      </c>
      <c r="Y181">
        <f t="shared" si="24"/>
        <v>3.8628061354065449E-2</v>
      </c>
      <c r="Z181">
        <f t="shared" si="24"/>
        <v>3.8459913055935178E-2</v>
      </c>
      <c r="AA181">
        <f t="shared" si="24"/>
        <v>3.8436365608073231E-2</v>
      </c>
      <c r="AB181">
        <f t="shared" si="24"/>
        <v>3.8521326993213707E-2</v>
      </c>
      <c r="AC181">
        <f t="shared" si="24"/>
        <v>3.8299946103787424E-2</v>
      </c>
      <c r="AD181">
        <f t="shared" si="24"/>
        <v>3.8585911070269978E-2</v>
      </c>
      <c r="AE181">
        <f t="shared" si="24"/>
        <v>3.8454541237049368E-2</v>
      </c>
      <c r="AF181">
        <f t="shared" si="24"/>
        <v>3.83669489838767E-2</v>
      </c>
      <c r="AG181">
        <f t="shared" si="24"/>
        <v>3.829038757112925E-2</v>
      </c>
      <c r="AH181">
        <f t="shared" si="24"/>
        <v>-3.5770627793960317E-6</v>
      </c>
      <c r="AI181" t="str">
        <f t="shared" si="24"/>
        <v/>
      </c>
    </row>
    <row r="182" spans="1:35" x14ac:dyDescent="0.45">
      <c r="A182" t="str">
        <f t="shared" si="22"/>
        <v xml:space="preserve">  Compact Cars</v>
      </c>
      <c r="B182">
        <f t="shared" ref="B182:AI182" si="25">IF(B89=0,"",B31)</f>
        <v>0.13020331937433402</v>
      </c>
      <c r="C182">
        <f t="shared" si="25"/>
        <v>0.12905798424542844</v>
      </c>
      <c r="D182">
        <f t="shared" si="25"/>
        <v>0.12788407531730639</v>
      </c>
      <c r="E182">
        <f t="shared" si="25"/>
        <v>0.12632609222317714</v>
      </c>
      <c r="F182">
        <f t="shared" si="25"/>
        <v>0.12504953424771231</v>
      </c>
      <c r="G182">
        <f t="shared" si="25"/>
        <v>0.12377856290766549</v>
      </c>
      <c r="H182">
        <f t="shared" si="25"/>
        <v>0.12474327880164125</v>
      </c>
      <c r="I182">
        <f t="shared" si="25"/>
        <v>0.12384012461108045</v>
      </c>
      <c r="J182">
        <f t="shared" si="25"/>
        <v>0.12371144574811642</v>
      </c>
      <c r="K182">
        <f t="shared" si="25"/>
        <v>0.12311563546218282</v>
      </c>
      <c r="L182">
        <f t="shared" si="25"/>
        <v>0.12327380562927664</v>
      </c>
      <c r="M182">
        <f t="shared" si="25"/>
        <v>0.1243510456345463</v>
      </c>
      <c r="N182">
        <f t="shared" si="25"/>
        <v>0.12269048650837591</v>
      </c>
      <c r="O182">
        <f t="shared" si="25"/>
        <v>0.12265262735722057</v>
      </c>
      <c r="P182">
        <f t="shared" si="25"/>
        <v>0.12303786603664096</v>
      </c>
      <c r="Q182">
        <f t="shared" si="25"/>
        <v>0.12275236355787975</v>
      </c>
      <c r="R182">
        <f t="shared" si="25"/>
        <v>0.12235330196523349</v>
      </c>
      <c r="S182">
        <f t="shared" si="25"/>
        <v>0.12233350275136777</v>
      </c>
      <c r="T182">
        <f t="shared" si="25"/>
        <v>0.12175100272443398</v>
      </c>
      <c r="U182">
        <f t="shared" si="25"/>
        <v>0.12206530566801768</v>
      </c>
      <c r="V182">
        <f t="shared" si="25"/>
        <v>0.1220272754604753</v>
      </c>
      <c r="W182">
        <f t="shared" si="25"/>
        <v>0.12144559811504231</v>
      </c>
      <c r="X182">
        <f t="shared" si="25"/>
        <v>0.12149631296618497</v>
      </c>
      <c r="Y182">
        <f t="shared" si="25"/>
        <v>0.12180756190293364</v>
      </c>
      <c r="Z182">
        <f t="shared" si="25"/>
        <v>0.12134354732415073</v>
      </c>
      <c r="AA182">
        <f t="shared" si="25"/>
        <v>0.12122704342227479</v>
      </c>
      <c r="AB182">
        <f t="shared" si="25"/>
        <v>0.12138367949315003</v>
      </c>
      <c r="AC182">
        <f t="shared" si="25"/>
        <v>0.12080925224231935</v>
      </c>
      <c r="AD182">
        <f t="shared" si="25"/>
        <v>0.12142805718312918</v>
      </c>
      <c r="AE182">
        <f t="shared" si="25"/>
        <v>0.1210504612957662</v>
      </c>
      <c r="AF182">
        <f t="shared" si="25"/>
        <v>0.12077736804893026</v>
      </c>
      <c r="AG182">
        <f t="shared" si="25"/>
        <v>0.12054266162453178</v>
      </c>
      <c r="AH182">
        <f t="shared" si="25"/>
        <v>-6.939501792028301E-6</v>
      </c>
      <c r="AI182" t="str">
        <f t="shared" si="25"/>
        <v/>
      </c>
    </row>
    <row r="183" spans="1:35" x14ac:dyDescent="0.45">
      <c r="A183" t="str">
        <f t="shared" si="22"/>
        <v xml:space="preserve">  Midsize Cars</v>
      </c>
      <c r="B183">
        <f t="shared" ref="B183:AI183" si="26">IF(B90=0,"",B32)</f>
        <v>0.34630131498064487</v>
      </c>
      <c r="C183">
        <f t="shared" si="26"/>
        <v>0.32255347869017886</v>
      </c>
      <c r="D183">
        <f t="shared" si="26"/>
        <v>0.31555762815231903</v>
      </c>
      <c r="E183">
        <f t="shared" si="26"/>
        <v>0.31033487182020431</v>
      </c>
      <c r="F183">
        <f t="shared" si="26"/>
        <v>0.30795116369695735</v>
      </c>
      <c r="G183">
        <f t="shared" si="26"/>
        <v>0.30700809269232854</v>
      </c>
      <c r="H183">
        <f t="shared" si="26"/>
        <v>0.29967136100904862</v>
      </c>
      <c r="I183">
        <f t="shared" si="26"/>
        <v>0.30085139119148419</v>
      </c>
      <c r="J183">
        <f t="shared" si="26"/>
        <v>0.29938988114845194</v>
      </c>
      <c r="K183">
        <f t="shared" si="26"/>
        <v>0.2991904268903402</v>
      </c>
      <c r="L183">
        <f t="shared" si="26"/>
        <v>0.2975369674206394</v>
      </c>
      <c r="M183">
        <f t="shared" si="26"/>
        <v>0.29436103880939196</v>
      </c>
      <c r="N183">
        <f t="shared" si="26"/>
        <v>0.29694146583255487</v>
      </c>
      <c r="O183">
        <f t="shared" si="26"/>
        <v>0.29622712622254721</v>
      </c>
      <c r="P183">
        <f t="shared" si="26"/>
        <v>0.29477290600602252</v>
      </c>
      <c r="Q183">
        <f t="shared" si="26"/>
        <v>0.29444698511622397</v>
      </c>
      <c r="R183">
        <f t="shared" si="26"/>
        <v>0.29472059828712305</v>
      </c>
      <c r="S183">
        <f t="shared" si="26"/>
        <v>0.29418754781687295</v>
      </c>
      <c r="T183">
        <f t="shared" si="26"/>
        <v>0.29486550322412924</v>
      </c>
      <c r="U183">
        <f t="shared" si="26"/>
        <v>0.29353952316878634</v>
      </c>
      <c r="V183">
        <f t="shared" si="26"/>
        <v>0.29295159775619378</v>
      </c>
      <c r="W183">
        <f t="shared" si="26"/>
        <v>0.29353401615065267</v>
      </c>
      <c r="X183">
        <f t="shared" si="26"/>
        <v>0.2927762811129162</v>
      </c>
      <c r="Y183">
        <f t="shared" si="26"/>
        <v>0.29146996203208309</v>
      </c>
      <c r="Z183">
        <f t="shared" si="26"/>
        <v>0.29191721426085543</v>
      </c>
      <c r="AA183">
        <f t="shared" si="26"/>
        <v>0.29163319567507789</v>
      </c>
      <c r="AB183">
        <f t="shared" si="26"/>
        <v>0.29075428372672196</v>
      </c>
      <c r="AC183">
        <f t="shared" si="26"/>
        <v>0.29148711650448333</v>
      </c>
      <c r="AD183">
        <f t="shared" si="26"/>
        <v>0.28962635692388267</v>
      </c>
      <c r="AE183">
        <f t="shared" si="26"/>
        <v>0.28993549823951809</v>
      </c>
      <c r="AF183">
        <f t="shared" si="26"/>
        <v>0.28988507067924463</v>
      </c>
      <c r="AG183">
        <f t="shared" si="26"/>
        <v>0.28966444230570287</v>
      </c>
      <c r="AH183">
        <f t="shared" si="26"/>
        <v>-2.0671214555756831E-5</v>
      </c>
      <c r="AI183" t="str">
        <f t="shared" si="26"/>
        <v/>
      </c>
    </row>
    <row r="184" spans="1:35" x14ac:dyDescent="0.45">
      <c r="A184" t="str">
        <f t="shared" si="22"/>
        <v xml:space="preserve">  Large Cars</v>
      </c>
      <c r="B184">
        <f t="shared" ref="B184:AI184" si="27">IF(B91=0,"",B33)</f>
        <v>0.13186846550206638</v>
      </c>
      <c r="C184">
        <f t="shared" si="27"/>
        <v>0.12058656262951814</v>
      </c>
      <c r="D184">
        <f t="shared" si="27"/>
        <v>0.11585917178801938</v>
      </c>
      <c r="E184">
        <f t="shared" si="27"/>
        <v>0.11355860992865363</v>
      </c>
      <c r="F184">
        <f t="shared" si="27"/>
        <v>0.11209256058366374</v>
      </c>
      <c r="G184">
        <f t="shared" si="27"/>
        <v>0.11062526593413187</v>
      </c>
      <c r="H184">
        <f t="shared" si="27"/>
        <v>0.1068848341301495</v>
      </c>
      <c r="I184">
        <f t="shared" si="27"/>
        <v>0.1070126472165876</v>
      </c>
      <c r="J184">
        <f t="shared" si="27"/>
        <v>0.10597866642934185</v>
      </c>
      <c r="K184">
        <f t="shared" si="27"/>
        <v>0.10568211187257127</v>
      </c>
      <c r="L184">
        <f t="shared" si="27"/>
        <v>0.1045386784364279</v>
      </c>
      <c r="M184">
        <f t="shared" si="27"/>
        <v>0.10253459784910697</v>
      </c>
      <c r="N184">
        <f t="shared" si="27"/>
        <v>0.10378349855497171</v>
      </c>
      <c r="O184">
        <f t="shared" si="27"/>
        <v>0.10320526232238882</v>
      </c>
      <c r="P184">
        <f t="shared" si="27"/>
        <v>0.10219289324940166</v>
      </c>
      <c r="Q184">
        <f t="shared" si="27"/>
        <v>0.10207092835080203</v>
      </c>
      <c r="R184">
        <f t="shared" si="27"/>
        <v>0.10212487255899874</v>
      </c>
      <c r="S184">
        <f t="shared" si="27"/>
        <v>0.1016829035315162</v>
      </c>
      <c r="T184">
        <f t="shared" si="27"/>
        <v>0.10194097235142613</v>
      </c>
      <c r="U184">
        <f t="shared" si="27"/>
        <v>0.10107381127733518</v>
      </c>
      <c r="V184">
        <f t="shared" si="27"/>
        <v>0.100656304632535</v>
      </c>
      <c r="W184">
        <f t="shared" si="27"/>
        <v>0.10093214942414168</v>
      </c>
      <c r="X184">
        <f t="shared" si="27"/>
        <v>0.10041258456312491</v>
      </c>
      <c r="Y184">
        <f t="shared" si="27"/>
        <v>9.9608807995281989E-2</v>
      </c>
      <c r="Z184">
        <f t="shared" si="27"/>
        <v>9.9805515569405631E-2</v>
      </c>
      <c r="AA184">
        <f t="shared" si="27"/>
        <v>9.9575933198681424E-2</v>
      </c>
      <c r="AB184">
        <f t="shared" si="27"/>
        <v>9.9032079115882465E-2</v>
      </c>
      <c r="AC184">
        <f t="shared" si="27"/>
        <v>9.9400190281658946E-2</v>
      </c>
      <c r="AD184">
        <f t="shared" si="27"/>
        <v>9.8294941992273399E-2</v>
      </c>
      <c r="AE184">
        <f t="shared" si="27"/>
        <v>9.841554205749993E-2</v>
      </c>
      <c r="AF184">
        <f t="shared" si="27"/>
        <v>9.8349493258316614E-2</v>
      </c>
      <c r="AG184">
        <f t="shared" si="27"/>
        <v>9.8219485425148578E-2</v>
      </c>
      <c r="AH184">
        <f t="shared" si="27"/>
        <v>-3.6317707983750305E-5</v>
      </c>
      <c r="AI184" t="str">
        <f t="shared" si="27"/>
        <v/>
      </c>
    </row>
    <row r="185" spans="1:35" x14ac:dyDescent="0.45">
      <c r="A185" t="str">
        <f t="shared" si="22"/>
        <v xml:space="preserve">  Two Seater Cars</v>
      </c>
      <c r="B185">
        <f t="shared" ref="B185:AI185" si="28">IF(B92=0,"",B34)</f>
        <v>8.6662632150987517E-3</v>
      </c>
      <c r="C185">
        <f t="shared" si="28"/>
        <v>8.2910090403613551E-3</v>
      </c>
      <c r="D185">
        <f t="shared" si="28"/>
        <v>8.2032380609306198E-3</v>
      </c>
      <c r="E185">
        <f t="shared" si="28"/>
        <v>8.1753412007038E-3</v>
      </c>
      <c r="F185">
        <f t="shared" si="28"/>
        <v>8.0935256321272436E-3</v>
      </c>
      <c r="G185">
        <f t="shared" si="28"/>
        <v>8.0651177536434967E-3</v>
      </c>
      <c r="H185">
        <f t="shared" si="28"/>
        <v>8.0980874154791081E-3</v>
      </c>
      <c r="I185">
        <f t="shared" si="28"/>
        <v>7.9942089950589233E-3</v>
      </c>
      <c r="J185">
        <f t="shared" si="28"/>
        <v>7.9781270501708221E-3</v>
      </c>
      <c r="K185">
        <f t="shared" si="28"/>
        <v>7.9788036851565405E-3</v>
      </c>
      <c r="L185">
        <f t="shared" si="28"/>
        <v>7.9636143702360336E-3</v>
      </c>
      <c r="M185">
        <f t="shared" si="28"/>
        <v>7.9407071685596072E-3</v>
      </c>
      <c r="N185">
        <f t="shared" si="28"/>
        <v>7.978159290373061E-3</v>
      </c>
      <c r="O185">
        <f t="shared" si="28"/>
        <v>7.9713268877628658E-3</v>
      </c>
      <c r="P185">
        <f t="shared" si="28"/>
        <v>7.9569152311834718E-3</v>
      </c>
      <c r="Q185">
        <f t="shared" si="28"/>
        <v>7.9447020536209823E-3</v>
      </c>
      <c r="R185">
        <f t="shared" si="28"/>
        <v>7.9456386688924272E-3</v>
      </c>
      <c r="S185">
        <f t="shared" si="28"/>
        <v>7.9399229728042559E-3</v>
      </c>
      <c r="T185">
        <f t="shared" si="28"/>
        <v>7.94725068849041E-3</v>
      </c>
      <c r="U185">
        <f t="shared" si="28"/>
        <v>7.9323214157931508E-3</v>
      </c>
      <c r="V185">
        <f t="shared" si="28"/>
        <v>7.9248515105836206E-3</v>
      </c>
      <c r="W185">
        <f t="shared" si="28"/>
        <v>7.9319813596993877E-3</v>
      </c>
      <c r="X185">
        <f t="shared" si="28"/>
        <v>7.9222716921401384E-3</v>
      </c>
      <c r="Y185">
        <f t="shared" si="28"/>
        <v>7.9069169522980338E-3</v>
      </c>
      <c r="Z185">
        <f t="shared" si="28"/>
        <v>7.9121765755033116E-3</v>
      </c>
      <c r="AA185">
        <f t="shared" si="28"/>
        <v>7.9084919658780894E-3</v>
      </c>
      <c r="AB185">
        <f t="shared" si="28"/>
        <v>7.8983194042242574E-3</v>
      </c>
      <c r="AC185">
        <f t="shared" si="28"/>
        <v>7.9073351597287178E-3</v>
      </c>
      <c r="AD185">
        <f t="shared" si="28"/>
        <v>7.8854553111150742E-3</v>
      </c>
      <c r="AE185">
        <f t="shared" si="28"/>
        <v>7.8866585596337919E-3</v>
      </c>
      <c r="AF185">
        <f t="shared" si="28"/>
        <v>7.8839879929150022E-3</v>
      </c>
      <c r="AG185">
        <f t="shared" si="28"/>
        <v>7.8778000104592349E-3</v>
      </c>
      <c r="AH185">
        <f t="shared" si="28"/>
        <v>-9.4181958826921386E-6</v>
      </c>
      <c r="AI185" t="str">
        <f t="shared" si="28"/>
        <v/>
      </c>
    </row>
    <row r="186" spans="1:35" x14ac:dyDescent="0.45">
      <c r="A186" t="str">
        <f t="shared" si="22"/>
        <v xml:space="preserve">  Small Crossover Cars</v>
      </c>
      <c r="B186">
        <f t="shared" ref="B186:AI186" si="29">IF(B93=0,"",B35)</f>
        <v>0.19016380080102194</v>
      </c>
      <c r="C186">
        <f t="shared" si="29"/>
        <v>0.20903454232368218</v>
      </c>
      <c r="D186">
        <f t="shared" si="29"/>
        <v>0.21667767743349309</v>
      </c>
      <c r="E186">
        <f t="shared" si="29"/>
        <v>0.21997350818205838</v>
      </c>
      <c r="F186">
        <f t="shared" si="29"/>
        <v>0.22130768205926829</v>
      </c>
      <c r="G186">
        <f t="shared" si="29"/>
        <v>0.2224124963910411</v>
      </c>
      <c r="H186">
        <f t="shared" si="29"/>
        <v>0.2300012991022693</v>
      </c>
      <c r="I186">
        <f t="shared" si="29"/>
        <v>0.23007107634571794</v>
      </c>
      <c r="J186">
        <f t="shared" si="29"/>
        <v>0.23242616876432542</v>
      </c>
      <c r="K186">
        <f t="shared" si="29"/>
        <v>0.23341145686594658</v>
      </c>
      <c r="L186">
        <f t="shared" si="29"/>
        <v>0.23594420760476237</v>
      </c>
      <c r="M186">
        <f t="shared" si="29"/>
        <v>0.2399667100632121</v>
      </c>
      <c r="N186">
        <f t="shared" si="29"/>
        <v>0.23820173703966044</v>
      </c>
      <c r="O186">
        <f t="shared" si="29"/>
        <v>0.23982500529932502</v>
      </c>
      <c r="P186">
        <f t="shared" si="29"/>
        <v>0.24220796945710343</v>
      </c>
      <c r="Q186">
        <f t="shared" si="29"/>
        <v>0.24331384482708751</v>
      </c>
      <c r="R186">
        <f t="shared" si="29"/>
        <v>0.24378893178358593</v>
      </c>
      <c r="S186">
        <f t="shared" si="29"/>
        <v>0.24507292815094131</v>
      </c>
      <c r="T186">
        <f t="shared" si="29"/>
        <v>0.24496052316539726</v>
      </c>
      <c r="U186">
        <f t="shared" si="29"/>
        <v>0.24689981190952714</v>
      </c>
      <c r="V186">
        <f t="shared" si="29"/>
        <v>0.24797590732818153</v>
      </c>
      <c r="W186">
        <f t="shared" si="29"/>
        <v>0.24770349155480306</v>
      </c>
      <c r="X186">
        <f t="shared" si="29"/>
        <v>0.24887539627578401</v>
      </c>
      <c r="Y186">
        <f t="shared" si="29"/>
        <v>0.25062156477906139</v>
      </c>
      <c r="Z186">
        <f t="shared" si="29"/>
        <v>0.25049672506010751</v>
      </c>
      <c r="AA186">
        <f t="shared" si="29"/>
        <v>0.251154377309799</v>
      </c>
      <c r="AB186">
        <f t="shared" si="29"/>
        <v>0.25243266961864597</v>
      </c>
      <c r="AC186">
        <f t="shared" si="29"/>
        <v>0.25191126185772272</v>
      </c>
      <c r="AD186">
        <f t="shared" si="29"/>
        <v>0.25410221327958799</v>
      </c>
      <c r="AE186">
        <f t="shared" si="29"/>
        <v>0.25391888629575948</v>
      </c>
      <c r="AF186">
        <f t="shared" si="29"/>
        <v>0.25407302013270405</v>
      </c>
      <c r="AG186">
        <f t="shared" si="29"/>
        <v>0.25429349330188061</v>
      </c>
      <c r="AH186">
        <f t="shared" si="29"/>
        <v>4.3189876829342907E-5</v>
      </c>
      <c r="AI186" t="str">
        <f t="shared" si="29"/>
        <v/>
      </c>
    </row>
    <row r="187" spans="1:35" x14ac:dyDescent="0.45">
      <c r="A187" t="str">
        <f t="shared" si="22"/>
        <v xml:space="preserve">  Large Crossover Cars</v>
      </c>
      <c r="B187">
        <f t="shared" ref="B187:AI187" si="30">IF(B94=0,"",B36)</f>
        <v>4.0881092827373011E-2</v>
      </c>
      <c r="C187">
        <f t="shared" si="30"/>
        <v>4.3155068570180519E-2</v>
      </c>
      <c r="D187">
        <f t="shared" si="30"/>
        <v>4.4704459358119689E-2</v>
      </c>
      <c r="E187">
        <f t="shared" si="30"/>
        <v>4.5943595865834672E-2</v>
      </c>
      <c r="F187">
        <f t="shared" si="30"/>
        <v>4.6471477524476952E-2</v>
      </c>
      <c r="G187">
        <f t="shared" si="30"/>
        <v>4.7547464094611094E-2</v>
      </c>
      <c r="H187">
        <f t="shared" si="30"/>
        <v>4.839552451460423E-2</v>
      </c>
      <c r="I187">
        <f t="shared" si="30"/>
        <v>4.8927694070857564E-2</v>
      </c>
      <c r="J187">
        <f t="shared" si="30"/>
        <v>4.9369789693532166E-2</v>
      </c>
      <c r="K187">
        <f t="shared" si="30"/>
        <v>4.9949642457056048E-2</v>
      </c>
      <c r="L187">
        <f t="shared" si="30"/>
        <v>5.0273156064341303E-2</v>
      </c>
      <c r="M187">
        <f t="shared" si="30"/>
        <v>5.0318307768591732E-2</v>
      </c>
      <c r="N187">
        <f t="shared" si="30"/>
        <v>5.1185234674394321E-2</v>
      </c>
      <c r="O187">
        <f t="shared" si="30"/>
        <v>5.1525568679179214E-2</v>
      </c>
      <c r="P187">
        <f t="shared" si="30"/>
        <v>5.1731451523441316E-2</v>
      </c>
      <c r="Q187">
        <f t="shared" si="30"/>
        <v>5.2269879131633279E-2</v>
      </c>
      <c r="R187">
        <f t="shared" si="30"/>
        <v>5.2728347976570285E-2</v>
      </c>
      <c r="S187">
        <f t="shared" si="30"/>
        <v>5.3003720118863451E-2</v>
      </c>
      <c r="T187">
        <f t="shared" si="30"/>
        <v>5.3445117266272303E-2</v>
      </c>
      <c r="U187">
        <f t="shared" si="30"/>
        <v>5.3558827938504541E-2</v>
      </c>
      <c r="V187">
        <f t="shared" si="30"/>
        <v>5.3772363570188969E-2</v>
      </c>
      <c r="W187">
        <f t="shared" si="30"/>
        <v>5.4166059488677781E-2</v>
      </c>
      <c r="X187">
        <f t="shared" si="30"/>
        <v>5.4327549133283595E-2</v>
      </c>
      <c r="Y187">
        <f t="shared" si="30"/>
        <v>5.4390561628604929E-2</v>
      </c>
      <c r="Z187">
        <f t="shared" si="30"/>
        <v>5.4730544955962003E-2</v>
      </c>
      <c r="AA187">
        <f t="shared" si="30"/>
        <v>5.4939073015712825E-2</v>
      </c>
      <c r="AB187">
        <f t="shared" si="30"/>
        <v>5.5037603462745929E-2</v>
      </c>
      <c r="AC187">
        <f t="shared" si="30"/>
        <v>5.5402683019418385E-2</v>
      </c>
      <c r="AD187">
        <f t="shared" si="30"/>
        <v>5.5322976939669116E-2</v>
      </c>
      <c r="AE187">
        <f t="shared" si="30"/>
        <v>5.5590790822387708E-2</v>
      </c>
      <c r="AF187">
        <f t="shared" si="30"/>
        <v>5.5800556235815507E-2</v>
      </c>
      <c r="AG187">
        <f t="shared" si="30"/>
        <v>5.5986898620835272E-2</v>
      </c>
      <c r="AH187">
        <f t="shared" si="30"/>
        <v>4.6459733040626108E-5</v>
      </c>
      <c r="AI187" t="str">
        <f t="shared" si="30"/>
        <v/>
      </c>
    </row>
    <row r="188" spans="1:35" x14ac:dyDescent="0.45">
      <c r="A188" t="str">
        <f t="shared" ref="A188:A195" si="31">A95</f>
        <v xml:space="preserve">  Small Pickup</v>
      </c>
      <c r="B188">
        <f>IF(B95=0,"",B37)</f>
        <v>3.9603468047277575E-3</v>
      </c>
      <c r="C188">
        <f t="shared" ref="C188:AI195" si="32">IF(C95=0,"",C37)</f>
        <v>4.4689726813032368E-3</v>
      </c>
      <c r="D188">
        <f t="shared" si="32"/>
        <v>4.5550636353545362E-3</v>
      </c>
      <c r="E188">
        <f t="shared" si="32"/>
        <v>4.6757476333804228E-3</v>
      </c>
      <c r="F188">
        <f t="shared" si="32"/>
        <v>4.805984497933475E-3</v>
      </c>
      <c r="G188">
        <f t="shared" si="32"/>
        <v>4.8907624584206095E-3</v>
      </c>
      <c r="H188">
        <f t="shared" si="32"/>
        <v>4.7956398135160045E-3</v>
      </c>
      <c r="I188">
        <f t="shared" si="32"/>
        <v>4.8300988208588684E-3</v>
      </c>
      <c r="J188">
        <f t="shared" si="32"/>
        <v>4.7956292511901364E-3</v>
      </c>
      <c r="K188">
        <f t="shared" si="32"/>
        <v>4.7849138782193965E-3</v>
      </c>
      <c r="L188">
        <f t="shared" si="32"/>
        <v>4.7401826790626237E-3</v>
      </c>
      <c r="M188">
        <f t="shared" si="32"/>
        <v>4.6752593404757389E-3</v>
      </c>
      <c r="N188">
        <f t="shared" si="32"/>
        <v>4.6885923991082752E-3</v>
      </c>
      <c r="O188">
        <f t="shared" si="32"/>
        <v>4.6495879431127339E-3</v>
      </c>
      <c r="P188">
        <f t="shared" si="32"/>
        <v>4.5961743131998556E-3</v>
      </c>
      <c r="Q188">
        <f t="shared" si="32"/>
        <v>4.5684074933274831E-3</v>
      </c>
      <c r="R188">
        <f t="shared" si="32"/>
        <v>4.5500280822433825E-3</v>
      </c>
      <c r="S188">
        <f t="shared" si="32"/>
        <v>4.5181030080242062E-3</v>
      </c>
      <c r="T188">
        <f t="shared" si="32"/>
        <v>4.513742435100233E-3</v>
      </c>
      <c r="U188">
        <f t="shared" si="32"/>
        <v>4.4761080747262975E-3</v>
      </c>
      <c r="V188">
        <f t="shared" si="32"/>
        <v>4.4560437776473569E-3</v>
      </c>
      <c r="W188">
        <f t="shared" si="32"/>
        <v>4.462545354475665E-3</v>
      </c>
      <c r="X188">
        <f t="shared" si="32"/>
        <v>4.4430952711827483E-3</v>
      </c>
      <c r="Y188">
        <f t="shared" si="32"/>
        <v>4.4132254861798037E-3</v>
      </c>
      <c r="Z188">
        <f t="shared" si="32"/>
        <v>4.4147722444390254E-3</v>
      </c>
      <c r="AA188">
        <f t="shared" si="32"/>
        <v>4.4023594038377373E-3</v>
      </c>
      <c r="AB188">
        <f t="shared" si="32"/>
        <v>4.3790607805111598E-3</v>
      </c>
      <c r="AC188">
        <f t="shared" si="32"/>
        <v>4.3898009649317032E-3</v>
      </c>
      <c r="AD188">
        <f t="shared" si="32"/>
        <v>4.3518658941255435E-3</v>
      </c>
      <c r="AE188">
        <f t="shared" si="32"/>
        <v>4.3593680187490073E-3</v>
      </c>
      <c r="AF188">
        <f t="shared" si="32"/>
        <v>4.3645530923461387E-3</v>
      </c>
      <c r="AG188">
        <f t="shared" si="32"/>
        <v>4.3732150117329407E-3</v>
      </c>
      <c r="AH188">
        <f t="shared" si="32"/>
        <v>-1.7334530707373735E-5</v>
      </c>
      <c r="AI188" t="str">
        <f t="shared" si="32"/>
        <v/>
      </c>
    </row>
    <row r="189" spans="1:35" x14ac:dyDescent="0.45">
      <c r="A189" t="str">
        <f t="shared" si="31"/>
        <v xml:space="preserve">  Large Pickup</v>
      </c>
      <c r="B189" t="str">
        <f t="shared" ref="B189:Q195" si="33">IF(B96=0,"",B38)</f>
        <v/>
      </c>
      <c r="C189" t="str">
        <f t="shared" si="33"/>
        <v/>
      </c>
      <c r="D189" t="str">
        <f t="shared" si="33"/>
        <v/>
      </c>
      <c r="E189" t="str">
        <f t="shared" si="33"/>
        <v/>
      </c>
      <c r="F189" t="str">
        <f t="shared" si="33"/>
        <v/>
      </c>
      <c r="G189" t="str">
        <f t="shared" si="33"/>
        <v/>
      </c>
      <c r="H189" t="str">
        <f t="shared" si="33"/>
        <v/>
      </c>
      <c r="I189" t="str">
        <f t="shared" si="33"/>
        <v/>
      </c>
      <c r="J189" t="str">
        <f t="shared" si="33"/>
        <v/>
      </c>
      <c r="K189" t="str">
        <f t="shared" si="33"/>
        <v/>
      </c>
      <c r="L189" t="str">
        <f t="shared" si="33"/>
        <v/>
      </c>
      <c r="M189" t="str">
        <f t="shared" si="33"/>
        <v/>
      </c>
      <c r="N189" t="str">
        <f t="shared" si="33"/>
        <v/>
      </c>
      <c r="O189" t="str">
        <f t="shared" si="33"/>
        <v/>
      </c>
      <c r="P189" t="str">
        <f t="shared" si="33"/>
        <v/>
      </c>
      <c r="Q189" t="str">
        <f t="shared" si="33"/>
        <v/>
      </c>
      <c r="R189" t="str">
        <f t="shared" si="32"/>
        <v/>
      </c>
      <c r="S189" t="str">
        <f t="shared" si="32"/>
        <v/>
      </c>
      <c r="T189" t="str">
        <f t="shared" si="32"/>
        <v/>
      </c>
      <c r="U189" t="str">
        <f t="shared" si="32"/>
        <v/>
      </c>
      <c r="V189" t="str">
        <f t="shared" si="32"/>
        <v/>
      </c>
      <c r="W189" t="str">
        <f t="shared" si="32"/>
        <v/>
      </c>
      <c r="X189" t="str">
        <f t="shared" si="32"/>
        <v/>
      </c>
      <c r="Y189" t="str">
        <f t="shared" si="32"/>
        <v/>
      </c>
      <c r="Z189" t="str">
        <f t="shared" si="32"/>
        <v/>
      </c>
      <c r="AA189" t="str">
        <f t="shared" si="32"/>
        <v/>
      </c>
      <c r="AB189" t="str">
        <f t="shared" si="32"/>
        <v/>
      </c>
      <c r="AC189" t="str">
        <f t="shared" si="32"/>
        <v/>
      </c>
      <c r="AD189" t="str">
        <f t="shared" si="32"/>
        <v/>
      </c>
      <c r="AE189" t="str">
        <f t="shared" si="32"/>
        <v/>
      </c>
      <c r="AF189" t="str">
        <f t="shared" si="32"/>
        <v/>
      </c>
      <c r="AG189" t="str">
        <f t="shared" si="32"/>
        <v/>
      </c>
      <c r="AH189">
        <f t="shared" si="32"/>
        <v>2.1249713720465835E-5</v>
      </c>
      <c r="AI189" t="str">
        <f t="shared" si="32"/>
        <v/>
      </c>
    </row>
    <row r="190" spans="1:35" x14ac:dyDescent="0.45">
      <c r="A190" t="str">
        <f t="shared" si="31"/>
        <v xml:space="preserve">  Small Van</v>
      </c>
      <c r="B190" t="str">
        <f t="shared" si="33"/>
        <v/>
      </c>
      <c r="C190" t="str">
        <f t="shared" si="32"/>
        <v/>
      </c>
      <c r="D190">
        <f t="shared" si="32"/>
        <v>4.6582993633642843E-3</v>
      </c>
      <c r="E190">
        <f t="shared" si="32"/>
        <v>4.8907606112268262E-3</v>
      </c>
      <c r="F190">
        <f t="shared" si="32"/>
        <v>5.0156973554603343E-3</v>
      </c>
      <c r="G190">
        <f t="shared" si="32"/>
        <v>4.995342982191852E-3</v>
      </c>
      <c r="H190">
        <f t="shared" si="32"/>
        <v>5.2153251676573366E-3</v>
      </c>
      <c r="I190">
        <f t="shared" si="32"/>
        <v>5.2490688545524123E-3</v>
      </c>
      <c r="J190">
        <f t="shared" si="32"/>
        <v>5.2603126714000073E-3</v>
      </c>
      <c r="K190">
        <f t="shared" si="32"/>
        <v>5.2296519023368702E-3</v>
      </c>
      <c r="L190">
        <f t="shared" si="32"/>
        <v>5.2470990404562615E-3</v>
      </c>
      <c r="M190">
        <f t="shared" si="32"/>
        <v>5.2910385924208611E-3</v>
      </c>
      <c r="N190">
        <f t="shared" si="32"/>
        <v>5.1928233156370504E-3</v>
      </c>
      <c r="O190">
        <f t="shared" si="32"/>
        <v>5.1769303181667409E-3</v>
      </c>
      <c r="P190">
        <f t="shared" si="32"/>
        <v>5.1800681937038337E-3</v>
      </c>
      <c r="Q190">
        <f t="shared" si="32"/>
        <v>5.1712113415854763E-3</v>
      </c>
      <c r="R190">
        <f t="shared" si="32"/>
        <v>5.1276417031348434E-3</v>
      </c>
      <c r="S190">
        <f t="shared" si="32"/>
        <v>5.1112955814345785E-3</v>
      </c>
      <c r="T190">
        <f t="shared" si="32"/>
        <v>5.0634755263178248E-3</v>
      </c>
      <c r="U190">
        <f t="shared" si="32"/>
        <v>5.0798520769624964E-3</v>
      </c>
      <c r="V190">
        <f t="shared" si="32"/>
        <v>5.0769832859351126E-3</v>
      </c>
      <c r="W190">
        <f t="shared" si="32"/>
        <v>5.0410162504736858E-3</v>
      </c>
      <c r="X190">
        <f t="shared" si="32"/>
        <v>5.0471301082071172E-3</v>
      </c>
      <c r="Y190">
        <f t="shared" si="32"/>
        <v>5.0694091031625267E-3</v>
      </c>
      <c r="Z190">
        <f t="shared" si="32"/>
        <v>5.0381448498038536E-3</v>
      </c>
      <c r="AA190">
        <f t="shared" si="32"/>
        <v>5.0298586524145364E-3</v>
      </c>
      <c r="AB190">
        <f t="shared" si="32"/>
        <v>5.0401221826604703E-3</v>
      </c>
      <c r="AC190">
        <f t="shared" si="32"/>
        <v>5.0025485206527239E-3</v>
      </c>
      <c r="AD190">
        <f t="shared" si="32"/>
        <v>5.0491271902663275E-3</v>
      </c>
      <c r="AE190">
        <f t="shared" si="32"/>
        <v>5.0304516478680839E-3</v>
      </c>
      <c r="AF190">
        <f t="shared" si="32"/>
        <v>5.0261959383668267E-3</v>
      </c>
      <c r="AG190">
        <f t="shared" si="32"/>
        <v>5.0329641512524715E-3</v>
      </c>
      <c r="AH190">
        <f t="shared" si="32"/>
        <v>3.2786761889222428E-5</v>
      </c>
      <c r="AI190" t="str">
        <f t="shared" si="32"/>
        <v/>
      </c>
    </row>
    <row r="191" spans="1:35" x14ac:dyDescent="0.45">
      <c r="A191" t="str">
        <f t="shared" si="31"/>
        <v xml:space="preserve">  Large Van</v>
      </c>
      <c r="B191" t="str">
        <f t="shared" si="33"/>
        <v/>
      </c>
      <c r="C191" t="str">
        <f t="shared" si="32"/>
        <v/>
      </c>
      <c r="D191" t="str">
        <f t="shared" si="32"/>
        <v/>
      </c>
      <c r="E191" t="str">
        <f t="shared" si="32"/>
        <v/>
      </c>
      <c r="F191" t="str">
        <f t="shared" si="32"/>
        <v/>
      </c>
      <c r="G191" t="str">
        <f t="shared" si="32"/>
        <v/>
      </c>
      <c r="H191" t="str">
        <f t="shared" si="32"/>
        <v/>
      </c>
      <c r="I191" t="str">
        <f t="shared" si="32"/>
        <v/>
      </c>
      <c r="J191" t="str">
        <f t="shared" si="32"/>
        <v/>
      </c>
      <c r="K191" t="str">
        <f t="shared" si="32"/>
        <v/>
      </c>
      <c r="L191" t="str">
        <f t="shared" si="32"/>
        <v/>
      </c>
      <c r="M191" t="str">
        <f t="shared" si="32"/>
        <v/>
      </c>
      <c r="N191" t="str">
        <f t="shared" si="32"/>
        <v/>
      </c>
      <c r="O191" t="str">
        <f t="shared" si="32"/>
        <v/>
      </c>
      <c r="P191" t="str">
        <f t="shared" si="32"/>
        <v/>
      </c>
      <c r="Q191" t="str">
        <f t="shared" si="32"/>
        <v/>
      </c>
      <c r="R191" t="str">
        <f t="shared" si="32"/>
        <v/>
      </c>
      <c r="S191" t="str">
        <f t="shared" si="32"/>
        <v/>
      </c>
      <c r="T191" t="str">
        <f t="shared" si="32"/>
        <v/>
      </c>
      <c r="U191" t="str">
        <f t="shared" si="32"/>
        <v/>
      </c>
      <c r="V191" t="str">
        <f t="shared" si="32"/>
        <v/>
      </c>
      <c r="W191" t="str">
        <f t="shared" si="32"/>
        <v/>
      </c>
      <c r="X191" t="str">
        <f t="shared" si="32"/>
        <v/>
      </c>
      <c r="Y191" t="str">
        <f t="shared" si="32"/>
        <v/>
      </c>
      <c r="Z191" t="str">
        <f t="shared" si="32"/>
        <v/>
      </c>
      <c r="AA191" t="str">
        <f t="shared" si="32"/>
        <v/>
      </c>
      <c r="AB191" t="str">
        <f t="shared" si="32"/>
        <v/>
      </c>
      <c r="AC191" t="str">
        <f t="shared" si="32"/>
        <v/>
      </c>
      <c r="AD191" t="str">
        <f t="shared" si="32"/>
        <v/>
      </c>
      <c r="AE191" t="str">
        <f t="shared" si="32"/>
        <v/>
      </c>
      <c r="AF191" t="str">
        <f t="shared" si="32"/>
        <v/>
      </c>
      <c r="AG191" t="str">
        <f t="shared" si="32"/>
        <v/>
      </c>
      <c r="AH191">
        <f t="shared" si="32"/>
        <v>-8.9539540506514523E-6</v>
      </c>
      <c r="AI191" t="str">
        <f t="shared" si="32"/>
        <v/>
      </c>
    </row>
    <row r="192" spans="1:35" x14ac:dyDescent="0.45">
      <c r="A192" t="str">
        <f t="shared" si="31"/>
        <v xml:space="preserve">  Small Utility</v>
      </c>
      <c r="B192">
        <f t="shared" si="33"/>
        <v>5.4688567604729539E-3</v>
      </c>
      <c r="C192">
        <f t="shared" si="32"/>
        <v>5.8401720865342913E-3</v>
      </c>
      <c r="D192">
        <f t="shared" si="32"/>
        <v>5.856375479577504E-3</v>
      </c>
      <c r="E192">
        <f t="shared" si="32"/>
        <v>5.9317967824039381E-3</v>
      </c>
      <c r="F192">
        <f t="shared" si="32"/>
        <v>5.9950125748357034E-3</v>
      </c>
      <c r="G192">
        <f t="shared" si="32"/>
        <v>6.0700588733060929E-3</v>
      </c>
      <c r="H192">
        <f t="shared" si="32"/>
        <v>6.0000679613572703E-3</v>
      </c>
      <c r="I192">
        <f t="shared" si="32"/>
        <v>5.9337372780283813E-3</v>
      </c>
      <c r="J192">
        <f t="shared" si="32"/>
        <v>5.8756012390268394E-3</v>
      </c>
      <c r="K192">
        <f t="shared" si="32"/>
        <v>5.828180015793407E-3</v>
      </c>
      <c r="L192">
        <f t="shared" si="32"/>
        <v>5.7708612537544102E-3</v>
      </c>
      <c r="M192">
        <f t="shared" si="32"/>
        <v>5.7127485385265117E-3</v>
      </c>
      <c r="N192">
        <f t="shared" si="32"/>
        <v>5.6678408255625753E-3</v>
      </c>
      <c r="O192">
        <f t="shared" si="32"/>
        <v>5.6099627749506813E-3</v>
      </c>
      <c r="P192">
        <f t="shared" si="32"/>
        <v>5.5486326675322512E-3</v>
      </c>
      <c r="Q192">
        <f t="shared" si="32"/>
        <v>5.486889719245519E-3</v>
      </c>
      <c r="R192">
        <f t="shared" si="32"/>
        <v>5.4378108988395691E-3</v>
      </c>
      <c r="S192">
        <f t="shared" si="32"/>
        <v>5.3908356091323358E-3</v>
      </c>
      <c r="T192">
        <f t="shared" si="32"/>
        <v>5.3581255865877116E-3</v>
      </c>
      <c r="U192">
        <f t="shared" si="32"/>
        <v>5.3190723194036799E-3</v>
      </c>
      <c r="V192">
        <f t="shared" si="32"/>
        <v>5.2891346013103132E-3</v>
      </c>
      <c r="W192">
        <f t="shared" si="32"/>
        <v>5.2717431432307777E-3</v>
      </c>
      <c r="X192">
        <f t="shared" si="32"/>
        <v>5.2461074945751281E-3</v>
      </c>
      <c r="Y192">
        <f t="shared" si="32"/>
        <v>5.2179288327831612E-3</v>
      </c>
      <c r="Z192">
        <f t="shared" si="32"/>
        <v>5.1994039460269799E-3</v>
      </c>
      <c r="AA192">
        <f t="shared" si="32"/>
        <v>5.1766538402081607E-3</v>
      </c>
      <c r="AB192">
        <f t="shared" si="32"/>
        <v>5.1514550767389937E-3</v>
      </c>
      <c r="AC192">
        <f t="shared" si="32"/>
        <v>5.1400533739319118E-3</v>
      </c>
      <c r="AD192">
        <f t="shared" si="32"/>
        <v>5.114348930805146E-3</v>
      </c>
      <c r="AE192">
        <f t="shared" si="32"/>
        <v>5.1060436795800019E-3</v>
      </c>
      <c r="AF192">
        <f t="shared" si="32"/>
        <v>5.1005711433870955E-3</v>
      </c>
      <c r="AG192">
        <f t="shared" si="32"/>
        <v>5.1000978262173624E-3</v>
      </c>
      <c r="AH192">
        <f t="shared" si="32"/>
        <v>-4.8725495102283747E-5</v>
      </c>
      <c r="AI192" t="str">
        <f t="shared" si="32"/>
        <v/>
      </c>
    </row>
    <row r="193" spans="1:35" x14ac:dyDescent="0.45">
      <c r="A193" t="str">
        <f t="shared" si="31"/>
        <v xml:space="preserve">  Large Utility</v>
      </c>
      <c r="B193">
        <f t="shared" si="33"/>
        <v>5.4051110269975377E-3</v>
      </c>
      <c r="C193">
        <f t="shared" si="32"/>
        <v>5.9441726096080977E-3</v>
      </c>
      <c r="D193">
        <f t="shared" si="32"/>
        <v>6.0362164603044964E-3</v>
      </c>
      <c r="E193">
        <f t="shared" si="32"/>
        <v>6.1729980572586525E-3</v>
      </c>
      <c r="F193">
        <f t="shared" si="32"/>
        <v>6.2703822871077531E-3</v>
      </c>
      <c r="G193">
        <f t="shared" si="32"/>
        <v>6.3535008354384239E-3</v>
      </c>
      <c r="H193">
        <f t="shared" si="32"/>
        <v>6.3633624524597242E-3</v>
      </c>
      <c r="I193">
        <f t="shared" si="32"/>
        <v>6.2996267671969614E-3</v>
      </c>
      <c r="J193">
        <f t="shared" si="32"/>
        <v>6.2633692768830004E-3</v>
      </c>
      <c r="K193">
        <f t="shared" si="32"/>
        <v>6.2245838938276817E-3</v>
      </c>
      <c r="L193">
        <f t="shared" si="32"/>
        <v>6.1881967386961849E-3</v>
      </c>
      <c r="M193">
        <f t="shared" si="32"/>
        <v>6.1535533274623263E-3</v>
      </c>
      <c r="N193">
        <f t="shared" si="32"/>
        <v>6.1010077605491162E-3</v>
      </c>
      <c r="O193">
        <f t="shared" si="32"/>
        <v>6.0537528676362839E-3</v>
      </c>
      <c r="P193">
        <f t="shared" si="32"/>
        <v>6.0070246875010089E-3</v>
      </c>
      <c r="Q193">
        <f t="shared" si="32"/>
        <v>5.9529554085967357E-3</v>
      </c>
      <c r="R193">
        <f t="shared" si="32"/>
        <v>5.904365179592125E-3</v>
      </c>
      <c r="S193">
        <f t="shared" si="32"/>
        <v>5.8645660196997166E-3</v>
      </c>
      <c r="T193">
        <f t="shared" si="32"/>
        <v>5.8293421927803771E-3</v>
      </c>
      <c r="U193">
        <f t="shared" si="32"/>
        <v>5.803365138038666E-3</v>
      </c>
      <c r="V193">
        <f t="shared" si="32"/>
        <v>5.7805958188627731E-3</v>
      </c>
      <c r="W193">
        <f t="shared" si="32"/>
        <v>5.7608820000656941E-3</v>
      </c>
      <c r="X193">
        <f t="shared" si="32"/>
        <v>5.7435220771468627E-3</v>
      </c>
      <c r="Y193">
        <f t="shared" si="32"/>
        <v>5.7274781771490752E-3</v>
      </c>
      <c r="Z193">
        <f t="shared" si="32"/>
        <v>5.7074418928768572E-3</v>
      </c>
      <c r="AA193">
        <f t="shared" si="32"/>
        <v>5.6887983316485993E-3</v>
      </c>
      <c r="AB193">
        <f t="shared" si="32"/>
        <v>5.6721676205368134E-3</v>
      </c>
      <c r="AC193">
        <f t="shared" si="32"/>
        <v>5.656365468002772E-3</v>
      </c>
      <c r="AD193">
        <f t="shared" si="32"/>
        <v>5.6473346532506206E-3</v>
      </c>
      <c r="AE193">
        <f t="shared" si="32"/>
        <v>5.6384952402016818E-3</v>
      </c>
      <c r="AF193">
        <f t="shared" si="32"/>
        <v>5.6354256858877089E-3</v>
      </c>
      <c r="AG193">
        <f t="shared" si="32"/>
        <v>5.638738803725174E-3</v>
      </c>
      <c r="AH193">
        <f t="shared" si="32"/>
        <v>-2.7915949886248383E-5</v>
      </c>
      <c r="AI193" t="str">
        <f t="shared" si="32"/>
        <v/>
      </c>
    </row>
    <row r="194" spans="1:35" x14ac:dyDescent="0.45">
      <c r="A194" t="str">
        <f t="shared" si="31"/>
        <v xml:space="preserve">  Small Crossover Trucks</v>
      </c>
      <c r="B194">
        <f t="shared" si="33"/>
        <v>2.4693671952034937E-2</v>
      </c>
      <c r="C194">
        <f t="shared" si="32"/>
        <v>2.785499640052418E-2</v>
      </c>
      <c r="D194">
        <f t="shared" si="32"/>
        <v>2.8737953376392768E-2</v>
      </c>
      <c r="E194">
        <f t="shared" si="32"/>
        <v>2.9740807194052397E-2</v>
      </c>
      <c r="F194">
        <f t="shared" si="32"/>
        <v>3.0532054560528401E-2</v>
      </c>
      <c r="G194">
        <f t="shared" si="32"/>
        <v>3.1181923724287158E-2</v>
      </c>
      <c r="H194">
        <f t="shared" si="32"/>
        <v>3.1090405654071934E-2</v>
      </c>
      <c r="I194">
        <f t="shared" si="32"/>
        <v>3.1187541013401061E-2</v>
      </c>
      <c r="J194">
        <f t="shared" si="32"/>
        <v>3.1147762230159554E-2</v>
      </c>
      <c r="K194">
        <f t="shared" si="32"/>
        <v>3.1114745838476E-2</v>
      </c>
      <c r="L194">
        <f t="shared" si="32"/>
        <v>3.1031177046491797E-2</v>
      </c>
      <c r="M194">
        <f t="shared" si="32"/>
        <v>3.0906256946858918E-2</v>
      </c>
      <c r="N194">
        <f t="shared" si="32"/>
        <v>3.0810308550113456E-2</v>
      </c>
      <c r="O194">
        <f t="shared" si="32"/>
        <v>3.0662848650166295E-2</v>
      </c>
      <c r="P194">
        <f t="shared" si="32"/>
        <v>3.0488106336183086E-2</v>
      </c>
      <c r="Q194">
        <f t="shared" si="32"/>
        <v>3.0298016187288269E-2</v>
      </c>
      <c r="R194">
        <f t="shared" si="32"/>
        <v>3.0150016539068989E-2</v>
      </c>
      <c r="S194">
        <f t="shared" si="32"/>
        <v>3.0016467666692387E-2</v>
      </c>
      <c r="T194">
        <f t="shared" si="32"/>
        <v>2.9935968727110785E-2</v>
      </c>
      <c r="U194">
        <f t="shared" si="32"/>
        <v>2.9842210510878171E-2</v>
      </c>
      <c r="V194">
        <f t="shared" si="32"/>
        <v>2.978280936684059E-2</v>
      </c>
      <c r="W194">
        <f t="shared" si="32"/>
        <v>2.9768427818756514E-2</v>
      </c>
      <c r="X194">
        <f t="shared" si="32"/>
        <v>2.9725783657787646E-2</v>
      </c>
      <c r="Y194">
        <f t="shared" si="32"/>
        <v>2.9671262484117066E-2</v>
      </c>
      <c r="Z194">
        <f t="shared" si="32"/>
        <v>2.964123498878931E-2</v>
      </c>
      <c r="AA194">
        <f t="shared" si="32"/>
        <v>2.9595735913134972E-2</v>
      </c>
      <c r="AB194">
        <f t="shared" si="32"/>
        <v>2.954180180924033E-2</v>
      </c>
      <c r="AC194">
        <f t="shared" si="32"/>
        <v>2.9535703378105387E-2</v>
      </c>
      <c r="AD194">
        <f t="shared" si="32"/>
        <v>2.9489660421941885E-2</v>
      </c>
      <c r="AE194">
        <f t="shared" si="32"/>
        <v>2.950414013160103E-2</v>
      </c>
      <c r="AF194">
        <f t="shared" si="32"/>
        <v>2.9538164955216939E-2</v>
      </c>
      <c r="AG194">
        <f t="shared" si="32"/>
        <v>2.9601865602372004E-2</v>
      </c>
      <c r="AH194">
        <f t="shared" si="32"/>
        <v>-2.0213001058715117E-6</v>
      </c>
      <c r="AI194" t="str">
        <f t="shared" si="32"/>
        <v/>
      </c>
    </row>
    <row r="195" spans="1:35" x14ac:dyDescent="0.45">
      <c r="A195" t="str">
        <f t="shared" si="31"/>
        <v xml:space="preserve">  Large Crossover Trucks</v>
      </c>
      <c r="B195">
        <f t="shared" si="33"/>
        <v>3.9721372319778944E-2</v>
      </c>
      <c r="C195">
        <f t="shared" si="32"/>
        <v>4.5183718511115113E-2</v>
      </c>
      <c r="D195">
        <f t="shared" si="32"/>
        <v>4.6645596377797277E-2</v>
      </c>
      <c r="E195">
        <f t="shared" si="32"/>
        <v>4.8198372661303869E-2</v>
      </c>
      <c r="F195">
        <f t="shared" si="32"/>
        <v>4.942016044216882E-2</v>
      </c>
      <c r="G195">
        <f t="shared" si="32"/>
        <v>5.045590281468499E-2</v>
      </c>
      <c r="H195">
        <f t="shared" si="32"/>
        <v>5.0528469470003959E-2</v>
      </c>
      <c r="I195">
        <f t="shared" si="32"/>
        <v>5.0447732108084217E-2</v>
      </c>
      <c r="J195">
        <f t="shared" si="32"/>
        <v>5.0383008006187835E-2</v>
      </c>
      <c r="K195">
        <f t="shared" si="32"/>
        <v>5.0272229971376863E-2</v>
      </c>
      <c r="L195">
        <f t="shared" si="32"/>
        <v>5.0157368442486229E-2</v>
      </c>
      <c r="M195">
        <f t="shared" si="32"/>
        <v>4.9966418340980527E-2</v>
      </c>
      <c r="N195">
        <f t="shared" si="32"/>
        <v>4.9705829514492345E-2</v>
      </c>
      <c r="O195">
        <f t="shared" si="32"/>
        <v>4.9471884459087206E-2</v>
      </c>
      <c r="P195">
        <f t="shared" si="32"/>
        <v>4.9214822651770837E-2</v>
      </c>
      <c r="Q195">
        <f t="shared" si="32"/>
        <v>4.8915742066313044E-2</v>
      </c>
      <c r="R195">
        <f t="shared" si="32"/>
        <v>4.8649846172806752E-2</v>
      </c>
      <c r="S195">
        <f t="shared" si="32"/>
        <v>4.8439609683547109E-2</v>
      </c>
      <c r="T195">
        <f t="shared" si="32"/>
        <v>4.8265696574069553E-2</v>
      </c>
      <c r="U195">
        <f t="shared" si="32"/>
        <v>4.8151669942324705E-2</v>
      </c>
      <c r="V195">
        <f t="shared" si="32"/>
        <v>4.8064535340906392E-2</v>
      </c>
      <c r="W195">
        <f t="shared" si="32"/>
        <v>4.7998288149100315E-2</v>
      </c>
      <c r="X195">
        <f t="shared" si="32"/>
        <v>4.7945692531076119E-2</v>
      </c>
      <c r="Y195">
        <f t="shared" si="32"/>
        <v>4.7894989814660366E-2</v>
      </c>
      <c r="Z195">
        <f t="shared" si="32"/>
        <v>4.7814382902207277E-2</v>
      </c>
      <c r="AA195">
        <f t="shared" si="32"/>
        <v>4.7741057766549404E-2</v>
      </c>
      <c r="AB195">
        <f t="shared" si="32"/>
        <v>4.7679002745419613E-2</v>
      </c>
      <c r="AC195">
        <f t="shared" si="32"/>
        <v>4.7621647957289903E-2</v>
      </c>
      <c r="AD195">
        <f t="shared" si="32"/>
        <v>4.7617008194341934E-2</v>
      </c>
      <c r="AE195">
        <f t="shared" si="32"/>
        <v>4.761880900634604E-2</v>
      </c>
      <c r="AF195">
        <f t="shared" si="32"/>
        <v>4.7664619884674221E-2</v>
      </c>
      <c r="AG195">
        <f t="shared" si="32"/>
        <v>4.7760812048883911E-2</v>
      </c>
      <c r="AH195">
        <f t="shared" si="32"/>
        <v>-1.4537144027901126E-6</v>
      </c>
      <c r="AI195" t="str">
        <f t="shared" si="32"/>
        <v/>
      </c>
    </row>
    <row r="197" spans="1:35" x14ac:dyDescent="0.45">
      <c r="A197" t="str">
        <f t="shared" ref="A197:A205" si="34">A104</f>
        <v>300 Mile Electric Vehicle</v>
      </c>
    </row>
    <row r="198" spans="1:35" x14ac:dyDescent="0.45">
      <c r="A198" t="str">
        <f t="shared" si="34"/>
        <v xml:space="preserve">  Mini-compact Cars</v>
      </c>
      <c r="B198" t="str">
        <f t="shared" ref="B198:AI198" si="35">IF(B105=0,"",B29)</f>
        <v/>
      </c>
      <c r="C198" t="str">
        <f t="shared" si="35"/>
        <v/>
      </c>
      <c r="D198" t="str">
        <f t="shared" si="35"/>
        <v/>
      </c>
      <c r="E198" t="str">
        <f t="shared" si="35"/>
        <v/>
      </c>
      <c r="F198" t="str">
        <f t="shared" si="35"/>
        <v/>
      </c>
      <c r="G198" t="str">
        <f t="shared" si="35"/>
        <v/>
      </c>
      <c r="H198" t="str">
        <f t="shared" si="35"/>
        <v/>
      </c>
      <c r="I198" t="str">
        <f t="shared" si="35"/>
        <v/>
      </c>
      <c r="J198" t="str">
        <f t="shared" si="35"/>
        <v/>
      </c>
      <c r="K198" t="str">
        <f t="shared" si="35"/>
        <v/>
      </c>
      <c r="L198" t="str">
        <f t="shared" si="35"/>
        <v/>
      </c>
      <c r="M198" t="str">
        <f t="shared" si="35"/>
        <v/>
      </c>
      <c r="N198" t="str">
        <f t="shared" si="35"/>
        <v/>
      </c>
      <c r="O198" t="str">
        <f t="shared" si="35"/>
        <v/>
      </c>
      <c r="P198" t="str">
        <f t="shared" si="35"/>
        <v/>
      </c>
      <c r="Q198" t="str">
        <f t="shared" si="35"/>
        <v/>
      </c>
      <c r="R198" t="str">
        <f t="shared" si="35"/>
        <v/>
      </c>
      <c r="S198" t="str">
        <f t="shared" si="35"/>
        <v/>
      </c>
      <c r="T198" t="str">
        <f t="shared" si="35"/>
        <v/>
      </c>
      <c r="U198" t="str">
        <f t="shared" si="35"/>
        <v/>
      </c>
      <c r="V198" t="str">
        <f t="shared" si="35"/>
        <v/>
      </c>
      <c r="W198" t="str">
        <f t="shared" si="35"/>
        <v/>
      </c>
      <c r="X198" t="str">
        <f t="shared" si="35"/>
        <v/>
      </c>
      <c r="Y198" t="str">
        <f t="shared" si="35"/>
        <v/>
      </c>
      <c r="Z198" t="str">
        <f t="shared" si="35"/>
        <v/>
      </c>
      <c r="AA198" t="str">
        <f t="shared" si="35"/>
        <v/>
      </c>
      <c r="AB198" t="str">
        <f t="shared" si="35"/>
        <v/>
      </c>
      <c r="AC198" t="str">
        <f t="shared" si="35"/>
        <v/>
      </c>
      <c r="AD198" t="str">
        <f t="shared" si="35"/>
        <v/>
      </c>
      <c r="AE198" t="str">
        <f t="shared" si="35"/>
        <v/>
      </c>
      <c r="AF198" t="str">
        <f t="shared" si="35"/>
        <v/>
      </c>
      <c r="AG198" t="str">
        <f t="shared" si="35"/>
        <v/>
      </c>
      <c r="AH198">
        <f t="shared" si="35"/>
        <v>2.7442383981695906E-5</v>
      </c>
      <c r="AI198" t="str">
        <f t="shared" si="35"/>
        <v/>
      </c>
    </row>
    <row r="199" spans="1:35" x14ac:dyDescent="0.45">
      <c r="A199" t="str">
        <f t="shared" si="34"/>
        <v xml:space="preserve">  Subcompact Cars</v>
      </c>
      <c r="B199" t="str">
        <f t="shared" ref="B199:AI199" si="36">IF(B106=0,"",B30)</f>
        <v/>
      </c>
      <c r="C199">
        <f t="shared" si="36"/>
        <v>4.0097435748810625E-2</v>
      </c>
      <c r="D199">
        <f t="shared" si="36"/>
        <v>3.9813903297257071E-2</v>
      </c>
      <c r="E199">
        <f t="shared" si="36"/>
        <v>3.9917127565945044E-2</v>
      </c>
      <c r="F199">
        <f t="shared" si="36"/>
        <v>3.9853477418696846E-2</v>
      </c>
      <c r="G199">
        <f t="shared" si="36"/>
        <v>3.8798370103714917E-2</v>
      </c>
      <c r="H199">
        <f t="shared" si="36"/>
        <v>3.9850177704987312E-2</v>
      </c>
      <c r="I199">
        <f t="shared" si="36"/>
        <v>3.8943751582085177E-2</v>
      </c>
      <c r="J199">
        <f t="shared" si="36"/>
        <v>3.895970620997774E-2</v>
      </c>
      <c r="K199">
        <f t="shared" si="36"/>
        <v>3.8766128864745272E-2</v>
      </c>
      <c r="L199">
        <f t="shared" si="36"/>
        <v>3.8877688812491568E-2</v>
      </c>
      <c r="M199">
        <f t="shared" si="36"/>
        <v>3.9279200449110534E-2</v>
      </c>
      <c r="N199">
        <f t="shared" si="36"/>
        <v>3.8708279382542822E-2</v>
      </c>
      <c r="O199">
        <f t="shared" si="36"/>
        <v>3.8731571475737331E-2</v>
      </c>
      <c r="P199">
        <f t="shared" si="36"/>
        <v>3.8911907289543746E-2</v>
      </c>
      <c r="Q199">
        <f t="shared" si="36"/>
        <v>3.8798628876961332E-2</v>
      </c>
      <c r="R199">
        <f t="shared" si="36"/>
        <v>3.8657221943366231E-2</v>
      </c>
      <c r="S199">
        <f t="shared" si="36"/>
        <v>3.8679222947689336E-2</v>
      </c>
      <c r="T199">
        <f t="shared" si="36"/>
        <v>3.8471150140476126E-2</v>
      </c>
      <c r="U199">
        <f t="shared" si="36"/>
        <v>3.862788042152341E-2</v>
      </c>
      <c r="V199">
        <f t="shared" si="36"/>
        <v>3.8640824898885685E-2</v>
      </c>
      <c r="W199">
        <f t="shared" si="36"/>
        <v>3.8426785543606887E-2</v>
      </c>
      <c r="X199">
        <f t="shared" si="36"/>
        <v>3.8477168004005614E-2</v>
      </c>
      <c r="Y199">
        <f t="shared" si="36"/>
        <v>3.8628061354065449E-2</v>
      </c>
      <c r="Z199">
        <f t="shared" si="36"/>
        <v>3.8459913055935178E-2</v>
      </c>
      <c r="AA199">
        <f t="shared" si="36"/>
        <v>3.8436365608073231E-2</v>
      </c>
      <c r="AB199">
        <f t="shared" si="36"/>
        <v>3.8521326993213707E-2</v>
      </c>
      <c r="AC199">
        <f t="shared" si="36"/>
        <v>3.8299946103787424E-2</v>
      </c>
      <c r="AD199">
        <f t="shared" si="36"/>
        <v>3.8585911070269978E-2</v>
      </c>
      <c r="AE199">
        <f t="shared" si="36"/>
        <v>3.8454541237049368E-2</v>
      </c>
      <c r="AF199">
        <f t="shared" si="36"/>
        <v>3.83669489838767E-2</v>
      </c>
      <c r="AG199">
        <f t="shared" si="36"/>
        <v>3.829038757112925E-2</v>
      </c>
      <c r="AH199">
        <f t="shared" si="36"/>
        <v>-3.5770627793960317E-6</v>
      </c>
      <c r="AI199" t="str">
        <f t="shared" si="36"/>
        <v/>
      </c>
    </row>
    <row r="200" spans="1:35" x14ac:dyDescent="0.45">
      <c r="A200" t="str">
        <f t="shared" si="34"/>
        <v xml:space="preserve">  Compact Cars</v>
      </c>
      <c r="B200" t="str">
        <f t="shared" ref="B200:AI200" si="37">IF(B107=0,"",B31)</f>
        <v/>
      </c>
      <c r="C200">
        <f t="shared" si="37"/>
        <v>0.12905798424542844</v>
      </c>
      <c r="D200">
        <f t="shared" si="37"/>
        <v>0.12788407531730639</v>
      </c>
      <c r="E200">
        <f t="shared" si="37"/>
        <v>0.12632609222317714</v>
      </c>
      <c r="F200">
        <f t="shared" si="37"/>
        <v>0.12504953424771231</v>
      </c>
      <c r="G200">
        <f t="shared" si="37"/>
        <v>0.12377856290766549</v>
      </c>
      <c r="H200">
        <f t="shared" si="37"/>
        <v>0.12474327880164125</v>
      </c>
      <c r="I200">
        <f t="shared" si="37"/>
        <v>0.12384012461108045</v>
      </c>
      <c r="J200">
        <f t="shared" si="37"/>
        <v>0.12371144574811642</v>
      </c>
      <c r="K200">
        <f t="shared" si="37"/>
        <v>0.12311563546218282</v>
      </c>
      <c r="L200">
        <f t="shared" si="37"/>
        <v>0.12327380562927664</v>
      </c>
      <c r="M200">
        <f t="shared" si="37"/>
        <v>0.1243510456345463</v>
      </c>
      <c r="N200">
        <f t="shared" si="37"/>
        <v>0.12269048650837591</v>
      </c>
      <c r="O200">
        <f t="shared" si="37"/>
        <v>0.12265262735722057</v>
      </c>
      <c r="P200">
        <f t="shared" si="37"/>
        <v>0.12303786603664096</v>
      </c>
      <c r="Q200">
        <f t="shared" si="37"/>
        <v>0.12275236355787975</v>
      </c>
      <c r="R200">
        <f t="shared" si="37"/>
        <v>0.12235330196523349</v>
      </c>
      <c r="S200">
        <f t="shared" si="37"/>
        <v>0.12233350275136777</v>
      </c>
      <c r="T200">
        <f t="shared" si="37"/>
        <v>0.12175100272443398</v>
      </c>
      <c r="U200">
        <f t="shared" si="37"/>
        <v>0.12206530566801768</v>
      </c>
      <c r="V200">
        <f t="shared" si="37"/>
        <v>0.1220272754604753</v>
      </c>
      <c r="W200">
        <f t="shared" si="37"/>
        <v>0.12144559811504231</v>
      </c>
      <c r="X200">
        <f t="shared" si="37"/>
        <v>0.12149631296618497</v>
      </c>
      <c r="Y200">
        <f t="shared" si="37"/>
        <v>0.12180756190293364</v>
      </c>
      <c r="Z200">
        <f t="shared" si="37"/>
        <v>0.12134354732415073</v>
      </c>
      <c r="AA200">
        <f t="shared" si="37"/>
        <v>0.12122704342227479</v>
      </c>
      <c r="AB200">
        <f t="shared" si="37"/>
        <v>0.12138367949315003</v>
      </c>
      <c r="AC200">
        <f t="shared" si="37"/>
        <v>0.12080925224231935</v>
      </c>
      <c r="AD200">
        <f t="shared" si="37"/>
        <v>0.12142805718312918</v>
      </c>
      <c r="AE200">
        <f t="shared" si="37"/>
        <v>0.1210504612957662</v>
      </c>
      <c r="AF200">
        <f t="shared" si="37"/>
        <v>0.12077736804893026</v>
      </c>
      <c r="AG200">
        <f t="shared" si="37"/>
        <v>0.12054266162453178</v>
      </c>
      <c r="AH200">
        <f t="shared" si="37"/>
        <v>-6.939501792028301E-6</v>
      </c>
      <c r="AI200" t="str">
        <f t="shared" si="37"/>
        <v/>
      </c>
    </row>
    <row r="201" spans="1:35" x14ac:dyDescent="0.45">
      <c r="A201" t="str">
        <f t="shared" si="34"/>
        <v xml:space="preserve">  Midsize Cars</v>
      </c>
      <c r="B201">
        <f t="shared" ref="B201:AI201" si="38">IF(B108=0,"",B32)</f>
        <v>0.34630131498064487</v>
      </c>
      <c r="C201">
        <f t="shared" si="38"/>
        <v>0.32255347869017886</v>
      </c>
      <c r="D201">
        <f t="shared" si="38"/>
        <v>0.31555762815231903</v>
      </c>
      <c r="E201">
        <f t="shared" si="38"/>
        <v>0.31033487182020431</v>
      </c>
      <c r="F201">
        <f t="shared" si="38"/>
        <v>0.30795116369695735</v>
      </c>
      <c r="G201">
        <f t="shared" si="38"/>
        <v>0.30700809269232854</v>
      </c>
      <c r="H201">
        <f t="shared" si="38"/>
        <v>0.29967136100904862</v>
      </c>
      <c r="I201">
        <f t="shared" si="38"/>
        <v>0.30085139119148419</v>
      </c>
      <c r="J201">
        <f t="shared" si="38"/>
        <v>0.29938988114845194</v>
      </c>
      <c r="K201">
        <f t="shared" si="38"/>
        <v>0.2991904268903402</v>
      </c>
      <c r="L201">
        <f t="shared" si="38"/>
        <v>0.2975369674206394</v>
      </c>
      <c r="M201">
        <f t="shared" si="38"/>
        <v>0.29436103880939196</v>
      </c>
      <c r="N201">
        <f t="shared" si="38"/>
        <v>0.29694146583255487</v>
      </c>
      <c r="O201">
        <f t="shared" si="38"/>
        <v>0.29622712622254721</v>
      </c>
      <c r="P201">
        <f t="shared" si="38"/>
        <v>0.29477290600602252</v>
      </c>
      <c r="Q201">
        <f t="shared" si="38"/>
        <v>0.29444698511622397</v>
      </c>
      <c r="R201">
        <f t="shared" si="38"/>
        <v>0.29472059828712305</v>
      </c>
      <c r="S201">
        <f t="shared" si="38"/>
        <v>0.29418754781687295</v>
      </c>
      <c r="T201">
        <f t="shared" si="38"/>
        <v>0.29486550322412924</v>
      </c>
      <c r="U201">
        <f t="shared" si="38"/>
        <v>0.29353952316878634</v>
      </c>
      <c r="V201">
        <f t="shared" si="38"/>
        <v>0.29295159775619378</v>
      </c>
      <c r="W201">
        <f t="shared" si="38"/>
        <v>0.29353401615065267</v>
      </c>
      <c r="X201">
        <f t="shared" si="38"/>
        <v>0.2927762811129162</v>
      </c>
      <c r="Y201">
        <f t="shared" si="38"/>
        <v>0.29146996203208309</v>
      </c>
      <c r="Z201">
        <f t="shared" si="38"/>
        <v>0.29191721426085543</v>
      </c>
      <c r="AA201">
        <f t="shared" si="38"/>
        <v>0.29163319567507789</v>
      </c>
      <c r="AB201">
        <f t="shared" si="38"/>
        <v>0.29075428372672196</v>
      </c>
      <c r="AC201">
        <f t="shared" si="38"/>
        <v>0.29148711650448333</v>
      </c>
      <c r="AD201">
        <f t="shared" si="38"/>
        <v>0.28962635692388267</v>
      </c>
      <c r="AE201">
        <f t="shared" si="38"/>
        <v>0.28993549823951809</v>
      </c>
      <c r="AF201">
        <f t="shared" si="38"/>
        <v>0.28988507067924463</v>
      </c>
      <c r="AG201">
        <f t="shared" si="38"/>
        <v>0.28966444230570287</v>
      </c>
      <c r="AH201">
        <f t="shared" si="38"/>
        <v>-2.0671214555756831E-5</v>
      </c>
      <c r="AI201" t="str">
        <f t="shared" si="38"/>
        <v/>
      </c>
    </row>
    <row r="202" spans="1:35" x14ac:dyDescent="0.45">
      <c r="A202" t="str">
        <f t="shared" si="34"/>
        <v xml:space="preserve">  Large Cars</v>
      </c>
      <c r="B202">
        <f t="shared" ref="B202:AI202" si="39">IF(B109=0,"",B33)</f>
        <v>0.13186846550206638</v>
      </c>
      <c r="C202">
        <f t="shared" si="39"/>
        <v>0.12058656262951814</v>
      </c>
      <c r="D202">
        <f t="shared" si="39"/>
        <v>0.11585917178801938</v>
      </c>
      <c r="E202">
        <f t="shared" si="39"/>
        <v>0.11355860992865363</v>
      </c>
      <c r="F202">
        <f t="shared" si="39"/>
        <v>0.11209256058366374</v>
      </c>
      <c r="G202">
        <f t="shared" si="39"/>
        <v>0.11062526593413187</v>
      </c>
      <c r="H202">
        <f t="shared" si="39"/>
        <v>0.1068848341301495</v>
      </c>
      <c r="I202">
        <f t="shared" si="39"/>
        <v>0.1070126472165876</v>
      </c>
      <c r="J202">
        <f t="shared" si="39"/>
        <v>0.10597866642934185</v>
      </c>
      <c r="K202">
        <f t="shared" si="39"/>
        <v>0.10568211187257127</v>
      </c>
      <c r="L202">
        <f t="shared" si="39"/>
        <v>0.1045386784364279</v>
      </c>
      <c r="M202">
        <f t="shared" si="39"/>
        <v>0.10253459784910697</v>
      </c>
      <c r="N202">
        <f t="shared" si="39"/>
        <v>0.10378349855497171</v>
      </c>
      <c r="O202">
        <f t="shared" si="39"/>
        <v>0.10320526232238882</v>
      </c>
      <c r="P202">
        <f t="shared" si="39"/>
        <v>0.10219289324940166</v>
      </c>
      <c r="Q202">
        <f t="shared" si="39"/>
        <v>0.10207092835080203</v>
      </c>
      <c r="R202">
        <f t="shared" si="39"/>
        <v>0.10212487255899874</v>
      </c>
      <c r="S202">
        <f t="shared" si="39"/>
        <v>0.1016829035315162</v>
      </c>
      <c r="T202">
        <f t="shared" si="39"/>
        <v>0.10194097235142613</v>
      </c>
      <c r="U202">
        <f t="shared" si="39"/>
        <v>0.10107381127733518</v>
      </c>
      <c r="V202">
        <f t="shared" si="39"/>
        <v>0.100656304632535</v>
      </c>
      <c r="W202">
        <f t="shared" si="39"/>
        <v>0.10093214942414168</v>
      </c>
      <c r="X202">
        <f t="shared" si="39"/>
        <v>0.10041258456312491</v>
      </c>
      <c r="Y202">
        <f t="shared" si="39"/>
        <v>9.9608807995281989E-2</v>
      </c>
      <c r="Z202">
        <f t="shared" si="39"/>
        <v>9.9805515569405631E-2</v>
      </c>
      <c r="AA202">
        <f t="shared" si="39"/>
        <v>9.9575933198681424E-2</v>
      </c>
      <c r="AB202">
        <f t="shared" si="39"/>
        <v>9.9032079115882465E-2</v>
      </c>
      <c r="AC202">
        <f t="shared" si="39"/>
        <v>9.9400190281658946E-2</v>
      </c>
      <c r="AD202">
        <f t="shared" si="39"/>
        <v>9.8294941992273399E-2</v>
      </c>
      <c r="AE202">
        <f t="shared" si="39"/>
        <v>9.841554205749993E-2</v>
      </c>
      <c r="AF202">
        <f t="shared" si="39"/>
        <v>9.8349493258316614E-2</v>
      </c>
      <c r="AG202">
        <f t="shared" si="39"/>
        <v>9.8219485425148578E-2</v>
      </c>
      <c r="AH202">
        <f t="shared" si="39"/>
        <v>-3.6317707983750305E-5</v>
      </c>
      <c r="AI202" t="str">
        <f t="shared" si="39"/>
        <v/>
      </c>
    </row>
    <row r="203" spans="1:35" x14ac:dyDescent="0.45">
      <c r="A203" t="str">
        <f t="shared" si="34"/>
        <v xml:space="preserve">  Two Seater Cars</v>
      </c>
      <c r="B203" t="str">
        <f t="shared" ref="B203:AI203" si="40">IF(B110=0,"",B34)</f>
        <v/>
      </c>
      <c r="C203">
        <f t="shared" si="40"/>
        <v>8.2910090403613551E-3</v>
      </c>
      <c r="D203">
        <f t="shared" si="40"/>
        <v>8.2032380609306198E-3</v>
      </c>
      <c r="E203">
        <f t="shared" si="40"/>
        <v>8.1753412007038E-3</v>
      </c>
      <c r="F203">
        <f t="shared" si="40"/>
        <v>8.0935256321272436E-3</v>
      </c>
      <c r="G203">
        <f t="shared" si="40"/>
        <v>8.0651177536434967E-3</v>
      </c>
      <c r="H203">
        <f t="shared" si="40"/>
        <v>8.0980874154791081E-3</v>
      </c>
      <c r="I203">
        <f t="shared" si="40"/>
        <v>7.9942089950589233E-3</v>
      </c>
      <c r="J203">
        <f t="shared" si="40"/>
        <v>7.9781270501708221E-3</v>
      </c>
      <c r="K203">
        <f t="shared" si="40"/>
        <v>7.9788036851565405E-3</v>
      </c>
      <c r="L203">
        <f t="shared" si="40"/>
        <v>7.9636143702360336E-3</v>
      </c>
      <c r="M203">
        <f t="shared" si="40"/>
        <v>7.9407071685596072E-3</v>
      </c>
      <c r="N203">
        <f t="shared" si="40"/>
        <v>7.978159290373061E-3</v>
      </c>
      <c r="O203">
        <f t="shared" si="40"/>
        <v>7.9713268877628658E-3</v>
      </c>
      <c r="P203">
        <f t="shared" si="40"/>
        <v>7.9569152311834718E-3</v>
      </c>
      <c r="Q203">
        <f t="shared" si="40"/>
        <v>7.9447020536209823E-3</v>
      </c>
      <c r="R203">
        <f t="shared" si="40"/>
        <v>7.9456386688924272E-3</v>
      </c>
      <c r="S203">
        <f t="shared" si="40"/>
        <v>7.9399229728042559E-3</v>
      </c>
      <c r="T203">
        <f t="shared" si="40"/>
        <v>7.94725068849041E-3</v>
      </c>
      <c r="U203">
        <f t="shared" si="40"/>
        <v>7.9323214157931508E-3</v>
      </c>
      <c r="V203">
        <f t="shared" si="40"/>
        <v>7.9248515105836206E-3</v>
      </c>
      <c r="W203">
        <f t="shared" si="40"/>
        <v>7.9319813596993877E-3</v>
      </c>
      <c r="X203">
        <f t="shared" si="40"/>
        <v>7.9222716921401384E-3</v>
      </c>
      <c r="Y203">
        <f t="shared" si="40"/>
        <v>7.9069169522980338E-3</v>
      </c>
      <c r="Z203">
        <f t="shared" si="40"/>
        <v>7.9121765755033116E-3</v>
      </c>
      <c r="AA203">
        <f t="shared" si="40"/>
        <v>7.9084919658780894E-3</v>
      </c>
      <c r="AB203">
        <f t="shared" si="40"/>
        <v>7.8983194042242574E-3</v>
      </c>
      <c r="AC203">
        <f t="shared" si="40"/>
        <v>7.9073351597287178E-3</v>
      </c>
      <c r="AD203">
        <f t="shared" si="40"/>
        <v>7.8854553111150742E-3</v>
      </c>
      <c r="AE203">
        <f t="shared" si="40"/>
        <v>7.8866585596337919E-3</v>
      </c>
      <c r="AF203">
        <f t="shared" si="40"/>
        <v>7.8839879929150022E-3</v>
      </c>
      <c r="AG203">
        <f t="shared" si="40"/>
        <v>7.8778000104592349E-3</v>
      </c>
      <c r="AH203">
        <f t="shared" si="40"/>
        <v>-9.4181958826921386E-6</v>
      </c>
      <c r="AI203" t="str">
        <f t="shared" si="40"/>
        <v/>
      </c>
    </row>
    <row r="204" spans="1:35" x14ac:dyDescent="0.45">
      <c r="A204" t="str">
        <f t="shared" si="34"/>
        <v xml:space="preserve">  Small Crossover Cars</v>
      </c>
      <c r="B204">
        <f t="shared" ref="B204:AI204" si="41">IF(B111=0,"",B35)</f>
        <v>0.19016380080102194</v>
      </c>
      <c r="C204">
        <f t="shared" si="41"/>
        <v>0.20903454232368218</v>
      </c>
      <c r="D204">
        <f t="shared" si="41"/>
        <v>0.21667767743349309</v>
      </c>
      <c r="E204">
        <f t="shared" si="41"/>
        <v>0.21997350818205838</v>
      </c>
      <c r="F204">
        <f t="shared" si="41"/>
        <v>0.22130768205926829</v>
      </c>
      <c r="G204">
        <f t="shared" si="41"/>
        <v>0.2224124963910411</v>
      </c>
      <c r="H204">
        <f t="shared" si="41"/>
        <v>0.2300012991022693</v>
      </c>
      <c r="I204">
        <f t="shared" si="41"/>
        <v>0.23007107634571794</v>
      </c>
      <c r="J204">
        <f t="shared" si="41"/>
        <v>0.23242616876432542</v>
      </c>
      <c r="K204">
        <f t="shared" si="41"/>
        <v>0.23341145686594658</v>
      </c>
      <c r="L204">
        <f t="shared" si="41"/>
        <v>0.23594420760476237</v>
      </c>
      <c r="M204">
        <f t="shared" si="41"/>
        <v>0.2399667100632121</v>
      </c>
      <c r="N204">
        <f t="shared" si="41"/>
        <v>0.23820173703966044</v>
      </c>
      <c r="O204">
        <f t="shared" si="41"/>
        <v>0.23982500529932502</v>
      </c>
      <c r="P204">
        <f t="shared" si="41"/>
        <v>0.24220796945710343</v>
      </c>
      <c r="Q204">
        <f t="shared" si="41"/>
        <v>0.24331384482708751</v>
      </c>
      <c r="R204">
        <f t="shared" si="41"/>
        <v>0.24378893178358593</v>
      </c>
      <c r="S204">
        <f t="shared" si="41"/>
        <v>0.24507292815094131</v>
      </c>
      <c r="T204">
        <f t="shared" si="41"/>
        <v>0.24496052316539726</v>
      </c>
      <c r="U204">
        <f t="shared" si="41"/>
        <v>0.24689981190952714</v>
      </c>
      <c r="V204">
        <f t="shared" si="41"/>
        <v>0.24797590732818153</v>
      </c>
      <c r="W204">
        <f t="shared" si="41"/>
        <v>0.24770349155480306</v>
      </c>
      <c r="X204">
        <f t="shared" si="41"/>
        <v>0.24887539627578401</v>
      </c>
      <c r="Y204">
        <f t="shared" si="41"/>
        <v>0.25062156477906139</v>
      </c>
      <c r="Z204">
        <f t="shared" si="41"/>
        <v>0.25049672506010751</v>
      </c>
      <c r="AA204">
        <f t="shared" si="41"/>
        <v>0.251154377309799</v>
      </c>
      <c r="AB204">
        <f t="shared" si="41"/>
        <v>0.25243266961864597</v>
      </c>
      <c r="AC204">
        <f t="shared" si="41"/>
        <v>0.25191126185772272</v>
      </c>
      <c r="AD204">
        <f t="shared" si="41"/>
        <v>0.25410221327958799</v>
      </c>
      <c r="AE204">
        <f t="shared" si="41"/>
        <v>0.25391888629575948</v>
      </c>
      <c r="AF204">
        <f t="shared" si="41"/>
        <v>0.25407302013270405</v>
      </c>
      <c r="AG204">
        <f t="shared" si="41"/>
        <v>0.25429349330188061</v>
      </c>
      <c r="AH204">
        <f t="shared" si="41"/>
        <v>4.3189876829342907E-5</v>
      </c>
      <c r="AI204" t="str">
        <f t="shared" si="41"/>
        <v/>
      </c>
    </row>
    <row r="205" spans="1:35" x14ac:dyDescent="0.45">
      <c r="A205" t="str">
        <f t="shared" si="34"/>
        <v xml:space="preserve">  Large Crossover Cars</v>
      </c>
      <c r="B205">
        <f>IF(B112=0,"",B36)</f>
        <v>4.0881092827373011E-2</v>
      </c>
      <c r="C205">
        <f t="shared" ref="C205:AI213" si="42">IF(C112=0,"",C36)</f>
        <v>4.3155068570180519E-2</v>
      </c>
      <c r="D205">
        <f t="shared" si="42"/>
        <v>4.4704459358119689E-2</v>
      </c>
      <c r="E205">
        <f t="shared" si="42"/>
        <v>4.5943595865834672E-2</v>
      </c>
      <c r="F205">
        <f t="shared" si="42"/>
        <v>4.6471477524476952E-2</v>
      </c>
      <c r="G205">
        <f t="shared" si="42"/>
        <v>4.7547464094611094E-2</v>
      </c>
      <c r="H205">
        <f t="shared" si="42"/>
        <v>4.839552451460423E-2</v>
      </c>
      <c r="I205">
        <f t="shared" si="42"/>
        <v>4.8927694070857564E-2</v>
      </c>
      <c r="J205">
        <f t="shared" si="42"/>
        <v>4.9369789693532166E-2</v>
      </c>
      <c r="K205">
        <f t="shared" si="42"/>
        <v>4.9949642457056048E-2</v>
      </c>
      <c r="L205">
        <f t="shared" si="42"/>
        <v>5.0273156064341303E-2</v>
      </c>
      <c r="M205">
        <f t="shared" si="42"/>
        <v>5.0318307768591732E-2</v>
      </c>
      <c r="N205">
        <f t="shared" si="42"/>
        <v>5.1185234674394321E-2</v>
      </c>
      <c r="O205">
        <f t="shared" si="42"/>
        <v>5.1525568679179214E-2</v>
      </c>
      <c r="P205">
        <f t="shared" si="42"/>
        <v>5.1731451523441316E-2</v>
      </c>
      <c r="Q205">
        <f t="shared" si="42"/>
        <v>5.2269879131633279E-2</v>
      </c>
      <c r="R205">
        <f t="shared" si="42"/>
        <v>5.2728347976570285E-2</v>
      </c>
      <c r="S205">
        <f t="shared" si="42"/>
        <v>5.3003720118863451E-2</v>
      </c>
      <c r="T205">
        <f t="shared" si="42"/>
        <v>5.3445117266272303E-2</v>
      </c>
      <c r="U205">
        <f t="shared" si="42"/>
        <v>5.3558827938504541E-2</v>
      </c>
      <c r="V205">
        <f t="shared" si="42"/>
        <v>5.3772363570188969E-2</v>
      </c>
      <c r="W205">
        <f t="shared" si="42"/>
        <v>5.4166059488677781E-2</v>
      </c>
      <c r="X205">
        <f t="shared" si="42"/>
        <v>5.4327549133283595E-2</v>
      </c>
      <c r="Y205">
        <f t="shared" si="42"/>
        <v>5.4390561628604929E-2</v>
      </c>
      <c r="Z205">
        <f t="shared" si="42"/>
        <v>5.4730544955962003E-2</v>
      </c>
      <c r="AA205">
        <f t="shared" si="42"/>
        <v>5.4939073015712825E-2</v>
      </c>
      <c r="AB205">
        <f t="shared" si="42"/>
        <v>5.5037603462745929E-2</v>
      </c>
      <c r="AC205">
        <f t="shared" si="42"/>
        <v>5.5402683019418385E-2</v>
      </c>
      <c r="AD205">
        <f t="shared" si="42"/>
        <v>5.5322976939669116E-2</v>
      </c>
      <c r="AE205">
        <f t="shared" si="42"/>
        <v>5.5590790822387708E-2</v>
      </c>
      <c r="AF205">
        <f t="shared" si="42"/>
        <v>5.5800556235815507E-2</v>
      </c>
      <c r="AG205">
        <f t="shared" si="42"/>
        <v>5.5986898620835272E-2</v>
      </c>
      <c r="AH205">
        <f t="shared" si="42"/>
        <v>4.6459733040626108E-5</v>
      </c>
      <c r="AI205" t="str">
        <f t="shared" si="42"/>
        <v/>
      </c>
    </row>
    <row r="206" spans="1:35" x14ac:dyDescent="0.45">
      <c r="A206" t="str">
        <f t="shared" ref="A206:A213" si="43">A113</f>
        <v xml:space="preserve">  Small Pickup</v>
      </c>
      <c r="B206" t="str">
        <f t="shared" ref="B206:Q213" si="44">IF(B113=0,"",B37)</f>
        <v/>
      </c>
      <c r="C206" t="str">
        <f t="shared" si="44"/>
        <v/>
      </c>
      <c r="D206" t="str">
        <f t="shared" si="44"/>
        <v/>
      </c>
      <c r="E206" t="str">
        <f t="shared" si="44"/>
        <v/>
      </c>
      <c r="F206" t="str">
        <f t="shared" si="44"/>
        <v/>
      </c>
      <c r="G206" t="str">
        <f t="shared" si="44"/>
        <v/>
      </c>
      <c r="H206" t="str">
        <f t="shared" si="44"/>
        <v/>
      </c>
      <c r="I206" t="str">
        <f t="shared" si="44"/>
        <v/>
      </c>
      <c r="J206" t="str">
        <f t="shared" si="44"/>
        <v/>
      </c>
      <c r="K206" t="str">
        <f t="shared" si="44"/>
        <v/>
      </c>
      <c r="L206" t="str">
        <f t="shared" si="44"/>
        <v/>
      </c>
      <c r="M206" t="str">
        <f t="shared" si="44"/>
        <v/>
      </c>
      <c r="N206" t="str">
        <f t="shared" si="44"/>
        <v/>
      </c>
      <c r="O206" t="str">
        <f t="shared" si="44"/>
        <v/>
      </c>
      <c r="P206" t="str">
        <f t="shared" si="44"/>
        <v/>
      </c>
      <c r="Q206" t="str">
        <f t="shared" si="44"/>
        <v/>
      </c>
      <c r="R206" t="str">
        <f t="shared" si="42"/>
        <v/>
      </c>
      <c r="S206" t="str">
        <f t="shared" si="42"/>
        <v/>
      </c>
      <c r="T206" t="str">
        <f t="shared" si="42"/>
        <v/>
      </c>
      <c r="U206" t="str">
        <f t="shared" si="42"/>
        <v/>
      </c>
      <c r="V206" t="str">
        <f t="shared" si="42"/>
        <v/>
      </c>
      <c r="W206" t="str">
        <f t="shared" si="42"/>
        <v/>
      </c>
      <c r="X206" t="str">
        <f t="shared" si="42"/>
        <v/>
      </c>
      <c r="Y206" t="str">
        <f t="shared" si="42"/>
        <v/>
      </c>
      <c r="Z206" t="str">
        <f t="shared" si="42"/>
        <v/>
      </c>
      <c r="AA206" t="str">
        <f t="shared" si="42"/>
        <v/>
      </c>
      <c r="AB206" t="str">
        <f t="shared" si="42"/>
        <v/>
      </c>
      <c r="AC206" t="str">
        <f t="shared" si="42"/>
        <v/>
      </c>
      <c r="AD206" t="str">
        <f t="shared" si="42"/>
        <v/>
      </c>
      <c r="AE206" t="str">
        <f t="shared" si="42"/>
        <v/>
      </c>
      <c r="AF206" t="str">
        <f t="shared" si="42"/>
        <v/>
      </c>
      <c r="AG206" t="str">
        <f t="shared" si="42"/>
        <v/>
      </c>
      <c r="AH206">
        <f t="shared" si="42"/>
        <v>-1.7334530707373735E-5</v>
      </c>
      <c r="AI206" t="str">
        <f t="shared" si="42"/>
        <v/>
      </c>
    </row>
    <row r="207" spans="1:35" x14ac:dyDescent="0.45">
      <c r="A207" t="str">
        <f t="shared" si="43"/>
        <v xml:space="preserve">  Large Pickup</v>
      </c>
      <c r="B207" t="str">
        <f t="shared" si="44"/>
        <v/>
      </c>
      <c r="C207" t="str">
        <f t="shared" si="42"/>
        <v/>
      </c>
      <c r="D207" t="str">
        <f t="shared" si="42"/>
        <v/>
      </c>
      <c r="E207" t="str">
        <f t="shared" si="42"/>
        <v/>
      </c>
      <c r="F207" t="str">
        <f t="shared" si="42"/>
        <v/>
      </c>
      <c r="G207" t="str">
        <f t="shared" si="42"/>
        <v/>
      </c>
      <c r="H207" t="str">
        <f t="shared" si="42"/>
        <v/>
      </c>
      <c r="I207" t="str">
        <f t="shared" si="42"/>
        <v/>
      </c>
      <c r="J207" t="str">
        <f t="shared" si="42"/>
        <v/>
      </c>
      <c r="K207" t="str">
        <f t="shared" si="42"/>
        <v/>
      </c>
      <c r="L207" t="str">
        <f t="shared" si="42"/>
        <v/>
      </c>
      <c r="M207" t="str">
        <f t="shared" si="42"/>
        <v/>
      </c>
      <c r="N207" t="str">
        <f t="shared" si="42"/>
        <v/>
      </c>
      <c r="O207" t="str">
        <f t="shared" si="42"/>
        <v/>
      </c>
      <c r="P207" t="str">
        <f t="shared" si="42"/>
        <v/>
      </c>
      <c r="Q207" t="str">
        <f t="shared" si="42"/>
        <v/>
      </c>
      <c r="R207" t="str">
        <f t="shared" si="42"/>
        <v/>
      </c>
      <c r="S207" t="str">
        <f t="shared" si="42"/>
        <v/>
      </c>
      <c r="T207" t="str">
        <f t="shared" si="42"/>
        <v/>
      </c>
      <c r="U207" t="str">
        <f t="shared" si="42"/>
        <v/>
      </c>
      <c r="V207" t="str">
        <f t="shared" si="42"/>
        <v/>
      </c>
      <c r="W207" t="str">
        <f t="shared" si="42"/>
        <v/>
      </c>
      <c r="X207" t="str">
        <f t="shared" si="42"/>
        <v/>
      </c>
      <c r="Y207" t="str">
        <f t="shared" si="42"/>
        <v/>
      </c>
      <c r="Z207" t="str">
        <f t="shared" si="42"/>
        <v/>
      </c>
      <c r="AA207" t="str">
        <f t="shared" si="42"/>
        <v/>
      </c>
      <c r="AB207" t="str">
        <f t="shared" si="42"/>
        <v/>
      </c>
      <c r="AC207" t="str">
        <f t="shared" si="42"/>
        <v/>
      </c>
      <c r="AD207" t="str">
        <f t="shared" si="42"/>
        <v/>
      </c>
      <c r="AE207" t="str">
        <f t="shared" si="42"/>
        <v/>
      </c>
      <c r="AF207" t="str">
        <f t="shared" si="42"/>
        <v/>
      </c>
      <c r="AG207" t="str">
        <f t="shared" si="42"/>
        <v/>
      </c>
      <c r="AH207">
        <f t="shared" si="42"/>
        <v>2.1249713720465835E-5</v>
      </c>
      <c r="AI207" t="str">
        <f t="shared" si="42"/>
        <v/>
      </c>
    </row>
    <row r="208" spans="1:35" x14ac:dyDescent="0.45">
      <c r="A208" t="str">
        <f t="shared" si="43"/>
        <v xml:space="preserve">  Small Van</v>
      </c>
      <c r="B208" t="str">
        <f t="shared" si="44"/>
        <v/>
      </c>
      <c r="C208" t="str">
        <f t="shared" si="42"/>
        <v/>
      </c>
      <c r="D208" t="str">
        <f t="shared" si="42"/>
        <v/>
      </c>
      <c r="E208" t="str">
        <f t="shared" si="42"/>
        <v/>
      </c>
      <c r="F208" t="str">
        <f t="shared" si="42"/>
        <v/>
      </c>
      <c r="G208" t="str">
        <f t="shared" si="42"/>
        <v/>
      </c>
      <c r="H208" t="str">
        <f t="shared" si="42"/>
        <v/>
      </c>
      <c r="I208" t="str">
        <f t="shared" si="42"/>
        <v/>
      </c>
      <c r="J208" t="str">
        <f t="shared" si="42"/>
        <v/>
      </c>
      <c r="K208" t="str">
        <f t="shared" si="42"/>
        <v/>
      </c>
      <c r="L208" t="str">
        <f t="shared" si="42"/>
        <v/>
      </c>
      <c r="M208" t="str">
        <f t="shared" si="42"/>
        <v/>
      </c>
      <c r="N208" t="str">
        <f t="shared" si="42"/>
        <v/>
      </c>
      <c r="O208" t="str">
        <f t="shared" si="42"/>
        <v/>
      </c>
      <c r="P208" t="str">
        <f t="shared" si="42"/>
        <v/>
      </c>
      <c r="Q208" t="str">
        <f t="shared" si="42"/>
        <v/>
      </c>
      <c r="R208" t="str">
        <f t="shared" si="42"/>
        <v/>
      </c>
      <c r="S208" t="str">
        <f t="shared" si="42"/>
        <v/>
      </c>
      <c r="T208" t="str">
        <f t="shared" si="42"/>
        <v/>
      </c>
      <c r="U208" t="str">
        <f t="shared" si="42"/>
        <v/>
      </c>
      <c r="V208" t="str">
        <f t="shared" si="42"/>
        <v/>
      </c>
      <c r="W208" t="str">
        <f t="shared" si="42"/>
        <v/>
      </c>
      <c r="X208" t="str">
        <f t="shared" si="42"/>
        <v/>
      </c>
      <c r="Y208" t="str">
        <f t="shared" si="42"/>
        <v/>
      </c>
      <c r="Z208" t="str">
        <f t="shared" si="42"/>
        <v/>
      </c>
      <c r="AA208" t="str">
        <f t="shared" si="42"/>
        <v/>
      </c>
      <c r="AB208" t="str">
        <f t="shared" si="42"/>
        <v/>
      </c>
      <c r="AC208" t="str">
        <f t="shared" si="42"/>
        <v/>
      </c>
      <c r="AD208" t="str">
        <f t="shared" si="42"/>
        <v/>
      </c>
      <c r="AE208" t="str">
        <f t="shared" si="42"/>
        <v/>
      </c>
      <c r="AF208" t="str">
        <f t="shared" si="42"/>
        <v/>
      </c>
      <c r="AG208" t="str">
        <f t="shared" si="42"/>
        <v/>
      </c>
      <c r="AH208">
        <f t="shared" si="42"/>
        <v>3.2786761889222428E-5</v>
      </c>
      <c r="AI208" t="str">
        <f t="shared" si="42"/>
        <v/>
      </c>
    </row>
    <row r="209" spans="1:35" x14ac:dyDescent="0.45">
      <c r="A209" t="str">
        <f t="shared" si="43"/>
        <v xml:space="preserve">  Large Van</v>
      </c>
      <c r="B209" t="str">
        <f t="shared" si="44"/>
        <v/>
      </c>
      <c r="C209" t="str">
        <f t="shared" si="42"/>
        <v/>
      </c>
      <c r="D209" t="str">
        <f t="shared" si="42"/>
        <v/>
      </c>
      <c r="E209" t="str">
        <f t="shared" si="42"/>
        <v/>
      </c>
      <c r="F209" t="str">
        <f t="shared" si="42"/>
        <v/>
      </c>
      <c r="G209" t="str">
        <f t="shared" si="42"/>
        <v/>
      </c>
      <c r="H209" t="str">
        <f t="shared" si="42"/>
        <v/>
      </c>
      <c r="I209" t="str">
        <f t="shared" si="42"/>
        <v/>
      </c>
      <c r="J209" t="str">
        <f t="shared" si="42"/>
        <v/>
      </c>
      <c r="K209" t="str">
        <f t="shared" si="42"/>
        <v/>
      </c>
      <c r="L209" t="str">
        <f t="shared" si="42"/>
        <v/>
      </c>
      <c r="M209" t="str">
        <f t="shared" si="42"/>
        <v/>
      </c>
      <c r="N209" t="str">
        <f t="shared" si="42"/>
        <v/>
      </c>
      <c r="O209" t="str">
        <f t="shared" si="42"/>
        <v/>
      </c>
      <c r="P209" t="str">
        <f t="shared" si="42"/>
        <v/>
      </c>
      <c r="Q209" t="str">
        <f t="shared" si="42"/>
        <v/>
      </c>
      <c r="R209" t="str">
        <f t="shared" si="42"/>
        <v/>
      </c>
      <c r="S209" t="str">
        <f t="shared" si="42"/>
        <v/>
      </c>
      <c r="T209" t="str">
        <f t="shared" si="42"/>
        <v/>
      </c>
      <c r="U209" t="str">
        <f t="shared" si="42"/>
        <v/>
      </c>
      <c r="V209" t="str">
        <f t="shared" si="42"/>
        <v/>
      </c>
      <c r="W209" t="str">
        <f t="shared" si="42"/>
        <v/>
      </c>
      <c r="X209" t="str">
        <f t="shared" si="42"/>
        <v/>
      </c>
      <c r="Y209" t="str">
        <f t="shared" si="42"/>
        <v/>
      </c>
      <c r="Z209" t="str">
        <f t="shared" si="42"/>
        <v/>
      </c>
      <c r="AA209" t="str">
        <f t="shared" si="42"/>
        <v/>
      </c>
      <c r="AB209" t="str">
        <f t="shared" si="42"/>
        <v/>
      </c>
      <c r="AC209" t="str">
        <f t="shared" si="42"/>
        <v/>
      </c>
      <c r="AD209" t="str">
        <f t="shared" si="42"/>
        <v/>
      </c>
      <c r="AE209" t="str">
        <f t="shared" si="42"/>
        <v/>
      </c>
      <c r="AF209" t="str">
        <f t="shared" si="42"/>
        <v/>
      </c>
      <c r="AG209" t="str">
        <f t="shared" si="42"/>
        <v/>
      </c>
      <c r="AH209">
        <f t="shared" si="42"/>
        <v>-8.9539540506514523E-6</v>
      </c>
      <c r="AI209" t="str">
        <f t="shared" si="42"/>
        <v/>
      </c>
    </row>
    <row r="210" spans="1:35" x14ac:dyDescent="0.45">
      <c r="A210" t="str">
        <f t="shared" si="43"/>
        <v xml:space="preserve">  Small Utility</v>
      </c>
      <c r="B210">
        <f t="shared" si="44"/>
        <v>5.4688567604729539E-3</v>
      </c>
      <c r="C210">
        <f t="shared" si="42"/>
        <v>5.8401720865342913E-3</v>
      </c>
      <c r="D210">
        <f t="shared" si="42"/>
        <v>5.856375479577504E-3</v>
      </c>
      <c r="E210">
        <f t="shared" si="42"/>
        <v>5.9317967824039381E-3</v>
      </c>
      <c r="F210">
        <f t="shared" si="42"/>
        <v>5.9950125748357034E-3</v>
      </c>
      <c r="G210">
        <f t="shared" si="42"/>
        <v>6.0700588733060929E-3</v>
      </c>
      <c r="H210">
        <f t="shared" si="42"/>
        <v>6.0000679613572703E-3</v>
      </c>
      <c r="I210">
        <f t="shared" si="42"/>
        <v>5.9337372780283813E-3</v>
      </c>
      <c r="J210">
        <f t="shared" si="42"/>
        <v>5.8756012390268394E-3</v>
      </c>
      <c r="K210">
        <f t="shared" si="42"/>
        <v>5.828180015793407E-3</v>
      </c>
      <c r="L210">
        <f t="shared" si="42"/>
        <v>5.7708612537544102E-3</v>
      </c>
      <c r="M210">
        <f t="shared" si="42"/>
        <v>5.7127485385265117E-3</v>
      </c>
      <c r="N210">
        <f t="shared" si="42"/>
        <v>5.6678408255625753E-3</v>
      </c>
      <c r="O210">
        <f t="shared" si="42"/>
        <v>5.6099627749506813E-3</v>
      </c>
      <c r="P210">
        <f t="shared" si="42"/>
        <v>5.5486326675322512E-3</v>
      </c>
      <c r="Q210">
        <f t="shared" si="42"/>
        <v>5.486889719245519E-3</v>
      </c>
      <c r="R210">
        <f t="shared" si="42"/>
        <v>5.4378108988395691E-3</v>
      </c>
      <c r="S210">
        <f t="shared" si="42"/>
        <v>5.3908356091323358E-3</v>
      </c>
      <c r="T210">
        <f t="shared" si="42"/>
        <v>5.3581255865877116E-3</v>
      </c>
      <c r="U210">
        <f t="shared" si="42"/>
        <v>5.3190723194036799E-3</v>
      </c>
      <c r="V210">
        <f t="shared" si="42"/>
        <v>5.2891346013103132E-3</v>
      </c>
      <c r="W210">
        <f t="shared" si="42"/>
        <v>5.2717431432307777E-3</v>
      </c>
      <c r="X210">
        <f t="shared" si="42"/>
        <v>5.2461074945751281E-3</v>
      </c>
      <c r="Y210">
        <f t="shared" si="42"/>
        <v>5.2179288327831612E-3</v>
      </c>
      <c r="Z210">
        <f t="shared" si="42"/>
        <v>5.1994039460269799E-3</v>
      </c>
      <c r="AA210">
        <f t="shared" si="42"/>
        <v>5.1766538402081607E-3</v>
      </c>
      <c r="AB210">
        <f t="shared" si="42"/>
        <v>5.1514550767389937E-3</v>
      </c>
      <c r="AC210">
        <f t="shared" si="42"/>
        <v>5.1400533739319118E-3</v>
      </c>
      <c r="AD210">
        <f t="shared" si="42"/>
        <v>5.114348930805146E-3</v>
      </c>
      <c r="AE210">
        <f t="shared" si="42"/>
        <v>5.1060436795800019E-3</v>
      </c>
      <c r="AF210">
        <f t="shared" si="42"/>
        <v>5.1005711433870955E-3</v>
      </c>
      <c r="AG210">
        <f t="shared" si="42"/>
        <v>5.1000978262173624E-3</v>
      </c>
      <c r="AH210">
        <f t="shared" si="42"/>
        <v>-4.8725495102283747E-5</v>
      </c>
      <c r="AI210" t="str">
        <f t="shared" si="42"/>
        <v/>
      </c>
    </row>
    <row r="211" spans="1:35" x14ac:dyDescent="0.45">
      <c r="A211" t="str">
        <f t="shared" si="43"/>
        <v xml:space="preserve">  Large Utility</v>
      </c>
      <c r="B211">
        <f t="shared" si="44"/>
        <v>5.4051110269975377E-3</v>
      </c>
      <c r="C211">
        <f t="shared" si="42"/>
        <v>5.9441726096080977E-3</v>
      </c>
      <c r="D211">
        <f t="shared" si="42"/>
        <v>6.0362164603044964E-3</v>
      </c>
      <c r="E211">
        <f t="shared" si="42"/>
        <v>6.1729980572586525E-3</v>
      </c>
      <c r="F211">
        <f t="shared" si="42"/>
        <v>6.2703822871077531E-3</v>
      </c>
      <c r="G211">
        <f t="shared" si="42"/>
        <v>6.3535008354384239E-3</v>
      </c>
      <c r="H211">
        <f t="shared" si="42"/>
        <v>6.3633624524597242E-3</v>
      </c>
      <c r="I211">
        <f t="shared" si="42"/>
        <v>6.2996267671969614E-3</v>
      </c>
      <c r="J211">
        <f t="shared" si="42"/>
        <v>6.2633692768830004E-3</v>
      </c>
      <c r="K211">
        <f t="shared" si="42"/>
        <v>6.2245838938276817E-3</v>
      </c>
      <c r="L211">
        <f t="shared" si="42"/>
        <v>6.1881967386961849E-3</v>
      </c>
      <c r="M211">
        <f t="shared" si="42"/>
        <v>6.1535533274623263E-3</v>
      </c>
      <c r="N211">
        <f t="shared" si="42"/>
        <v>6.1010077605491162E-3</v>
      </c>
      <c r="O211">
        <f t="shared" si="42"/>
        <v>6.0537528676362839E-3</v>
      </c>
      <c r="P211">
        <f t="shared" si="42"/>
        <v>6.0070246875010089E-3</v>
      </c>
      <c r="Q211">
        <f t="shared" si="42"/>
        <v>5.9529554085967357E-3</v>
      </c>
      <c r="R211">
        <f t="shared" si="42"/>
        <v>5.904365179592125E-3</v>
      </c>
      <c r="S211">
        <f t="shared" si="42"/>
        <v>5.8645660196997166E-3</v>
      </c>
      <c r="T211">
        <f t="shared" si="42"/>
        <v>5.8293421927803771E-3</v>
      </c>
      <c r="U211">
        <f t="shared" si="42"/>
        <v>5.803365138038666E-3</v>
      </c>
      <c r="V211">
        <f t="shared" si="42"/>
        <v>5.7805958188627731E-3</v>
      </c>
      <c r="W211">
        <f t="shared" si="42"/>
        <v>5.7608820000656941E-3</v>
      </c>
      <c r="X211">
        <f t="shared" si="42"/>
        <v>5.7435220771468627E-3</v>
      </c>
      <c r="Y211">
        <f t="shared" si="42"/>
        <v>5.7274781771490752E-3</v>
      </c>
      <c r="Z211">
        <f t="shared" si="42"/>
        <v>5.7074418928768572E-3</v>
      </c>
      <c r="AA211">
        <f t="shared" si="42"/>
        <v>5.6887983316485993E-3</v>
      </c>
      <c r="AB211">
        <f t="shared" si="42"/>
        <v>5.6721676205368134E-3</v>
      </c>
      <c r="AC211">
        <f t="shared" si="42"/>
        <v>5.656365468002772E-3</v>
      </c>
      <c r="AD211">
        <f t="shared" si="42"/>
        <v>5.6473346532506206E-3</v>
      </c>
      <c r="AE211">
        <f t="shared" si="42"/>
        <v>5.6384952402016818E-3</v>
      </c>
      <c r="AF211">
        <f t="shared" si="42"/>
        <v>5.6354256858877089E-3</v>
      </c>
      <c r="AG211">
        <f t="shared" si="42"/>
        <v>5.638738803725174E-3</v>
      </c>
      <c r="AH211">
        <f t="shared" si="42"/>
        <v>-2.7915949886248383E-5</v>
      </c>
      <c r="AI211" t="str">
        <f t="shared" si="42"/>
        <v/>
      </c>
    </row>
    <row r="212" spans="1:35" x14ac:dyDescent="0.45">
      <c r="A212" t="str">
        <f t="shared" si="43"/>
        <v xml:space="preserve">  Small Crossover Trucks</v>
      </c>
      <c r="B212">
        <f t="shared" si="44"/>
        <v>2.4693671952034937E-2</v>
      </c>
      <c r="C212">
        <f t="shared" si="42"/>
        <v>2.785499640052418E-2</v>
      </c>
      <c r="D212">
        <f t="shared" si="42"/>
        <v>2.8737953376392768E-2</v>
      </c>
      <c r="E212">
        <f t="shared" si="42"/>
        <v>2.9740807194052397E-2</v>
      </c>
      <c r="F212">
        <f t="shared" si="42"/>
        <v>3.0532054560528401E-2</v>
      </c>
      <c r="G212">
        <f t="shared" si="42"/>
        <v>3.1181923724287158E-2</v>
      </c>
      <c r="H212">
        <f t="shared" si="42"/>
        <v>3.1090405654071934E-2</v>
      </c>
      <c r="I212">
        <f t="shared" si="42"/>
        <v>3.1187541013401061E-2</v>
      </c>
      <c r="J212">
        <f t="shared" si="42"/>
        <v>3.1147762230159554E-2</v>
      </c>
      <c r="K212">
        <f t="shared" si="42"/>
        <v>3.1114745838476E-2</v>
      </c>
      <c r="L212">
        <f t="shared" si="42"/>
        <v>3.1031177046491797E-2</v>
      </c>
      <c r="M212">
        <f t="shared" si="42"/>
        <v>3.0906256946858918E-2</v>
      </c>
      <c r="N212">
        <f t="shared" si="42"/>
        <v>3.0810308550113456E-2</v>
      </c>
      <c r="O212">
        <f t="shared" si="42"/>
        <v>3.0662848650166295E-2</v>
      </c>
      <c r="P212">
        <f t="shared" si="42"/>
        <v>3.0488106336183086E-2</v>
      </c>
      <c r="Q212">
        <f t="shared" si="42"/>
        <v>3.0298016187288269E-2</v>
      </c>
      <c r="R212">
        <f t="shared" si="42"/>
        <v>3.0150016539068989E-2</v>
      </c>
      <c r="S212">
        <f t="shared" si="42"/>
        <v>3.0016467666692387E-2</v>
      </c>
      <c r="T212">
        <f t="shared" si="42"/>
        <v>2.9935968727110785E-2</v>
      </c>
      <c r="U212">
        <f t="shared" si="42"/>
        <v>2.9842210510878171E-2</v>
      </c>
      <c r="V212">
        <f t="shared" si="42"/>
        <v>2.978280936684059E-2</v>
      </c>
      <c r="W212">
        <f t="shared" si="42"/>
        <v>2.9768427818756514E-2</v>
      </c>
      <c r="X212">
        <f t="shared" si="42"/>
        <v>2.9725783657787646E-2</v>
      </c>
      <c r="Y212">
        <f t="shared" si="42"/>
        <v>2.9671262484117066E-2</v>
      </c>
      <c r="Z212">
        <f t="shared" si="42"/>
        <v>2.964123498878931E-2</v>
      </c>
      <c r="AA212">
        <f t="shared" si="42"/>
        <v>2.9595735913134972E-2</v>
      </c>
      <c r="AB212">
        <f t="shared" si="42"/>
        <v>2.954180180924033E-2</v>
      </c>
      <c r="AC212">
        <f t="shared" si="42"/>
        <v>2.9535703378105387E-2</v>
      </c>
      <c r="AD212">
        <f t="shared" si="42"/>
        <v>2.9489660421941885E-2</v>
      </c>
      <c r="AE212">
        <f t="shared" si="42"/>
        <v>2.950414013160103E-2</v>
      </c>
      <c r="AF212">
        <f t="shared" si="42"/>
        <v>2.9538164955216939E-2</v>
      </c>
      <c r="AG212">
        <f t="shared" si="42"/>
        <v>2.9601865602372004E-2</v>
      </c>
      <c r="AH212">
        <f t="shared" si="42"/>
        <v>-2.0213001058715117E-6</v>
      </c>
      <c r="AI212" t="str">
        <f t="shared" si="42"/>
        <v/>
      </c>
    </row>
    <row r="213" spans="1:35" x14ac:dyDescent="0.45">
      <c r="A213" t="str">
        <f t="shared" si="43"/>
        <v xml:space="preserve">  Large Crossover Trucks</v>
      </c>
      <c r="B213">
        <f t="shared" si="44"/>
        <v>3.9721372319778944E-2</v>
      </c>
      <c r="C213">
        <f t="shared" si="42"/>
        <v>4.5183718511115113E-2</v>
      </c>
      <c r="D213">
        <f t="shared" si="42"/>
        <v>4.6645596377797277E-2</v>
      </c>
      <c r="E213">
        <f t="shared" si="42"/>
        <v>4.8198372661303869E-2</v>
      </c>
      <c r="F213">
        <f t="shared" si="42"/>
        <v>4.942016044216882E-2</v>
      </c>
      <c r="G213">
        <f t="shared" si="42"/>
        <v>5.045590281468499E-2</v>
      </c>
      <c r="H213">
        <f t="shared" si="42"/>
        <v>5.0528469470003959E-2</v>
      </c>
      <c r="I213">
        <f t="shared" ref="I213:AI213" si="45">IF(I120=0,"",I44)</f>
        <v>5.0447732108084217E-2</v>
      </c>
      <c r="J213">
        <f t="shared" si="45"/>
        <v>5.0383008006187835E-2</v>
      </c>
      <c r="K213">
        <f t="shared" si="45"/>
        <v>5.0272229971376863E-2</v>
      </c>
      <c r="L213">
        <f t="shared" si="45"/>
        <v>5.0157368442486229E-2</v>
      </c>
      <c r="M213">
        <f t="shared" si="45"/>
        <v>4.9966418340980527E-2</v>
      </c>
      <c r="N213">
        <f t="shared" si="45"/>
        <v>4.9705829514492345E-2</v>
      </c>
      <c r="O213">
        <f t="shared" si="45"/>
        <v>4.9471884459087206E-2</v>
      </c>
      <c r="P213">
        <f t="shared" si="45"/>
        <v>4.9214822651770837E-2</v>
      </c>
      <c r="Q213">
        <f t="shared" si="45"/>
        <v>4.8915742066313044E-2</v>
      </c>
      <c r="R213">
        <f t="shared" si="45"/>
        <v>4.8649846172806752E-2</v>
      </c>
      <c r="S213">
        <f t="shared" si="45"/>
        <v>4.8439609683547109E-2</v>
      </c>
      <c r="T213">
        <f t="shared" si="45"/>
        <v>4.8265696574069553E-2</v>
      </c>
      <c r="U213">
        <f t="shared" si="45"/>
        <v>4.8151669942324705E-2</v>
      </c>
      <c r="V213">
        <f t="shared" si="45"/>
        <v>4.8064535340906392E-2</v>
      </c>
      <c r="W213">
        <f t="shared" si="45"/>
        <v>4.7998288149100315E-2</v>
      </c>
      <c r="X213">
        <f t="shared" si="45"/>
        <v>4.7945692531076119E-2</v>
      </c>
      <c r="Y213">
        <f t="shared" si="45"/>
        <v>4.7894989814660366E-2</v>
      </c>
      <c r="Z213">
        <f t="shared" si="45"/>
        <v>4.7814382902207277E-2</v>
      </c>
      <c r="AA213">
        <f t="shared" si="45"/>
        <v>4.7741057766549404E-2</v>
      </c>
      <c r="AB213">
        <f t="shared" si="45"/>
        <v>4.7679002745419613E-2</v>
      </c>
      <c r="AC213">
        <f t="shared" si="45"/>
        <v>4.7621647957289903E-2</v>
      </c>
      <c r="AD213">
        <f t="shared" si="45"/>
        <v>4.7617008194341934E-2</v>
      </c>
      <c r="AE213">
        <f t="shared" si="45"/>
        <v>4.761880900634604E-2</v>
      </c>
      <c r="AF213">
        <f t="shared" si="45"/>
        <v>4.7664619884674221E-2</v>
      </c>
      <c r="AG213">
        <f t="shared" si="45"/>
        <v>4.7760812048883911E-2</v>
      </c>
      <c r="AH213">
        <f t="shared" si="45"/>
        <v>-1.4537144027901126E-6</v>
      </c>
      <c r="AI213" t="str">
        <f t="shared" si="45"/>
        <v/>
      </c>
    </row>
    <row r="215" spans="1:35" x14ac:dyDescent="0.45">
      <c r="A215" s="26" t="str">
        <f t="shared" ref="A215:A247" si="46">A122</f>
        <v xml:space="preserve">   Plug-in 10 Gasoline Hybrid</v>
      </c>
      <c r="B215" t="str">
        <f>IF(B123=0,"",B29)</f>
        <v/>
      </c>
    </row>
    <row r="216" spans="1:35" x14ac:dyDescent="0.45">
      <c r="A216" s="26" t="str">
        <f t="shared" si="46"/>
        <v xml:space="preserve">  Mini-compact Cars</v>
      </c>
      <c r="B216" t="str">
        <f>IF(B123=0,"",B48)</f>
        <v/>
      </c>
      <c r="C216" t="str">
        <f t="shared" ref="C216:AI224" si="47">IF(C123=0,"",C48)</f>
        <v/>
      </c>
      <c r="D216" t="str">
        <f t="shared" si="47"/>
        <v/>
      </c>
      <c r="E216" t="str">
        <f t="shared" si="47"/>
        <v/>
      </c>
      <c r="F216" t="str">
        <f t="shared" si="47"/>
        <v/>
      </c>
      <c r="G216" t="str">
        <f t="shared" si="47"/>
        <v/>
      </c>
      <c r="H216" t="str">
        <f t="shared" si="47"/>
        <v/>
      </c>
      <c r="I216" t="str">
        <f t="shared" si="47"/>
        <v/>
      </c>
      <c r="J216" t="str">
        <f t="shared" si="47"/>
        <v/>
      </c>
      <c r="K216" t="str">
        <f t="shared" si="47"/>
        <v/>
      </c>
      <c r="L216" t="str">
        <f t="shared" si="47"/>
        <v/>
      </c>
      <c r="M216" t="str">
        <f t="shared" si="47"/>
        <v/>
      </c>
      <c r="N216" t="str">
        <f t="shared" si="47"/>
        <v/>
      </c>
      <c r="O216" t="str">
        <f t="shared" si="47"/>
        <v/>
      </c>
      <c r="P216" t="str">
        <f t="shared" si="47"/>
        <v/>
      </c>
      <c r="Q216" t="str">
        <f t="shared" si="47"/>
        <v/>
      </c>
      <c r="R216" t="str">
        <f t="shared" si="47"/>
        <v/>
      </c>
      <c r="S216" t="str">
        <f t="shared" si="47"/>
        <v/>
      </c>
      <c r="T216" t="str">
        <f t="shared" si="47"/>
        <v/>
      </c>
      <c r="U216" t="str">
        <f t="shared" si="47"/>
        <v/>
      </c>
      <c r="V216" t="str">
        <f t="shared" si="47"/>
        <v/>
      </c>
      <c r="W216" t="str">
        <f t="shared" si="47"/>
        <v/>
      </c>
      <c r="X216" t="str">
        <f t="shared" si="47"/>
        <v/>
      </c>
      <c r="Y216" t="str">
        <f t="shared" si="47"/>
        <v/>
      </c>
      <c r="Z216" t="str">
        <f t="shared" si="47"/>
        <v/>
      </c>
      <c r="AA216" t="str">
        <f t="shared" si="47"/>
        <v/>
      </c>
      <c r="AB216" t="str">
        <f t="shared" si="47"/>
        <v/>
      </c>
      <c r="AC216" t="str">
        <f t="shared" si="47"/>
        <v/>
      </c>
      <c r="AD216" t="str">
        <f t="shared" si="47"/>
        <v/>
      </c>
      <c r="AE216" t="str">
        <f t="shared" si="47"/>
        <v/>
      </c>
      <c r="AF216" t="str">
        <f t="shared" si="47"/>
        <v/>
      </c>
      <c r="AG216" t="str">
        <f t="shared" si="47"/>
        <v/>
      </c>
      <c r="AH216">
        <f t="shared" si="47"/>
        <v>1.5075896097123559E-5</v>
      </c>
      <c r="AI216" t="str">
        <f t="shared" si="47"/>
        <v/>
      </c>
    </row>
    <row r="217" spans="1:35" x14ac:dyDescent="0.45">
      <c r="A217" s="26" t="str">
        <f t="shared" si="46"/>
        <v xml:space="preserve">  Subcompact Cars</v>
      </c>
      <c r="B217" t="str">
        <f t="shared" ref="B217:Q231" si="48">IF(B124=0,"",B49)</f>
        <v/>
      </c>
      <c r="C217" t="str">
        <f t="shared" si="48"/>
        <v/>
      </c>
      <c r="D217" t="str">
        <f t="shared" si="48"/>
        <v/>
      </c>
      <c r="E217" t="str">
        <f t="shared" si="48"/>
        <v/>
      </c>
      <c r="F217" t="str">
        <f t="shared" si="48"/>
        <v/>
      </c>
      <c r="G217" t="str">
        <f t="shared" si="48"/>
        <v/>
      </c>
      <c r="H217">
        <f t="shared" si="48"/>
        <v>3.921803112309423E-2</v>
      </c>
      <c r="I217">
        <f t="shared" si="48"/>
        <v>3.6703071251155232E-2</v>
      </c>
      <c r="J217">
        <f t="shared" si="48"/>
        <v>3.4998667668385559E-2</v>
      </c>
      <c r="K217">
        <f t="shared" si="48"/>
        <v>3.3336529213406796E-2</v>
      </c>
      <c r="L217">
        <f t="shared" si="48"/>
        <v>3.2145007568000775E-2</v>
      </c>
      <c r="M217">
        <f t="shared" si="48"/>
        <v>3.1356658863479971E-2</v>
      </c>
      <c r="N217">
        <f t="shared" si="48"/>
        <v>2.9916456029274514E-2</v>
      </c>
      <c r="O217">
        <f t="shared" si="48"/>
        <v>2.9035518047192715E-2</v>
      </c>
      <c r="P217">
        <f t="shared" si="48"/>
        <v>2.8356885835622375E-2</v>
      </c>
      <c r="Q217">
        <f t="shared" si="48"/>
        <v>2.7545155014572994E-2</v>
      </c>
      <c r="R217">
        <f t="shared" si="47"/>
        <v>2.6813472395017333E-2</v>
      </c>
      <c r="S217">
        <f t="shared" si="47"/>
        <v>2.6306942764830931E-2</v>
      </c>
      <c r="T217">
        <f t="shared" si="47"/>
        <v>2.5758425100128705E-2</v>
      </c>
      <c r="U217">
        <f t="shared" si="47"/>
        <v>2.5561424986710671E-2</v>
      </c>
      <c r="V217">
        <f t="shared" si="47"/>
        <v>2.5370896496746467E-2</v>
      </c>
      <c r="W217">
        <f t="shared" si="47"/>
        <v>2.5117805728413333E-2</v>
      </c>
      <c r="X217">
        <f t="shared" si="47"/>
        <v>2.5109641083863155E-2</v>
      </c>
      <c r="Y217">
        <f t="shared" si="47"/>
        <v>2.523296990307259E-2</v>
      </c>
      <c r="Z217">
        <f t="shared" si="47"/>
        <v>2.5187509511629673E-2</v>
      </c>
      <c r="AA217">
        <f t="shared" si="47"/>
        <v>2.5267865902174027E-2</v>
      </c>
      <c r="AB217">
        <f t="shared" si="47"/>
        <v>2.5447136993840574E-2</v>
      </c>
      <c r="AC217">
        <f t="shared" si="47"/>
        <v>2.5437887877818265E-2</v>
      </c>
      <c r="AD217">
        <f t="shared" si="47"/>
        <v>2.578661465918556E-2</v>
      </c>
      <c r="AE217">
        <f t="shared" si="47"/>
        <v>2.5871035620058307E-2</v>
      </c>
      <c r="AF217">
        <f t="shared" si="47"/>
        <v>2.5993103129658905E-2</v>
      </c>
      <c r="AG217">
        <f t="shared" si="47"/>
        <v>2.6130019481386015E-2</v>
      </c>
      <c r="AH217">
        <f t="shared" si="47"/>
        <v>-1.9651145043022583E-6</v>
      </c>
      <c r="AI217" t="str">
        <f t="shared" si="47"/>
        <v/>
      </c>
    </row>
    <row r="218" spans="1:35" x14ac:dyDescent="0.45">
      <c r="A218" s="26" t="str">
        <f t="shared" si="46"/>
        <v xml:space="preserve">  Compact Cars</v>
      </c>
      <c r="B218">
        <f t="shared" si="48"/>
        <v>0.1380005964805493</v>
      </c>
      <c r="C218">
        <f t="shared" si="47"/>
        <v>0.13579961303950075</v>
      </c>
      <c r="D218">
        <f t="shared" si="47"/>
        <v>0.13227366431000337</v>
      </c>
      <c r="E218">
        <f t="shared" si="47"/>
        <v>0.12901765754639122</v>
      </c>
      <c r="F218">
        <f t="shared" si="47"/>
        <v>0.12635285337824606</v>
      </c>
      <c r="G218">
        <f t="shared" si="47"/>
        <v>0.12389017228925424</v>
      </c>
      <c r="H218">
        <f t="shared" si="47"/>
        <v>0.1227644661124641</v>
      </c>
      <c r="I218">
        <f t="shared" si="47"/>
        <v>0.1167148190068918</v>
      </c>
      <c r="J218">
        <f t="shared" si="47"/>
        <v>0.11113368651134677</v>
      </c>
      <c r="K218">
        <f t="shared" si="47"/>
        <v>0.10587200988089084</v>
      </c>
      <c r="L218">
        <f t="shared" si="47"/>
        <v>0.10192574548351604</v>
      </c>
      <c r="M218">
        <f t="shared" si="47"/>
        <v>9.9269671294131334E-2</v>
      </c>
      <c r="N218">
        <f t="shared" si="47"/>
        <v>9.4823758725206514E-2</v>
      </c>
      <c r="O218">
        <f t="shared" si="47"/>
        <v>9.1947794511696476E-2</v>
      </c>
      <c r="P218">
        <f t="shared" si="47"/>
        <v>8.9663318086625116E-2</v>
      </c>
      <c r="Q218">
        <f t="shared" si="47"/>
        <v>8.7148257051289729E-2</v>
      </c>
      <c r="R218">
        <f t="shared" si="47"/>
        <v>8.4866855913504027E-2</v>
      </c>
      <c r="S218">
        <f t="shared" si="47"/>
        <v>8.320282078711648E-2</v>
      </c>
      <c r="T218">
        <f t="shared" si="47"/>
        <v>8.1518594403637068E-2</v>
      </c>
      <c r="U218">
        <f t="shared" si="47"/>
        <v>8.0774899380044465E-2</v>
      </c>
      <c r="V218">
        <f t="shared" si="47"/>
        <v>8.0120995956713376E-2</v>
      </c>
      <c r="W218">
        <f t="shared" si="47"/>
        <v>7.9383349319264093E-2</v>
      </c>
      <c r="X218">
        <f t="shared" si="47"/>
        <v>7.9286729503481701E-2</v>
      </c>
      <c r="Y218">
        <f t="shared" si="47"/>
        <v>7.9568231894710267E-2</v>
      </c>
      <c r="Z218">
        <f t="shared" si="47"/>
        <v>7.9468243933803528E-2</v>
      </c>
      <c r="AA218">
        <f t="shared" si="47"/>
        <v>7.9694024875954422E-2</v>
      </c>
      <c r="AB218">
        <f t="shared" si="47"/>
        <v>8.0185896021255726E-2</v>
      </c>
      <c r="AC218">
        <f t="shared" si="47"/>
        <v>8.0238551898100113E-2</v>
      </c>
      <c r="AD218">
        <f t="shared" si="47"/>
        <v>8.1149270097382029E-2</v>
      </c>
      <c r="AE218">
        <f t="shared" si="47"/>
        <v>8.1439036723964145E-2</v>
      </c>
      <c r="AF218">
        <f t="shared" si="47"/>
        <v>8.1825077744490576E-2</v>
      </c>
      <c r="AG218">
        <f t="shared" si="47"/>
        <v>8.2260386911363018E-2</v>
      </c>
      <c r="AH218">
        <f t="shared" si="47"/>
        <v>-3.8123221383463809E-6</v>
      </c>
      <c r="AI218" t="str">
        <f t="shared" si="47"/>
        <v/>
      </c>
    </row>
    <row r="219" spans="1:35" x14ac:dyDescent="0.45">
      <c r="A219" s="26" t="str">
        <f t="shared" si="46"/>
        <v xml:space="preserve">  Midsize Cars</v>
      </c>
      <c r="B219">
        <f t="shared" si="48"/>
        <v>0.36703970573846989</v>
      </c>
      <c r="C219">
        <f t="shared" si="47"/>
        <v>0.33940277191508006</v>
      </c>
      <c r="D219">
        <f t="shared" si="47"/>
        <v>0.32638906504281617</v>
      </c>
      <c r="E219">
        <f t="shared" si="47"/>
        <v>0.31694701793250279</v>
      </c>
      <c r="F219">
        <f t="shared" si="47"/>
        <v>0.31116076096040107</v>
      </c>
      <c r="G219">
        <f t="shared" si="47"/>
        <v>0.30728491755249182</v>
      </c>
      <c r="H219">
        <f t="shared" si="47"/>
        <v>0.29491765004807063</v>
      </c>
      <c r="I219">
        <f t="shared" si="47"/>
        <v>0.28354150790109844</v>
      </c>
      <c r="J219">
        <f t="shared" si="47"/>
        <v>0.26895087188590244</v>
      </c>
      <c r="K219">
        <f t="shared" si="47"/>
        <v>0.25728569497358328</v>
      </c>
      <c r="L219">
        <f t="shared" si="47"/>
        <v>0.24601071621375278</v>
      </c>
      <c r="M219">
        <f t="shared" si="47"/>
        <v>0.23498896543487835</v>
      </c>
      <c r="N219">
        <f t="shared" si="47"/>
        <v>0.22949705973896423</v>
      </c>
      <c r="O219">
        <f t="shared" si="47"/>
        <v>0.22206968996573784</v>
      </c>
      <c r="P219">
        <f t="shared" si="47"/>
        <v>0.21481449317940732</v>
      </c>
      <c r="Q219">
        <f t="shared" si="47"/>
        <v>0.20904315650742319</v>
      </c>
      <c r="R219">
        <f t="shared" si="47"/>
        <v>0.20442448342491076</v>
      </c>
      <c r="S219">
        <f t="shared" si="47"/>
        <v>0.20008610289330467</v>
      </c>
      <c r="T219">
        <f t="shared" si="47"/>
        <v>0.19742770755947281</v>
      </c>
      <c r="U219">
        <f t="shared" si="47"/>
        <v>0.19424541083369742</v>
      </c>
      <c r="V219">
        <f t="shared" si="47"/>
        <v>0.19234694612959033</v>
      </c>
      <c r="W219">
        <f t="shared" si="47"/>
        <v>0.19186955890406709</v>
      </c>
      <c r="X219">
        <f t="shared" si="47"/>
        <v>0.19106154943233428</v>
      </c>
      <c r="Y219">
        <f t="shared" si="47"/>
        <v>0.19039663192497272</v>
      </c>
      <c r="Z219">
        <f t="shared" si="47"/>
        <v>0.19117743714371352</v>
      </c>
      <c r="AA219">
        <f t="shared" si="47"/>
        <v>0.19171813891250325</v>
      </c>
      <c r="AB219">
        <f t="shared" si="47"/>
        <v>0.19207189022442922</v>
      </c>
      <c r="AC219">
        <f t="shared" si="47"/>
        <v>0.19359861675461618</v>
      </c>
      <c r="AD219">
        <f t="shared" si="47"/>
        <v>0.19355466941129937</v>
      </c>
      <c r="AE219">
        <f t="shared" si="47"/>
        <v>0.19505970845511184</v>
      </c>
      <c r="AF219">
        <f t="shared" si="47"/>
        <v>0.19639332126931894</v>
      </c>
      <c r="AG219">
        <f t="shared" si="47"/>
        <v>0.19767200074568503</v>
      </c>
      <c r="AH219">
        <f t="shared" si="47"/>
        <v>-1.1356049935450226E-5</v>
      </c>
      <c r="AI219" t="str">
        <f t="shared" si="47"/>
        <v/>
      </c>
    </row>
    <row r="220" spans="1:35" x14ac:dyDescent="0.45">
      <c r="A220" s="26" t="str">
        <f t="shared" si="46"/>
        <v xml:space="preserve">  Large Cars</v>
      </c>
      <c r="B220">
        <f t="shared" si="48"/>
        <v>0.13976546054053302</v>
      </c>
      <c r="C220">
        <f t="shared" si="47"/>
        <v>0.12688566800881326</v>
      </c>
      <c r="D220">
        <f t="shared" si="47"/>
        <v>0.11983600896592289</v>
      </c>
      <c r="E220">
        <f t="shared" si="47"/>
        <v>0.11597814504809967</v>
      </c>
      <c r="F220">
        <f t="shared" si="47"/>
        <v>0.1132608366550468</v>
      </c>
      <c r="G220">
        <f t="shared" si="47"/>
        <v>0.11072501517365252</v>
      </c>
      <c r="H220">
        <f t="shared" si="47"/>
        <v>0.10518931138865048</v>
      </c>
      <c r="I220">
        <f t="shared" si="47"/>
        <v>0.10085553281343243</v>
      </c>
      <c r="J220">
        <f t="shared" si="47"/>
        <v>9.5203801237836491E-2</v>
      </c>
      <c r="K220">
        <f t="shared" si="47"/>
        <v>9.0880232639851094E-2</v>
      </c>
      <c r="L220">
        <f t="shared" si="47"/>
        <v>8.6435092005985328E-2</v>
      </c>
      <c r="M220">
        <f t="shared" si="47"/>
        <v>8.1853560400854869E-2</v>
      </c>
      <c r="N220">
        <f t="shared" si="47"/>
        <v>8.0211120737243263E-2</v>
      </c>
      <c r="O220">
        <f t="shared" si="47"/>
        <v>7.7368878735120633E-2</v>
      </c>
      <c r="P220">
        <f t="shared" si="47"/>
        <v>7.4472633415837014E-2</v>
      </c>
      <c r="Q220">
        <f t="shared" si="47"/>
        <v>7.2465435642591031E-2</v>
      </c>
      <c r="R220">
        <f t="shared" si="47"/>
        <v>7.0835986487003247E-2</v>
      </c>
      <c r="S220">
        <f t="shared" si="47"/>
        <v>6.9157705856270874E-2</v>
      </c>
      <c r="T220">
        <f t="shared" si="47"/>
        <v>6.825475431226613E-2</v>
      </c>
      <c r="U220">
        <f t="shared" si="47"/>
        <v>6.6884090374448327E-2</v>
      </c>
      <c r="V220">
        <f t="shared" si="47"/>
        <v>6.6089186585938334E-2</v>
      </c>
      <c r="W220">
        <f t="shared" si="47"/>
        <v>6.5974660256446035E-2</v>
      </c>
      <c r="X220">
        <f t="shared" si="47"/>
        <v>6.5527794520133215E-2</v>
      </c>
      <c r="Y220">
        <f t="shared" si="47"/>
        <v>6.5067362071002777E-2</v>
      </c>
      <c r="Z220">
        <f t="shared" si="47"/>
        <v>6.5362923963489486E-2</v>
      </c>
      <c r="AA220">
        <f t="shared" si="47"/>
        <v>6.5460698152471561E-2</v>
      </c>
      <c r="AB220">
        <f t="shared" si="47"/>
        <v>6.5420458762770084E-2</v>
      </c>
      <c r="AC220">
        <f t="shared" si="47"/>
        <v>6.6019176334261173E-2</v>
      </c>
      <c r="AD220">
        <f t="shared" si="47"/>
        <v>6.5689618873732009E-2</v>
      </c>
      <c r="AE220">
        <f t="shared" si="47"/>
        <v>6.6210957463818429E-2</v>
      </c>
      <c r="AF220">
        <f t="shared" si="47"/>
        <v>6.6630487664980087E-2</v>
      </c>
      <c r="AG220">
        <f t="shared" si="47"/>
        <v>6.7026667276304935E-2</v>
      </c>
      <c r="AH220">
        <f t="shared" si="47"/>
        <v>-1.9951691967209988E-5</v>
      </c>
      <c r="AI220" t="str">
        <f t="shared" si="47"/>
        <v/>
      </c>
    </row>
    <row r="221" spans="1:35" x14ac:dyDescent="0.45">
      <c r="A221" s="26" t="str">
        <f t="shared" si="46"/>
        <v xml:space="preserve">  Two Seater Cars</v>
      </c>
      <c r="B221">
        <f t="shared" si="48"/>
        <v>9.1852458039316243E-3</v>
      </c>
      <c r="C221">
        <f t="shared" si="47"/>
        <v>8.7241082058660581E-3</v>
      </c>
      <c r="D221">
        <f t="shared" si="47"/>
        <v>8.4848121615947458E-3</v>
      </c>
      <c r="E221">
        <f t="shared" si="47"/>
        <v>8.3495290069915372E-3</v>
      </c>
      <c r="F221">
        <f t="shared" si="47"/>
        <v>8.177879779092085E-3</v>
      </c>
      <c r="G221">
        <f t="shared" si="47"/>
        <v>8.0723899563882977E-3</v>
      </c>
      <c r="H221">
        <f t="shared" si="47"/>
        <v>7.9696268018912848E-3</v>
      </c>
      <c r="I221">
        <f t="shared" si="47"/>
        <v>7.5342515916532416E-3</v>
      </c>
      <c r="J221">
        <f t="shared" si="47"/>
        <v>7.1669898058311192E-3</v>
      </c>
      <c r="K221">
        <f t="shared" si="47"/>
        <v>6.8612892214819955E-3</v>
      </c>
      <c r="L221">
        <f t="shared" si="47"/>
        <v>6.5845077734565912E-3</v>
      </c>
      <c r="M221">
        <f t="shared" si="47"/>
        <v>6.3390813196899471E-3</v>
      </c>
      <c r="N221">
        <f t="shared" si="47"/>
        <v>6.166077526882684E-3</v>
      </c>
      <c r="O221">
        <f t="shared" si="47"/>
        <v>5.9757865971097959E-3</v>
      </c>
      <c r="P221">
        <f t="shared" si="47"/>
        <v>5.7985679071307266E-3</v>
      </c>
      <c r="Q221">
        <f t="shared" si="47"/>
        <v>5.6403552379535923E-3</v>
      </c>
      <c r="R221">
        <f t="shared" si="47"/>
        <v>5.5112641933052773E-3</v>
      </c>
      <c r="S221">
        <f t="shared" si="47"/>
        <v>5.4001886099215406E-3</v>
      </c>
      <c r="T221">
        <f t="shared" si="47"/>
        <v>5.3210954407117957E-3</v>
      </c>
      <c r="U221">
        <f t="shared" si="47"/>
        <v>5.2490956435522354E-3</v>
      </c>
      <c r="V221">
        <f t="shared" si="47"/>
        <v>5.20332026951371E-3</v>
      </c>
      <c r="W221">
        <f t="shared" si="47"/>
        <v>5.1847679689011059E-3</v>
      </c>
      <c r="X221">
        <f t="shared" si="47"/>
        <v>5.1699594610959739E-3</v>
      </c>
      <c r="Y221">
        <f t="shared" si="47"/>
        <v>5.1650274564564074E-3</v>
      </c>
      <c r="Z221">
        <f t="shared" si="47"/>
        <v>5.1817075733723945E-3</v>
      </c>
      <c r="AA221">
        <f t="shared" si="47"/>
        <v>5.199001292678293E-3</v>
      </c>
      <c r="AB221">
        <f t="shared" si="47"/>
        <v>5.2176192148264324E-3</v>
      </c>
      <c r="AC221">
        <f t="shared" si="47"/>
        <v>5.2518587013264308E-3</v>
      </c>
      <c r="AD221">
        <f t="shared" si="47"/>
        <v>5.2697783175223046E-3</v>
      </c>
      <c r="AE221">
        <f t="shared" si="47"/>
        <v>5.3059019287673426E-3</v>
      </c>
      <c r="AF221">
        <f t="shared" si="47"/>
        <v>5.341298132904744E-3</v>
      </c>
      <c r="AG221">
        <f t="shared" si="47"/>
        <v>5.3759463092760747E-3</v>
      </c>
      <c r="AH221">
        <f t="shared" si="47"/>
        <v>-5.1740308948570046E-6</v>
      </c>
      <c r="AI221" t="str">
        <f t="shared" si="47"/>
        <v/>
      </c>
    </row>
    <row r="222" spans="1:35" x14ac:dyDescent="0.45">
      <c r="A222" s="26" t="str">
        <f t="shared" si="46"/>
        <v xml:space="preserve">  Small Crossover Cars</v>
      </c>
      <c r="B222">
        <f t="shared" si="48"/>
        <v>0.20155183497358989</v>
      </c>
      <c r="C222">
        <f t="shared" si="47"/>
        <v>0.21995392323393362</v>
      </c>
      <c r="D222">
        <f t="shared" si="47"/>
        <v>0.22411508467489724</v>
      </c>
      <c r="E222">
        <f t="shared" si="47"/>
        <v>0.22466037101640121</v>
      </c>
      <c r="F222">
        <f t="shared" si="47"/>
        <v>0.22361424431475463</v>
      </c>
      <c r="G222">
        <f t="shared" si="47"/>
        <v>0.22261304259707784</v>
      </c>
      <c r="H222">
        <f t="shared" si="47"/>
        <v>0.22635276995053424</v>
      </c>
      <c r="I222">
        <f t="shared" si="47"/>
        <v>0.2168336322233371</v>
      </c>
      <c r="J222">
        <f t="shared" si="47"/>
        <v>0.20879536909689056</v>
      </c>
      <c r="K222">
        <f t="shared" si="47"/>
        <v>0.2007197540333151</v>
      </c>
      <c r="L222">
        <f t="shared" si="47"/>
        <v>0.19508434196438457</v>
      </c>
      <c r="M222">
        <f t="shared" si="47"/>
        <v>0.1915658715047531</v>
      </c>
      <c r="N222">
        <f t="shared" si="47"/>
        <v>0.18409890353994032</v>
      </c>
      <c r="O222">
        <f t="shared" si="47"/>
        <v>0.17978726409019471</v>
      </c>
      <c r="P222">
        <f t="shared" si="47"/>
        <v>0.17650802072656577</v>
      </c>
      <c r="Q222">
        <f t="shared" si="47"/>
        <v>0.17274109335687399</v>
      </c>
      <c r="R222">
        <f t="shared" si="47"/>
        <v>0.16909719488292657</v>
      </c>
      <c r="S222">
        <f t="shared" si="47"/>
        <v>0.16668172219477023</v>
      </c>
      <c r="T222">
        <f t="shared" si="47"/>
        <v>0.1640137418664171</v>
      </c>
      <c r="U222">
        <f t="shared" si="47"/>
        <v>0.16338227602676872</v>
      </c>
      <c r="V222">
        <f t="shared" si="47"/>
        <v>0.16281668662543269</v>
      </c>
      <c r="W222">
        <f t="shared" si="47"/>
        <v>0.16191227267924155</v>
      </c>
      <c r="X222">
        <f t="shared" si="47"/>
        <v>0.16241246950499547</v>
      </c>
      <c r="Y222">
        <f t="shared" si="47"/>
        <v>0.16371327422222406</v>
      </c>
      <c r="Z222">
        <f t="shared" si="47"/>
        <v>0.16405103765854379</v>
      </c>
      <c r="AA222">
        <f t="shared" si="47"/>
        <v>0.16510757524054429</v>
      </c>
      <c r="AB222">
        <f t="shared" si="47"/>
        <v>0.16675668329489898</v>
      </c>
      <c r="AC222">
        <f t="shared" si="47"/>
        <v>0.16731330161487568</v>
      </c>
      <c r="AD222">
        <f t="shared" si="47"/>
        <v>0.16981420617370105</v>
      </c>
      <c r="AE222">
        <f t="shared" si="47"/>
        <v>0.17082883687178224</v>
      </c>
      <c r="AF222">
        <f t="shared" si="47"/>
        <v>0.17213112821529283</v>
      </c>
      <c r="AG222">
        <f t="shared" si="47"/>
        <v>0.17353425638809433</v>
      </c>
      <c r="AH222">
        <f t="shared" si="47"/>
        <v>2.3727023714887149E-5</v>
      </c>
      <c r="AI222" t="str">
        <f t="shared" si="47"/>
        <v/>
      </c>
    </row>
    <row r="223" spans="1:35" x14ac:dyDescent="0.45">
      <c r="A223" s="26" t="str">
        <f t="shared" si="46"/>
        <v xml:space="preserve">  Large Crossover Cars</v>
      </c>
      <c r="B223">
        <f t="shared" si="48"/>
        <v>4.3329273186458177E-2</v>
      </c>
      <c r="C223">
        <f t="shared" si="47"/>
        <v>4.5409368872358059E-2</v>
      </c>
      <c r="D223">
        <f t="shared" si="47"/>
        <v>4.6238928776895831E-2</v>
      </c>
      <c r="E223">
        <f t="shared" si="47"/>
        <v>4.6922492523524158E-2</v>
      </c>
      <c r="F223">
        <f t="shared" si="47"/>
        <v>4.6955822916454504E-2</v>
      </c>
      <c r="G223">
        <f t="shared" si="47"/>
        <v>4.7590336971295492E-2</v>
      </c>
      <c r="H223">
        <f t="shared" si="47"/>
        <v>4.7627822407293394E-2</v>
      </c>
      <c r="I223">
        <f t="shared" si="47"/>
        <v>4.6112574384423427E-2</v>
      </c>
      <c r="J223">
        <f t="shared" si="47"/>
        <v>4.4350356571721337E-2</v>
      </c>
      <c r="K223">
        <f t="shared" si="47"/>
        <v>4.2953675379312724E-2</v>
      </c>
      <c r="L223">
        <f t="shared" si="47"/>
        <v>4.1567053791435715E-2</v>
      </c>
      <c r="M223">
        <f t="shared" si="47"/>
        <v>4.0169198793430491E-2</v>
      </c>
      <c r="N223">
        <f t="shared" si="47"/>
        <v>3.9559516643749668E-2</v>
      </c>
      <c r="O223">
        <f t="shared" si="47"/>
        <v>3.8626668691027981E-2</v>
      </c>
      <c r="P223">
        <f t="shared" si="47"/>
        <v>3.769907380909724E-2</v>
      </c>
      <c r="Q223">
        <f t="shared" si="47"/>
        <v>3.7109092897063094E-2</v>
      </c>
      <c r="R223">
        <f t="shared" si="47"/>
        <v>3.6573505074315241E-2</v>
      </c>
      <c r="S223">
        <f t="shared" si="47"/>
        <v>3.604947889919688E-2</v>
      </c>
      <c r="T223">
        <f t="shared" si="47"/>
        <v>3.5784270681901494E-2</v>
      </c>
      <c r="U223">
        <f t="shared" si="47"/>
        <v>3.5441757295163419E-2</v>
      </c>
      <c r="V223">
        <f t="shared" si="47"/>
        <v>3.5306002759895191E-2</v>
      </c>
      <c r="W223">
        <f t="shared" si="47"/>
        <v>3.5405838403171914E-2</v>
      </c>
      <c r="X223">
        <f t="shared" si="47"/>
        <v>3.5453369633666368E-2</v>
      </c>
      <c r="Y223">
        <f t="shared" si="47"/>
        <v>3.5529492200140129E-2</v>
      </c>
      <c r="Z223">
        <f t="shared" si="47"/>
        <v>3.5843193915963176E-2</v>
      </c>
      <c r="AA223">
        <f t="shared" si="47"/>
        <v>3.6116659517340034E-2</v>
      </c>
      <c r="AB223">
        <f t="shared" si="47"/>
        <v>3.6357767098103982E-2</v>
      </c>
      <c r="AC223">
        <f t="shared" si="47"/>
        <v>3.6797107624099358E-2</v>
      </c>
      <c r="AD223">
        <f t="shared" si="47"/>
        <v>3.6971844089523913E-2</v>
      </c>
      <c r="AE223">
        <f t="shared" si="47"/>
        <v>3.7399778628162773E-2</v>
      </c>
      <c r="AF223">
        <f t="shared" si="47"/>
        <v>3.780414266298348E-2</v>
      </c>
      <c r="AG223">
        <f t="shared" si="47"/>
        <v>3.8206423190342877E-2</v>
      </c>
      <c r="AH223">
        <f t="shared" si="47"/>
        <v>2.5523369561761096E-5</v>
      </c>
      <c r="AI223" t="str">
        <f t="shared" si="47"/>
        <v/>
      </c>
    </row>
    <row r="224" spans="1:35" x14ac:dyDescent="0.45">
      <c r="A224" s="26" t="str">
        <f t="shared" si="46"/>
        <v xml:space="preserve">  Small Pickup</v>
      </c>
      <c r="B224" t="str">
        <f t="shared" si="48"/>
        <v/>
      </c>
      <c r="C224" t="str">
        <f t="shared" si="47"/>
        <v/>
      </c>
      <c r="D224" t="str">
        <f t="shared" si="47"/>
        <v/>
      </c>
      <c r="E224" t="str">
        <f t="shared" si="47"/>
        <v/>
      </c>
      <c r="F224" t="str">
        <f t="shared" si="47"/>
        <v/>
      </c>
      <c r="G224" t="str">
        <f t="shared" si="47"/>
        <v/>
      </c>
      <c r="H224" t="str">
        <f t="shared" si="47"/>
        <v/>
      </c>
      <c r="I224" t="str">
        <f t="shared" ref="C224:AI231" si="49">IF(I131=0,"",I56)</f>
        <v/>
      </c>
      <c r="J224" t="str">
        <f t="shared" si="49"/>
        <v/>
      </c>
      <c r="K224" t="str">
        <f t="shared" si="49"/>
        <v/>
      </c>
      <c r="L224" t="str">
        <f t="shared" si="49"/>
        <v/>
      </c>
      <c r="M224" t="str">
        <f t="shared" si="49"/>
        <v/>
      </c>
      <c r="N224" t="str">
        <f t="shared" si="49"/>
        <v/>
      </c>
      <c r="O224" t="str">
        <f t="shared" si="49"/>
        <v/>
      </c>
      <c r="P224" t="str">
        <f t="shared" si="49"/>
        <v/>
      </c>
      <c r="Q224" t="str">
        <f t="shared" si="49"/>
        <v/>
      </c>
      <c r="R224" t="str">
        <f t="shared" si="49"/>
        <v/>
      </c>
      <c r="S224" t="str">
        <f t="shared" si="49"/>
        <v/>
      </c>
      <c r="T224" t="str">
        <f t="shared" si="49"/>
        <v/>
      </c>
      <c r="U224" t="str">
        <f t="shared" si="49"/>
        <v/>
      </c>
      <c r="V224" t="str">
        <f t="shared" si="49"/>
        <v/>
      </c>
      <c r="W224" t="str">
        <f t="shared" si="49"/>
        <v/>
      </c>
      <c r="X224" t="str">
        <f t="shared" si="49"/>
        <v/>
      </c>
      <c r="Y224" t="str">
        <f t="shared" si="49"/>
        <v/>
      </c>
      <c r="Z224" t="str">
        <f t="shared" si="49"/>
        <v/>
      </c>
      <c r="AA224" t="str">
        <f t="shared" si="49"/>
        <v/>
      </c>
      <c r="AB224" t="str">
        <f t="shared" si="49"/>
        <v/>
      </c>
      <c r="AC224" t="str">
        <f t="shared" si="49"/>
        <v/>
      </c>
      <c r="AD224" t="str">
        <f t="shared" si="49"/>
        <v/>
      </c>
      <c r="AE224" t="str">
        <f t="shared" si="49"/>
        <v/>
      </c>
      <c r="AF224" t="str">
        <f t="shared" si="49"/>
        <v/>
      </c>
      <c r="AG224" t="str">
        <f t="shared" si="49"/>
        <v/>
      </c>
      <c r="AH224">
        <f t="shared" si="49"/>
        <v>-2.3010485045439223E-5</v>
      </c>
      <c r="AI224" t="str">
        <f t="shared" si="49"/>
        <v/>
      </c>
    </row>
    <row r="225" spans="1:35" x14ac:dyDescent="0.45">
      <c r="A225" s="26" t="str">
        <f t="shared" si="46"/>
        <v xml:space="preserve">  Large Pickup</v>
      </c>
      <c r="B225" t="str">
        <f t="shared" si="48"/>
        <v/>
      </c>
      <c r="C225" t="str">
        <f t="shared" si="49"/>
        <v/>
      </c>
      <c r="D225" t="str">
        <f t="shared" si="49"/>
        <v/>
      </c>
      <c r="E225" t="str">
        <f t="shared" si="49"/>
        <v/>
      </c>
      <c r="F225" t="str">
        <f t="shared" si="49"/>
        <v/>
      </c>
      <c r="G225" t="str">
        <f t="shared" si="49"/>
        <v/>
      </c>
      <c r="H225" t="str">
        <f t="shared" si="49"/>
        <v/>
      </c>
      <c r="I225" t="str">
        <f t="shared" si="49"/>
        <v/>
      </c>
      <c r="J225" t="str">
        <f t="shared" si="49"/>
        <v/>
      </c>
      <c r="K225" t="str">
        <f t="shared" si="49"/>
        <v/>
      </c>
      <c r="L225" t="str">
        <f t="shared" si="49"/>
        <v/>
      </c>
      <c r="M225" t="str">
        <f t="shared" si="49"/>
        <v/>
      </c>
      <c r="N225" t="str">
        <f t="shared" si="49"/>
        <v/>
      </c>
      <c r="O225" t="str">
        <f t="shared" si="49"/>
        <v/>
      </c>
      <c r="P225" t="str">
        <f t="shared" si="49"/>
        <v/>
      </c>
      <c r="Q225" t="str">
        <f t="shared" si="49"/>
        <v/>
      </c>
      <c r="R225" t="str">
        <f t="shared" si="49"/>
        <v/>
      </c>
      <c r="S225" t="str">
        <f t="shared" si="49"/>
        <v/>
      </c>
      <c r="T225" t="str">
        <f t="shared" si="49"/>
        <v/>
      </c>
      <c r="U225" t="str">
        <f t="shared" si="49"/>
        <v/>
      </c>
      <c r="V225" t="str">
        <f t="shared" si="49"/>
        <v/>
      </c>
      <c r="W225" t="str">
        <f t="shared" si="49"/>
        <v/>
      </c>
      <c r="X225" t="str">
        <f t="shared" si="49"/>
        <v/>
      </c>
      <c r="Y225" t="str">
        <f t="shared" si="49"/>
        <v/>
      </c>
      <c r="Z225" t="str">
        <f t="shared" si="49"/>
        <v/>
      </c>
      <c r="AA225" t="str">
        <f t="shared" si="49"/>
        <v/>
      </c>
      <c r="AB225" t="str">
        <f t="shared" si="49"/>
        <v/>
      </c>
      <c r="AC225" t="str">
        <f t="shared" si="49"/>
        <v/>
      </c>
      <c r="AD225" t="str">
        <f t="shared" si="49"/>
        <v/>
      </c>
      <c r="AE225" t="str">
        <f t="shared" si="49"/>
        <v/>
      </c>
      <c r="AF225" t="str">
        <f t="shared" si="49"/>
        <v/>
      </c>
      <c r="AG225" t="str">
        <f t="shared" si="49"/>
        <v/>
      </c>
      <c r="AH225">
        <f t="shared" si="49"/>
        <v>2.8207641039664723E-5</v>
      </c>
      <c r="AI225" t="str">
        <f t="shared" si="49"/>
        <v/>
      </c>
    </row>
    <row r="226" spans="1:35" x14ac:dyDescent="0.45">
      <c r="A226" s="26" t="str">
        <f t="shared" si="46"/>
        <v xml:space="preserve">  Small Van</v>
      </c>
      <c r="B226">
        <f t="shared" si="48"/>
        <v>1.758588455099581E-3</v>
      </c>
      <c r="C226">
        <f t="shared" si="49"/>
        <v>2.7903299241080434E-3</v>
      </c>
      <c r="D226">
        <f t="shared" si="49"/>
        <v>3.5618734435969709E-3</v>
      </c>
      <c r="E226">
        <f t="shared" si="49"/>
        <v>4.20376829890133E-3</v>
      </c>
      <c r="F226">
        <f t="shared" si="49"/>
        <v>4.6810218636167793E-3</v>
      </c>
      <c r="G226">
        <f t="shared" si="49"/>
        <v>4.9671264567134272E-3</v>
      </c>
      <c r="H226">
        <f t="shared" si="49"/>
        <v>5.7313915493004712E-3</v>
      </c>
      <c r="I226">
        <f t="shared" si="49"/>
        <v>7.1329807957936147E-3</v>
      </c>
      <c r="J226">
        <f t="shared" si="49"/>
        <v>8.6019677215488626E-3</v>
      </c>
      <c r="K226">
        <f t="shared" si="49"/>
        <v>9.8175346410722293E-3</v>
      </c>
      <c r="L226">
        <f t="shared" si="49"/>
        <v>1.0955292433898589E-2</v>
      </c>
      <c r="M226">
        <f t="shared" si="49"/>
        <v>1.2020368476715103E-2</v>
      </c>
      <c r="N226">
        <f t="shared" si="49"/>
        <v>1.2672684624187348E-2</v>
      </c>
      <c r="O226">
        <f t="shared" si="49"/>
        <v>1.3442784573218789E-2</v>
      </c>
      <c r="P226">
        <f t="shared" si="49"/>
        <v>1.4196837680354154E-2</v>
      </c>
      <c r="Q226">
        <f t="shared" si="49"/>
        <v>1.4861374457105022E-2</v>
      </c>
      <c r="R226">
        <f t="shared" si="49"/>
        <v>1.5340769142197201E-2</v>
      </c>
      <c r="S226">
        <f t="shared" si="49"/>
        <v>1.5795282633953581E-2</v>
      </c>
      <c r="T226">
        <f t="shared" si="49"/>
        <v>1.6042875247775902E-2</v>
      </c>
      <c r="U226">
        <f t="shared" si="49"/>
        <v>1.6389233708536871E-2</v>
      </c>
      <c r="V226">
        <f t="shared" si="49"/>
        <v>1.6578653113538271E-2</v>
      </c>
      <c r="W226">
        <f t="shared" si="49"/>
        <v>1.6577037701938396E-2</v>
      </c>
      <c r="X226">
        <f t="shared" si="49"/>
        <v>1.6649413231910389E-2</v>
      </c>
      <c r="Y226">
        <f t="shared" si="49"/>
        <v>1.6718817038462432E-2</v>
      </c>
      <c r="Z226">
        <f t="shared" si="49"/>
        <v>1.6582672213381538E-2</v>
      </c>
      <c r="AA226">
        <f t="shared" si="49"/>
        <v>1.6493933588445468E-2</v>
      </c>
      <c r="AB226">
        <f t="shared" si="49"/>
        <v>1.6440408811046667E-2</v>
      </c>
      <c r="AC226">
        <f t="shared" si="49"/>
        <v>1.6213228773722329E-2</v>
      </c>
      <c r="AD226">
        <f t="shared" si="49"/>
        <v>1.6231597911573081E-2</v>
      </c>
      <c r="AE226">
        <f t="shared" si="49"/>
        <v>1.6021363876679757E-2</v>
      </c>
      <c r="AF226">
        <f t="shared" si="49"/>
        <v>1.5838408921344495E-2</v>
      </c>
      <c r="AG226">
        <f t="shared" si="49"/>
        <v>1.5669766372073693E-2</v>
      </c>
      <c r="AH226">
        <f t="shared" si="49"/>
        <v>4.3522337401346961E-5</v>
      </c>
      <c r="AI226" t="str">
        <f t="shared" si="49"/>
        <v/>
      </c>
    </row>
    <row r="227" spans="1:35" x14ac:dyDescent="0.45">
      <c r="A227" s="26" t="str">
        <f t="shared" si="46"/>
        <v xml:space="preserve">  Large Van</v>
      </c>
      <c r="B227" t="str">
        <f t="shared" si="48"/>
        <v/>
      </c>
      <c r="C227" t="str">
        <f t="shared" si="49"/>
        <v/>
      </c>
      <c r="D227" t="str">
        <f t="shared" si="49"/>
        <v/>
      </c>
      <c r="E227" t="str">
        <f t="shared" si="49"/>
        <v/>
      </c>
      <c r="F227" t="str">
        <f t="shared" si="49"/>
        <v/>
      </c>
      <c r="G227" t="str">
        <f t="shared" si="49"/>
        <v/>
      </c>
      <c r="H227" t="str">
        <f t="shared" si="49"/>
        <v/>
      </c>
      <c r="I227" t="str">
        <f t="shared" si="49"/>
        <v/>
      </c>
      <c r="J227" t="str">
        <f t="shared" si="49"/>
        <v/>
      </c>
      <c r="K227" t="str">
        <f t="shared" si="49"/>
        <v/>
      </c>
      <c r="L227" t="str">
        <f t="shared" si="49"/>
        <v/>
      </c>
      <c r="M227" t="str">
        <f t="shared" si="49"/>
        <v/>
      </c>
      <c r="N227" t="str">
        <f t="shared" si="49"/>
        <v/>
      </c>
      <c r="O227" t="str">
        <f t="shared" si="49"/>
        <v/>
      </c>
      <c r="P227" t="str">
        <f t="shared" si="49"/>
        <v/>
      </c>
      <c r="Q227" t="str">
        <f t="shared" si="49"/>
        <v/>
      </c>
      <c r="R227" t="str">
        <f t="shared" si="49"/>
        <v/>
      </c>
      <c r="S227" t="str">
        <f t="shared" si="49"/>
        <v/>
      </c>
      <c r="T227" t="str">
        <f t="shared" si="49"/>
        <v/>
      </c>
      <c r="U227" t="str">
        <f t="shared" si="49"/>
        <v/>
      </c>
      <c r="V227" t="str">
        <f t="shared" si="49"/>
        <v/>
      </c>
      <c r="W227" t="str">
        <f t="shared" si="49"/>
        <v/>
      </c>
      <c r="X227" t="str">
        <f t="shared" si="49"/>
        <v/>
      </c>
      <c r="Y227" t="str">
        <f t="shared" si="49"/>
        <v/>
      </c>
      <c r="Z227" t="str">
        <f t="shared" si="49"/>
        <v/>
      </c>
      <c r="AA227" t="str">
        <f t="shared" si="49"/>
        <v/>
      </c>
      <c r="AB227" t="str">
        <f t="shared" si="49"/>
        <v/>
      </c>
      <c r="AC227" t="str">
        <f t="shared" si="49"/>
        <v/>
      </c>
      <c r="AD227" t="str">
        <f t="shared" si="49"/>
        <v/>
      </c>
      <c r="AE227" t="str">
        <f t="shared" si="49"/>
        <v/>
      </c>
      <c r="AF227" t="str">
        <f t="shared" si="49"/>
        <v/>
      </c>
      <c r="AG227" t="str">
        <f t="shared" si="49"/>
        <v/>
      </c>
      <c r="AH227">
        <f t="shared" si="49"/>
        <v>-1.1885803501586717E-5</v>
      </c>
      <c r="AI227" t="str">
        <f t="shared" si="49"/>
        <v/>
      </c>
    </row>
    <row r="228" spans="1:35" x14ac:dyDescent="0.45">
      <c r="A228" s="26" t="str">
        <f t="shared" si="46"/>
        <v xml:space="preserve">  Small Utility</v>
      </c>
      <c r="B228" t="str">
        <f t="shared" si="48"/>
        <v/>
      </c>
      <c r="C228">
        <f t="shared" si="49"/>
        <v>3.6704903498675002E-3</v>
      </c>
      <c r="D228">
        <f t="shared" si="49"/>
        <v>4.477957870310521E-3</v>
      </c>
      <c r="E228">
        <f t="shared" si="49"/>
        <v>5.0985728502339275E-3</v>
      </c>
      <c r="F228">
        <f t="shared" si="49"/>
        <v>5.5949916724765958E-3</v>
      </c>
      <c r="G228">
        <f t="shared" si="49"/>
        <v>6.0357717439808852E-3</v>
      </c>
      <c r="H228">
        <f t="shared" si="49"/>
        <v>6.5937861405482778E-3</v>
      </c>
      <c r="I228">
        <f t="shared" si="49"/>
        <v>8.0633794724855427E-3</v>
      </c>
      <c r="J228">
        <f t="shared" si="49"/>
        <v>9.6081231972376148E-3</v>
      </c>
      <c r="K228">
        <f t="shared" si="49"/>
        <v>1.0941141067895673E-2</v>
      </c>
      <c r="L228">
        <f t="shared" si="49"/>
        <v>1.204884301647121E-2</v>
      </c>
      <c r="M228">
        <f t="shared" si="49"/>
        <v>1.297842403687428E-2</v>
      </c>
      <c r="N228">
        <f t="shared" si="49"/>
        <v>1.383192820486644E-2</v>
      </c>
      <c r="O228">
        <f t="shared" si="49"/>
        <v>1.4567227374647027E-2</v>
      </c>
      <c r="P228">
        <f t="shared" si="49"/>
        <v>1.5206949866917067E-2</v>
      </c>
      <c r="Q228">
        <f t="shared" si="49"/>
        <v>1.5768592180095811E-2</v>
      </c>
      <c r="R228">
        <f t="shared" si="49"/>
        <v>1.626872673007199E-2</v>
      </c>
      <c r="S228">
        <f t="shared" si="49"/>
        <v>1.6659136753646268E-2</v>
      </c>
      <c r="T228">
        <f t="shared" si="49"/>
        <v>1.6976430497345155E-2</v>
      </c>
      <c r="U228">
        <f t="shared" si="49"/>
        <v>1.7161035013335053E-2</v>
      </c>
      <c r="V228">
        <f t="shared" si="49"/>
        <v>1.7271423380269317E-2</v>
      </c>
      <c r="W228">
        <f t="shared" si="49"/>
        <v>1.7335767333037287E-2</v>
      </c>
      <c r="X228">
        <f t="shared" si="49"/>
        <v>1.7305797485619136E-2</v>
      </c>
      <c r="Y228">
        <f t="shared" si="49"/>
        <v>1.72086323474262E-2</v>
      </c>
      <c r="Z228">
        <f t="shared" si="49"/>
        <v>1.711344431577521E-2</v>
      </c>
      <c r="AA228">
        <f t="shared" si="49"/>
        <v>1.6975304983923776E-2</v>
      </c>
      <c r="AB228">
        <f t="shared" si="49"/>
        <v>1.6803566335097345E-2</v>
      </c>
      <c r="AC228">
        <f t="shared" si="49"/>
        <v>1.665888115160705E-2</v>
      </c>
      <c r="AD228">
        <f t="shared" si="49"/>
        <v>1.6441268420480028E-2</v>
      </c>
      <c r="AE228">
        <f t="shared" si="49"/>
        <v>1.6262115111560907E-2</v>
      </c>
      <c r="AF228">
        <f t="shared" si="49"/>
        <v>1.6072777999901075E-2</v>
      </c>
      <c r="AG228">
        <f t="shared" si="49"/>
        <v>1.5878782166898458E-2</v>
      </c>
      <c r="AH228">
        <f t="shared" si="49"/>
        <v>-6.4679990206241298E-5</v>
      </c>
      <c r="AI228" t="str">
        <f t="shared" si="49"/>
        <v/>
      </c>
    </row>
    <row r="229" spans="1:35" x14ac:dyDescent="0.45">
      <c r="A229" s="26" t="str">
        <f t="shared" si="46"/>
        <v xml:space="preserve">  Large Utility</v>
      </c>
      <c r="B229" t="str">
        <f t="shared" si="48"/>
        <v/>
      </c>
      <c r="C229" t="str">
        <f t="shared" si="49"/>
        <v/>
      </c>
      <c r="D229" t="str">
        <f t="shared" si="49"/>
        <v/>
      </c>
      <c r="E229" t="str">
        <f t="shared" si="49"/>
        <v/>
      </c>
      <c r="F229" t="str">
        <f t="shared" si="49"/>
        <v/>
      </c>
      <c r="G229" t="str">
        <f t="shared" si="49"/>
        <v/>
      </c>
      <c r="H229" t="str">
        <f t="shared" si="49"/>
        <v/>
      </c>
      <c r="I229" t="str">
        <f t="shared" si="49"/>
        <v/>
      </c>
      <c r="J229" t="str">
        <f t="shared" si="49"/>
        <v/>
      </c>
      <c r="K229" t="str">
        <f t="shared" si="49"/>
        <v/>
      </c>
      <c r="L229" t="str">
        <f t="shared" si="49"/>
        <v/>
      </c>
      <c r="M229" t="str">
        <f t="shared" si="49"/>
        <v/>
      </c>
      <c r="N229" t="str">
        <f t="shared" si="49"/>
        <v/>
      </c>
      <c r="O229" t="str">
        <f t="shared" si="49"/>
        <v/>
      </c>
      <c r="P229" t="str">
        <f t="shared" si="49"/>
        <v/>
      </c>
      <c r="Q229" t="str">
        <f t="shared" si="49"/>
        <v/>
      </c>
      <c r="R229" t="str">
        <f t="shared" si="49"/>
        <v/>
      </c>
      <c r="S229" t="str">
        <f t="shared" si="49"/>
        <v/>
      </c>
      <c r="T229" t="str">
        <f t="shared" si="49"/>
        <v/>
      </c>
      <c r="U229" t="str">
        <f t="shared" si="49"/>
        <v/>
      </c>
      <c r="V229" t="str">
        <f t="shared" si="49"/>
        <v/>
      </c>
      <c r="W229" t="str">
        <f t="shared" si="49"/>
        <v/>
      </c>
      <c r="X229" t="str">
        <f t="shared" si="49"/>
        <v/>
      </c>
      <c r="Y229" t="str">
        <f t="shared" si="49"/>
        <v/>
      </c>
      <c r="Z229" t="str">
        <f t="shared" si="49"/>
        <v/>
      </c>
      <c r="AA229" t="str">
        <f t="shared" si="49"/>
        <v/>
      </c>
      <c r="AB229" t="str">
        <f t="shared" si="49"/>
        <v/>
      </c>
      <c r="AC229" t="str">
        <f t="shared" si="49"/>
        <v/>
      </c>
      <c r="AD229" t="str">
        <f t="shared" si="49"/>
        <v/>
      </c>
      <c r="AE229" t="str">
        <f t="shared" si="49"/>
        <v/>
      </c>
      <c r="AF229" t="str">
        <f t="shared" si="49"/>
        <v/>
      </c>
      <c r="AG229" t="str">
        <f t="shared" si="49"/>
        <v/>
      </c>
      <c r="AH229">
        <f t="shared" si="49"/>
        <v>-3.7056644810897784E-5</v>
      </c>
      <c r="AI229" t="str">
        <f t="shared" si="49"/>
        <v/>
      </c>
    </row>
    <row r="230" spans="1:35" x14ac:dyDescent="0.45">
      <c r="A230" s="26" t="str">
        <f t="shared" si="46"/>
        <v xml:space="preserve">  Small Crossover Trucks</v>
      </c>
      <c r="B230">
        <f t="shared" si="48"/>
        <v>1.2455329424139181E-2</v>
      </c>
      <c r="C230">
        <f t="shared" si="49"/>
        <v>1.7506589526609426E-2</v>
      </c>
      <c r="D230">
        <f t="shared" si="49"/>
        <v>2.1973888960364042E-2</v>
      </c>
      <c r="E230">
        <f t="shared" si="49"/>
        <v>2.5563194031435629E-2</v>
      </c>
      <c r="F230">
        <f t="shared" si="49"/>
        <v>2.8494784435783949E-2</v>
      </c>
      <c r="G230">
        <f t="shared" si="49"/>
        <v>3.1005790564187993E-2</v>
      </c>
      <c r="H230">
        <f t="shared" si="49"/>
        <v>3.4166860646603354E-2</v>
      </c>
      <c r="I230">
        <f t="shared" si="49"/>
        <v>4.2380875023896911E-2</v>
      </c>
      <c r="J230">
        <f t="shared" si="49"/>
        <v>5.0934623479520741E-2</v>
      </c>
      <c r="K230">
        <f t="shared" si="49"/>
        <v>5.8411171684466572E-2</v>
      </c>
      <c r="L230">
        <f t="shared" si="49"/>
        <v>6.4789251449471078E-2</v>
      </c>
      <c r="M230">
        <f t="shared" si="49"/>
        <v>7.0213926859169246E-2</v>
      </c>
      <c r="N230">
        <f t="shared" si="49"/>
        <v>7.5190180696835612E-2</v>
      </c>
      <c r="O230">
        <f t="shared" si="49"/>
        <v>7.9621328368847846E-2</v>
      </c>
      <c r="P230">
        <f t="shared" si="49"/>
        <v>8.3557721761706061E-2</v>
      </c>
      <c r="Q230">
        <f t="shared" si="49"/>
        <v>8.7072473763694411E-2</v>
      </c>
      <c r="R230">
        <f t="shared" si="49"/>
        <v>9.0202176777779752E-2</v>
      </c>
      <c r="S230">
        <f t="shared" si="49"/>
        <v>9.275898505859162E-2</v>
      </c>
      <c r="T230">
        <f t="shared" si="49"/>
        <v>9.4847700796453716E-2</v>
      </c>
      <c r="U230">
        <f t="shared" si="49"/>
        <v>9.6280552077530251E-2</v>
      </c>
      <c r="V230">
        <f t="shared" si="49"/>
        <v>9.7254380688500688E-2</v>
      </c>
      <c r="W230">
        <f t="shared" si="49"/>
        <v>9.7891442074321572E-2</v>
      </c>
      <c r="X230">
        <f t="shared" si="49"/>
        <v>9.8059064290039383E-2</v>
      </c>
      <c r="Y230">
        <f t="shared" si="49"/>
        <v>9.7855272414822003E-2</v>
      </c>
      <c r="Z230">
        <f t="shared" si="49"/>
        <v>9.7561880111097926E-2</v>
      </c>
      <c r="AA230">
        <f t="shared" si="49"/>
        <v>9.7050461332166243E-2</v>
      </c>
      <c r="AB230">
        <f t="shared" si="49"/>
        <v>9.6362604150691297E-2</v>
      </c>
      <c r="AC230">
        <f t="shared" si="49"/>
        <v>9.572503172833674E-2</v>
      </c>
      <c r="AD230">
        <f t="shared" si="49"/>
        <v>9.4801396851431477E-2</v>
      </c>
      <c r="AE230">
        <f t="shared" si="49"/>
        <v>9.3967022845207152E-2</v>
      </c>
      <c r="AF230">
        <f t="shared" si="49"/>
        <v>9.3079844296493713E-2</v>
      </c>
      <c r="AG230">
        <f t="shared" si="49"/>
        <v>9.2163246990595388E-2</v>
      </c>
      <c r="AH230">
        <f t="shared" si="49"/>
        <v>-2.6831471035276614E-6</v>
      </c>
      <c r="AI230" t="str">
        <f t="shared" si="49"/>
        <v/>
      </c>
    </row>
    <row r="231" spans="1:35" x14ac:dyDescent="0.45">
      <c r="A231" s="26" t="str">
        <f t="shared" si="46"/>
        <v xml:space="preserve">  Large Crossover Trucks</v>
      </c>
      <c r="B231">
        <f t="shared" si="48"/>
        <v>2.0035204905237268E-2</v>
      </c>
      <c r="C231">
        <f t="shared" si="49"/>
        <v>2.8397519851952699E-2</v>
      </c>
      <c r="D231">
        <f t="shared" si="49"/>
        <v>3.5666602345373222E-2</v>
      </c>
      <c r="E231">
        <f t="shared" si="49"/>
        <v>4.1428073700257577E-2</v>
      </c>
      <c r="F231">
        <f t="shared" si="49"/>
        <v>4.6122569831968968E-2</v>
      </c>
      <c r="G231">
        <f t="shared" si="49"/>
        <v>5.0170899307942239E-2</v>
      </c>
      <c r="H231">
        <f t="shared" si="49"/>
        <v>5.5528357985308863E-2</v>
      </c>
      <c r="I231">
        <f t="shared" si="49"/>
        <v>6.8553626231483172E-2</v>
      </c>
      <c r="J231">
        <f t="shared" si="49"/>
        <v>8.2389210614816966E-2</v>
      </c>
      <c r="K231">
        <f t="shared" si="49"/>
        <v>9.4375183749304495E-2</v>
      </c>
      <c r="L231">
        <f t="shared" si="49"/>
        <v>0.10472236844884339</v>
      </c>
      <c r="M231">
        <f t="shared" si="49"/>
        <v>0.11351547516221698</v>
      </c>
      <c r="N231">
        <f t="shared" si="49"/>
        <v>0.12130324163426859</v>
      </c>
      <c r="O231">
        <f t="shared" si="49"/>
        <v>0.12846220527267679</v>
      </c>
      <c r="P231">
        <f t="shared" si="49"/>
        <v>0.13488139972825899</v>
      </c>
      <c r="Q231">
        <f t="shared" si="49"/>
        <v>0.14057734477967793</v>
      </c>
      <c r="R231">
        <f t="shared" si="49"/>
        <v>0.14554957271764118</v>
      </c>
      <c r="S231">
        <f t="shared" si="49"/>
        <v>0.14969146539071357</v>
      </c>
      <c r="T231">
        <f t="shared" si="49"/>
        <v>0.15292273950179253</v>
      </c>
      <c r="U231">
        <f t="shared" si="49"/>
        <v>0.15535274653370895</v>
      </c>
      <c r="V231">
        <f t="shared" si="49"/>
        <v>0.15695250773974528</v>
      </c>
      <c r="W231">
        <f t="shared" si="49"/>
        <v>0.15783909290143089</v>
      </c>
      <c r="X231">
        <f t="shared" si="49"/>
        <v>0.1581626846397215</v>
      </c>
      <c r="Y231">
        <f t="shared" si="49"/>
        <v>0.15795678657514262</v>
      </c>
      <c r="Z231">
        <f t="shared" si="49"/>
        <v>0.15737742013973394</v>
      </c>
      <c r="AA231">
        <f t="shared" si="49"/>
        <v>0.15655267685615828</v>
      </c>
      <c r="AB231">
        <f t="shared" si="49"/>
        <v>0.15552446318353866</v>
      </c>
      <c r="AC231">
        <f t="shared" si="49"/>
        <v>0.15434146609985611</v>
      </c>
      <c r="AD231">
        <f t="shared" si="49"/>
        <v>0.15307598751971041</v>
      </c>
      <c r="AE231">
        <f t="shared" si="49"/>
        <v>0.15165999394668894</v>
      </c>
      <c r="AF231">
        <f t="shared" si="49"/>
        <v>0.15019942518580368</v>
      </c>
      <c r="AG231">
        <f t="shared" ref="AG231:AI231" si="50">IF(AG138=0,"",AG63)</f>
        <v>0.14869980076458345</v>
      </c>
      <c r="AH231">
        <f t="shared" si="50"/>
        <v>-1.9297132463766272E-6</v>
      </c>
      <c r="AI231" t="str">
        <f t="shared" si="50"/>
        <v/>
      </c>
    </row>
    <row r="232" spans="1:35" x14ac:dyDescent="0.45">
      <c r="A232" s="26"/>
    </row>
    <row r="233" spans="1:35" x14ac:dyDescent="0.45">
      <c r="A233" s="26" t="str">
        <f t="shared" si="46"/>
        <v xml:space="preserve">   Plug-in 40 Gasoline Hybrid</v>
      </c>
    </row>
    <row r="234" spans="1:35" x14ac:dyDescent="0.45">
      <c r="A234" s="26" t="str">
        <f t="shared" si="46"/>
        <v xml:space="preserve">  Mini-compact Cars</v>
      </c>
      <c r="B234" t="str">
        <f>IF(B141=0,"",B48)</f>
        <v/>
      </c>
      <c r="C234" t="str">
        <f t="shared" ref="C234:AI242" si="51">IF(C141=0,"",C48)</f>
        <v/>
      </c>
      <c r="D234" t="str">
        <f t="shared" si="51"/>
        <v/>
      </c>
      <c r="E234" t="str">
        <f t="shared" si="51"/>
        <v/>
      </c>
      <c r="F234" t="str">
        <f t="shared" si="51"/>
        <v/>
      </c>
      <c r="G234" t="str">
        <f t="shared" si="51"/>
        <v/>
      </c>
      <c r="H234" t="str">
        <f t="shared" si="51"/>
        <v/>
      </c>
      <c r="I234" t="str">
        <f t="shared" si="51"/>
        <v/>
      </c>
      <c r="J234" t="str">
        <f t="shared" si="51"/>
        <v/>
      </c>
      <c r="K234" t="str">
        <f t="shared" si="51"/>
        <v/>
      </c>
      <c r="L234" t="str">
        <f t="shared" si="51"/>
        <v/>
      </c>
      <c r="M234" t="str">
        <f t="shared" si="51"/>
        <v/>
      </c>
      <c r="N234" t="str">
        <f t="shared" si="51"/>
        <v/>
      </c>
      <c r="O234" t="str">
        <f t="shared" si="51"/>
        <v/>
      </c>
      <c r="P234" t="str">
        <f t="shared" si="51"/>
        <v/>
      </c>
      <c r="Q234" t="str">
        <f t="shared" si="51"/>
        <v/>
      </c>
      <c r="R234" t="str">
        <f t="shared" si="51"/>
        <v/>
      </c>
      <c r="S234" t="str">
        <f t="shared" si="51"/>
        <v/>
      </c>
      <c r="T234" t="str">
        <f t="shared" si="51"/>
        <v/>
      </c>
      <c r="U234" t="str">
        <f t="shared" si="51"/>
        <v/>
      </c>
      <c r="V234" t="str">
        <f t="shared" si="51"/>
        <v/>
      </c>
      <c r="W234" t="str">
        <f t="shared" si="51"/>
        <v/>
      </c>
      <c r="X234" t="str">
        <f t="shared" si="51"/>
        <v/>
      </c>
      <c r="Y234" t="str">
        <f t="shared" si="51"/>
        <v/>
      </c>
      <c r="Z234" t="str">
        <f t="shared" si="51"/>
        <v/>
      </c>
      <c r="AA234" t="str">
        <f t="shared" si="51"/>
        <v/>
      </c>
      <c r="AB234" t="str">
        <f t="shared" si="51"/>
        <v/>
      </c>
      <c r="AC234" t="str">
        <f t="shared" si="51"/>
        <v/>
      </c>
      <c r="AD234" t="str">
        <f t="shared" si="51"/>
        <v/>
      </c>
      <c r="AE234" t="str">
        <f t="shared" si="51"/>
        <v/>
      </c>
      <c r="AF234" t="str">
        <f t="shared" si="51"/>
        <v/>
      </c>
      <c r="AG234" t="str">
        <f t="shared" si="51"/>
        <v/>
      </c>
      <c r="AH234">
        <f t="shared" si="51"/>
        <v>1.5075896097123559E-5</v>
      </c>
      <c r="AI234" t="str">
        <f t="shared" si="51"/>
        <v/>
      </c>
    </row>
    <row r="235" spans="1:35" x14ac:dyDescent="0.45">
      <c r="A235" s="26" t="str">
        <f t="shared" si="46"/>
        <v xml:space="preserve">  Subcompact Cars</v>
      </c>
      <c r="B235">
        <f t="shared" ref="B235:Q249" si="52">IF(B142=0,"",B49)</f>
        <v>4.2761388565362116E-2</v>
      </c>
      <c r="C235">
        <f t="shared" si="52"/>
        <v>4.2192013848671363E-2</v>
      </c>
      <c r="D235">
        <f t="shared" si="52"/>
        <v>4.1180505598883053E-2</v>
      </c>
      <c r="E235">
        <f t="shared" si="52"/>
        <v>4.0767621351259005E-2</v>
      </c>
      <c r="F235">
        <f t="shared" si="52"/>
        <v>4.0268847214758534E-2</v>
      </c>
      <c r="G235">
        <f t="shared" si="52"/>
        <v>3.8833354045943728E-2</v>
      </c>
      <c r="H235">
        <f t="shared" si="52"/>
        <v>3.921803112309423E-2</v>
      </c>
      <c r="I235">
        <f t="shared" si="52"/>
        <v>3.6703071251155232E-2</v>
      </c>
      <c r="J235">
        <f t="shared" si="52"/>
        <v>3.4998667668385559E-2</v>
      </c>
      <c r="K235">
        <f t="shared" si="52"/>
        <v>3.3336529213406796E-2</v>
      </c>
      <c r="L235">
        <f t="shared" si="52"/>
        <v>3.2145007568000775E-2</v>
      </c>
      <c r="M235">
        <f t="shared" si="52"/>
        <v>3.1356658863479971E-2</v>
      </c>
      <c r="N235">
        <f t="shared" si="52"/>
        <v>2.9916456029274514E-2</v>
      </c>
      <c r="O235">
        <f t="shared" si="52"/>
        <v>2.9035518047192715E-2</v>
      </c>
      <c r="P235">
        <f t="shared" si="52"/>
        <v>2.8356885835622375E-2</v>
      </c>
      <c r="Q235">
        <f t="shared" si="52"/>
        <v>2.7545155014572994E-2</v>
      </c>
      <c r="R235">
        <f t="shared" si="51"/>
        <v>2.6813472395017333E-2</v>
      </c>
      <c r="S235">
        <f t="shared" si="51"/>
        <v>2.6306942764830931E-2</v>
      </c>
      <c r="T235">
        <f t="shared" si="51"/>
        <v>2.5758425100128705E-2</v>
      </c>
      <c r="U235">
        <f t="shared" si="51"/>
        <v>2.5561424986710671E-2</v>
      </c>
      <c r="V235">
        <f t="shared" si="51"/>
        <v>2.5370896496746467E-2</v>
      </c>
      <c r="W235">
        <f t="shared" si="51"/>
        <v>2.5117805728413333E-2</v>
      </c>
      <c r="X235">
        <f t="shared" si="51"/>
        <v>2.5109641083863155E-2</v>
      </c>
      <c r="Y235">
        <f t="shared" si="51"/>
        <v>2.523296990307259E-2</v>
      </c>
      <c r="Z235">
        <f t="shared" si="51"/>
        <v>2.5187509511629673E-2</v>
      </c>
      <c r="AA235">
        <f t="shared" si="51"/>
        <v>2.5267865902174027E-2</v>
      </c>
      <c r="AB235">
        <f t="shared" si="51"/>
        <v>2.5447136993840574E-2</v>
      </c>
      <c r="AC235">
        <f t="shared" si="51"/>
        <v>2.5437887877818265E-2</v>
      </c>
      <c r="AD235">
        <f t="shared" si="51"/>
        <v>2.578661465918556E-2</v>
      </c>
      <c r="AE235">
        <f t="shared" si="51"/>
        <v>2.5871035620058307E-2</v>
      </c>
      <c r="AF235">
        <f t="shared" si="51"/>
        <v>2.5993103129658905E-2</v>
      </c>
      <c r="AG235">
        <f t="shared" si="51"/>
        <v>2.6130019481386015E-2</v>
      </c>
      <c r="AH235">
        <f t="shared" si="51"/>
        <v>-1.9651145043022583E-6</v>
      </c>
      <c r="AI235" t="str">
        <f t="shared" si="51"/>
        <v/>
      </c>
    </row>
    <row r="236" spans="1:35" x14ac:dyDescent="0.45">
      <c r="A236" s="26" t="str">
        <f t="shared" si="46"/>
        <v xml:space="preserve">  Compact Cars</v>
      </c>
      <c r="B236">
        <f t="shared" si="52"/>
        <v>0.1380005964805493</v>
      </c>
      <c r="C236">
        <f t="shared" si="51"/>
        <v>0.13579961303950075</v>
      </c>
      <c r="D236">
        <f t="shared" si="51"/>
        <v>0.13227366431000337</v>
      </c>
      <c r="E236">
        <f t="shared" si="51"/>
        <v>0.12901765754639122</v>
      </c>
      <c r="F236">
        <f t="shared" si="51"/>
        <v>0.12635285337824606</v>
      </c>
      <c r="G236">
        <f t="shared" si="51"/>
        <v>0.12389017228925424</v>
      </c>
      <c r="H236">
        <f t="shared" si="51"/>
        <v>0.1227644661124641</v>
      </c>
      <c r="I236">
        <f t="shared" si="51"/>
        <v>0.1167148190068918</v>
      </c>
      <c r="J236">
        <f t="shared" si="51"/>
        <v>0.11113368651134677</v>
      </c>
      <c r="K236">
        <f t="shared" si="51"/>
        <v>0.10587200988089084</v>
      </c>
      <c r="L236">
        <f t="shared" si="51"/>
        <v>0.10192574548351604</v>
      </c>
      <c r="M236">
        <f t="shared" si="51"/>
        <v>9.9269671294131334E-2</v>
      </c>
      <c r="N236">
        <f t="shared" si="51"/>
        <v>9.4823758725206514E-2</v>
      </c>
      <c r="O236">
        <f t="shared" si="51"/>
        <v>9.1947794511696476E-2</v>
      </c>
      <c r="P236">
        <f t="shared" si="51"/>
        <v>8.9663318086625116E-2</v>
      </c>
      <c r="Q236">
        <f t="shared" si="51"/>
        <v>8.7148257051289729E-2</v>
      </c>
      <c r="R236">
        <f t="shared" si="51"/>
        <v>8.4866855913504027E-2</v>
      </c>
      <c r="S236">
        <f t="shared" si="51"/>
        <v>8.320282078711648E-2</v>
      </c>
      <c r="T236">
        <f t="shared" si="51"/>
        <v>8.1518594403637068E-2</v>
      </c>
      <c r="U236">
        <f t="shared" si="51"/>
        <v>8.0774899380044465E-2</v>
      </c>
      <c r="V236">
        <f t="shared" si="51"/>
        <v>8.0120995956713376E-2</v>
      </c>
      <c r="W236">
        <f t="shared" si="51"/>
        <v>7.9383349319264093E-2</v>
      </c>
      <c r="X236">
        <f t="shared" si="51"/>
        <v>7.9286729503481701E-2</v>
      </c>
      <c r="Y236">
        <f t="shared" si="51"/>
        <v>7.9568231894710267E-2</v>
      </c>
      <c r="Z236">
        <f t="shared" si="51"/>
        <v>7.9468243933803528E-2</v>
      </c>
      <c r="AA236">
        <f t="shared" si="51"/>
        <v>7.9694024875954422E-2</v>
      </c>
      <c r="AB236">
        <f t="shared" si="51"/>
        <v>8.0185896021255726E-2</v>
      </c>
      <c r="AC236">
        <f t="shared" si="51"/>
        <v>8.0238551898100113E-2</v>
      </c>
      <c r="AD236">
        <f t="shared" si="51"/>
        <v>8.1149270097382029E-2</v>
      </c>
      <c r="AE236">
        <f t="shared" si="51"/>
        <v>8.1439036723964145E-2</v>
      </c>
      <c r="AF236">
        <f t="shared" si="51"/>
        <v>8.1825077744490576E-2</v>
      </c>
      <c r="AG236">
        <f t="shared" si="51"/>
        <v>8.2260386911363018E-2</v>
      </c>
      <c r="AH236">
        <f t="shared" si="51"/>
        <v>-3.8123221383463809E-6</v>
      </c>
      <c r="AI236" t="str">
        <f t="shared" si="51"/>
        <v/>
      </c>
    </row>
    <row r="237" spans="1:35" x14ac:dyDescent="0.45">
      <c r="A237" s="26" t="str">
        <f t="shared" si="46"/>
        <v xml:space="preserve">  Midsize Cars</v>
      </c>
      <c r="B237">
        <f t="shared" si="52"/>
        <v>0.36703970573846989</v>
      </c>
      <c r="C237">
        <f t="shared" si="51"/>
        <v>0.33940277191508006</v>
      </c>
      <c r="D237">
        <f t="shared" si="51"/>
        <v>0.32638906504281617</v>
      </c>
      <c r="E237">
        <f t="shared" si="51"/>
        <v>0.31694701793250279</v>
      </c>
      <c r="F237">
        <f t="shared" si="51"/>
        <v>0.31116076096040107</v>
      </c>
      <c r="G237">
        <f t="shared" si="51"/>
        <v>0.30728491755249182</v>
      </c>
      <c r="H237">
        <f t="shared" si="51"/>
        <v>0.29491765004807063</v>
      </c>
      <c r="I237">
        <f t="shared" si="51"/>
        <v>0.28354150790109844</v>
      </c>
      <c r="J237">
        <f t="shared" si="51"/>
        <v>0.26895087188590244</v>
      </c>
      <c r="K237">
        <f t="shared" si="51"/>
        <v>0.25728569497358328</v>
      </c>
      <c r="L237">
        <f t="shared" si="51"/>
        <v>0.24601071621375278</v>
      </c>
      <c r="M237">
        <f t="shared" si="51"/>
        <v>0.23498896543487835</v>
      </c>
      <c r="N237">
        <f t="shared" si="51"/>
        <v>0.22949705973896423</v>
      </c>
      <c r="O237">
        <f t="shared" si="51"/>
        <v>0.22206968996573784</v>
      </c>
      <c r="P237">
        <f t="shared" si="51"/>
        <v>0.21481449317940732</v>
      </c>
      <c r="Q237">
        <f t="shared" si="51"/>
        <v>0.20904315650742319</v>
      </c>
      <c r="R237">
        <f t="shared" si="51"/>
        <v>0.20442448342491076</v>
      </c>
      <c r="S237">
        <f t="shared" si="51"/>
        <v>0.20008610289330467</v>
      </c>
      <c r="T237">
        <f t="shared" si="51"/>
        <v>0.19742770755947281</v>
      </c>
      <c r="U237">
        <f t="shared" si="51"/>
        <v>0.19424541083369742</v>
      </c>
      <c r="V237">
        <f t="shared" si="51"/>
        <v>0.19234694612959033</v>
      </c>
      <c r="W237">
        <f t="shared" si="51"/>
        <v>0.19186955890406709</v>
      </c>
      <c r="X237">
        <f t="shared" si="51"/>
        <v>0.19106154943233428</v>
      </c>
      <c r="Y237">
        <f t="shared" si="51"/>
        <v>0.19039663192497272</v>
      </c>
      <c r="Z237">
        <f t="shared" si="51"/>
        <v>0.19117743714371352</v>
      </c>
      <c r="AA237">
        <f t="shared" si="51"/>
        <v>0.19171813891250325</v>
      </c>
      <c r="AB237">
        <f t="shared" si="51"/>
        <v>0.19207189022442922</v>
      </c>
      <c r="AC237">
        <f t="shared" si="51"/>
        <v>0.19359861675461618</v>
      </c>
      <c r="AD237">
        <f t="shared" si="51"/>
        <v>0.19355466941129937</v>
      </c>
      <c r="AE237">
        <f t="shared" si="51"/>
        <v>0.19505970845511184</v>
      </c>
      <c r="AF237">
        <f t="shared" si="51"/>
        <v>0.19639332126931894</v>
      </c>
      <c r="AG237">
        <f t="shared" si="51"/>
        <v>0.19767200074568503</v>
      </c>
      <c r="AH237">
        <f t="shared" si="51"/>
        <v>-1.1356049935450226E-5</v>
      </c>
      <c r="AI237" t="str">
        <f t="shared" si="51"/>
        <v/>
      </c>
    </row>
    <row r="238" spans="1:35" x14ac:dyDescent="0.45">
      <c r="A238" s="26" t="str">
        <f t="shared" si="46"/>
        <v xml:space="preserve">  Large Cars</v>
      </c>
      <c r="B238">
        <f t="shared" si="52"/>
        <v>0.13976546054053302</v>
      </c>
      <c r="C238">
        <f t="shared" si="51"/>
        <v>0.12688566800881326</v>
      </c>
      <c r="D238">
        <f t="shared" si="51"/>
        <v>0.11983600896592289</v>
      </c>
      <c r="E238">
        <f t="shared" si="51"/>
        <v>0.11597814504809967</v>
      </c>
      <c r="F238">
        <f t="shared" si="51"/>
        <v>0.1132608366550468</v>
      </c>
      <c r="G238">
        <f t="shared" si="51"/>
        <v>0.11072501517365252</v>
      </c>
      <c r="H238">
        <f t="shared" si="51"/>
        <v>0.10518931138865048</v>
      </c>
      <c r="I238">
        <f t="shared" si="51"/>
        <v>0.10085553281343243</v>
      </c>
      <c r="J238">
        <f t="shared" si="51"/>
        <v>9.5203801237836491E-2</v>
      </c>
      <c r="K238">
        <f t="shared" si="51"/>
        <v>9.0880232639851094E-2</v>
      </c>
      <c r="L238">
        <f t="shared" si="51"/>
        <v>8.6435092005985328E-2</v>
      </c>
      <c r="M238">
        <f t="shared" si="51"/>
        <v>8.1853560400854869E-2</v>
      </c>
      <c r="N238">
        <f t="shared" si="51"/>
        <v>8.0211120737243263E-2</v>
      </c>
      <c r="O238">
        <f t="shared" si="51"/>
        <v>7.7368878735120633E-2</v>
      </c>
      <c r="P238">
        <f t="shared" si="51"/>
        <v>7.4472633415837014E-2</v>
      </c>
      <c r="Q238">
        <f t="shared" si="51"/>
        <v>7.2465435642591031E-2</v>
      </c>
      <c r="R238">
        <f t="shared" si="51"/>
        <v>7.0835986487003247E-2</v>
      </c>
      <c r="S238">
        <f t="shared" si="51"/>
        <v>6.9157705856270874E-2</v>
      </c>
      <c r="T238">
        <f t="shared" si="51"/>
        <v>6.825475431226613E-2</v>
      </c>
      <c r="U238">
        <f t="shared" si="51"/>
        <v>6.6884090374448327E-2</v>
      </c>
      <c r="V238">
        <f t="shared" si="51"/>
        <v>6.6089186585938334E-2</v>
      </c>
      <c r="W238">
        <f t="shared" si="51"/>
        <v>6.5974660256446035E-2</v>
      </c>
      <c r="X238">
        <f t="shared" si="51"/>
        <v>6.5527794520133215E-2</v>
      </c>
      <c r="Y238">
        <f t="shared" si="51"/>
        <v>6.5067362071002777E-2</v>
      </c>
      <c r="Z238">
        <f t="shared" si="51"/>
        <v>6.5362923963489486E-2</v>
      </c>
      <c r="AA238">
        <f t="shared" si="51"/>
        <v>6.5460698152471561E-2</v>
      </c>
      <c r="AB238">
        <f t="shared" si="51"/>
        <v>6.5420458762770084E-2</v>
      </c>
      <c r="AC238">
        <f t="shared" si="51"/>
        <v>6.6019176334261173E-2</v>
      </c>
      <c r="AD238">
        <f t="shared" si="51"/>
        <v>6.5689618873732009E-2</v>
      </c>
      <c r="AE238">
        <f t="shared" si="51"/>
        <v>6.6210957463818429E-2</v>
      </c>
      <c r="AF238">
        <f t="shared" si="51"/>
        <v>6.6630487664980087E-2</v>
      </c>
      <c r="AG238">
        <f t="shared" si="51"/>
        <v>6.7026667276304935E-2</v>
      </c>
      <c r="AH238">
        <f t="shared" si="51"/>
        <v>-1.9951691967209988E-5</v>
      </c>
      <c r="AI238" t="str">
        <f t="shared" si="51"/>
        <v/>
      </c>
    </row>
    <row r="239" spans="1:35" x14ac:dyDescent="0.45">
      <c r="A239" s="26" t="str">
        <f t="shared" si="46"/>
        <v xml:space="preserve">  Two Seater Cars</v>
      </c>
      <c r="B239" t="str">
        <f t="shared" si="52"/>
        <v/>
      </c>
      <c r="C239">
        <f t="shared" si="51"/>
        <v>8.7241082058660581E-3</v>
      </c>
      <c r="D239">
        <f t="shared" si="51"/>
        <v>8.4848121615947458E-3</v>
      </c>
      <c r="E239">
        <f t="shared" si="51"/>
        <v>8.3495290069915372E-3</v>
      </c>
      <c r="F239">
        <f t="shared" si="51"/>
        <v>8.177879779092085E-3</v>
      </c>
      <c r="G239">
        <f t="shared" si="51"/>
        <v>8.0723899563882977E-3</v>
      </c>
      <c r="H239">
        <f t="shared" si="51"/>
        <v>7.9696268018912848E-3</v>
      </c>
      <c r="I239">
        <f t="shared" si="51"/>
        <v>7.5342515916532416E-3</v>
      </c>
      <c r="J239">
        <f t="shared" si="51"/>
        <v>7.1669898058311192E-3</v>
      </c>
      <c r="K239">
        <f t="shared" si="51"/>
        <v>6.8612892214819955E-3</v>
      </c>
      <c r="L239">
        <f t="shared" si="51"/>
        <v>6.5845077734565912E-3</v>
      </c>
      <c r="M239">
        <f t="shared" si="51"/>
        <v>6.3390813196899471E-3</v>
      </c>
      <c r="N239">
        <f t="shared" si="51"/>
        <v>6.166077526882684E-3</v>
      </c>
      <c r="O239">
        <f t="shared" si="51"/>
        <v>5.9757865971097959E-3</v>
      </c>
      <c r="P239">
        <f t="shared" si="51"/>
        <v>5.7985679071307266E-3</v>
      </c>
      <c r="Q239">
        <f t="shared" si="51"/>
        <v>5.6403552379535923E-3</v>
      </c>
      <c r="R239">
        <f t="shared" si="51"/>
        <v>5.5112641933052773E-3</v>
      </c>
      <c r="S239">
        <f t="shared" si="51"/>
        <v>5.4001886099215406E-3</v>
      </c>
      <c r="T239">
        <f t="shared" si="51"/>
        <v>5.3210954407117957E-3</v>
      </c>
      <c r="U239">
        <f t="shared" si="51"/>
        <v>5.2490956435522354E-3</v>
      </c>
      <c r="V239">
        <f t="shared" si="51"/>
        <v>5.20332026951371E-3</v>
      </c>
      <c r="W239">
        <f t="shared" si="51"/>
        <v>5.1847679689011059E-3</v>
      </c>
      <c r="X239">
        <f t="shared" si="51"/>
        <v>5.1699594610959739E-3</v>
      </c>
      <c r="Y239">
        <f t="shared" si="51"/>
        <v>5.1650274564564074E-3</v>
      </c>
      <c r="Z239">
        <f t="shared" si="51"/>
        <v>5.1817075733723945E-3</v>
      </c>
      <c r="AA239">
        <f t="shared" si="51"/>
        <v>5.199001292678293E-3</v>
      </c>
      <c r="AB239">
        <f t="shared" si="51"/>
        <v>5.2176192148264324E-3</v>
      </c>
      <c r="AC239">
        <f t="shared" si="51"/>
        <v>5.2518587013264308E-3</v>
      </c>
      <c r="AD239">
        <f t="shared" si="51"/>
        <v>5.2697783175223046E-3</v>
      </c>
      <c r="AE239">
        <f t="shared" si="51"/>
        <v>5.3059019287673426E-3</v>
      </c>
      <c r="AF239">
        <f t="shared" si="51"/>
        <v>5.341298132904744E-3</v>
      </c>
      <c r="AG239">
        <f t="shared" si="51"/>
        <v>5.3759463092760747E-3</v>
      </c>
      <c r="AH239">
        <f t="shared" si="51"/>
        <v>-5.1740308948570046E-6</v>
      </c>
      <c r="AI239" t="str">
        <f t="shared" si="51"/>
        <v/>
      </c>
    </row>
    <row r="240" spans="1:35" x14ac:dyDescent="0.45">
      <c r="A240" s="26" t="str">
        <f t="shared" si="46"/>
        <v xml:space="preserve">  Small Crossover Cars</v>
      </c>
      <c r="B240">
        <f t="shared" si="52"/>
        <v>0.20155183497358989</v>
      </c>
      <c r="C240">
        <f t="shared" si="51"/>
        <v>0.21995392323393362</v>
      </c>
      <c r="D240">
        <f t="shared" si="51"/>
        <v>0.22411508467489724</v>
      </c>
      <c r="E240">
        <f t="shared" si="51"/>
        <v>0.22466037101640121</v>
      </c>
      <c r="F240">
        <f t="shared" si="51"/>
        <v>0.22361424431475463</v>
      </c>
      <c r="G240">
        <f t="shared" si="51"/>
        <v>0.22261304259707784</v>
      </c>
      <c r="H240">
        <f t="shared" si="51"/>
        <v>0.22635276995053424</v>
      </c>
      <c r="I240">
        <f t="shared" si="51"/>
        <v>0.2168336322233371</v>
      </c>
      <c r="J240">
        <f t="shared" si="51"/>
        <v>0.20879536909689056</v>
      </c>
      <c r="K240">
        <f t="shared" si="51"/>
        <v>0.2007197540333151</v>
      </c>
      <c r="L240">
        <f t="shared" si="51"/>
        <v>0.19508434196438457</v>
      </c>
      <c r="M240">
        <f t="shared" si="51"/>
        <v>0.1915658715047531</v>
      </c>
      <c r="N240">
        <f t="shared" si="51"/>
        <v>0.18409890353994032</v>
      </c>
      <c r="O240">
        <f t="shared" si="51"/>
        <v>0.17978726409019471</v>
      </c>
      <c r="P240">
        <f t="shared" si="51"/>
        <v>0.17650802072656577</v>
      </c>
      <c r="Q240">
        <f t="shared" si="51"/>
        <v>0.17274109335687399</v>
      </c>
      <c r="R240">
        <f t="shared" si="51"/>
        <v>0.16909719488292657</v>
      </c>
      <c r="S240">
        <f t="shared" si="51"/>
        <v>0.16668172219477023</v>
      </c>
      <c r="T240">
        <f t="shared" si="51"/>
        <v>0.1640137418664171</v>
      </c>
      <c r="U240">
        <f t="shared" si="51"/>
        <v>0.16338227602676872</v>
      </c>
      <c r="V240">
        <f t="shared" si="51"/>
        <v>0.16281668662543269</v>
      </c>
      <c r="W240">
        <f t="shared" si="51"/>
        <v>0.16191227267924155</v>
      </c>
      <c r="X240">
        <f t="shared" si="51"/>
        <v>0.16241246950499547</v>
      </c>
      <c r="Y240">
        <f t="shared" si="51"/>
        <v>0.16371327422222406</v>
      </c>
      <c r="Z240">
        <f t="shared" si="51"/>
        <v>0.16405103765854379</v>
      </c>
      <c r="AA240">
        <f t="shared" si="51"/>
        <v>0.16510757524054429</v>
      </c>
      <c r="AB240">
        <f t="shared" si="51"/>
        <v>0.16675668329489898</v>
      </c>
      <c r="AC240">
        <f t="shared" si="51"/>
        <v>0.16731330161487568</v>
      </c>
      <c r="AD240">
        <f t="shared" si="51"/>
        <v>0.16981420617370105</v>
      </c>
      <c r="AE240">
        <f t="shared" si="51"/>
        <v>0.17082883687178224</v>
      </c>
      <c r="AF240">
        <f t="shared" si="51"/>
        <v>0.17213112821529283</v>
      </c>
      <c r="AG240">
        <f t="shared" si="51"/>
        <v>0.17353425638809433</v>
      </c>
      <c r="AH240">
        <f t="shared" si="51"/>
        <v>2.3727023714887149E-5</v>
      </c>
      <c r="AI240" t="str">
        <f t="shared" si="51"/>
        <v/>
      </c>
    </row>
    <row r="241" spans="1:35" x14ac:dyDescent="0.45">
      <c r="A241" s="26" t="str">
        <f t="shared" si="46"/>
        <v xml:space="preserve">  Large Crossover Cars</v>
      </c>
      <c r="B241" t="str">
        <f t="shared" si="52"/>
        <v/>
      </c>
      <c r="C241">
        <f t="shared" si="51"/>
        <v>4.5409368872358059E-2</v>
      </c>
      <c r="D241">
        <f t="shared" si="51"/>
        <v>4.6238928776895831E-2</v>
      </c>
      <c r="E241">
        <f t="shared" si="51"/>
        <v>4.6922492523524158E-2</v>
      </c>
      <c r="F241">
        <f t="shared" si="51"/>
        <v>4.6955822916454504E-2</v>
      </c>
      <c r="G241">
        <f t="shared" si="51"/>
        <v>4.7590336971295492E-2</v>
      </c>
      <c r="H241">
        <f t="shared" si="51"/>
        <v>4.7627822407293394E-2</v>
      </c>
      <c r="I241">
        <f t="shared" si="51"/>
        <v>4.6112574384423427E-2</v>
      </c>
      <c r="J241">
        <f t="shared" si="51"/>
        <v>4.4350356571721337E-2</v>
      </c>
      <c r="K241">
        <f t="shared" si="51"/>
        <v>4.2953675379312724E-2</v>
      </c>
      <c r="L241">
        <f t="shared" si="51"/>
        <v>4.1567053791435715E-2</v>
      </c>
      <c r="M241">
        <f t="shared" si="51"/>
        <v>4.0169198793430491E-2</v>
      </c>
      <c r="N241">
        <f t="shared" si="51"/>
        <v>3.9559516643749668E-2</v>
      </c>
      <c r="O241">
        <f t="shared" si="51"/>
        <v>3.8626668691027981E-2</v>
      </c>
      <c r="P241">
        <f t="shared" si="51"/>
        <v>3.769907380909724E-2</v>
      </c>
      <c r="Q241">
        <f t="shared" si="51"/>
        <v>3.7109092897063094E-2</v>
      </c>
      <c r="R241">
        <f t="shared" si="51"/>
        <v>3.6573505074315241E-2</v>
      </c>
      <c r="S241">
        <f t="shared" si="51"/>
        <v>3.604947889919688E-2</v>
      </c>
      <c r="T241">
        <f t="shared" si="51"/>
        <v>3.5784270681901494E-2</v>
      </c>
      <c r="U241">
        <f t="shared" si="51"/>
        <v>3.5441757295163419E-2</v>
      </c>
      <c r="V241">
        <f t="shared" si="51"/>
        <v>3.5306002759895191E-2</v>
      </c>
      <c r="W241">
        <f t="shared" si="51"/>
        <v>3.5405838403171914E-2</v>
      </c>
      <c r="X241">
        <f t="shared" si="51"/>
        <v>3.5453369633666368E-2</v>
      </c>
      <c r="Y241">
        <f t="shared" si="51"/>
        <v>3.5529492200140129E-2</v>
      </c>
      <c r="Z241">
        <f t="shared" si="51"/>
        <v>3.5843193915963176E-2</v>
      </c>
      <c r="AA241">
        <f t="shared" si="51"/>
        <v>3.6116659517340034E-2</v>
      </c>
      <c r="AB241">
        <f t="shared" si="51"/>
        <v>3.6357767098103982E-2</v>
      </c>
      <c r="AC241">
        <f t="shared" si="51"/>
        <v>3.6797107624099358E-2</v>
      </c>
      <c r="AD241">
        <f t="shared" si="51"/>
        <v>3.6971844089523913E-2</v>
      </c>
      <c r="AE241">
        <f t="shared" si="51"/>
        <v>3.7399778628162773E-2</v>
      </c>
      <c r="AF241">
        <f t="shared" si="51"/>
        <v>3.780414266298348E-2</v>
      </c>
      <c r="AG241">
        <f t="shared" si="51"/>
        <v>3.8206423190342877E-2</v>
      </c>
      <c r="AH241">
        <f t="shared" si="51"/>
        <v>2.5523369561761096E-5</v>
      </c>
      <c r="AI241" t="str">
        <f t="shared" si="51"/>
        <v/>
      </c>
    </row>
    <row r="242" spans="1:35" x14ac:dyDescent="0.45">
      <c r="A242" s="26" t="str">
        <f t="shared" si="46"/>
        <v xml:space="preserve">  Small Pickup</v>
      </c>
      <c r="B242">
        <f t="shared" si="52"/>
        <v>1.9975734747969022E-3</v>
      </c>
      <c r="C242">
        <f t="shared" si="51"/>
        <v>2.8087050959279473E-3</v>
      </c>
      <c r="D242">
        <f t="shared" si="51"/>
        <v>3.4829363531814774E-3</v>
      </c>
      <c r="E242">
        <f t="shared" si="51"/>
        <v>4.0189576299742421E-3</v>
      </c>
      <c r="F242">
        <f t="shared" si="51"/>
        <v>4.4853022255297477E-3</v>
      </c>
      <c r="G242">
        <f t="shared" si="51"/>
        <v>4.8631366629529283E-3</v>
      </c>
      <c r="H242">
        <f t="shared" si="51"/>
        <v>5.2701775281675809E-3</v>
      </c>
      <c r="I242">
        <f t="shared" ref="C242:AI249" si="53">IF(I149=0,"",I56)</f>
        <v>6.5636407305061902E-3</v>
      </c>
      <c r="J242">
        <f t="shared" si="53"/>
        <v>7.842090499208693E-3</v>
      </c>
      <c r="K242">
        <f t="shared" si="53"/>
        <v>8.9826356765686337E-3</v>
      </c>
      <c r="L242">
        <f t="shared" si="53"/>
        <v>9.8969139021085287E-3</v>
      </c>
      <c r="M242">
        <f t="shared" si="53"/>
        <v>1.0621419408511523E-2</v>
      </c>
      <c r="N242">
        <f t="shared" si="53"/>
        <v>1.1442147978795981E-2</v>
      </c>
      <c r="O242">
        <f t="shared" si="53"/>
        <v>1.2073449946615024E-2</v>
      </c>
      <c r="P242">
        <f t="shared" si="53"/>
        <v>1.2596579472529287E-2</v>
      </c>
      <c r="Q242">
        <f t="shared" si="53"/>
        <v>1.3128996273079901E-2</v>
      </c>
      <c r="R242">
        <f t="shared" si="53"/>
        <v>1.3612677024125219E-2</v>
      </c>
      <c r="S242">
        <f t="shared" si="53"/>
        <v>1.3962157508611227E-2</v>
      </c>
      <c r="T242">
        <f t="shared" si="53"/>
        <v>1.4301127044167725E-2</v>
      </c>
      <c r="U242">
        <f t="shared" si="53"/>
        <v>1.4441361722726384E-2</v>
      </c>
      <c r="V242">
        <f t="shared" si="53"/>
        <v>1.455100398951764E-2</v>
      </c>
      <c r="W242">
        <f t="shared" si="53"/>
        <v>1.4674775662705294E-2</v>
      </c>
      <c r="X242">
        <f t="shared" si="53"/>
        <v>1.4656830240690286E-2</v>
      </c>
      <c r="Y242">
        <f t="shared" si="53"/>
        <v>1.455473566078733E-2</v>
      </c>
      <c r="Z242">
        <f t="shared" si="53"/>
        <v>1.4530888493433697E-2</v>
      </c>
      <c r="AA242">
        <f t="shared" si="53"/>
        <v>1.4436235420753072E-2</v>
      </c>
      <c r="AB242">
        <f t="shared" si="53"/>
        <v>1.4284088129391772E-2</v>
      </c>
      <c r="AC242">
        <f t="shared" si="53"/>
        <v>1.4227317740490046E-2</v>
      </c>
      <c r="AD242">
        <f t="shared" si="53"/>
        <v>1.3990088721612962E-2</v>
      </c>
      <c r="AE242">
        <f t="shared" si="53"/>
        <v>1.3884045845135586E-2</v>
      </c>
      <c r="AF242">
        <f t="shared" si="53"/>
        <v>1.3753458377501809E-2</v>
      </c>
      <c r="AG242">
        <f t="shared" si="53"/>
        <v>1.361568560182322E-2</v>
      </c>
      <c r="AH242">
        <f t="shared" si="53"/>
        <v>-2.3010485045439223E-5</v>
      </c>
      <c r="AI242" t="str">
        <f t="shared" si="53"/>
        <v/>
      </c>
    </row>
    <row r="243" spans="1:35" x14ac:dyDescent="0.45">
      <c r="A243" s="26" t="str">
        <f t="shared" si="46"/>
        <v xml:space="preserve">  Large Pickup</v>
      </c>
      <c r="B243" t="str">
        <f t="shared" si="52"/>
        <v/>
      </c>
      <c r="C243" t="str">
        <f t="shared" si="53"/>
        <v/>
      </c>
      <c r="D243" t="str">
        <f t="shared" si="53"/>
        <v/>
      </c>
      <c r="E243" t="str">
        <f t="shared" si="53"/>
        <v/>
      </c>
      <c r="F243" t="str">
        <f t="shared" si="53"/>
        <v/>
      </c>
      <c r="G243" t="str">
        <f t="shared" si="53"/>
        <v/>
      </c>
      <c r="H243" t="str">
        <f t="shared" si="53"/>
        <v/>
      </c>
      <c r="I243" t="str">
        <f t="shared" si="53"/>
        <v/>
      </c>
      <c r="J243" t="str">
        <f t="shared" si="53"/>
        <v/>
      </c>
      <c r="K243" t="str">
        <f t="shared" si="53"/>
        <v/>
      </c>
      <c r="L243" t="str">
        <f t="shared" si="53"/>
        <v/>
      </c>
      <c r="M243" t="str">
        <f t="shared" si="53"/>
        <v/>
      </c>
      <c r="N243" t="str">
        <f t="shared" si="53"/>
        <v/>
      </c>
      <c r="O243" t="str">
        <f t="shared" si="53"/>
        <v/>
      </c>
      <c r="P243" t="str">
        <f t="shared" si="53"/>
        <v/>
      </c>
      <c r="Q243" t="str">
        <f t="shared" si="53"/>
        <v/>
      </c>
      <c r="R243" t="str">
        <f t="shared" si="53"/>
        <v/>
      </c>
      <c r="S243" t="str">
        <f t="shared" si="53"/>
        <v/>
      </c>
      <c r="T243" t="str">
        <f t="shared" si="53"/>
        <v/>
      </c>
      <c r="U243" t="str">
        <f t="shared" si="53"/>
        <v/>
      </c>
      <c r="V243" t="str">
        <f t="shared" si="53"/>
        <v/>
      </c>
      <c r="W243" t="str">
        <f t="shared" si="53"/>
        <v/>
      </c>
      <c r="X243" t="str">
        <f t="shared" si="53"/>
        <v/>
      </c>
      <c r="Y243" t="str">
        <f t="shared" si="53"/>
        <v/>
      </c>
      <c r="Z243" t="str">
        <f t="shared" si="53"/>
        <v/>
      </c>
      <c r="AA243" t="str">
        <f t="shared" si="53"/>
        <v/>
      </c>
      <c r="AB243" t="str">
        <f t="shared" si="53"/>
        <v/>
      </c>
      <c r="AC243" t="str">
        <f t="shared" si="53"/>
        <v/>
      </c>
      <c r="AD243" t="str">
        <f t="shared" si="53"/>
        <v/>
      </c>
      <c r="AE243" t="str">
        <f t="shared" si="53"/>
        <v/>
      </c>
      <c r="AF243" t="str">
        <f t="shared" si="53"/>
        <v/>
      </c>
      <c r="AG243" t="str">
        <f t="shared" si="53"/>
        <v/>
      </c>
      <c r="AH243">
        <f t="shared" si="53"/>
        <v>2.8207641039664723E-5</v>
      </c>
      <c r="AI243" t="str">
        <f t="shared" si="53"/>
        <v/>
      </c>
    </row>
    <row r="244" spans="1:35" x14ac:dyDescent="0.45">
      <c r="A244" s="26" t="str">
        <f t="shared" si="46"/>
        <v xml:space="preserve">  Small Van</v>
      </c>
      <c r="B244" t="str">
        <f t="shared" si="52"/>
        <v/>
      </c>
      <c r="C244" t="str">
        <f t="shared" si="53"/>
        <v/>
      </c>
      <c r="D244" t="str">
        <f t="shared" si="53"/>
        <v/>
      </c>
      <c r="E244" t="str">
        <f t="shared" si="53"/>
        <v/>
      </c>
      <c r="F244" t="str">
        <f t="shared" si="53"/>
        <v/>
      </c>
      <c r="G244" t="str">
        <f t="shared" si="53"/>
        <v/>
      </c>
      <c r="H244" t="str">
        <f t="shared" si="53"/>
        <v/>
      </c>
      <c r="I244" t="str">
        <f t="shared" si="53"/>
        <v/>
      </c>
      <c r="J244" t="str">
        <f t="shared" si="53"/>
        <v/>
      </c>
      <c r="K244" t="str">
        <f t="shared" si="53"/>
        <v/>
      </c>
      <c r="L244" t="str">
        <f t="shared" si="53"/>
        <v/>
      </c>
      <c r="M244" t="str">
        <f t="shared" si="53"/>
        <v/>
      </c>
      <c r="N244" t="str">
        <f t="shared" si="53"/>
        <v/>
      </c>
      <c r="O244" t="str">
        <f t="shared" si="53"/>
        <v/>
      </c>
      <c r="P244" t="str">
        <f t="shared" si="53"/>
        <v/>
      </c>
      <c r="Q244" t="str">
        <f t="shared" si="53"/>
        <v/>
      </c>
      <c r="R244" t="str">
        <f t="shared" si="53"/>
        <v/>
      </c>
      <c r="S244" t="str">
        <f t="shared" si="53"/>
        <v/>
      </c>
      <c r="T244" t="str">
        <f t="shared" si="53"/>
        <v/>
      </c>
      <c r="U244" t="str">
        <f t="shared" si="53"/>
        <v/>
      </c>
      <c r="V244" t="str">
        <f t="shared" si="53"/>
        <v/>
      </c>
      <c r="W244" t="str">
        <f t="shared" si="53"/>
        <v/>
      </c>
      <c r="X244" t="str">
        <f t="shared" si="53"/>
        <v/>
      </c>
      <c r="Y244" t="str">
        <f t="shared" si="53"/>
        <v/>
      </c>
      <c r="Z244" t="str">
        <f t="shared" si="53"/>
        <v/>
      </c>
      <c r="AA244" t="str">
        <f t="shared" si="53"/>
        <v/>
      </c>
      <c r="AB244" t="str">
        <f t="shared" si="53"/>
        <v/>
      </c>
      <c r="AC244" t="str">
        <f t="shared" si="53"/>
        <v/>
      </c>
      <c r="AD244" t="str">
        <f t="shared" si="53"/>
        <v/>
      </c>
      <c r="AE244" t="str">
        <f t="shared" si="53"/>
        <v/>
      </c>
      <c r="AF244" t="str">
        <f t="shared" si="53"/>
        <v/>
      </c>
      <c r="AG244" t="str">
        <f t="shared" si="53"/>
        <v/>
      </c>
      <c r="AH244">
        <f t="shared" si="53"/>
        <v>4.3522337401346961E-5</v>
      </c>
      <c r="AI244" t="str">
        <f t="shared" si="53"/>
        <v/>
      </c>
    </row>
    <row r="245" spans="1:35" x14ac:dyDescent="0.45">
      <c r="A245" s="26" t="str">
        <f t="shared" si="46"/>
        <v xml:space="preserve">  Large Van</v>
      </c>
      <c r="B245">
        <f t="shared" si="52"/>
        <v>2.2467590182371714E-3</v>
      </c>
      <c r="C245">
        <f t="shared" si="53"/>
        <v>3.2179871200570366E-3</v>
      </c>
      <c r="D245">
        <f t="shared" si="53"/>
        <v>4.0040969030431528E-3</v>
      </c>
      <c r="E245">
        <f t="shared" si="53"/>
        <v>4.632042314303737E-3</v>
      </c>
      <c r="F245">
        <f t="shared" si="53"/>
        <v>5.1330397669499817E-3</v>
      </c>
      <c r="G245">
        <f t="shared" si="53"/>
        <v>5.5594529899432553E-3</v>
      </c>
      <c r="H245">
        <f t="shared" si="53"/>
        <v>6.1885850191221101E-3</v>
      </c>
      <c r="I245">
        <f t="shared" si="53"/>
        <v>7.6484537377544811E-3</v>
      </c>
      <c r="J245">
        <f t="shared" si="53"/>
        <v>9.1621818246593531E-3</v>
      </c>
      <c r="K245">
        <f t="shared" si="53"/>
        <v>1.0466082936811578E-2</v>
      </c>
      <c r="L245">
        <f t="shared" si="53"/>
        <v>1.1581582594209716E-2</v>
      </c>
      <c r="M245">
        <f t="shared" si="53"/>
        <v>1.253848520725398E-2</v>
      </c>
      <c r="N245">
        <f t="shared" si="53"/>
        <v>1.3374057737460554E-2</v>
      </c>
      <c r="O245">
        <f t="shared" si="53"/>
        <v>1.4132604391939557E-2</v>
      </c>
      <c r="P245">
        <f t="shared" si="53"/>
        <v>1.4813344286391713E-2</v>
      </c>
      <c r="Q245">
        <f t="shared" si="53"/>
        <v>1.5442489487006645E-2</v>
      </c>
      <c r="R245">
        <f t="shared" si="53"/>
        <v>1.5969011812785962E-2</v>
      </c>
      <c r="S245">
        <f t="shared" si="53"/>
        <v>1.6396396351818616E-2</v>
      </c>
      <c r="T245">
        <f t="shared" si="53"/>
        <v>1.6725961491178463E-2</v>
      </c>
      <c r="U245">
        <f t="shared" si="53"/>
        <v>1.6965802692893456E-2</v>
      </c>
      <c r="V245">
        <f t="shared" si="53"/>
        <v>1.7115161381805154E-2</v>
      </c>
      <c r="W245">
        <f t="shared" si="53"/>
        <v>1.7188959663734404E-2</v>
      </c>
      <c r="X245">
        <f t="shared" si="53"/>
        <v>1.7202682818649714E-2</v>
      </c>
      <c r="Y245">
        <f t="shared" si="53"/>
        <v>1.7157637035757844E-2</v>
      </c>
      <c r="Z245">
        <f t="shared" si="53"/>
        <v>1.7074532832679946E-2</v>
      </c>
      <c r="AA245">
        <f t="shared" si="53"/>
        <v>1.6965834905017574E-2</v>
      </c>
      <c r="AB245">
        <f t="shared" si="53"/>
        <v>1.6833532257127592E-2</v>
      </c>
      <c r="AC245">
        <f t="shared" si="53"/>
        <v>1.6689558849439241E-2</v>
      </c>
      <c r="AD245">
        <f t="shared" si="53"/>
        <v>1.65327346621774E-2</v>
      </c>
      <c r="AE245">
        <f t="shared" si="53"/>
        <v>1.6363865293131018E-2</v>
      </c>
      <c r="AF245">
        <f t="shared" si="53"/>
        <v>1.6191310101808937E-2</v>
      </c>
      <c r="AG245">
        <f t="shared" si="53"/>
        <v>1.6018714436550546E-2</v>
      </c>
      <c r="AH245">
        <f t="shared" si="53"/>
        <v>-1.1885803501586717E-5</v>
      </c>
      <c r="AI245" t="str">
        <f t="shared" si="53"/>
        <v/>
      </c>
    </row>
    <row r="246" spans="1:35" x14ac:dyDescent="0.45">
      <c r="A246" s="26" t="str">
        <f t="shared" si="46"/>
        <v xml:space="preserve">  Small Utility</v>
      </c>
      <c r="B246" t="str">
        <f t="shared" si="52"/>
        <v/>
      </c>
      <c r="C246">
        <f t="shared" si="53"/>
        <v>3.6704903498675002E-3</v>
      </c>
      <c r="D246">
        <f t="shared" si="53"/>
        <v>4.477957870310521E-3</v>
      </c>
      <c r="E246">
        <f t="shared" si="53"/>
        <v>5.0985728502339275E-3</v>
      </c>
      <c r="F246">
        <f t="shared" si="53"/>
        <v>5.5949916724765958E-3</v>
      </c>
      <c r="G246">
        <f t="shared" si="53"/>
        <v>6.0357717439808852E-3</v>
      </c>
      <c r="H246">
        <f t="shared" si="53"/>
        <v>6.5937861405482778E-3</v>
      </c>
      <c r="I246">
        <f t="shared" si="53"/>
        <v>8.0633794724855427E-3</v>
      </c>
      <c r="J246">
        <f t="shared" si="53"/>
        <v>9.6081231972376148E-3</v>
      </c>
      <c r="K246">
        <f t="shared" si="53"/>
        <v>1.0941141067895673E-2</v>
      </c>
      <c r="L246">
        <f t="shared" si="53"/>
        <v>1.204884301647121E-2</v>
      </c>
      <c r="M246">
        <f t="shared" si="53"/>
        <v>1.297842403687428E-2</v>
      </c>
      <c r="N246">
        <f t="shared" si="53"/>
        <v>1.383192820486644E-2</v>
      </c>
      <c r="O246">
        <f t="shared" si="53"/>
        <v>1.4567227374647027E-2</v>
      </c>
      <c r="P246">
        <f t="shared" si="53"/>
        <v>1.5206949866917067E-2</v>
      </c>
      <c r="Q246">
        <f t="shared" si="53"/>
        <v>1.5768592180095811E-2</v>
      </c>
      <c r="R246">
        <f t="shared" si="53"/>
        <v>1.626872673007199E-2</v>
      </c>
      <c r="S246">
        <f t="shared" si="53"/>
        <v>1.6659136753646268E-2</v>
      </c>
      <c r="T246">
        <f t="shared" si="53"/>
        <v>1.6976430497345155E-2</v>
      </c>
      <c r="U246">
        <f t="shared" si="53"/>
        <v>1.7161035013335053E-2</v>
      </c>
      <c r="V246">
        <f t="shared" si="53"/>
        <v>1.7271423380269317E-2</v>
      </c>
      <c r="W246">
        <f t="shared" si="53"/>
        <v>1.7335767333037287E-2</v>
      </c>
      <c r="X246">
        <f t="shared" si="53"/>
        <v>1.7305797485619136E-2</v>
      </c>
      <c r="Y246">
        <f t="shared" si="53"/>
        <v>1.72086323474262E-2</v>
      </c>
      <c r="Z246">
        <f t="shared" si="53"/>
        <v>1.711344431577521E-2</v>
      </c>
      <c r="AA246">
        <f t="shared" si="53"/>
        <v>1.6975304983923776E-2</v>
      </c>
      <c r="AB246">
        <f t="shared" si="53"/>
        <v>1.6803566335097345E-2</v>
      </c>
      <c r="AC246">
        <f t="shared" si="53"/>
        <v>1.665888115160705E-2</v>
      </c>
      <c r="AD246">
        <f t="shared" si="53"/>
        <v>1.6441268420480028E-2</v>
      </c>
      <c r="AE246">
        <f t="shared" si="53"/>
        <v>1.6262115111560907E-2</v>
      </c>
      <c r="AF246">
        <f t="shared" si="53"/>
        <v>1.6072777999901075E-2</v>
      </c>
      <c r="AG246">
        <f t="shared" si="53"/>
        <v>1.5878782166898458E-2</v>
      </c>
      <c r="AH246">
        <f t="shared" si="53"/>
        <v>-6.4679990206241298E-5</v>
      </c>
      <c r="AI246" t="str">
        <f t="shared" si="53"/>
        <v/>
      </c>
    </row>
    <row r="247" spans="1:35" x14ac:dyDescent="0.45">
      <c r="A247" s="26" t="str">
        <f t="shared" si="46"/>
        <v xml:space="preserve">  Large Utility</v>
      </c>
      <c r="B247" t="str">
        <f t="shared" si="52"/>
        <v/>
      </c>
      <c r="C247" t="str">
        <f t="shared" si="53"/>
        <v/>
      </c>
      <c r="D247" t="str">
        <f t="shared" si="53"/>
        <v/>
      </c>
      <c r="E247" t="str">
        <f t="shared" si="53"/>
        <v/>
      </c>
      <c r="F247" t="str">
        <f t="shared" si="53"/>
        <v/>
      </c>
      <c r="G247" t="str">
        <f t="shared" si="53"/>
        <v/>
      </c>
      <c r="H247" t="str">
        <f t="shared" si="53"/>
        <v/>
      </c>
      <c r="I247" t="str">
        <f t="shared" si="53"/>
        <v/>
      </c>
      <c r="J247" t="str">
        <f t="shared" si="53"/>
        <v/>
      </c>
      <c r="K247" t="str">
        <f t="shared" si="53"/>
        <v/>
      </c>
      <c r="L247" t="str">
        <f t="shared" si="53"/>
        <v/>
      </c>
      <c r="M247" t="str">
        <f t="shared" si="53"/>
        <v/>
      </c>
      <c r="N247" t="str">
        <f t="shared" si="53"/>
        <v/>
      </c>
      <c r="O247" t="str">
        <f t="shared" si="53"/>
        <v/>
      </c>
      <c r="P247" t="str">
        <f t="shared" si="53"/>
        <v/>
      </c>
      <c r="Q247" t="str">
        <f t="shared" si="53"/>
        <v/>
      </c>
      <c r="R247" t="str">
        <f t="shared" si="53"/>
        <v/>
      </c>
      <c r="S247" t="str">
        <f t="shared" si="53"/>
        <v/>
      </c>
      <c r="T247" t="str">
        <f t="shared" si="53"/>
        <v/>
      </c>
      <c r="U247" t="str">
        <f t="shared" si="53"/>
        <v/>
      </c>
      <c r="V247" t="str">
        <f t="shared" si="53"/>
        <v/>
      </c>
      <c r="W247" t="str">
        <f t="shared" si="53"/>
        <v/>
      </c>
      <c r="X247" t="str">
        <f t="shared" si="53"/>
        <v/>
      </c>
      <c r="Y247" t="str">
        <f t="shared" si="53"/>
        <v/>
      </c>
      <c r="Z247" t="str">
        <f t="shared" si="53"/>
        <v/>
      </c>
      <c r="AA247" t="str">
        <f t="shared" si="53"/>
        <v/>
      </c>
      <c r="AB247" t="str">
        <f t="shared" si="53"/>
        <v/>
      </c>
      <c r="AC247" t="str">
        <f t="shared" si="53"/>
        <v/>
      </c>
      <c r="AD247" t="str">
        <f t="shared" si="53"/>
        <v/>
      </c>
      <c r="AE247" t="str">
        <f t="shared" si="53"/>
        <v/>
      </c>
      <c r="AF247" t="str">
        <f t="shared" si="53"/>
        <v/>
      </c>
      <c r="AG247" t="str">
        <f t="shared" si="53"/>
        <v/>
      </c>
      <c r="AH247">
        <f t="shared" si="53"/>
        <v>-3.7056644810897784E-5</v>
      </c>
      <c r="AI247" t="str">
        <f t="shared" si="53"/>
        <v/>
      </c>
    </row>
    <row r="248" spans="1:35" x14ac:dyDescent="0.45">
      <c r="A248" s="26" t="str">
        <f t="shared" ref="A248:A249" si="54">A155</f>
        <v xml:space="preserve">  Small Crossover Trucks</v>
      </c>
      <c r="B248" t="str">
        <f t="shared" si="52"/>
        <v/>
      </c>
      <c r="C248" t="str">
        <f t="shared" si="53"/>
        <v/>
      </c>
      <c r="D248" t="str">
        <f t="shared" si="53"/>
        <v/>
      </c>
      <c r="E248" t="str">
        <f t="shared" si="53"/>
        <v/>
      </c>
      <c r="F248" t="str">
        <f t="shared" si="53"/>
        <v/>
      </c>
      <c r="G248" t="str">
        <f t="shared" si="53"/>
        <v/>
      </c>
      <c r="H248">
        <f t="shared" si="53"/>
        <v>3.4166860646603354E-2</v>
      </c>
      <c r="I248">
        <f t="shared" si="53"/>
        <v>4.2380875023896911E-2</v>
      </c>
      <c r="J248">
        <f t="shared" si="53"/>
        <v>5.0934623479520741E-2</v>
      </c>
      <c r="K248">
        <f t="shared" si="53"/>
        <v>5.8411171684466572E-2</v>
      </c>
      <c r="L248">
        <f t="shared" si="53"/>
        <v>6.4789251449471078E-2</v>
      </c>
      <c r="M248">
        <f t="shared" si="53"/>
        <v>7.0213926859169246E-2</v>
      </c>
      <c r="N248">
        <f t="shared" si="53"/>
        <v>7.5190180696835612E-2</v>
      </c>
      <c r="O248">
        <f t="shared" si="53"/>
        <v>7.9621328368847846E-2</v>
      </c>
      <c r="P248">
        <f t="shared" si="53"/>
        <v>8.3557721761706061E-2</v>
      </c>
      <c r="Q248">
        <f t="shared" si="53"/>
        <v>8.7072473763694411E-2</v>
      </c>
      <c r="R248">
        <f t="shared" si="53"/>
        <v>9.0202176777779752E-2</v>
      </c>
      <c r="S248">
        <f t="shared" si="53"/>
        <v>9.275898505859162E-2</v>
      </c>
      <c r="T248">
        <f t="shared" si="53"/>
        <v>9.4847700796453716E-2</v>
      </c>
      <c r="U248">
        <f t="shared" si="53"/>
        <v>9.6280552077530251E-2</v>
      </c>
      <c r="V248">
        <f t="shared" si="53"/>
        <v>9.7254380688500688E-2</v>
      </c>
      <c r="W248">
        <f t="shared" si="53"/>
        <v>9.7891442074321572E-2</v>
      </c>
      <c r="X248">
        <f t="shared" si="53"/>
        <v>9.8059064290039383E-2</v>
      </c>
      <c r="Y248">
        <f t="shared" si="53"/>
        <v>9.7855272414822003E-2</v>
      </c>
      <c r="Z248">
        <f t="shared" si="53"/>
        <v>9.7561880111097926E-2</v>
      </c>
      <c r="AA248">
        <f t="shared" si="53"/>
        <v>9.7050461332166243E-2</v>
      </c>
      <c r="AB248">
        <f t="shared" si="53"/>
        <v>9.6362604150691297E-2</v>
      </c>
      <c r="AC248">
        <f t="shared" si="53"/>
        <v>9.572503172833674E-2</v>
      </c>
      <c r="AD248">
        <f t="shared" si="53"/>
        <v>9.4801396851431477E-2</v>
      </c>
      <c r="AE248">
        <f t="shared" si="53"/>
        <v>9.3967022845207152E-2</v>
      </c>
      <c r="AF248">
        <f t="shared" si="53"/>
        <v>9.3079844296493713E-2</v>
      </c>
      <c r="AG248">
        <f t="shared" si="53"/>
        <v>9.2163246990595388E-2</v>
      </c>
      <c r="AH248">
        <f t="shared" si="53"/>
        <v>-2.6831471035276614E-6</v>
      </c>
      <c r="AI248" t="str">
        <f t="shared" si="53"/>
        <v/>
      </c>
    </row>
    <row r="249" spans="1:35" x14ac:dyDescent="0.45">
      <c r="A249" s="26" t="str">
        <f t="shared" si="54"/>
        <v xml:space="preserve">  Large Crossover Trucks</v>
      </c>
      <c r="B249" t="str">
        <f t="shared" si="52"/>
        <v/>
      </c>
      <c r="C249" t="str">
        <f t="shared" si="53"/>
        <v/>
      </c>
      <c r="D249" t="str">
        <f t="shared" si="53"/>
        <v/>
      </c>
      <c r="E249" t="str">
        <f t="shared" si="53"/>
        <v/>
      </c>
      <c r="F249" t="str">
        <f t="shared" si="53"/>
        <v/>
      </c>
      <c r="G249" t="str">
        <f t="shared" si="53"/>
        <v/>
      </c>
      <c r="H249" t="str">
        <f t="shared" si="53"/>
        <v/>
      </c>
      <c r="I249" t="str">
        <f t="shared" si="53"/>
        <v/>
      </c>
      <c r="J249" t="str">
        <f t="shared" si="53"/>
        <v/>
      </c>
      <c r="K249" t="str">
        <f t="shared" si="53"/>
        <v/>
      </c>
      <c r="L249" t="str">
        <f t="shared" si="53"/>
        <v/>
      </c>
      <c r="M249" t="str">
        <f t="shared" si="53"/>
        <v/>
      </c>
      <c r="N249" t="str">
        <f t="shared" si="53"/>
        <v/>
      </c>
      <c r="O249" t="str">
        <f t="shared" si="53"/>
        <v/>
      </c>
      <c r="P249" t="str">
        <f t="shared" si="53"/>
        <v/>
      </c>
      <c r="Q249" t="str">
        <f t="shared" si="53"/>
        <v/>
      </c>
      <c r="R249" t="str">
        <f t="shared" si="53"/>
        <v/>
      </c>
      <c r="S249" t="str">
        <f t="shared" si="53"/>
        <v/>
      </c>
      <c r="T249" t="str">
        <f t="shared" si="53"/>
        <v/>
      </c>
      <c r="U249" t="str">
        <f t="shared" si="53"/>
        <v/>
      </c>
      <c r="V249" t="str">
        <f t="shared" si="53"/>
        <v/>
      </c>
      <c r="W249" t="str">
        <f t="shared" si="53"/>
        <v/>
      </c>
      <c r="X249" t="str">
        <f t="shared" si="53"/>
        <v/>
      </c>
      <c r="Y249" t="str">
        <f t="shared" si="53"/>
        <v/>
      </c>
      <c r="Z249" t="str">
        <f t="shared" si="53"/>
        <v/>
      </c>
      <c r="AA249" t="str">
        <f t="shared" si="53"/>
        <v/>
      </c>
      <c r="AB249" t="str">
        <f t="shared" si="53"/>
        <v/>
      </c>
      <c r="AC249" t="str">
        <f t="shared" si="53"/>
        <v/>
      </c>
      <c r="AD249" t="str">
        <f t="shared" si="53"/>
        <v/>
      </c>
      <c r="AE249" t="str">
        <f t="shared" si="53"/>
        <v/>
      </c>
      <c r="AF249" t="str">
        <f t="shared" si="53"/>
        <v/>
      </c>
      <c r="AG249" t="str">
        <f t="shared" ref="AG249:AI249" si="55">IF(AG156=0,"",AG63)</f>
        <v/>
      </c>
      <c r="AH249">
        <f t="shared" si="55"/>
        <v>-1.9297132463766272E-6</v>
      </c>
      <c r="AI249" t="str">
        <f t="shared" si="55"/>
        <v/>
      </c>
    </row>
    <row r="251" spans="1:35" s="2" customFormat="1" x14ac:dyDescent="0.45">
      <c r="A251" s="2" t="s">
        <v>1066</v>
      </c>
    </row>
    <row r="252" spans="1:35" x14ac:dyDescent="0.45">
      <c r="B252">
        <v>2017</v>
      </c>
      <c r="C252">
        <v>2018</v>
      </c>
      <c r="D252">
        <v>2019</v>
      </c>
      <c r="E252">
        <v>2020</v>
      </c>
      <c r="F252">
        <v>2021</v>
      </c>
      <c r="G252">
        <v>2022</v>
      </c>
      <c r="H252">
        <v>2023</v>
      </c>
      <c r="I252">
        <v>2024</v>
      </c>
      <c r="J252">
        <v>2025</v>
      </c>
      <c r="K252">
        <v>2026</v>
      </c>
      <c r="L252">
        <v>2027</v>
      </c>
      <c r="M252">
        <v>2028</v>
      </c>
      <c r="N252">
        <v>2029</v>
      </c>
      <c r="O252">
        <v>2030</v>
      </c>
      <c r="P252">
        <v>2031</v>
      </c>
      <c r="Q252">
        <v>2032</v>
      </c>
      <c r="R252">
        <v>2033</v>
      </c>
      <c r="S252">
        <v>2034</v>
      </c>
      <c r="T252">
        <v>2035</v>
      </c>
      <c r="U252">
        <v>2036</v>
      </c>
      <c r="V252">
        <v>2037</v>
      </c>
      <c r="W252">
        <v>2038</v>
      </c>
      <c r="X252">
        <v>2039</v>
      </c>
      <c r="Y252">
        <v>2040</v>
      </c>
      <c r="Z252">
        <v>2041</v>
      </c>
      <c r="AA252">
        <v>2042</v>
      </c>
      <c r="AB252">
        <v>2043</v>
      </c>
      <c r="AC252">
        <v>2044</v>
      </c>
      <c r="AD252">
        <v>2045</v>
      </c>
      <c r="AE252">
        <v>2046</v>
      </c>
      <c r="AF252">
        <v>2047</v>
      </c>
      <c r="AG252">
        <v>2048</v>
      </c>
      <c r="AH252">
        <v>2049</v>
      </c>
      <c r="AI252">
        <v>2050</v>
      </c>
    </row>
    <row r="253" spans="1:35" x14ac:dyDescent="0.45">
      <c r="A253" t="s">
        <v>1067</v>
      </c>
      <c r="B253">
        <f t="shared" ref="B253:AI253" si="56">(SUM(SUMPRODUCT(B162:B177,B69:B84)/SUM(B162:B177)*B19,SUMPRODUCT(B87:B102,B180:B195)/SUM(B180:B195)*B20,SUMPRODUCT(B105:B120,B198:B213)/SUM(B198:B213)*B21)*10^3)*cpi_2018to2012</f>
        <v>50977.539875251299</v>
      </c>
      <c r="C253">
        <f t="shared" si="56"/>
        <v>51720.119810665332</v>
      </c>
      <c r="D253">
        <f t="shared" si="56"/>
        <v>51979.561386736292</v>
      </c>
      <c r="E253">
        <f t="shared" si="56"/>
        <v>51596.913726227656</v>
      </c>
      <c r="F253">
        <f t="shared" si="56"/>
        <v>51059.059739013675</v>
      </c>
      <c r="G253">
        <f t="shared" si="56"/>
        <v>50447.701198593764</v>
      </c>
      <c r="H253">
        <f t="shared" si="56"/>
        <v>49891.439556954552</v>
      </c>
      <c r="I253">
        <f t="shared" si="56"/>
        <v>49444.212948572596</v>
      </c>
      <c r="J253">
        <f t="shared" si="56"/>
        <v>49048.576393614887</v>
      </c>
      <c r="K253">
        <f t="shared" si="56"/>
        <v>48702.899228547933</v>
      </c>
      <c r="L253">
        <f t="shared" si="56"/>
        <v>48390.210789944045</v>
      </c>
      <c r="M253">
        <f t="shared" si="56"/>
        <v>48110.389585876008</v>
      </c>
      <c r="N253">
        <f t="shared" si="56"/>
        <v>47890.520673036241</v>
      </c>
      <c r="O253">
        <f t="shared" si="56"/>
        <v>47679.99869666079</v>
      </c>
      <c r="P253">
        <f t="shared" si="56"/>
        <v>47486.350322466518</v>
      </c>
      <c r="Q253">
        <f t="shared" si="56"/>
        <v>47257.178537690037</v>
      </c>
      <c r="R253">
        <f t="shared" si="56"/>
        <v>47035.169245436584</v>
      </c>
      <c r="S253">
        <f t="shared" si="56"/>
        <v>46825.859796231998</v>
      </c>
      <c r="T253">
        <f t="shared" si="56"/>
        <v>46640.500028067167</v>
      </c>
      <c r="U253">
        <f t="shared" si="56"/>
        <v>46463.243963923422</v>
      </c>
      <c r="V253">
        <f t="shared" si="56"/>
        <v>46308.21128609623</v>
      </c>
      <c r="W253">
        <f t="shared" si="56"/>
        <v>46178.296978699887</v>
      </c>
      <c r="X253">
        <f t="shared" si="56"/>
        <v>46132.46608084732</v>
      </c>
      <c r="Y253">
        <f t="shared" si="56"/>
        <v>46088.341421894169</v>
      </c>
      <c r="Z253">
        <f t="shared" si="56"/>
        <v>46057.353787396903</v>
      </c>
      <c r="AA253">
        <f t="shared" si="56"/>
        <v>46026.951264399686</v>
      </c>
      <c r="AB253">
        <f t="shared" si="56"/>
        <v>45997.134334484341</v>
      </c>
      <c r="AC253">
        <f t="shared" si="56"/>
        <v>45979.49000460752</v>
      </c>
      <c r="AD253">
        <f t="shared" si="56"/>
        <v>45951.887407678623</v>
      </c>
      <c r="AE253">
        <f t="shared" si="56"/>
        <v>45937.396545596355</v>
      </c>
      <c r="AF253">
        <f t="shared" si="56"/>
        <v>45924.169738833793</v>
      </c>
      <c r="AG253">
        <f t="shared" si="56"/>
        <v>45907.530071252317</v>
      </c>
      <c r="AH253">
        <f t="shared" si="56"/>
        <v>-14.135177596893023</v>
      </c>
      <c r="AI253" t="e">
        <f t="shared" si="56"/>
        <v>#DIV/0!</v>
      </c>
    </row>
    <row r="254" spans="1:35" x14ac:dyDescent="0.45">
      <c r="A254" t="s">
        <v>1075</v>
      </c>
      <c r="B254">
        <f t="shared" ref="B254:AI254" si="57">(SUM(SUMPRODUCT(B216:B231,B123:B138)/SUM(B216:B231)*B24,SUMPRODUCT(B234:B249,B141:B156)/SUM(B234:B249)*B25)*10^3)*cpi_2018to2012</f>
        <v>37997.732294200185</v>
      </c>
      <c r="C254">
        <f t="shared" si="57"/>
        <v>38423.827398294721</v>
      </c>
      <c r="D254">
        <f t="shared" si="57"/>
        <v>38417.329413166</v>
      </c>
      <c r="E254">
        <f t="shared" si="57"/>
        <v>38453.262029870617</v>
      </c>
      <c r="F254">
        <f t="shared" si="57"/>
        <v>38370.801503063718</v>
      </c>
      <c r="G254">
        <f t="shared" si="57"/>
        <v>38226.778722909803</v>
      </c>
      <c r="H254">
        <f t="shared" si="57"/>
        <v>38805.268478957274</v>
      </c>
      <c r="I254">
        <f t="shared" si="57"/>
        <v>38682.411001959052</v>
      </c>
      <c r="J254">
        <f t="shared" si="57"/>
        <v>38573.03998093211</v>
      </c>
      <c r="K254">
        <f t="shared" si="57"/>
        <v>38507.772032810368</v>
      </c>
      <c r="L254">
        <f t="shared" si="57"/>
        <v>38462.663910650015</v>
      </c>
      <c r="M254">
        <f t="shared" si="57"/>
        <v>38431.962456695808</v>
      </c>
      <c r="N254">
        <f t="shared" si="57"/>
        <v>38466.668796340033</v>
      </c>
      <c r="O254">
        <f t="shared" si="57"/>
        <v>38497.559970208378</v>
      </c>
      <c r="P254">
        <f t="shared" si="57"/>
        <v>38534.432210895764</v>
      </c>
      <c r="Q254">
        <f t="shared" si="57"/>
        <v>38530.388653808317</v>
      </c>
      <c r="R254">
        <f t="shared" si="57"/>
        <v>38524.185220055959</v>
      </c>
      <c r="S254">
        <f t="shared" si="57"/>
        <v>38514.789561112688</v>
      </c>
      <c r="T254">
        <f t="shared" si="57"/>
        <v>38514.928139380361</v>
      </c>
      <c r="U254">
        <f t="shared" si="57"/>
        <v>38501.281842221317</v>
      </c>
      <c r="V254">
        <f t="shared" si="57"/>
        <v>38491.132158749104</v>
      </c>
      <c r="W254">
        <f t="shared" si="57"/>
        <v>38489.830482147001</v>
      </c>
      <c r="X254">
        <f t="shared" si="57"/>
        <v>38504.474142731669</v>
      </c>
      <c r="Y254">
        <f t="shared" si="57"/>
        <v>38510.4434159913</v>
      </c>
      <c r="Z254">
        <f t="shared" si="57"/>
        <v>38526.299864591747</v>
      </c>
      <c r="AA254">
        <f t="shared" si="57"/>
        <v>38536.138758968482</v>
      </c>
      <c r="AB254">
        <f t="shared" si="57"/>
        <v>38540.562739545581</v>
      </c>
      <c r="AC254">
        <f t="shared" si="57"/>
        <v>38556.659116155679</v>
      </c>
      <c r="AD254">
        <f t="shared" si="57"/>
        <v>38553.687281020255</v>
      </c>
      <c r="AE254">
        <f t="shared" si="57"/>
        <v>38564.314059646094</v>
      </c>
      <c r="AF254">
        <f t="shared" si="57"/>
        <v>38573.215166948168</v>
      </c>
      <c r="AG254">
        <f t="shared" si="57"/>
        <v>38577.414188175164</v>
      </c>
      <c r="AH254">
        <f t="shared" si="57"/>
        <v>-0.82896238350691376</v>
      </c>
      <c r="AI254" t="e">
        <f t="shared" si="57"/>
        <v>#DIV/0!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J119"/>
  <sheetViews>
    <sheetView workbookViewId="0">
      <selection activeCell="C14" sqref="C14"/>
    </sheetView>
  </sheetViews>
  <sheetFormatPr defaultRowHeight="14.25" x14ac:dyDescent="0.45"/>
  <cols>
    <col min="1" max="1" width="3.3984375" customWidth="1"/>
    <col min="2" max="2" width="41.3984375" customWidth="1"/>
  </cols>
  <sheetData>
    <row r="1" spans="2:36" x14ac:dyDescent="0.45">
      <c r="B1" s="1" t="s">
        <v>1038</v>
      </c>
    </row>
    <row r="3" spans="2:36" x14ac:dyDescent="0.45">
      <c r="B3" s="1" t="s">
        <v>251</v>
      </c>
      <c r="C3">
        <f>'AEO 39'!C1</f>
        <v>2019</v>
      </c>
      <c r="D3">
        <f>'AEO 39'!D1</f>
        <v>2020</v>
      </c>
      <c r="E3">
        <f>'AEO 39'!E1</f>
        <v>2021</v>
      </c>
      <c r="F3">
        <f>'AEO 39'!F1</f>
        <v>2022</v>
      </c>
      <c r="G3">
        <f>'AEO 39'!G1</f>
        <v>2023</v>
      </c>
      <c r="H3">
        <f>'AEO 39'!H1</f>
        <v>2024</v>
      </c>
      <c r="I3">
        <f>'AEO 39'!I1</f>
        <v>2025</v>
      </c>
      <c r="J3">
        <f>'AEO 39'!J1</f>
        <v>2026</v>
      </c>
      <c r="K3">
        <f>'AEO 39'!K1</f>
        <v>2027</v>
      </c>
      <c r="L3">
        <f>'AEO 39'!L1</f>
        <v>2028</v>
      </c>
      <c r="M3">
        <f>'AEO 39'!M1</f>
        <v>2029</v>
      </c>
      <c r="N3">
        <f>'AEO 39'!N1</f>
        <v>2030</v>
      </c>
      <c r="O3">
        <f>'AEO 39'!O1</f>
        <v>2031</v>
      </c>
      <c r="P3">
        <f>'AEO 39'!P1</f>
        <v>2032</v>
      </c>
      <c r="Q3">
        <f>'AEO 39'!Q1</f>
        <v>2033</v>
      </c>
      <c r="R3">
        <f>'AEO 39'!R1</f>
        <v>2034</v>
      </c>
      <c r="S3">
        <f>'AEO 39'!S1</f>
        <v>2035</v>
      </c>
      <c r="T3">
        <f>'AEO 39'!T1</f>
        <v>2036</v>
      </c>
      <c r="U3">
        <f>'AEO 39'!U1</f>
        <v>2037</v>
      </c>
      <c r="V3">
        <f>'AEO 39'!V1</f>
        <v>2038</v>
      </c>
      <c r="W3">
        <f>'AEO 39'!W1</f>
        <v>2039</v>
      </c>
      <c r="X3">
        <f>'AEO 39'!X1</f>
        <v>2040</v>
      </c>
      <c r="Y3">
        <f>'AEO 39'!Y1</f>
        <v>2041</v>
      </c>
      <c r="Z3">
        <f>'AEO 39'!Z1</f>
        <v>2042</v>
      </c>
      <c r="AA3">
        <f>'AEO 39'!AA1</f>
        <v>2043</v>
      </c>
      <c r="AB3">
        <f>'AEO 39'!AB1</f>
        <v>2044</v>
      </c>
      <c r="AC3">
        <f>'AEO 39'!AC1</f>
        <v>2045</v>
      </c>
      <c r="AD3">
        <f>'AEO 39'!AD1</f>
        <v>2046</v>
      </c>
      <c r="AE3">
        <f>'AEO 39'!AE1</f>
        <v>2047</v>
      </c>
      <c r="AF3">
        <f>'AEO 39'!AF1</f>
        <v>2048</v>
      </c>
      <c r="AG3">
        <f>'AEO 39'!AG1</f>
        <v>2049</v>
      </c>
      <c r="AH3">
        <f>'AEO 39'!AH1</f>
        <v>2050</v>
      </c>
      <c r="AI3">
        <f>'AEO 39'!AI1</f>
        <v>0</v>
      </c>
      <c r="AJ3">
        <f>'AEO 39'!AJ1</f>
        <v>0</v>
      </c>
    </row>
    <row r="4" spans="2:36" x14ac:dyDescent="0.45">
      <c r="B4" s="18" t="s">
        <v>1000</v>
      </c>
      <c r="C4">
        <f>INDEX('AEO 39'!$17:$17,MATCH('LDV Shares'!C$3,'AEO 39'!$1:$1,0))/(INDEX('AEO 39'!$17:$17,MATCH('LDV Shares'!C$3,'AEO 39'!$1:$1,0))+INDEX('AEO 39'!$43:$43,MATCH('LDV Shares'!C$3,'AEO 39'!$1:$1,0)))</f>
        <v>0.99559512054830157</v>
      </c>
      <c r="D4">
        <f>INDEX('AEO 39'!$17:$17,MATCH('LDV Shares'!D$3,'AEO 39'!$1:$1,0))/(INDEX('AEO 39'!$17:$17,MATCH('LDV Shares'!D$3,'AEO 39'!$1:$1,0))+INDEX('AEO 39'!$43:$43,MATCH('LDV Shares'!D$3,'AEO 39'!$1:$1,0)))</f>
        <v>0.99492945958783152</v>
      </c>
      <c r="E4">
        <f>INDEX('AEO 39'!$17:$17,MATCH('LDV Shares'!E$3,'AEO 39'!$1:$1,0))/(INDEX('AEO 39'!$17:$17,MATCH('LDV Shares'!E$3,'AEO 39'!$1:$1,0))+INDEX('AEO 39'!$43:$43,MATCH('LDV Shares'!E$3,'AEO 39'!$1:$1,0)))</f>
        <v>0.99407751642765096</v>
      </c>
      <c r="F4">
        <f>INDEX('AEO 39'!$17:$17,MATCH('LDV Shares'!F$3,'AEO 39'!$1:$1,0))/(INDEX('AEO 39'!$17:$17,MATCH('LDV Shares'!F$3,'AEO 39'!$1:$1,0))+INDEX('AEO 39'!$43:$43,MATCH('LDV Shares'!F$3,'AEO 39'!$1:$1,0)))</f>
        <v>0.99303565020122475</v>
      </c>
      <c r="G4">
        <f>INDEX('AEO 39'!$17:$17,MATCH('LDV Shares'!G$3,'AEO 39'!$1:$1,0))/(INDEX('AEO 39'!$17:$17,MATCH('LDV Shares'!G$3,'AEO 39'!$1:$1,0))+INDEX('AEO 39'!$43:$43,MATCH('LDV Shares'!G$3,'AEO 39'!$1:$1,0)))</f>
        <v>0.9920085701179695</v>
      </c>
      <c r="H4">
        <f>INDEX('AEO 39'!$17:$17,MATCH('LDV Shares'!H$3,'AEO 39'!$1:$1,0))/(INDEX('AEO 39'!$17:$17,MATCH('LDV Shares'!H$3,'AEO 39'!$1:$1,0))+INDEX('AEO 39'!$43:$43,MATCH('LDV Shares'!H$3,'AEO 39'!$1:$1,0)))</f>
        <v>0.99107097016185342</v>
      </c>
      <c r="I4">
        <f>INDEX('AEO 39'!$17:$17,MATCH('LDV Shares'!I$3,'AEO 39'!$1:$1,0))/(INDEX('AEO 39'!$17:$17,MATCH('LDV Shares'!I$3,'AEO 39'!$1:$1,0))+INDEX('AEO 39'!$43:$43,MATCH('LDV Shares'!I$3,'AEO 39'!$1:$1,0)))</f>
        <v>0.99015306270415027</v>
      </c>
      <c r="J4">
        <f>INDEX('AEO 39'!$17:$17,MATCH('LDV Shares'!J$3,'AEO 39'!$1:$1,0))/(INDEX('AEO 39'!$17:$17,MATCH('LDV Shares'!J$3,'AEO 39'!$1:$1,0))+INDEX('AEO 39'!$43:$43,MATCH('LDV Shares'!J$3,'AEO 39'!$1:$1,0)))</f>
        <v>0.98928734276495078</v>
      </c>
      <c r="K4">
        <f>INDEX('AEO 39'!$17:$17,MATCH('LDV Shares'!K$3,'AEO 39'!$1:$1,0))/(INDEX('AEO 39'!$17:$17,MATCH('LDV Shares'!K$3,'AEO 39'!$1:$1,0))+INDEX('AEO 39'!$43:$43,MATCH('LDV Shares'!K$3,'AEO 39'!$1:$1,0)))</f>
        <v>0.98844720529702079</v>
      </c>
      <c r="L4">
        <f>INDEX('AEO 39'!$17:$17,MATCH('LDV Shares'!L$3,'AEO 39'!$1:$1,0))/(INDEX('AEO 39'!$17:$17,MATCH('LDV Shares'!L$3,'AEO 39'!$1:$1,0))+INDEX('AEO 39'!$43:$43,MATCH('LDV Shares'!L$3,'AEO 39'!$1:$1,0)))</f>
        <v>0.98766308884118803</v>
      </c>
      <c r="M4">
        <f>INDEX('AEO 39'!$17:$17,MATCH('LDV Shares'!M$3,'AEO 39'!$1:$1,0))/(INDEX('AEO 39'!$17:$17,MATCH('LDV Shares'!M$3,'AEO 39'!$1:$1,0))+INDEX('AEO 39'!$43:$43,MATCH('LDV Shares'!M$3,'AEO 39'!$1:$1,0)))</f>
        <v>0.98691513748916626</v>
      </c>
      <c r="N4">
        <f>INDEX('AEO 39'!$17:$17,MATCH('LDV Shares'!N$3,'AEO 39'!$1:$1,0))/(INDEX('AEO 39'!$17:$17,MATCH('LDV Shares'!N$3,'AEO 39'!$1:$1,0))+INDEX('AEO 39'!$43:$43,MATCH('LDV Shares'!N$3,'AEO 39'!$1:$1,0)))</f>
        <v>0.98620086507571025</v>
      </c>
      <c r="O4">
        <f>INDEX('AEO 39'!$17:$17,MATCH('LDV Shares'!O$3,'AEO 39'!$1:$1,0))/(INDEX('AEO 39'!$17:$17,MATCH('LDV Shares'!O$3,'AEO 39'!$1:$1,0))+INDEX('AEO 39'!$43:$43,MATCH('LDV Shares'!O$3,'AEO 39'!$1:$1,0)))</f>
        <v>0.98554674808162834</v>
      </c>
      <c r="P4">
        <f>INDEX('AEO 39'!$17:$17,MATCH('LDV Shares'!P$3,'AEO 39'!$1:$1,0))/(INDEX('AEO 39'!$17:$17,MATCH('LDV Shares'!P$3,'AEO 39'!$1:$1,0))+INDEX('AEO 39'!$43:$43,MATCH('LDV Shares'!P$3,'AEO 39'!$1:$1,0)))</f>
        <v>0.9849486416653811</v>
      </c>
      <c r="Q4">
        <f>INDEX('AEO 39'!$17:$17,MATCH('LDV Shares'!Q$3,'AEO 39'!$1:$1,0))/(INDEX('AEO 39'!$17:$17,MATCH('LDV Shares'!Q$3,'AEO 39'!$1:$1,0))+INDEX('AEO 39'!$43:$43,MATCH('LDV Shares'!Q$3,'AEO 39'!$1:$1,0)))</f>
        <v>0.98442389460500046</v>
      </c>
      <c r="R4">
        <f>INDEX('AEO 39'!$17:$17,MATCH('LDV Shares'!R$3,'AEO 39'!$1:$1,0))/(INDEX('AEO 39'!$17:$17,MATCH('LDV Shares'!R$3,'AEO 39'!$1:$1,0))+INDEX('AEO 39'!$43:$43,MATCH('LDV Shares'!R$3,'AEO 39'!$1:$1,0)))</f>
        <v>0.98396295401900291</v>
      </c>
      <c r="S4">
        <f>INDEX('AEO 39'!$17:$17,MATCH('LDV Shares'!S$3,'AEO 39'!$1:$1,0))/(INDEX('AEO 39'!$17:$17,MATCH('LDV Shares'!S$3,'AEO 39'!$1:$1,0))+INDEX('AEO 39'!$43:$43,MATCH('LDV Shares'!S$3,'AEO 39'!$1:$1,0)))</f>
        <v>0.98357664060572214</v>
      </c>
      <c r="T4">
        <f>INDEX('AEO 39'!$17:$17,MATCH('LDV Shares'!T$3,'AEO 39'!$1:$1,0))/(INDEX('AEO 39'!$17:$17,MATCH('LDV Shares'!T$3,'AEO 39'!$1:$1,0))+INDEX('AEO 39'!$43:$43,MATCH('LDV Shares'!T$3,'AEO 39'!$1:$1,0)))</f>
        <v>0.98326269019011669</v>
      </c>
      <c r="U4">
        <f>INDEX('AEO 39'!$17:$17,MATCH('LDV Shares'!U$3,'AEO 39'!$1:$1,0))/(INDEX('AEO 39'!$17:$17,MATCH('LDV Shares'!U$3,'AEO 39'!$1:$1,0))+INDEX('AEO 39'!$43:$43,MATCH('LDV Shares'!U$3,'AEO 39'!$1:$1,0)))</f>
        <v>0.9830127529402698</v>
      </c>
      <c r="V4">
        <f>INDEX('AEO 39'!$17:$17,MATCH('LDV Shares'!V$3,'AEO 39'!$1:$1,0))/(INDEX('AEO 39'!$17:$17,MATCH('LDV Shares'!V$3,'AEO 39'!$1:$1,0))+INDEX('AEO 39'!$43:$43,MATCH('LDV Shares'!V$3,'AEO 39'!$1:$1,0)))</f>
        <v>0.98281107231432963</v>
      </c>
      <c r="W4">
        <f>INDEX('AEO 39'!$17:$17,MATCH('LDV Shares'!W$3,'AEO 39'!$1:$1,0))/(INDEX('AEO 39'!$17:$17,MATCH('LDV Shares'!W$3,'AEO 39'!$1:$1,0))+INDEX('AEO 39'!$43:$43,MATCH('LDV Shares'!W$3,'AEO 39'!$1:$1,0)))</f>
        <v>0.98265883866580783</v>
      </c>
      <c r="X4">
        <f>INDEX('AEO 39'!$17:$17,MATCH('LDV Shares'!X$3,'AEO 39'!$1:$1,0))/(INDEX('AEO 39'!$17:$17,MATCH('LDV Shares'!X$3,'AEO 39'!$1:$1,0))+INDEX('AEO 39'!$43:$43,MATCH('LDV Shares'!X$3,'AEO 39'!$1:$1,0)))</f>
        <v>0.98254829515298969</v>
      </c>
      <c r="Y4">
        <f>INDEX('AEO 39'!$17:$17,MATCH('LDV Shares'!Y$3,'AEO 39'!$1:$1,0))/(INDEX('AEO 39'!$17:$17,MATCH('LDV Shares'!Y$3,'AEO 39'!$1:$1,0))+INDEX('AEO 39'!$43:$43,MATCH('LDV Shares'!Y$3,'AEO 39'!$1:$1,0)))</f>
        <v>0.98247604777341391</v>
      </c>
      <c r="Z4">
        <f>INDEX('AEO 39'!$17:$17,MATCH('LDV Shares'!Z$3,'AEO 39'!$1:$1,0))/(INDEX('AEO 39'!$17:$17,MATCH('LDV Shares'!Z$3,'AEO 39'!$1:$1,0))+INDEX('AEO 39'!$43:$43,MATCH('LDV Shares'!Z$3,'AEO 39'!$1:$1,0)))</f>
        <v>0.98244517894368488</v>
      </c>
      <c r="AA4">
        <f>INDEX('AEO 39'!$17:$17,MATCH('LDV Shares'!AA$3,'AEO 39'!$1:$1,0))/(INDEX('AEO 39'!$17:$17,MATCH('LDV Shares'!AA$3,'AEO 39'!$1:$1,0))+INDEX('AEO 39'!$43:$43,MATCH('LDV Shares'!AA$3,'AEO 39'!$1:$1,0)))</f>
        <v>0.98244129880778452</v>
      </c>
      <c r="AB4">
        <f>INDEX('AEO 39'!$17:$17,MATCH('LDV Shares'!AB$3,'AEO 39'!$1:$1,0))/(INDEX('AEO 39'!$17:$17,MATCH('LDV Shares'!AB$3,'AEO 39'!$1:$1,0))+INDEX('AEO 39'!$43:$43,MATCH('LDV Shares'!AB$3,'AEO 39'!$1:$1,0)))</f>
        <v>0.98245809135215278</v>
      </c>
      <c r="AC4">
        <f>INDEX('AEO 39'!$17:$17,MATCH('LDV Shares'!AC$3,'AEO 39'!$1:$1,0))/(INDEX('AEO 39'!$17:$17,MATCH('LDV Shares'!AC$3,'AEO 39'!$1:$1,0))+INDEX('AEO 39'!$43:$43,MATCH('LDV Shares'!AC$3,'AEO 39'!$1:$1,0)))</f>
        <v>0.98250055794184665</v>
      </c>
      <c r="AD4">
        <f>INDEX('AEO 39'!$17:$17,MATCH('LDV Shares'!AD$3,'AEO 39'!$1:$1,0))/(INDEX('AEO 39'!$17:$17,MATCH('LDV Shares'!AD$3,'AEO 39'!$1:$1,0))+INDEX('AEO 39'!$43:$43,MATCH('LDV Shares'!AD$3,'AEO 39'!$1:$1,0)))</f>
        <v>0.98254904489997019</v>
      </c>
      <c r="AE4">
        <f>INDEX('AEO 39'!$17:$17,MATCH('LDV Shares'!AE$3,'AEO 39'!$1:$1,0))/(INDEX('AEO 39'!$17:$17,MATCH('LDV Shares'!AE$3,'AEO 39'!$1:$1,0))+INDEX('AEO 39'!$43:$43,MATCH('LDV Shares'!AE$3,'AEO 39'!$1:$1,0)))</f>
        <v>0.98259743222778517</v>
      </c>
      <c r="AF4">
        <f>INDEX('AEO 39'!$17:$17,MATCH('LDV Shares'!AF$3,'AEO 39'!$1:$1,0))/(INDEX('AEO 39'!$17:$17,MATCH('LDV Shares'!AF$3,'AEO 39'!$1:$1,0))+INDEX('AEO 39'!$43:$43,MATCH('LDV Shares'!AF$3,'AEO 39'!$1:$1,0)))</f>
        <v>0.98265155253052516</v>
      </c>
      <c r="AG4">
        <f>INDEX('AEO 39'!$17:$17,MATCH('LDV Shares'!AG$3,'AEO 39'!$1:$1,0))/(INDEX('AEO 39'!$17:$17,MATCH('LDV Shares'!AG$3,'AEO 39'!$1:$1,0))+INDEX('AEO 39'!$43:$43,MATCH('LDV Shares'!AG$3,'AEO 39'!$1:$1,0)))</f>
        <v>0.9827090996102964</v>
      </c>
      <c r="AH4">
        <f>INDEX('AEO 39'!$17:$17,MATCH('LDV Shares'!AH$3,'AEO 39'!$1:$1,0))/(INDEX('AEO 39'!$17:$17,MATCH('LDV Shares'!AH$3,'AEO 39'!$1:$1,0))+INDEX('AEO 39'!$43:$43,MATCH('LDV Shares'!AH$3,'AEO 39'!$1:$1,0)))</f>
        <v>0.98277021096022221</v>
      </c>
      <c r="AI4" t="e">
        <f>INDEX('AEO 39'!$17:$17,MATCH('LDV Shares'!AI$3,'AEO 39'!$1:$1,0))/(INDEX('AEO 39'!$17:$17,MATCH('LDV Shares'!AI$3,'AEO 39'!$1:$1,0))+INDEX('AEO 39'!$43:$43,MATCH('LDV Shares'!AI$3,'AEO 39'!$1:$1,0)))</f>
        <v>#N/A</v>
      </c>
      <c r="AJ4" t="e">
        <f>INDEX('AEO 39'!$17:$17,MATCH('LDV Shares'!AJ$3,'AEO 39'!$1:$1,0))/(INDEX('AEO 39'!$17:$17,MATCH('LDV Shares'!AJ$3,'AEO 39'!$1:$1,0))+INDEX('AEO 39'!$43:$43,MATCH('LDV Shares'!AJ$3,'AEO 39'!$1:$1,0)))</f>
        <v>#N/A</v>
      </c>
    </row>
    <row r="5" spans="2:36" x14ac:dyDescent="0.45">
      <c r="B5" s="18" t="s">
        <v>1001</v>
      </c>
      <c r="C5">
        <f>INDEX('AEO 39'!$43:$43,MATCH('LDV Shares'!C$3,'AEO 39'!$1:$1,0))/(INDEX('AEO 39'!$17:$17,MATCH('LDV Shares'!C$3,'AEO 39'!$1:$1,0))+INDEX('AEO 39'!$43:$43,MATCH('LDV Shares'!C$3,'AEO 39'!$1:$1,0)))</f>
        <v>4.4048794516984915E-3</v>
      </c>
      <c r="D5">
        <f>INDEX('AEO 39'!$43:$43,MATCH('LDV Shares'!D$3,'AEO 39'!$1:$1,0))/(INDEX('AEO 39'!$17:$17,MATCH('LDV Shares'!D$3,'AEO 39'!$1:$1,0))+INDEX('AEO 39'!$43:$43,MATCH('LDV Shares'!D$3,'AEO 39'!$1:$1,0)))</f>
        <v>5.0705404121684956E-3</v>
      </c>
      <c r="E5">
        <f>INDEX('AEO 39'!$43:$43,MATCH('LDV Shares'!E$3,'AEO 39'!$1:$1,0))/(INDEX('AEO 39'!$17:$17,MATCH('LDV Shares'!E$3,'AEO 39'!$1:$1,0))+INDEX('AEO 39'!$43:$43,MATCH('LDV Shares'!E$3,'AEO 39'!$1:$1,0)))</f>
        <v>5.922483572349084E-3</v>
      </c>
      <c r="F5">
        <f>INDEX('AEO 39'!$43:$43,MATCH('LDV Shares'!F$3,'AEO 39'!$1:$1,0))/(INDEX('AEO 39'!$17:$17,MATCH('LDV Shares'!F$3,'AEO 39'!$1:$1,0))+INDEX('AEO 39'!$43:$43,MATCH('LDV Shares'!F$3,'AEO 39'!$1:$1,0)))</f>
        <v>6.9643497987752264E-3</v>
      </c>
      <c r="G5">
        <f>INDEX('AEO 39'!$43:$43,MATCH('LDV Shares'!G$3,'AEO 39'!$1:$1,0))/(INDEX('AEO 39'!$17:$17,MATCH('LDV Shares'!G$3,'AEO 39'!$1:$1,0))+INDEX('AEO 39'!$43:$43,MATCH('LDV Shares'!G$3,'AEO 39'!$1:$1,0)))</f>
        <v>7.9914298820305298E-3</v>
      </c>
      <c r="H5">
        <f>INDEX('AEO 39'!$43:$43,MATCH('LDV Shares'!H$3,'AEO 39'!$1:$1,0))/(INDEX('AEO 39'!$17:$17,MATCH('LDV Shares'!H$3,'AEO 39'!$1:$1,0))+INDEX('AEO 39'!$43:$43,MATCH('LDV Shares'!H$3,'AEO 39'!$1:$1,0)))</f>
        <v>8.9290298381466317E-3</v>
      </c>
      <c r="I5">
        <f>INDEX('AEO 39'!$43:$43,MATCH('LDV Shares'!I$3,'AEO 39'!$1:$1,0))/(INDEX('AEO 39'!$17:$17,MATCH('LDV Shares'!I$3,'AEO 39'!$1:$1,0))+INDEX('AEO 39'!$43:$43,MATCH('LDV Shares'!I$3,'AEO 39'!$1:$1,0)))</f>
        <v>9.8469372958497024E-3</v>
      </c>
      <c r="J5">
        <f>INDEX('AEO 39'!$43:$43,MATCH('LDV Shares'!J$3,'AEO 39'!$1:$1,0))/(INDEX('AEO 39'!$17:$17,MATCH('LDV Shares'!J$3,'AEO 39'!$1:$1,0))+INDEX('AEO 39'!$43:$43,MATCH('LDV Shares'!J$3,'AEO 39'!$1:$1,0)))</f>
        <v>1.0712657235049246E-2</v>
      </c>
      <c r="K5">
        <f>INDEX('AEO 39'!$43:$43,MATCH('LDV Shares'!K$3,'AEO 39'!$1:$1,0))/(INDEX('AEO 39'!$17:$17,MATCH('LDV Shares'!K$3,'AEO 39'!$1:$1,0))+INDEX('AEO 39'!$43:$43,MATCH('LDV Shares'!K$3,'AEO 39'!$1:$1,0)))</f>
        <v>1.1552794702979282E-2</v>
      </c>
      <c r="L5">
        <f>INDEX('AEO 39'!$43:$43,MATCH('LDV Shares'!L$3,'AEO 39'!$1:$1,0))/(INDEX('AEO 39'!$17:$17,MATCH('LDV Shares'!L$3,'AEO 39'!$1:$1,0))+INDEX('AEO 39'!$43:$43,MATCH('LDV Shares'!L$3,'AEO 39'!$1:$1,0)))</f>
        <v>1.2336911158811933E-2</v>
      </c>
      <c r="M5">
        <f>INDEX('AEO 39'!$43:$43,MATCH('LDV Shares'!M$3,'AEO 39'!$1:$1,0))/(INDEX('AEO 39'!$17:$17,MATCH('LDV Shares'!M$3,'AEO 39'!$1:$1,0))+INDEX('AEO 39'!$43:$43,MATCH('LDV Shares'!M$3,'AEO 39'!$1:$1,0)))</f>
        <v>1.3084862510833703E-2</v>
      </c>
      <c r="N5">
        <f>INDEX('AEO 39'!$43:$43,MATCH('LDV Shares'!N$3,'AEO 39'!$1:$1,0))/(INDEX('AEO 39'!$17:$17,MATCH('LDV Shares'!N$3,'AEO 39'!$1:$1,0))+INDEX('AEO 39'!$43:$43,MATCH('LDV Shares'!N$3,'AEO 39'!$1:$1,0)))</f>
        <v>1.3799134924289731E-2</v>
      </c>
      <c r="O5">
        <f>INDEX('AEO 39'!$43:$43,MATCH('LDV Shares'!O$3,'AEO 39'!$1:$1,0))/(INDEX('AEO 39'!$17:$17,MATCH('LDV Shares'!O$3,'AEO 39'!$1:$1,0))+INDEX('AEO 39'!$43:$43,MATCH('LDV Shares'!O$3,'AEO 39'!$1:$1,0)))</f>
        <v>1.4453251918371643E-2</v>
      </c>
      <c r="P5">
        <f>INDEX('AEO 39'!$43:$43,MATCH('LDV Shares'!P$3,'AEO 39'!$1:$1,0))/(INDEX('AEO 39'!$17:$17,MATCH('LDV Shares'!P$3,'AEO 39'!$1:$1,0))+INDEX('AEO 39'!$43:$43,MATCH('LDV Shares'!P$3,'AEO 39'!$1:$1,0)))</f>
        <v>1.5051358334618856E-2</v>
      </c>
      <c r="Q5">
        <f>INDEX('AEO 39'!$43:$43,MATCH('LDV Shares'!Q$3,'AEO 39'!$1:$1,0))/(INDEX('AEO 39'!$17:$17,MATCH('LDV Shares'!Q$3,'AEO 39'!$1:$1,0))+INDEX('AEO 39'!$43:$43,MATCH('LDV Shares'!Q$3,'AEO 39'!$1:$1,0)))</f>
        <v>1.5576105394999512E-2</v>
      </c>
      <c r="R5">
        <f>INDEX('AEO 39'!$43:$43,MATCH('LDV Shares'!R$3,'AEO 39'!$1:$1,0))/(INDEX('AEO 39'!$17:$17,MATCH('LDV Shares'!R$3,'AEO 39'!$1:$1,0))+INDEX('AEO 39'!$43:$43,MATCH('LDV Shares'!R$3,'AEO 39'!$1:$1,0)))</f>
        <v>1.6037045980997051E-2</v>
      </c>
      <c r="S5">
        <f>INDEX('AEO 39'!$43:$43,MATCH('LDV Shares'!S$3,'AEO 39'!$1:$1,0))/(INDEX('AEO 39'!$17:$17,MATCH('LDV Shares'!S$3,'AEO 39'!$1:$1,0))+INDEX('AEO 39'!$43:$43,MATCH('LDV Shares'!S$3,'AEO 39'!$1:$1,0)))</f>
        <v>1.6423359394277876E-2</v>
      </c>
      <c r="T5">
        <f>INDEX('AEO 39'!$43:$43,MATCH('LDV Shares'!T$3,'AEO 39'!$1:$1,0))/(INDEX('AEO 39'!$17:$17,MATCH('LDV Shares'!T$3,'AEO 39'!$1:$1,0))+INDEX('AEO 39'!$43:$43,MATCH('LDV Shares'!T$3,'AEO 39'!$1:$1,0)))</f>
        <v>1.6737309809883378E-2</v>
      </c>
      <c r="U5">
        <f>INDEX('AEO 39'!$43:$43,MATCH('LDV Shares'!U$3,'AEO 39'!$1:$1,0))/(INDEX('AEO 39'!$17:$17,MATCH('LDV Shares'!U$3,'AEO 39'!$1:$1,0))+INDEX('AEO 39'!$43:$43,MATCH('LDV Shares'!U$3,'AEO 39'!$1:$1,0)))</f>
        <v>1.6987247059730204E-2</v>
      </c>
      <c r="V5">
        <f>INDEX('AEO 39'!$43:$43,MATCH('LDV Shares'!V$3,'AEO 39'!$1:$1,0))/(INDEX('AEO 39'!$17:$17,MATCH('LDV Shares'!V$3,'AEO 39'!$1:$1,0))+INDEX('AEO 39'!$43:$43,MATCH('LDV Shares'!V$3,'AEO 39'!$1:$1,0)))</f>
        <v>1.7188927685670447E-2</v>
      </c>
      <c r="W5">
        <f>INDEX('AEO 39'!$43:$43,MATCH('LDV Shares'!W$3,'AEO 39'!$1:$1,0))/(INDEX('AEO 39'!$17:$17,MATCH('LDV Shares'!W$3,'AEO 39'!$1:$1,0))+INDEX('AEO 39'!$43:$43,MATCH('LDV Shares'!W$3,'AEO 39'!$1:$1,0)))</f>
        <v>1.7341161334192182E-2</v>
      </c>
      <c r="X5">
        <f>INDEX('AEO 39'!$43:$43,MATCH('LDV Shares'!X$3,'AEO 39'!$1:$1,0))/(INDEX('AEO 39'!$17:$17,MATCH('LDV Shares'!X$3,'AEO 39'!$1:$1,0))+INDEX('AEO 39'!$43:$43,MATCH('LDV Shares'!X$3,'AEO 39'!$1:$1,0)))</f>
        <v>1.745170484701038E-2</v>
      </c>
      <c r="Y5">
        <f>INDEX('AEO 39'!$43:$43,MATCH('LDV Shares'!Y$3,'AEO 39'!$1:$1,0))/(INDEX('AEO 39'!$17:$17,MATCH('LDV Shares'!Y$3,'AEO 39'!$1:$1,0))+INDEX('AEO 39'!$43:$43,MATCH('LDV Shares'!Y$3,'AEO 39'!$1:$1,0)))</f>
        <v>1.7523952226586169E-2</v>
      </c>
      <c r="Z5">
        <f>INDEX('AEO 39'!$43:$43,MATCH('LDV Shares'!Z$3,'AEO 39'!$1:$1,0))/(INDEX('AEO 39'!$17:$17,MATCH('LDV Shares'!Z$3,'AEO 39'!$1:$1,0))+INDEX('AEO 39'!$43:$43,MATCH('LDV Shares'!Z$3,'AEO 39'!$1:$1,0)))</f>
        <v>1.7554821056315093E-2</v>
      </c>
      <c r="AA5">
        <f>INDEX('AEO 39'!$43:$43,MATCH('LDV Shares'!AA$3,'AEO 39'!$1:$1,0))/(INDEX('AEO 39'!$17:$17,MATCH('LDV Shares'!AA$3,'AEO 39'!$1:$1,0))+INDEX('AEO 39'!$43:$43,MATCH('LDV Shares'!AA$3,'AEO 39'!$1:$1,0)))</f>
        <v>1.7558701192215472E-2</v>
      </c>
      <c r="AB5">
        <f>INDEX('AEO 39'!$43:$43,MATCH('LDV Shares'!AB$3,'AEO 39'!$1:$1,0))/(INDEX('AEO 39'!$17:$17,MATCH('LDV Shares'!AB$3,'AEO 39'!$1:$1,0))+INDEX('AEO 39'!$43:$43,MATCH('LDV Shares'!AB$3,'AEO 39'!$1:$1,0)))</f>
        <v>1.7541908647847302E-2</v>
      </c>
      <c r="AC5">
        <f>INDEX('AEO 39'!$43:$43,MATCH('LDV Shares'!AC$3,'AEO 39'!$1:$1,0))/(INDEX('AEO 39'!$17:$17,MATCH('LDV Shares'!AC$3,'AEO 39'!$1:$1,0))+INDEX('AEO 39'!$43:$43,MATCH('LDV Shares'!AC$3,'AEO 39'!$1:$1,0)))</f>
        <v>1.7499442058153361E-2</v>
      </c>
      <c r="AD5">
        <f>INDEX('AEO 39'!$43:$43,MATCH('LDV Shares'!AD$3,'AEO 39'!$1:$1,0))/(INDEX('AEO 39'!$17:$17,MATCH('LDV Shares'!AD$3,'AEO 39'!$1:$1,0))+INDEX('AEO 39'!$43:$43,MATCH('LDV Shares'!AD$3,'AEO 39'!$1:$1,0)))</f>
        <v>1.7450955100029763E-2</v>
      </c>
      <c r="AE5">
        <f>INDEX('AEO 39'!$43:$43,MATCH('LDV Shares'!AE$3,'AEO 39'!$1:$1,0))/(INDEX('AEO 39'!$17:$17,MATCH('LDV Shares'!AE$3,'AEO 39'!$1:$1,0))+INDEX('AEO 39'!$43:$43,MATCH('LDV Shares'!AE$3,'AEO 39'!$1:$1,0)))</f>
        <v>1.7402567772214831E-2</v>
      </c>
      <c r="AF5">
        <f>INDEX('AEO 39'!$43:$43,MATCH('LDV Shares'!AF$3,'AEO 39'!$1:$1,0))/(INDEX('AEO 39'!$17:$17,MATCH('LDV Shares'!AF$3,'AEO 39'!$1:$1,0))+INDEX('AEO 39'!$43:$43,MATCH('LDV Shares'!AF$3,'AEO 39'!$1:$1,0)))</f>
        <v>1.7348447469474931E-2</v>
      </c>
      <c r="AG5">
        <f>INDEX('AEO 39'!$43:$43,MATCH('LDV Shares'!AG$3,'AEO 39'!$1:$1,0))/(INDEX('AEO 39'!$17:$17,MATCH('LDV Shares'!AG$3,'AEO 39'!$1:$1,0))+INDEX('AEO 39'!$43:$43,MATCH('LDV Shares'!AG$3,'AEO 39'!$1:$1,0)))</f>
        <v>1.7290900389703562E-2</v>
      </c>
      <c r="AH5">
        <f>INDEX('AEO 39'!$43:$43,MATCH('LDV Shares'!AH$3,'AEO 39'!$1:$1,0))/(INDEX('AEO 39'!$17:$17,MATCH('LDV Shares'!AH$3,'AEO 39'!$1:$1,0))+INDEX('AEO 39'!$43:$43,MATCH('LDV Shares'!AH$3,'AEO 39'!$1:$1,0)))</f>
        <v>1.7229789039777763E-2</v>
      </c>
      <c r="AI5" t="e">
        <f>INDEX('AEO 39'!$43:$43,MATCH('LDV Shares'!AI$3,'AEO 39'!$1:$1,0))/(INDEX('AEO 39'!$17:$17,MATCH('LDV Shares'!AI$3,'AEO 39'!$1:$1,0))+INDEX('AEO 39'!$43:$43,MATCH('LDV Shares'!AI$3,'AEO 39'!$1:$1,0)))</f>
        <v>#N/A</v>
      </c>
      <c r="AJ5" t="e">
        <f>INDEX('AEO 39'!$43:$43,MATCH('LDV Shares'!AJ$3,'AEO 39'!$1:$1,0))/(INDEX('AEO 39'!$17:$17,MATCH('LDV Shares'!AJ$3,'AEO 39'!$1:$1,0))+INDEX('AEO 39'!$43:$43,MATCH('LDV Shares'!AJ$3,'AEO 39'!$1:$1,0)))</f>
        <v>#N/A</v>
      </c>
    </row>
    <row r="6" spans="2:36" x14ac:dyDescent="0.45">
      <c r="B6" s="1"/>
    </row>
    <row r="7" spans="2:36" x14ac:dyDescent="0.45">
      <c r="B7" s="1" t="s">
        <v>1002</v>
      </c>
      <c r="C7">
        <f>C3</f>
        <v>2019</v>
      </c>
      <c r="D7">
        <f t="shared" ref="D7:AJ7" si="0">D3</f>
        <v>2020</v>
      </c>
      <c r="E7">
        <f t="shared" si="0"/>
        <v>2021</v>
      </c>
      <c r="F7">
        <f t="shared" si="0"/>
        <v>2022</v>
      </c>
      <c r="G7">
        <f t="shared" si="0"/>
        <v>2023</v>
      </c>
      <c r="H7">
        <f t="shared" si="0"/>
        <v>2024</v>
      </c>
      <c r="I7">
        <f t="shared" si="0"/>
        <v>2025</v>
      </c>
      <c r="J7">
        <f t="shared" si="0"/>
        <v>2026</v>
      </c>
      <c r="K7">
        <f t="shared" si="0"/>
        <v>2027</v>
      </c>
      <c r="L7">
        <f t="shared" si="0"/>
        <v>2028</v>
      </c>
      <c r="M7">
        <f t="shared" si="0"/>
        <v>2029</v>
      </c>
      <c r="N7">
        <f t="shared" si="0"/>
        <v>2030</v>
      </c>
      <c r="O7">
        <f t="shared" si="0"/>
        <v>2031</v>
      </c>
      <c r="P7">
        <f t="shared" si="0"/>
        <v>2032</v>
      </c>
      <c r="Q7">
        <f t="shared" si="0"/>
        <v>2033</v>
      </c>
      <c r="R7">
        <f t="shared" si="0"/>
        <v>2034</v>
      </c>
      <c r="S7">
        <f t="shared" si="0"/>
        <v>2035</v>
      </c>
      <c r="T7">
        <f t="shared" si="0"/>
        <v>2036</v>
      </c>
      <c r="U7">
        <f t="shared" si="0"/>
        <v>2037</v>
      </c>
      <c r="V7">
        <f t="shared" si="0"/>
        <v>2038</v>
      </c>
      <c r="W7">
        <f t="shared" si="0"/>
        <v>2039</v>
      </c>
      <c r="X7">
        <f t="shared" si="0"/>
        <v>2040</v>
      </c>
      <c r="Y7">
        <f t="shared" si="0"/>
        <v>2041</v>
      </c>
      <c r="Z7">
        <f t="shared" si="0"/>
        <v>2042</v>
      </c>
      <c r="AA7">
        <f t="shared" si="0"/>
        <v>2043</v>
      </c>
      <c r="AB7">
        <f t="shared" si="0"/>
        <v>2044</v>
      </c>
      <c r="AC7">
        <f t="shared" si="0"/>
        <v>2045</v>
      </c>
      <c r="AD7">
        <f t="shared" si="0"/>
        <v>2046</v>
      </c>
      <c r="AE7">
        <f t="shared" si="0"/>
        <v>2047</v>
      </c>
      <c r="AF7">
        <f t="shared" si="0"/>
        <v>2048</v>
      </c>
      <c r="AG7">
        <f t="shared" si="0"/>
        <v>2049</v>
      </c>
      <c r="AH7">
        <f t="shared" si="0"/>
        <v>2050</v>
      </c>
      <c r="AI7">
        <f t="shared" si="0"/>
        <v>0</v>
      </c>
      <c r="AJ7">
        <f t="shared" si="0"/>
        <v>0</v>
      </c>
    </row>
    <row r="8" spans="2:36" x14ac:dyDescent="0.45">
      <c r="B8" s="18" t="s">
        <v>1000</v>
      </c>
      <c r="C8">
        <f>INDEX('AEO 39'!$18:$18,MATCH('LDV Shares'!C$3,'AEO 39'!$1:$1,0))/(INDEX('AEO 39'!$18:$18,MATCH('LDV Shares'!C$3,'AEO 39'!$1:$1,0))+INDEX('AEO 39'!$44:$44,MATCH('LDV Shares'!C$3,'AEO 39'!$1:$1,0)))</f>
        <v>6.9726540611184584E-3</v>
      </c>
      <c r="D8">
        <f>INDEX('AEO 39'!$18:$18,MATCH('LDV Shares'!D$3,'AEO 39'!$1:$1,0))/(INDEX('AEO 39'!$18:$18,MATCH('LDV Shares'!D$3,'AEO 39'!$1:$1,0))+INDEX('AEO 39'!$44:$44,MATCH('LDV Shares'!D$3,'AEO 39'!$1:$1,0)))</f>
        <v>6.5945482258937876E-3</v>
      </c>
      <c r="E8">
        <f>INDEX('AEO 39'!$18:$18,MATCH('LDV Shares'!E$3,'AEO 39'!$1:$1,0))/(INDEX('AEO 39'!$18:$18,MATCH('LDV Shares'!E$3,'AEO 39'!$1:$1,0))+INDEX('AEO 39'!$44:$44,MATCH('LDV Shares'!E$3,'AEO 39'!$1:$1,0)))</f>
        <v>6.206472269898935E-3</v>
      </c>
      <c r="F8">
        <f>INDEX('AEO 39'!$18:$18,MATCH('LDV Shares'!F$3,'AEO 39'!$1:$1,0))/(INDEX('AEO 39'!$18:$18,MATCH('LDV Shares'!F$3,'AEO 39'!$1:$1,0))+INDEX('AEO 39'!$44:$44,MATCH('LDV Shares'!F$3,'AEO 39'!$1:$1,0)))</f>
        <v>5.8204377806051521E-3</v>
      </c>
      <c r="G8">
        <f>INDEX('AEO 39'!$18:$18,MATCH('LDV Shares'!G$3,'AEO 39'!$1:$1,0))/(INDEX('AEO 39'!$18:$18,MATCH('LDV Shares'!G$3,'AEO 39'!$1:$1,0))+INDEX('AEO 39'!$44:$44,MATCH('LDV Shares'!G$3,'AEO 39'!$1:$1,0)))</f>
        <v>5.4323523677336115E-3</v>
      </c>
      <c r="H8">
        <f>INDEX('AEO 39'!$18:$18,MATCH('LDV Shares'!H$3,'AEO 39'!$1:$1,0))/(INDEX('AEO 39'!$18:$18,MATCH('LDV Shares'!H$3,'AEO 39'!$1:$1,0))+INDEX('AEO 39'!$44:$44,MATCH('LDV Shares'!H$3,'AEO 39'!$1:$1,0)))</f>
        <v>5.0428579323723343E-3</v>
      </c>
      <c r="I8">
        <f>INDEX('AEO 39'!$18:$18,MATCH('LDV Shares'!I$3,'AEO 39'!$1:$1,0))/(INDEX('AEO 39'!$18:$18,MATCH('LDV Shares'!I$3,'AEO 39'!$1:$1,0))+INDEX('AEO 39'!$44:$44,MATCH('LDV Shares'!I$3,'AEO 39'!$1:$1,0)))</f>
        <v>4.6541924577437202E-3</v>
      </c>
      <c r="J8">
        <f>INDEX('AEO 39'!$18:$18,MATCH('LDV Shares'!J$3,'AEO 39'!$1:$1,0))/(INDEX('AEO 39'!$18:$18,MATCH('LDV Shares'!J$3,'AEO 39'!$1:$1,0))+INDEX('AEO 39'!$44:$44,MATCH('LDV Shares'!J$3,'AEO 39'!$1:$1,0)))</f>
        <v>4.2646535114947417E-3</v>
      </c>
      <c r="K8">
        <f>INDEX('AEO 39'!$18:$18,MATCH('LDV Shares'!K$3,'AEO 39'!$1:$1,0))/(INDEX('AEO 39'!$18:$18,MATCH('LDV Shares'!K$3,'AEO 39'!$1:$1,0))+INDEX('AEO 39'!$44:$44,MATCH('LDV Shares'!K$3,'AEO 39'!$1:$1,0)))</f>
        <v>3.8739273090838753E-3</v>
      </c>
      <c r="L8">
        <f>INDEX('AEO 39'!$18:$18,MATCH('LDV Shares'!L$3,'AEO 39'!$1:$1,0))/(INDEX('AEO 39'!$18:$18,MATCH('LDV Shares'!L$3,'AEO 39'!$1:$1,0))+INDEX('AEO 39'!$44:$44,MATCH('LDV Shares'!L$3,'AEO 39'!$1:$1,0)))</f>
        <v>3.4943611239531395E-3</v>
      </c>
      <c r="M8">
        <f>INDEX('AEO 39'!$18:$18,MATCH('LDV Shares'!M$3,'AEO 39'!$1:$1,0))/(INDEX('AEO 39'!$18:$18,MATCH('LDV Shares'!M$3,'AEO 39'!$1:$1,0))+INDEX('AEO 39'!$44:$44,MATCH('LDV Shares'!M$3,'AEO 39'!$1:$1,0)))</f>
        <v>3.1334868834444756E-3</v>
      </c>
      <c r="N8">
        <f>INDEX('AEO 39'!$18:$18,MATCH('LDV Shares'!N$3,'AEO 39'!$1:$1,0))/(INDEX('AEO 39'!$18:$18,MATCH('LDV Shares'!N$3,'AEO 39'!$1:$1,0))+INDEX('AEO 39'!$44:$44,MATCH('LDV Shares'!N$3,'AEO 39'!$1:$1,0)))</f>
        <v>2.8055624700176795E-3</v>
      </c>
      <c r="O8">
        <f>INDEX('AEO 39'!$18:$18,MATCH('LDV Shares'!O$3,'AEO 39'!$1:$1,0))/(INDEX('AEO 39'!$18:$18,MATCH('LDV Shares'!O$3,'AEO 39'!$1:$1,0))+INDEX('AEO 39'!$44:$44,MATCH('LDV Shares'!O$3,'AEO 39'!$1:$1,0)))</f>
        <v>2.5245733269426232E-3</v>
      </c>
      <c r="P8">
        <f>INDEX('AEO 39'!$18:$18,MATCH('LDV Shares'!P$3,'AEO 39'!$1:$1,0))/(INDEX('AEO 39'!$18:$18,MATCH('LDV Shares'!P$3,'AEO 39'!$1:$1,0))+INDEX('AEO 39'!$44:$44,MATCH('LDV Shares'!P$3,'AEO 39'!$1:$1,0)))</f>
        <v>2.2978575654950401E-3</v>
      </c>
      <c r="Q8">
        <f>INDEX('AEO 39'!$18:$18,MATCH('LDV Shares'!Q$3,'AEO 39'!$1:$1,0))/(INDEX('AEO 39'!$18:$18,MATCH('LDV Shares'!Q$3,'AEO 39'!$1:$1,0))+INDEX('AEO 39'!$44:$44,MATCH('LDV Shares'!Q$3,'AEO 39'!$1:$1,0)))</f>
        <v>2.1240967975891542E-3</v>
      </c>
      <c r="R8">
        <f>INDEX('AEO 39'!$18:$18,MATCH('LDV Shares'!R$3,'AEO 39'!$1:$1,0))/(INDEX('AEO 39'!$18:$18,MATCH('LDV Shares'!R$3,'AEO 39'!$1:$1,0))+INDEX('AEO 39'!$44:$44,MATCH('LDV Shares'!R$3,'AEO 39'!$1:$1,0)))</f>
        <v>1.9971429683470613E-3</v>
      </c>
      <c r="S8">
        <f>INDEX('AEO 39'!$18:$18,MATCH('LDV Shares'!S$3,'AEO 39'!$1:$1,0))/(INDEX('AEO 39'!$18:$18,MATCH('LDV Shares'!S$3,'AEO 39'!$1:$1,0))+INDEX('AEO 39'!$44:$44,MATCH('LDV Shares'!S$3,'AEO 39'!$1:$1,0)))</f>
        <v>1.9095141266392982E-3</v>
      </c>
      <c r="T8">
        <f>INDEX('AEO 39'!$18:$18,MATCH('LDV Shares'!T$3,'AEO 39'!$1:$1,0))/(INDEX('AEO 39'!$18:$18,MATCH('LDV Shares'!T$3,'AEO 39'!$1:$1,0))+INDEX('AEO 39'!$44:$44,MATCH('LDV Shares'!T$3,'AEO 39'!$1:$1,0)))</f>
        <v>1.859565326484202E-3</v>
      </c>
      <c r="U8">
        <f>INDEX('AEO 39'!$18:$18,MATCH('LDV Shares'!U$3,'AEO 39'!$1:$1,0))/(INDEX('AEO 39'!$18:$18,MATCH('LDV Shares'!U$3,'AEO 39'!$1:$1,0))+INDEX('AEO 39'!$44:$44,MATCH('LDV Shares'!U$3,'AEO 39'!$1:$1,0)))</f>
        <v>1.8474126937163178E-3</v>
      </c>
      <c r="V8">
        <f>INDEX('AEO 39'!$18:$18,MATCH('LDV Shares'!V$3,'AEO 39'!$1:$1,0))/(INDEX('AEO 39'!$18:$18,MATCH('LDV Shares'!V$3,'AEO 39'!$1:$1,0))+INDEX('AEO 39'!$44:$44,MATCH('LDV Shares'!V$3,'AEO 39'!$1:$1,0)))</f>
        <v>1.8662918744391953E-3</v>
      </c>
      <c r="W8">
        <f>INDEX('AEO 39'!$18:$18,MATCH('LDV Shares'!W$3,'AEO 39'!$1:$1,0))/(INDEX('AEO 39'!$18:$18,MATCH('LDV Shares'!W$3,'AEO 39'!$1:$1,0))+INDEX('AEO 39'!$44:$44,MATCH('LDV Shares'!W$3,'AEO 39'!$1:$1,0)))</f>
        <v>1.9077628106883477E-3</v>
      </c>
      <c r="X8">
        <f>INDEX('AEO 39'!$18:$18,MATCH('LDV Shares'!X$3,'AEO 39'!$1:$1,0))/(INDEX('AEO 39'!$18:$18,MATCH('LDV Shares'!X$3,'AEO 39'!$1:$1,0))+INDEX('AEO 39'!$44:$44,MATCH('LDV Shares'!X$3,'AEO 39'!$1:$1,0)))</f>
        <v>1.9658188395082882E-3</v>
      </c>
      <c r="Y8">
        <f>INDEX('AEO 39'!$18:$18,MATCH('LDV Shares'!Y$3,'AEO 39'!$1:$1,0))/(INDEX('AEO 39'!$18:$18,MATCH('LDV Shares'!Y$3,'AEO 39'!$1:$1,0))+INDEX('AEO 39'!$44:$44,MATCH('LDV Shares'!Y$3,'AEO 39'!$1:$1,0)))</f>
        <v>2.0335540835720936E-3</v>
      </c>
      <c r="Z8">
        <f>INDEX('AEO 39'!$18:$18,MATCH('LDV Shares'!Z$3,'AEO 39'!$1:$1,0))/(INDEX('AEO 39'!$18:$18,MATCH('LDV Shares'!Z$3,'AEO 39'!$1:$1,0))+INDEX('AEO 39'!$44:$44,MATCH('LDV Shares'!Z$3,'AEO 39'!$1:$1,0)))</f>
        <v>2.105895561875105E-3</v>
      </c>
      <c r="AA8">
        <f>INDEX('AEO 39'!$18:$18,MATCH('LDV Shares'!AA$3,'AEO 39'!$1:$1,0))/(INDEX('AEO 39'!$18:$18,MATCH('LDV Shares'!AA$3,'AEO 39'!$1:$1,0))+INDEX('AEO 39'!$44:$44,MATCH('LDV Shares'!AA$3,'AEO 39'!$1:$1,0)))</f>
        <v>2.1812774191748811E-3</v>
      </c>
      <c r="AB8">
        <f>INDEX('AEO 39'!$18:$18,MATCH('LDV Shares'!AB$3,'AEO 39'!$1:$1,0))/(INDEX('AEO 39'!$18:$18,MATCH('LDV Shares'!AB$3,'AEO 39'!$1:$1,0))+INDEX('AEO 39'!$44:$44,MATCH('LDV Shares'!AB$3,'AEO 39'!$1:$1,0)))</f>
        <v>2.2574181245659216E-3</v>
      </c>
      <c r="AC8">
        <f>INDEX('AEO 39'!$18:$18,MATCH('LDV Shares'!AC$3,'AEO 39'!$1:$1,0))/(INDEX('AEO 39'!$18:$18,MATCH('LDV Shares'!AC$3,'AEO 39'!$1:$1,0))+INDEX('AEO 39'!$44:$44,MATCH('LDV Shares'!AC$3,'AEO 39'!$1:$1,0)))</f>
        <v>2.3336432465973392E-3</v>
      </c>
      <c r="AD8">
        <f>INDEX('AEO 39'!$18:$18,MATCH('LDV Shares'!AD$3,'AEO 39'!$1:$1,0))/(INDEX('AEO 39'!$18:$18,MATCH('LDV Shares'!AD$3,'AEO 39'!$1:$1,0))+INDEX('AEO 39'!$44:$44,MATCH('LDV Shares'!AD$3,'AEO 39'!$1:$1,0)))</f>
        <v>2.4080155148616745E-3</v>
      </c>
      <c r="AE8">
        <f>INDEX('AEO 39'!$18:$18,MATCH('LDV Shares'!AE$3,'AEO 39'!$1:$1,0))/(INDEX('AEO 39'!$18:$18,MATCH('LDV Shares'!AE$3,'AEO 39'!$1:$1,0))+INDEX('AEO 39'!$44:$44,MATCH('LDV Shares'!AE$3,'AEO 39'!$1:$1,0)))</f>
        <v>2.4805617233648607E-3</v>
      </c>
      <c r="AF8">
        <f>INDEX('AEO 39'!$18:$18,MATCH('LDV Shares'!AF$3,'AEO 39'!$1:$1,0))/(INDEX('AEO 39'!$18:$18,MATCH('LDV Shares'!AF$3,'AEO 39'!$1:$1,0))+INDEX('AEO 39'!$44:$44,MATCH('LDV Shares'!AF$3,'AEO 39'!$1:$1,0)))</f>
        <v>2.5506973542896352E-3</v>
      </c>
      <c r="AG8">
        <f>INDEX('AEO 39'!$18:$18,MATCH('LDV Shares'!AG$3,'AEO 39'!$1:$1,0))/(INDEX('AEO 39'!$18:$18,MATCH('LDV Shares'!AG$3,'AEO 39'!$1:$1,0))+INDEX('AEO 39'!$44:$44,MATCH('LDV Shares'!AG$3,'AEO 39'!$1:$1,0)))</f>
        <v>2.617419538270117E-3</v>
      </c>
      <c r="AH8">
        <f>INDEX('AEO 39'!$18:$18,MATCH('LDV Shares'!AH$3,'AEO 39'!$1:$1,0))/(INDEX('AEO 39'!$18:$18,MATCH('LDV Shares'!AH$3,'AEO 39'!$1:$1,0))+INDEX('AEO 39'!$44:$44,MATCH('LDV Shares'!AH$3,'AEO 39'!$1:$1,0)))</f>
        <v>2.6803694609920433E-3</v>
      </c>
      <c r="AI8" t="e">
        <f>INDEX('AEO 39'!$18:$18,MATCH('LDV Shares'!AI$3,'AEO 39'!$1:$1,0))/(INDEX('AEO 39'!$18:$18,MATCH('LDV Shares'!AI$3,'AEO 39'!$1:$1,0))+INDEX('AEO 39'!$44:$44,MATCH('LDV Shares'!AI$3,'AEO 39'!$1:$1,0)))</f>
        <v>#N/A</v>
      </c>
      <c r="AJ8" t="e">
        <f>INDEX('AEO 39'!$18:$18,MATCH('LDV Shares'!AJ$3,'AEO 39'!$1:$1,0))/(INDEX('AEO 39'!$18:$18,MATCH('LDV Shares'!AJ$3,'AEO 39'!$1:$1,0))+INDEX('AEO 39'!$44:$44,MATCH('LDV Shares'!AJ$3,'AEO 39'!$1:$1,0)))</f>
        <v>#N/A</v>
      </c>
    </row>
    <row r="9" spans="2:36" x14ac:dyDescent="0.45">
      <c r="B9" s="18" t="s">
        <v>1001</v>
      </c>
      <c r="C9">
        <f>INDEX('AEO 39'!$44:$44,MATCH('LDV Shares'!C$3,'AEO 39'!$1:$1,0))/(INDEX('AEO 39'!$18:$18,MATCH('LDV Shares'!C$3,'AEO 39'!$1:$1,0))+INDEX('AEO 39'!$44:$44,MATCH('LDV Shares'!C$3,'AEO 39'!$1:$1,0)))</f>
        <v>0.99302734593888153</v>
      </c>
      <c r="D9">
        <f>INDEX('AEO 39'!$44:$44,MATCH('LDV Shares'!D$3,'AEO 39'!$1:$1,0))/(INDEX('AEO 39'!$18:$18,MATCH('LDV Shares'!D$3,'AEO 39'!$1:$1,0))+INDEX('AEO 39'!$44:$44,MATCH('LDV Shares'!D$3,'AEO 39'!$1:$1,0)))</f>
        <v>0.99340545177410611</v>
      </c>
      <c r="E9">
        <f>INDEX('AEO 39'!$44:$44,MATCH('LDV Shares'!E$3,'AEO 39'!$1:$1,0))/(INDEX('AEO 39'!$18:$18,MATCH('LDV Shares'!E$3,'AEO 39'!$1:$1,0))+INDEX('AEO 39'!$44:$44,MATCH('LDV Shares'!E$3,'AEO 39'!$1:$1,0)))</f>
        <v>0.9937935277301011</v>
      </c>
      <c r="F9">
        <f>INDEX('AEO 39'!$44:$44,MATCH('LDV Shares'!F$3,'AEO 39'!$1:$1,0))/(INDEX('AEO 39'!$18:$18,MATCH('LDV Shares'!F$3,'AEO 39'!$1:$1,0))+INDEX('AEO 39'!$44:$44,MATCH('LDV Shares'!F$3,'AEO 39'!$1:$1,0)))</f>
        <v>0.99417956221939485</v>
      </c>
      <c r="G9">
        <f>INDEX('AEO 39'!$44:$44,MATCH('LDV Shares'!G$3,'AEO 39'!$1:$1,0))/(INDEX('AEO 39'!$18:$18,MATCH('LDV Shares'!G$3,'AEO 39'!$1:$1,0))+INDEX('AEO 39'!$44:$44,MATCH('LDV Shares'!G$3,'AEO 39'!$1:$1,0)))</f>
        <v>0.99456764763226635</v>
      </c>
      <c r="H9">
        <f>INDEX('AEO 39'!$44:$44,MATCH('LDV Shares'!H$3,'AEO 39'!$1:$1,0))/(INDEX('AEO 39'!$18:$18,MATCH('LDV Shares'!H$3,'AEO 39'!$1:$1,0))+INDEX('AEO 39'!$44:$44,MATCH('LDV Shares'!H$3,'AEO 39'!$1:$1,0)))</f>
        <v>0.99495714206762764</v>
      </c>
      <c r="I9">
        <f>INDEX('AEO 39'!$44:$44,MATCH('LDV Shares'!I$3,'AEO 39'!$1:$1,0))/(INDEX('AEO 39'!$18:$18,MATCH('LDV Shares'!I$3,'AEO 39'!$1:$1,0))+INDEX('AEO 39'!$44:$44,MATCH('LDV Shares'!I$3,'AEO 39'!$1:$1,0)))</f>
        <v>0.99534580754225632</v>
      </c>
      <c r="J9">
        <f>INDEX('AEO 39'!$44:$44,MATCH('LDV Shares'!J$3,'AEO 39'!$1:$1,0))/(INDEX('AEO 39'!$18:$18,MATCH('LDV Shares'!J$3,'AEO 39'!$1:$1,0))+INDEX('AEO 39'!$44:$44,MATCH('LDV Shares'!J$3,'AEO 39'!$1:$1,0)))</f>
        <v>0.99573534648850526</v>
      </c>
      <c r="K9">
        <f>INDEX('AEO 39'!$44:$44,MATCH('LDV Shares'!K$3,'AEO 39'!$1:$1,0))/(INDEX('AEO 39'!$18:$18,MATCH('LDV Shares'!K$3,'AEO 39'!$1:$1,0))+INDEX('AEO 39'!$44:$44,MATCH('LDV Shares'!K$3,'AEO 39'!$1:$1,0)))</f>
        <v>0.99612607269091613</v>
      </c>
      <c r="L9">
        <f>INDEX('AEO 39'!$44:$44,MATCH('LDV Shares'!L$3,'AEO 39'!$1:$1,0))/(INDEX('AEO 39'!$18:$18,MATCH('LDV Shares'!L$3,'AEO 39'!$1:$1,0))+INDEX('AEO 39'!$44:$44,MATCH('LDV Shares'!L$3,'AEO 39'!$1:$1,0)))</f>
        <v>0.99650563887604682</v>
      </c>
      <c r="M9">
        <f>INDEX('AEO 39'!$44:$44,MATCH('LDV Shares'!M$3,'AEO 39'!$1:$1,0))/(INDEX('AEO 39'!$18:$18,MATCH('LDV Shares'!M$3,'AEO 39'!$1:$1,0))+INDEX('AEO 39'!$44:$44,MATCH('LDV Shares'!M$3,'AEO 39'!$1:$1,0)))</f>
        <v>0.99686651311655561</v>
      </c>
      <c r="N9">
        <f>INDEX('AEO 39'!$44:$44,MATCH('LDV Shares'!N$3,'AEO 39'!$1:$1,0))/(INDEX('AEO 39'!$18:$18,MATCH('LDV Shares'!N$3,'AEO 39'!$1:$1,0))+INDEX('AEO 39'!$44:$44,MATCH('LDV Shares'!N$3,'AEO 39'!$1:$1,0)))</f>
        <v>0.99719443752998227</v>
      </c>
      <c r="O9">
        <f>INDEX('AEO 39'!$44:$44,MATCH('LDV Shares'!O$3,'AEO 39'!$1:$1,0))/(INDEX('AEO 39'!$18:$18,MATCH('LDV Shares'!O$3,'AEO 39'!$1:$1,0))+INDEX('AEO 39'!$44:$44,MATCH('LDV Shares'!O$3,'AEO 39'!$1:$1,0)))</f>
        <v>0.99747542667305733</v>
      </c>
      <c r="P9">
        <f>INDEX('AEO 39'!$44:$44,MATCH('LDV Shares'!P$3,'AEO 39'!$1:$1,0))/(INDEX('AEO 39'!$18:$18,MATCH('LDV Shares'!P$3,'AEO 39'!$1:$1,0))+INDEX('AEO 39'!$44:$44,MATCH('LDV Shares'!P$3,'AEO 39'!$1:$1,0)))</f>
        <v>0.99770214243450495</v>
      </c>
      <c r="Q9">
        <f>INDEX('AEO 39'!$44:$44,MATCH('LDV Shares'!Q$3,'AEO 39'!$1:$1,0))/(INDEX('AEO 39'!$18:$18,MATCH('LDV Shares'!Q$3,'AEO 39'!$1:$1,0))+INDEX('AEO 39'!$44:$44,MATCH('LDV Shares'!Q$3,'AEO 39'!$1:$1,0)))</f>
        <v>0.99787590320241082</v>
      </c>
      <c r="R9">
        <f>INDEX('AEO 39'!$44:$44,MATCH('LDV Shares'!R$3,'AEO 39'!$1:$1,0))/(INDEX('AEO 39'!$18:$18,MATCH('LDV Shares'!R$3,'AEO 39'!$1:$1,0))+INDEX('AEO 39'!$44:$44,MATCH('LDV Shares'!R$3,'AEO 39'!$1:$1,0)))</f>
        <v>0.99800285703165292</v>
      </c>
      <c r="S9">
        <f>INDEX('AEO 39'!$44:$44,MATCH('LDV Shares'!S$3,'AEO 39'!$1:$1,0))/(INDEX('AEO 39'!$18:$18,MATCH('LDV Shares'!S$3,'AEO 39'!$1:$1,0))+INDEX('AEO 39'!$44:$44,MATCH('LDV Shares'!S$3,'AEO 39'!$1:$1,0)))</f>
        <v>0.9980904858733608</v>
      </c>
      <c r="T9">
        <f>INDEX('AEO 39'!$44:$44,MATCH('LDV Shares'!T$3,'AEO 39'!$1:$1,0))/(INDEX('AEO 39'!$18:$18,MATCH('LDV Shares'!T$3,'AEO 39'!$1:$1,0))+INDEX('AEO 39'!$44:$44,MATCH('LDV Shares'!T$3,'AEO 39'!$1:$1,0)))</f>
        <v>0.99814043467351576</v>
      </c>
      <c r="U9">
        <f>INDEX('AEO 39'!$44:$44,MATCH('LDV Shares'!U$3,'AEO 39'!$1:$1,0))/(INDEX('AEO 39'!$18:$18,MATCH('LDV Shares'!U$3,'AEO 39'!$1:$1,0))+INDEX('AEO 39'!$44:$44,MATCH('LDV Shares'!U$3,'AEO 39'!$1:$1,0)))</f>
        <v>0.99815258730628365</v>
      </c>
      <c r="V9">
        <f>INDEX('AEO 39'!$44:$44,MATCH('LDV Shares'!V$3,'AEO 39'!$1:$1,0))/(INDEX('AEO 39'!$18:$18,MATCH('LDV Shares'!V$3,'AEO 39'!$1:$1,0))+INDEX('AEO 39'!$44:$44,MATCH('LDV Shares'!V$3,'AEO 39'!$1:$1,0)))</f>
        <v>0.99813370812556079</v>
      </c>
      <c r="W9">
        <f>INDEX('AEO 39'!$44:$44,MATCH('LDV Shares'!W$3,'AEO 39'!$1:$1,0))/(INDEX('AEO 39'!$18:$18,MATCH('LDV Shares'!W$3,'AEO 39'!$1:$1,0))+INDEX('AEO 39'!$44:$44,MATCH('LDV Shares'!W$3,'AEO 39'!$1:$1,0)))</f>
        <v>0.99809223718931162</v>
      </c>
      <c r="X9">
        <f>INDEX('AEO 39'!$44:$44,MATCH('LDV Shares'!X$3,'AEO 39'!$1:$1,0))/(INDEX('AEO 39'!$18:$18,MATCH('LDV Shares'!X$3,'AEO 39'!$1:$1,0))+INDEX('AEO 39'!$44:$44,MATCH('LDV Shares'!X$3,'AEO 39'!$1:$1,0)))</f>
        <v>0.9980341811604917</v>
      </c>
      <c r="Y9">
        <f>INDEX('AEO 39'!$44:$44,MATCH('LDV Shares'!Y$3,'AEO 39'!$1:$1,0))/(INDEX('AEO 39'!$18:$18,MATCH('LDV Shares'!Y$3,'AEO 39'!$1:$1,0))+INDEX('AEO 39'!$44:$44,MATCH('LDV Shares'!Y$3,'AEO 39'!$1:$1,0)))</f>
        <v>0.99796644591642791</v>
      </c>
      <c r="Z9">
        <f>INDEX('AEO 39'!$44:$44,MATCH('LDV Shares'!Z$3,'AEO 39'!$1:$1,0))/(INDEX('AEO 39'!$18:$18,MATCH('LDV Shares'!Z$3,'AEO 39'!$1:$1,0))+INDEX('AEO 39'!$44:$44,MATCH('LDV Shares'!Z$3,'AEO 39'!$1:$1,0)))</f>
        <v>0.99789410443812487</v>
      </c>
      <c r="AA9">
        <f>INDEX('AEO 39'!$44:$44,MATCH('LDV Shares'!AA$3,'AEO 39'!$1:$1,0))/(INDEX('AEO 39'!$18:$18,MATCH('LDV Shares'!AA$3,'AEO 39'!$1:$1,0))+INDEX('AEO 39'!$44:$44,MATCH('LDV Shares'!AA$3,'AEO 39'!$1:$1,0)))</f>
        <v>0.99781872258082505</v>
      </c>
      <c r="AB9">
        <f>INDEX('AEO 39'!$44:$44,MATCH('LDV Shares'!AB$3,'AEO 39'!$1:$1,0))/(INDEX('AEO 39'!$18:$18,MATCH('LDV Shares'!AB$3,'AEO 39'!$1:$1,0))+INDEX('AEO 39'!$44:$44,MATCH('LDV Shares'!AB$3,'AEO 39'!$1:$1,0)))</f>
        <v>0.99774258187543408</v>
      </c>
      <c r="AC9">
        <f>INDEX('AEO 39'!$44:$44,MATCH('LDV Shares'!AC$3,'AEO 39'!$1:$1,0))/(INDEX('AEO 39'!$18:$18,MATCH('LDV Shares'!AC$3,'AEO 39'!$1:$1,0))+INDEX('AEO 39'!$44:$44,MATCH('LDV Shares'!AC$3,'AEO 39'!$1:$1,0)))</f>
        <v>0.99766635675340276</v>
      </c>
      <c r="AD9">
        <f>INDEX('AEO 39'!$44:$44,MATCH('LDV Shares'!AD$3,'AEO 39'!$1:$1,0))/(INDEX('AEO 39'!$18:$18,MATCH('LDV Shares'!AD$3,'AEO 39'!$1:$1,0))+INDEX('AEO 39'!$44:$44,MATCH('LDV Shares'!AD$3,'AEO 39'!$1:$1,0)))</f>
        <v>0.99759198448513831</v>
      </c>
      <c r="AE9">
        <f>INDEX('AEO 39'!$44:$44,MATCH('LDV Shares'!AE$3,'AEO 39'!$1:$1,0))/(INDEX('AEO 39'!$18:$18,MATCH('LDV Shares'!AE$3,'AEO 39'!$1:$1,0))+INDEX('AEO 39'!$44:$44,MATCH('LDV Shares'!AE$3,'AEO 39'!$1:$1,0)))</f>
        <v>0.99751943827663514</v>
      </c>
      <c r="AF9">
        <f>INDEX('AEO 39'!$44:$44,MATCH('LDV Shares'!AF$3,'AEO 39'!$1:$1,0))/(INDEX('AEO 39'!$18:$18,MATCH('LDV Shares'!AF$3,'AEO 39'!$1:$1,0))+INDEX('AEO 39'!$44:$44,MATCH('LDV Shares'!AF$3,'AEO 39'!$1:$1,0)))</f>
        <v>0.99744930264571041</v>
      </c>
      <c r="AG9">
        <f>INDEX('AEO 39'!$44:$44,MATCH('LDV Shares'!AG$3,'AEO 39'!$1:$1,0))/(INDEX('AEO 39'!$18:$18,MATCH('LDV Shares'!AG$3,'AEO 39'!$1:$1,0))+INDEX('AEO 39'!$44:$44,MATCH('LDV Shares'!AG$3,'AEO 39'!$1:$1,0)))</f>
        <v>0.9973825804617299</v>
      </c>
      <c r="AH9">
        <f>INDEX('AEO 39'!$44:$44,MATCH('LDV Shares'!AH$3,'AEO 39'!$1:$1,0))/(INDEX('AEO 39'!$18:$18,MATCH('LDV Shares'!AH$3,'AEO 39'!$1:$1,0))+INDEX('AEO 39'!$44:$44,MATCH('LDV Shares'!AH$3,'AEO 39'!$1:$1,0)))</f>
        <v>0.99731963053900796</v>
      </c>
      <c r="AI9" t="e">
        <f>INDEX('AEO 39'!$44:$44,MATCH('LDV Shares'!AI$3,'AEO 39'!$1:$1,0))/(INDEX('AEO 39'!$18:$18,MATCH('LDV Shares'!AI$3,'AEO 39'!$1:$1,0))+INDEX('AEO 39'!$44:$44,MATCH('LDV Shares'!AI$3,'AEO 39'!$1:$1,0)))</f>
        <v>#N/A</v>
      </c>
      <c r="AJ9" t="e">
        <f>INDEX('AEO 39'!$44:$44,MATCH('LDV Shares'!AJ$3,'AEO 39'!$1:$1,0))/(INDEX('AEO 39'!$18:$18,MATCH('LDV Shares'!AJ$3,'AEO 39'!$1:$1,0))+INDEX('AEO 39'!$44:$44,MATCH('LDV Shares'!AJ$3,'AEO 39'!$1:$1,0)))</f>
        <v>#N/A</v>
      </c>
    </row>
    <row r="10" spans="2:36" x14ac:dyDescent="0.45">
      <c r="B10" s="1"/>
    </row>
    <row r="11" spans="2:36" x14ac:dyDescent="0.45">
      <c r="B11" s="1" t="s">
        <v>1003</v>
      </c>
      <c r="C11">
        <f>C3</f>
        <v>2019</v>
      </c>
      <c r="D11">
        <f t="shared" ref="D11:AJ11" si="1">D3</f>
        <v>2020</v>
      </c>
      <c r="E11">
        <f t="shared" si="1"/>
        <v>2021</v>
      </c>
      <c r="F11">
        <f t="shared" si="1"/>
        <v>2022</v>
      </c>
      <c r="G11">
        <f t="shared" si="1"/>
        <v>2023</v>
      </c>
      <c r="H11">
        <f t="shared" si="1"/>
        <v>2024</v>
      </c>
      <c r="I11">
        <f t="shared" si="1"/>
        <v>2025</v>
      </c>
      <c r="J11">
        <f t="shared" si="1"/>
        <v>2026</v>
      </c>
      <c r="K11">
        <f t="shared" si="1"/>
        <v>2027</v>
      </c>
      <c r="L11">
        <f t="shared" si="1"/>
        <v>2028</v>
      </c>
      <c r="M11">
        <f t="shared" si="1"/>
        <v>2029</v>
      </c>
      <c r="N11">
        <f t="shared" si="1"/>
        <v>2030</v>
      </c>
      <c r="O11">
        <f t="shared" si="1"/>
        <v>2031</v>
      </c>
      <c r="P11">
        <f t="shared" si="1"/>
        <v>2032</v>
      </c>
      <c r="Q11">
        <f t="shared" si="1"/>
        <v>2033</v>
      </c>
      <c r="R11">
        <f t="shared" si="1"/>
        <v>2034</v>
      </c>
      <c r="S11">
        <f t="shared" si="1"/>
        <v>2035</v>
      </c>
      <c r="T11">
        <f t="shared" si="1"/>
        <v>2036</v>
      </c>
      <c r="U11">
        <f t="shared" si="1"/>
        <v>2037</v>
      </c>
      <c r="V11">
        <f t="shared" si="1"/>
        <v>2038</v>
      </c>
      <c r="W11">
        <f t="shared" si="1"/>
        <v>2039</v>
      </c>
      <c r="X11">
        <f t="shared" si="1"/>
        <v>2040</v>
      </c>
      <c r="Y11">
        <f t="shared" si="1"/>
        <v>2041</v>
      </c>
      <c r="Z11">
        <f t="shared" si="1"/>
        <v>2042</v>
      </c>
      <c r="AA11">
        <f t="shared" si="1"/>
        <v>2043</v>
      </c>
      <c r="AB11">
        <f t="shared" si="1"/>
        <v>2044</v>
      </c>
      <c r="AC11">
        <f t="shared" si="1"/>
        <v>2045</v>
      </c>
      <c r="AD11">
        <f t="shared" si="1"/>
        <v>2046</v>
      </c>
      <c r="AE11">
        <f t="shared" si="1"/>
        <v>2047</v>
      </c>
      <c r="AF11">
        <f t="shared" si="1"/>
        <v>2048</v>
      </c>
      <c r="AG11">
        <f t="shared" si="1"/>
        <v>2049</v>
      </c>
      <c r="AH11">
        <f t="shared" si="1"/>
        <v>2050</v>
      </c>
      <c r="AI11">
        <f t="shared" si="1"/>
        <v>0</v>
      </c>
      <c r="AJ11">
        <f t="shared" si="1"/>
        <v>0</v>
      </c>
    </row>
    <row r="12" spans="2:36" x14ac:dyDescent="0.45">
      <c r="B12" t="s">
        <v>1006</v>
      </c>
      <c r="C12">
        <f>INDEX('AEO 42'!$77:$77,MATCH('LDV Shares'!C$3,'AEO 42'!$1:$1,0))/100</f>
        <v>4.2189599999999999E-3</v>
      </c>
      <c r="D12">
        <f>INDEX('AEO 42'!$77:$77,MATCH('LDV Shares'!D$3,'AEO 42'!$1:$1,0))/100</f>
        <v>4.5046399999999999E-3</v>
      </c>
      <c r="E12">
        <f>INDEX('AEO 42'!$77:$77,MATCH('LDV Shares'!E$3,'AEO 42'!$1:$1,0))/100</f>
        <v>4.6147599999999999E-3</v>
      </c>
      <c r="F12">
        <f>INDEX('AEO 42'!$77:$77,MATCH('LDV Shares'!F$3,'AEO 42'!$1:$1,0))/100</f>
        <v>4.6820000000000004E-3</v>
      </c>
      <c r="G12">
        <f>INDEX('AEO 42'!$77:$77,MATCH('LDV Shares'!G$3,'AEO 42'!$1:$1,0))/100</f>
        <v>4.7221299999999997E-3</v>
      </c>
      <c r="H12">
        <f>INDEX('AEO 42'!$77:$77,MATCH('LDV Shares'!H$3,'AEO 42'!$1:$1,0))/100</f>
        <v>4.7637399999999998E-3</v>
      </c>
      <c r="I12">
        <f>INDEX('AEO 42'!$77:$77,MATCH('LDV Shares'!I$3,'AEO 42'!$1:$1,0))/100</f>
        <v>4.8658499999999997E-3</v>
      </c>
      <c r="J12">
        <f>INDEX('AEO 42'!$77:$77,MATCH('LDV Shares'!J$3,'AEO 42'!$1:$1,0))/100</f>
        <v>4.8698500000000002E-3</v>
      </c>
      <c r="K12">
        <f>INDEX('AEO 42'!$77:$77,MATCH('LDV Shares'!K$3,'AEO 42'!$1:$1,0))/100</f>
        <v>4.8973599999999999E-3</v>
      </c>
      <c r="L12">
        <f>INDEX('AEO 42'!$77:$77,MATCH('LDV Shares'!L$3,'AEO 42'!$1:$1,0))/100</f>
        <v>4.9090599999999998E-3</v>
      </c>
      <c r="M12">
        <f>INDEX('AEO 42'!$77:$77,MATCH('LDV Shares'!M$3,'AEO 42'!$1:$1,0))/100</f>
        <v>4.9444500000000004E-3</v>
      </c>
      <c r="N12">
        <f>INDEX('AEO 42'!$77:$77,MATCH('LDV Shares'!N$3,'AEO 42'!$1:$1,0))/100</f>
        <v>5.0604099999999996E-3</v>
      </c>
      <c r="O12">
        <f>INDEX('AEO 42'!$77:$77,MATCH('LDV Shares'!O$3,'AEO 42'!$1:$1,0))/100</f>
        <v>4.9839000000000003E-3</v>
      </c>
      <c r="P12">
        <f>INDEX('AEO 42'!$77:$77,MATCH('LDV Shares'!P$3,'AEO 42'!$1:$1,0))/100</f>
        <v>5.0017400000000002E-3</v>
      </c>
      <c r="Q12">
        <f>INDEX('AEO 42'!$77:$77,MATCH('LDV Shares'!Q$3,'AEO 42'!$1:$1,0))/100</f>
        <v>5.04471E-3</v>
      </c>
      <c r="R12">
        <f>INDEX('AEO 42'!$77:$77,MATCH('LDV Shares'!R$3,'AEO 42'!$1:$1,0))/100</f>
        <v>5.0395400000000003E-3</v>
      </c>
      <c r="S12">
        <f>INDEX('AEO 42'!$77:$77,MATCH('LDV Shares'!S$3,'AEO 42'!$1:$1,0))/100</f>
        <v>5.0378199999999993E-3</v>
      </c>
      <c r="T12">
        <f>INDEX('AEO 42'!$77:$77,MATCH('LDV Shares'!T$3,'AEO 42'!$1:$1,0))/100</f>
        <v>5.0528500000000002E-3</v>
      </c>
      <c r="U12">
        <f>INDEX('AEO 42'!$77:$77,MATCH('LDV Shares'!U$3,'AEO 42'!$1:$1,0))/100</f>
        <v>5.0430900000000001E-3</v>
      </c>
      <c r="V12">
        <f>INDEX('AEO 42'!$77:$77,MATCH('LDV Shares'!V$3,'AEO 42'!$1:$1,0))/100</f>
        <v>5.0736099999999992E-3</v>
      </c>
      <c r="W12">
        <f>INDEX('AEO 42'!$77:$77,MATCH('LDV Shares'!W$3,'AEO 42'!$1:$1,0))/100</f>
        <v>5.0861599999999993E-3</v>
      </c>
      <c r="X12">
        <f>INDEX('AEO 42'!$77:$77,MATCH('LDV Shares'!X$3,'AEO 42'!$1:$1,0))/100</f>
        <v>5.0751599999999996E-3</v>
      </c>
      <c r="Y12">
        <f>INDEX('AEO 42'!$77:$77,MATCH('LDV Shares'!Y$3,'AEO 42'!$1:$1,0))/100</f>
        <v>5.0927999999999998E-3</v>
      </c>
      <c r="Z12">
        <f>INDEX('AEO 42'!$77:$77,MATCH('LDV Shares'!Z$3,'AEO 42'!$1:$1,0))/100</f>
        <v>5.12124E-3</v>
      </c>
      <c r="AA12">
        <f>INDEX('AEO 42'!$77:$77,MATCH('LDV Shares'!AA$3,'AEO 42'!$1:$1,0))/100</f>
        <v>5.1123599999999998E-3</v>
      </c>
      <c r="AB12">
        <f>INDEX('AEO 42'!$77:$77,MATCH('LDV Shares'!AB$3,'AEO 42'!$1:$1,0))/100</f>
        <v>5.1194600000000002E-3</v>
      </c>
      <c r="AC12">
        <f>INDEX('AEO 42'!$77:$77,MATCH('LDV Shares'!AC$3,'AEO 42'!$1:$1,0))/100</f>
        <v>5.1372300000000004E-3</v>
      </c>
      <c r="AD12">
        <f>INDEX('AEO 42'!$77:$77,MATCH('LDV Shares'!AD$3,'AEO 42'!$1:$1,0))/100</f>
        <v>5.1249999999999993E-3</v>
      </c>
      <c r="AE12">
        <f>INDEX('AEO 42'!$77:$77,MATCH('LDV Shares'!AE$3,'AEO 42'!$1:$1,0))/100</f>
        <v>5.1629599999999994E-3</v>
      </c>
      <c r="AF12">
        <f>INDEX('AEO 42'!$77:$77,MATCH('LDV Shares'!AF$3,'AEO 42'!$1:$1,0))/100</f>
        <v>5.1583699999999998E-3</v>
      </c>
      <c r="AG12">
        <f>INDEX('AEO 42'!$77:$77,MATCH('LDV Shares'!AG$3,'AEO 42'!$1:$1,0))/100</f>
        <v>5.1582700000000004E-3</v>
      </c>
      <c r="AH12">
        <f>INDEX('AEO 42'!$77:$77,MATCH('LDV Shares'!AH$3,'AEO 42'!$1:$1,0))/100</f>
        <v>5.1607800000000002E-3</v>
      </c>
      <c r="AI12" t="e">
        <f>INDEX('AEO 42'!$77:$77,MATCH('LDV Shares'!AI$3,'AEO 42'!$1:$1,0))/100</f>
        <v>#N/A</v>
      </c>
      <c r="AJ12" t="e">
        <f>INDEX('AEO 42'!$77:$77,MATCH('LDV Shares'!AJ$3,'AEO 42'!$1:$1,0))/100</f>
        <v>#N/A</v>
      </c>
    </row>
    <row r="13" spans="2:36" x14ac:dyDescent="0.45">
      <c r="B13" t="s">
        <v>1007</v>
      </c>
      <c r="C13">
        <f>INDEX('AEO 42'!$78:$78,MATCH('LDV Shares'!C$3,'AEO 42'!$1:$1,0))/100</f>
        <v>4.5220320000000001E-2</v>
      </c>
      <c r="D13">
        <f>INDEX('AEO 42'!$78:$78,MATCH('LDV Shares'!D$3,'AEO 42'!$1:$1,0))/100</f>
        <v>4.5735450000000004E-2</v>
      </c>
      <c r="E13">
        <f>INDEX('AEO 42'!$78:$78,MATCH('LDV Shares'!E$3,'AEO 42'!$1:$1,0))/100</f>
        <v>4.5620079999999993E-2</v>
      </c>
      <c r="F13">
        <f>INDEX('AEO 42'!$78:$78,MATCH('LDV Shares'!F$3,'AEO 42'!$1:$1,0))/100</f>
        <v>4.5971869999999998E-2</v>
      </c>
      <c r="G13">
        <f>INDEX('AEO 42'!$78:$78,MATCH('LDV Shares'!G$3,'AEO 42'!$1:$1,0))/100</f>
        <v>4.6078520000000005E-2</v>
      </c>
      <c r="H13">
        <f>INDEX('AEO 42'!$78:$78,MATCH('LDV Shares'!H$3,'AEO 42'!$1:$1,0))/100</f>
        <v>4.4991789999999997E-2</v>
      </c>
      <c r="I13">
        <f>INDEX('AEO 42'!$78:$78,MATCH('LDV Shares'!I$3,'AEO 42'!$1:$1,0))/100</f>
        <v>4.6238599999999998E-2</v>
      </c>
      <c r="J13">
        <f>INDEX('AEO 42'!$78:$78,MATCH('LDV Shares'!J$3,'AEO 42'!$1:$1,0))/100</f>
        <v>4.5186869999999997E-2</v>
      </c>
      <c r="K13">
        <f>INDEX('AEO 42'!$78:$78,MATCH('LDV Shares'!K$3,'AEO 42'!$1:$1,0))/100</f>
        <v>4.5195030000000004E-2</v>
      </c>
      <c r="L13">
        <f>INDEX('AEO 42'!$78:$78,MATCH('LDV Shares'!L$3,'AEO 42'!$1:$1,0))/100</f>
        <v>4.4955239999999994E-2</v>
      </c>
      <c r="M13">
        <f>INDEX('AEO 42'!$78:$78,MATCH('LDV Shares'!M$3,'AEO 42'!$1:$1,0))/100</f>
        <v>4.5066519999999999E-2</v>
      </c>
      <c r="N13">
        <f>INDEX('AEO 42'!$78:$78,MATCH('LDV Shares'!N$3,'AEO 42'!$1:$1,0))/100</f>
        <v>4.5508420000000001E-2</v>
      </c>
      <c r="O13">
        <f>INDEX('AEO 42'!$78:$78,MATCH('LDV Shares'!O$3,'AEO 42'!$1:$1,0))/100</f>
        <v>4.4811919999999998E-2</v>
      </c>
      <c r="P13">
        <f>INDEX('AEO 42'!$78:$78,MATCH('LDV Shares'!P$3,'AEO 42'!$1:$1,0))/100</f>
        <v>4.4804240000000002E-2</v>
      </c>
      <c r="Q13">
        <f>INDEX('AEO 42'!$78:$78,MATCH('LDV Shares'!Q$3,'AEO 42'!$1:$1,0))/100</f>
        <v>4.4975690000000006E-2</v>
      </c>
      <c r="R13">
        <f>INDEX('AEO 42'!$78:$78,MATCH('LDV Shares'!R$3,'AEO 42'!$1:$1,0))/100</f>
        <v>4.4804110000000001E-2</v>
      </c>
      <c r="S13">
        <f>INDEX('AEO 42'!$78:$78,MATCH('LDV Shares'!S$3,'AEO 42'!$1:$1,0))/100</f>
        <v>4.4603539999999997E-2</v>
      </c>
      <c r="T13">
        <f>INDEX('AEO 42'!$78:$78,MATCH('LDV Shares'!T$3,'AEO 42'!$1:$1,0))/100</f>
        <v>4.4598209999999999E-2</v>
      </c>
      <c r="U13">
        <f>INDEX('AEO 42'!$78:$78,MATCH('LDV Shares'!U$3,'AEO 42'!$1:$1,0))/100</f>
        <v>4.4333999999999998E-2</v>
      </c>
      <c r="V13">
        <f>INDEX('AEO 42'!$78:$78,MATCH('LDV Shares'!V$3,'AEO 42'!$1:$1,0))/100</f>
        <v>4.4496960000000002E-2</v>
      </c>
      <c r="W13">
        <f>INDEX('AEO 42'!$78:$78,MATCH('LDV Shares'!W$3,'AEO 42'!$1:$1,0))/100</f>
        <v>4.4498339999999997E-2</v>
      </c>
      <c r="X13">
        <f>INDEX('AEO 42'!$78:$78,MATCH('LDV Shares'!X$3,'AEO 42'!$1:$1,0))/100</f>
        <v>4.4242549999999999E-2</v>
      </c>
      <c r="Y13">
        <f>INDEX('AEO 42'!$78:$78,MATCH('LDV Shares'!Y$3,'AEO 42'!$1:$1,0))/100</f>
        <v>4.4292199999999997E-2</v>
      </c>
      <c r="Z13">
        <f>INDEX('AEO 42'!$78:$78,MATCH('LDV Shares'!Z$3,'AEO 42'!$1:$1,0))/100</f>
        <v>4.4457129999999997E-2</v>
      </c>
      <c r="AA13">
        <f>INDEX('AEO 42'!$78:$78,MATCH('LDV Shares'!AA$3,'AEO 42'!$1:$1,0))/100</f>
        <v>4.4252119999999999E-2</v>
      </c>
      <c r="AB13">
        <f>INDEX('AEO 42'!$78:$78,MATCH('LDV Shares'!AB$3,'AEO 42'!$1:$1,0))/100</f>
        <v>4.4214039999999996E-2</v>
      </c>
      <c r="AC13">
        <f>INDEX('AEO 42'!$78:$78,MATCH('LDV Shares'!AC$3,'AEO 42'!$1:$1,0))/100</f>
        <v>4.4301489999999999E-2</v>
      </c>
      <c r="AD13">
        <f>INDEX('AEO 42'!$78:$78,MATCH('LDV Shares'!AD$3,'AEO 42'!$1:$1,0))/100</f>
        <v>4.4039390000000005E-2</v>
      </c>
      <c r="AE13">
        <f>INDEX('AEO 42'!$78:$78,MATCH('LDV Shares'!AE$3,'AEO 42'!$1:$1,0))/100</f>
        <v>4.436507E-2</v>
      </c>
      <c r="AF13">
        <f>INDEX('AEO 42'!$78:$78,MATCH('LDV Shares'!AF$3,'AEO 42'!$1:$1,0))/100</f>
        <v>4.4213909999999995E-2</v>
      </c>
      <c r="AG13">
        <f>INDEX('AEO 42'!$78:$78,MATCH('LDV Shares'!AG$3,'AEO 42'!$1:$1,0))/100</f>
        <v>4.411909E-2</v>
      </c>
      <c r="AH13">
        <f>INDEX('AEO 42'!$78:$78,MATCH('LDV Shares'!AH$3,'AEO 42'!$1:$1,0))/100</f>
        <v>4.404425E-2</v>
      </c>
      <c r="AI13" t="e">
        <f>INDEX('AEO 42'!$78:$78,MATCH('LDV Shares'!AI$3,'AEO 42'!$1:$1,0))/100</f>
        <v>#N/A</v>
      </c>
      <c r="AJ13" t="e">
        <f>INDEX('AEO 42'!$78:$78,MATCH('LDV Shares'!AJ$3,'AEO 42'!$1:$1,0))/100</f>
        <v>#N/A</v>
      </c>
    </row>
    <row r="14" spans="2:36" x14ac:dyDescent="0.45">
      <c r="B14" t="s">
        <v>1008</v>
      </c>
      <c r="C14">
        <f>INDEX('AEO 42'!$79:$79,MATCH('LDV Shares'!C$3,'AEO 42'!$1:$1,0))/100</f>
        <v>0.14593612</v>
      </c>
      <c r="D14">
        <f>INDEX('AEO 42'!$79:$79,MATCH('LDV Shares'!D$3,'AEO 42'!$1:$1,0))/100</f>
        <v>0.14720454999999999</v>
      </c>
      <c r="E14">
        <f>INDEX('AEO 42'!$79:$79,MATCH('LDV Shares'!E$3,'AEO 42'!$1:$1,0))/100</f>
        <v>0.14653378</v>
      </c>
      <c r="F14">
        <f>INDEX('AEO 42'!$79:$79,MATCH('LDV Shares'!F$3,'AEO 42'!$1:$1,0))/100</f>
        <v>0.14548759</v>
      </c>
      <c r="G14">
        <f>INDEX('AEO 42'!$79:$79,MATCH('LDV Shares'!G$3,'AEO 42'!$1:$1,0))/100</f>
        <v>0.14458204999999999</v>
      </c>
      <c r="H14">
        <f>INDEX('AEO 42'!$79:$79,MATCH('LDV Shares'!H$3,'AEO 42'!$1:$1,0))/100</f>
        <v>0.14353745000000001</v>
      </c>
      <c r="I14">
        <f>INDEX('AEO 42'!$79:$79,MATCH('LDV Shares'!I$3,'AEO 42'!$1:$1,0))/100</f>
        <v>0.14474100000000001</v>
      </c>
      <c r="J14">
        <f>INDEX('AEO 42'!$79:$79,MATCH('LDV Shares'!J$3,'AEO 42'!$1:$1,0))/100</f>
        <v>0.14369308</v>
      </c>
      <c r="K14">
        <f>INDEX('AEO 42'!$79:$79,MATCH('LDV Shares'!K$3,'AEO 42'!$1:$1,0))/100</f>
        <v>0.1435109</v>
      </c>
      <c r="L14">
        <f>INDEX('AEO 42'!$79:$79,MATCH('LDV Shares'!L$3,'AEO 42'!$1:$1,0))/100</f>
        <v>0.14277136000000001</v>
      </c>
      <c r="M14">
        <f>INDEX('AEO 42'!$79:$79,MATCH('LDV Shares'!M$3,'AEO 42'!$1:$1,0))/100</f>
        <v>0.14289742</v>
      </c>
      <c r="N14">
        <f>INDEX('AEO 42'!$79:$79,MATCH('LDV Shares'!N$3,'AEO 42'!$1:$1,0))/100</f>
        <v>0.14407165999999999</v>
      </c>
      <c r="O14">
        <f>INDEX('AEO 42'!$79:$79,MATCH('LDV Shares'!O$3,'AEO 42'!$1:$1,0))/100</f>
        <v>0.14203670000000002</v>
      </c>
      <c r="P14">
        <f>INDEX('AEO 42'!$79:$79,MATCH('LDV Shares'!P$3,'AEO 42'!$1:$1,0))/100</f>
        <v>0.14188316000000001</v>
      </c>
      <c r="Q14">
        <f>INDEX('AEO 42'!$79:$79,MATCH('LDV Shares'!Q$3,'AEO 42'!$1:$1,0))/100</f>
        <v>0.14221130000000001</v>
      </c>
      <c r="R14">
        <f>INDEX('AEO 42'!$79:$79,MATCH('LDV Shares'!R$3,'AEO 42'!$1:$1,0))/100</f>
        <v>0.14175269999999998</v>
      </c>
      <c r="S14">
        <f>INDEX('AEO 42'!$79:$79,MATCH('LDV Shares'!S$3,'AEO 42'!$1:$1,0))/100</f>
        <v>0.14117389</v>
      </c>
      <c r="T14">
        <f>INDEX('AEO 42'!$79:$79,MATCH('LDV Shares'!T$3,'AEO 42'!$1:$1,0))/100</f>
        <v>0.14105390000000001</v>
      </c>
      <c r="U14">
        <f>INDEX('AEO 42'!$79:$79,MATCH('LDV Shares'!U$3,'AEO 42'!$1:$1,0))/100</f>
        <v>0.14030537000000001</v>
      </c>
      <c r="V14">
        <f>INDEX('AEO 42'!$79:$79,MATCH('LDV Shares'!V$3,'AEO 42'!$1:$1,0))/100</f>
        <v>0.14061177999999999</v>
      </c>
      <c r="W14">
        <f>INDEX('AEO 42'!$79:$79,MATCH('LDV Shares'!W$3,'AEO 42'!$1:$1,0))/100</f>
        <v>0.14052524</v>
      </c>
      <c r="X14">
        <f>INDEX('AEO 42'!$79:$79,MATCH('LDV Shares'!X$3,'AEO 42'!$1:$1,0))/100</f>
        <v>0.13982597999999999</v>
      </c>
      <c r="Y14">
        <f>INDEX('AEO 42'!$79:$79,MATCH('LDV Shares'!Y$3,'AEO 42'!$1:$1,0))/100</f>
        <v>0.13985798000000002</v>
      </c>
      <c r="Z14">
        <f>INDEX('AEO 42'!$79:$79,MATCH('LDV Shares'!Z$3,'AEO 42'!$1:$1,0))/100</f>
        <v>0.14018862000000001</v>
      </c>
      <c r="AA14">
        <f>INDEX('AEO 42'!$79:$79,MATCH('LDV Shares'!AA$3,'AEO 42'!$1:$1,0))/100</f>
        <v>0.13961834000000001</v>
      </c>
      <c r="AB14">
        <f>INDEX('AEO 42'!$79:$79,MATCH('LDV Shares'!AB$3,'AEO 42'!$1:$1,0))/100</f>
        <v>0.13944964000000001</v>
      </c>
      <c r="AC14">
        <f>INDEX('AEO 42'!$79:$79,MATCH('LDV Shares'!AC$3,'AEO 42'!$1:$1,0))/100</f>
        <v>0.13959742</v>
      </c>
      <c r="AD14">
        <f>INDEX('AEO 42'!$79:$79,MATCH('LDV Shares'!AD$3,'AEO 42'!$1:$1,0))/100</f>
        <v>0.13891313999999999</v>
      </c>
      <c r="AE14">
        <f>INDEX('AEO 42'!$79:$79,MATCH('LDV Shares'!AE$3,'AEO 42'!$1:$1,0))/100</f>
        <v>0.13961480000000001</v>
      </c>
      <c r="AF14">
        <f>INDEX('AEO 42'!$79:$79,MATCH('LDV Shares'!AF$3,'AEO 42'!$1:$1,0))/100</f>
        <v>0.13918029000000001</v>
      </c>
      <c r="AG14">
        <f>INDEX('AEO 42'!$79:$79,MATCH('LDV Shares'!AG$3,'AEO 42'!$1:$1,0))/100</f>
        <v>0.13888484000000001</v>
      </c>
      <c r="AH14">
        <f>INDEX('AEO 42'!$79:$79,MATCH('LDV Shares'!AH$3,'AEO 42'!$1:$1,0))/100</f>
        <v>0.13865650000000002</v>
      </c>
      <c r="AI14" t="e">
        <f>INDEX('AEO 42'!$79:$79,MATCH('LDV Shares'!AI$3,'AEO 42'!$1:$1,0))/100</f>
        <v>#N/A</v>
      </c>
      <c r="AJ14" t="e">
        <f>INDEX('AEO 42'!$79:$79,MATCH('LDV Shares'!AJ$3,'AEO 42'!$1:$1,0))/100</f>
        <v>#N/A</v>
      </c>
    </row>
    <row r="15" spans="2:36" x14ac:dyDescent="0.45">
      <c r="B15" t="s">
        <v>1009</v>
      </c>
      <c r="C15">
        <f>INDEX('AEO 42'!$80:$80,MATCH('LDV Shares'!C$3,'AEO 42'!$1:$1,0))/100</f>
        <v>0.38814579000000005</v>
      </c>
      <c r="D15">
        <f>INDEX('AEO 42'!$80:$80,MATCH('LDV Shares'!D$3,'AEO 42'!$1:$1,0))/100</f>
        <v>0.36790703000000002</v>
      </c>
      <c r="E15">
        <f>INDEX('AEO 42'!$80:$80,MATCH('LDV Shares'!E$3,'AEO 42'!$1:$1,0))/100</f>
        <v>0.36157631000000001</v>
      </c>
      <c r="F15">
        <f>INDEX('AEO 42'!$80:$80,MATCH('LDV Shares'!F$3,'AEO 42'!$1:$1,0))/100</f>
        <v>0.35740734000000002</v>
      </c>
      <c r="G15">
        <f>INDEX('AEO 42'!$80:$80,MATCH('LDV Shares'!G$3,'AEO 42'!$1:$1,0))/100</f>
        <v>0.35605258999999995</v>
      </c>
      <c r="H15">
        <f>INDEX('AEO 42'!$80:$80,MATCH('LDV Shares'!H$3,'AEO 42'!$1:$1,0))/100</f>
        <v>0.35601608000000001</v>
      </c>
      <c r="I15">
        <f>INDEX('AEO 42'!$80:$80,MATCH('LDV Shares'!I$3,'AEO 42'!$1:$1,0))/100</f>
        <v>0.34771197999999998</v>
      </c>
      <c r="J15">
        <f>INDEX('AEO 42'!$80:$80,MATCH('LDV Shares'!J$3,'AEO 42'!$1:$1,0))/100</f>
        <v>0.34908123000000002</v>
      </c>
      <c r="K15">
        <f>INDEX('AEO 42'!$80:$80,MATCH('LDV Shares'!K$3,'AEO 42'!$1:$1,0))/100</f>
        <v>0.34730587000000002</v>
      </c>
      <c r="L15">
        <f>INDEX('AEO 42'!$80:$80,MATCH('LDV Shares'!L$3,'AEO 42'!$1:$1,0))/100</f>
        <v>0.34695694000000005</v>
      </c>
      <c r="M15">
        <f>INDEX('AEO 42'!$80:$80,MATCH('LDV Shares'!M$3,'AEO 42'!$1:$1,0))/100</f>
        <v>0.34490104999999999</v>
      </c>
      <c r="N15">
        <f>INDEX('AEO 42'!$80:$80,MATCH('LDV Shares'!N$3,'AEO 42'!$1:$1,0))/100</f>
        <v>0.34104323999999997</v>
      </c>
      <c r="O15">
        <f>INDEX('AEO 42'!$80:$80,MATCH('LDV Shares'!O$3,'AEO 42'!$1:$1,0))/100</f>
        <v>0.34376410999999996</v>
      </c>
      <c r="P15">
        <f>INDEX('AEO 42'!$80:$80,MATCH('LDV Shares'!P$3,'AEO 42'!$1:$1,0))/100</f>
        <v>0.34267216</v>
      </c>
      <c r="Q15">
        <f>INDEX('AEO 42'!$80:$80,MATCH('LDV Shares'!Q$3,'AEO 42'!$1:$1,0))/100</f>
        <v>0.34070843000000006</v>
      </c>
      <c r="R15">
        <f>INDEX('AEO 42'!$80:$80,MATCH('LDV Shares'!R$3,'AEO 42'!$1:$1,0))/100</f>
        <v>0.34002322999999995</v>
      </c>
      <c r="S15">
        <f>INDEX('AEO 42'!$80:$80,MATCH('LDV Shares'!S$3,'AEO 42'!$1:$1,0))/100</f>
        <v>0.34005501000000005</v>
      </c>
      <c r="T15">
        <f>INDEX('AEO 42'!$80:$80,MATCH('LDV Shares'!T$3,'AEO 42'!$1:$1,0))/100</f>
        <v>0.33920634999999999</v>
      </c>
      <c r="U15">
        <f>INDEX('AEO 42'!$80:$80,MATCH('LDV Shares'!U$3,'AEO 42'!$1:$1,0))/100</f>
        <v>0.33980182999999997</v>
      </c>
      <c r="V15">
        <f>INDEX('AEO 42'!$80:$80,MATCH('LDV Shares'!V$3,'AEO 42'!$1:$1,0))/100</f>
        <v>0.33813960999999998</v>
      </c>
      <c r="W15">
        <f>INDEX('AEO 42'!$80:$80,MATCH('LDV Shares'!W$3,'AEO 42'!$1:$1,0))/100</f>
        <v>0.33735977</v>
      </c>
      <c r="X15">
        <f>INDEX('AEO 42'!$80:$80,MATCH('LDV Shares'!X$3,'AEO 42'!$1:$1,0))/100</f>
        <v>0.33795940000000002</v>
      </c>
      <c r="Y15">
        <f>INDEX('AEO 42'!$80:$80,MATCH('LDV Shares'!Y$3,'AEO 42'!$1:$1,0))/100</f>
        <v>0.33702339000000003</v>
      </c>
      <c r="Z15">
        <f>INDEX('AEO 42'!$80:$80,MATCH('LDV Shares'!Z$3,'AEO 42'!$1:$1,0))/100</f>
        <v>0.33545349000000002</v>
      </c>
      <c r="AA15">
        <f>INDEX('AEO 42'!$80:$80,MATCH('LDV Shares'!AA$3,'AEO 42'!$1:$1,0))/100</f>
        <v>0.33588104000000002</v>
      </c>
      <c r="AB15">
        <f>INDEX('AEO 42'!$80:$80,MATCH('LDV Shares'!AB$3,'AEO 42'!$1:$1,0))/100</f>
        <v>0.33547089000000002</v>
      </c>
      <c r="AC15">
        <f>INDEX('AEO 42'!$80:$80,MATCH('LDV Shares'!AC$3,'AEO 42'!$1:$1,0))/100</f>
        <v>0.33438225000000005</v>
      </c>
      <c r="AD15">
        <f>INDEX('AEO 42'!$80:$80,MATCH('LDV Shares'!AD$3,'AEO 42'!$1:$1,0))/100</f>
        <v>0.33516795999999999</v>
      </c>
      <c r="AE15">
        <f>INDEX('AEO 42'!$80:$80,MATCH('LDV Shares'!AE$3,'AEO 42'!$1:$1,0))/100</f>
        <v>0.33300479999999999</v>
      </c>
      <c r="AF15">
        <f>INDEX('AEO 42'!$80:$80,MATCH('LDV Shares'!AF$3,'AEO 42'!$1:$1,0))/100</f>
        <v>0.33335937999999998</v>
      </c>
      <c r="AG15">
        <f>INDEX('AEO 42'!$80:$80,MATCH('LDV Shares'!AG$3,'AEO 42'!$1:$1,0))/100</f>
        <v>0.33334591000000002</v>
      </c>
      <c r="AH15">
        <f>INDEX('AEO 42'!$80:$80,MATCH('LDV Shares'!AH$3,'AEO 42'!$1:$1,0))/100</f>
        <v>0.33319206000000001</v>
      </c>
      <c r="AI15" t="e">
        <f>INDEX('AEO 42'!$80:$80,MATCH('LDV Shares'!AI$3,'AEO 42'!$1:$1,0))/100</f>
        <v>#N/A</v>
      </c>
      <c r="AJ15" t="e">
        <f>INDEX('AEO 42'!$80:$80,MATCH('LDV Shares'!AJ$3,'AEO 42'!$1:$1,0))/100</f>
        <v>#N/A</v>
      </c>
    </row>
    <row r="16" spans="2:36" x14ac:dyDescent="0.45">
      <c r="B16" t="s">
        <v>1010</v>
      </c>
      <c r="C16">
        <f>INDEX('AEO 42'!$81:$81,MATCH('LDV Shares'!C$3,'AEO 42'!$1:$1,0))/100</f>
        <v>0.14780246999999999</v>
      </c>
      <c r="D16">
        <f>INDEX('AEO 42'!$81:$81,MATCH('LDV Shares'!D$3,'AEO 42'!$1:$1,0))/100</f>
        <v>0.13754198000000001</v>
      </c>
      <c r="E16">
        <f>INDEX('AEO 42'!$81:$81,MATCH('LDV Shares'!E$3,'AEO 42'!$1:$1,0))/100</f>
        <v>0.13275524999999999</v>
      </c>
      <c r="F16">
        <f>INDEX('AEO 42'!$81:$81,MATCH('LDV Shares'!F$3,'AEO 42'!$1:$1,0))/100</f>
        <v>0.1307835</v>
      </c>
      <c r="G16">
        <f>INDEX('AEO 42'!$81:$81,MATCH('LDV Shares'!G$3,'AEO 42'!$1:$1,0))/100</f>
        <v>0.12960121999999999</v>
      </c>
      <c r="H16">
        <f>INDEX('AEO 42'!$81:$81,MATCH('LDV Shares'!H$3,'AEO 42'!$1:$1,0))/100</f>
        <v>0.12828448000000001</v>
      </c>
      <c r="I16">
        <f>INDEX('AEO 42'!$81:$81,MATCH('LDV Shares'!I$3,'AEO 42'!$1:$1,0))/100</f>
        <v>0.12401965000000001</v>
      </c>
      <c r="J16">
        <f>INDEX('AEO 42'!$81:$81,MATCH('LDV Shares'!J$3,'AEO 42'!$1:$1,0))/100</f>
        <v>0.12416797</v>
      </c>
      <c r="K16">
        <f>INDEX('AEO 42'!$81:$81,MATCH('LDV Shares'!K$3,'AEO 42'!$1:$1,0))/100</f>
        <v>0.12294007000000001</v>
      </c>
      <c r="L16">
        <f>INDEX('AEO 42'!$81:$81,MATCH('LDV Shares'!L$3,'AEO 42'!$1:$1,0))/100</f>
        <v>0.12255452999999999</v>
      </c>
      <c r="M16">
        <f>INDEX('AEO 42'!$81:$81,MATCH('LDV Shares'!M$3,'AEO 42'!$1:$1,0))/100</f>
        <v>0.12117990000000001</v>
      </c>
      <c r="N16">
        <f>INDEX('AEO 42'!$81:$81,MATCH('LDV Shares'!N$3,'AEO 42'!$1:$1,0))/100</f>
        <v>0.11879538000000001</v>
      </c>
      <c r="O16">
        <f>INDEX('AEO 42'!$81:$81,MATCH('LDV Shares'!O$3,'AEO 42'!$1:$1,0))/100</f>
        <v>0.12014839999999999</v>
      </c>
      <c r="P16">
        <f>INDEX('AEO 42'!$81:$81,MATCH('LDV Shares'!P$3,'AEO 42'!$1:$1,0))/100</f>
        <v>0.11938667</v>
      </c>
      <c r="Q16">
        <f>INDEX('AEO 42'!$81:$81,MATCH('LDV Shares'!Q$3,'AEO 42'!$1:$1,0))/100</f>
        <v>0.11811798</v>
      </c>
      <c r="R16">
        <f>INDEX('AEO 42'!$81:$81,MATCH('LDV Shares'!R$3,'AEO 42'!$1:$1,0))/100</f>
        <v>0.11787006999999999</v>
      </c>
      <c r="S16">
        <f>INDEX('AEO 42'!$81:$81,MATCH('LDV Shares'!S$3,'AEO 42'!$1:$1,0))/100</f>
        <v>0.11783389</v>
      </c>
      <c r="T16">
        <f>INDEX('AEO 42'!$81:$81,MATCH('LDV Shares'!T$3,'AEO 42'!$1:$1,0))/100</f>
        <v>0.11724319</v>
      </c>
      <c r="U16">
        <f>INDEX('AEO 42'!$81:$81,MATCH('LDV Shares'!U$3,'AEO 42'!$1:$1,0))/100</f>
        <v>0.11747637</v>
      </c>
      <c r="V16">
        <f>INDEX('AEO 42'!$81:$81,MATCH('LDV Shares'!V$3,'AEO 42'!$1:$1,0))/100</f>
        <v>0.11643086</v>
      </c>
      <c r="W16">
        <f>INDEX('AEO 42'!$81:$81,MATCH('LDV Shares'!W$3,'AEO 42'!$1:$1,0))/100</f>
        <v>0.11591467</v>
      </c>
      <c r="X16">
        <f>INDEX('AEO 42'!$81:$81,MATCH('LDV Shares'!X$3,'AEO 42'!$1:$1,0))/100</f>
        <v>0.11620789000000001</v>
      </c>
      <c r="Y16">
        <f>INDEX('AEO 42'!$81:$81,MATCH('LDV Shares'!Y$3,'AEO 42'!$1:$1,0))/100</f>
        <v>0.11558788</v>
      </c>
      <c r="Z16">
        <f>INDEX('AEO 42'!$81:$81,MATCH('LDV Shares'!Z$3,'AEO 42'!$1:$1,0))/100</f>
        <v>0.11464002000000001</v>
      </c>
      <c r="AA16">
        <f>INDEX('AEO 42'!$81:$81,MATCH('LDV Shares'!AA$3,'AEO 42'!$1:$1,0))/100</f>
        <v>0.11483660000000001</v>
      </c>
      <c r="AB16">
        <f>INDEX('AEO 42'!$81:$81,MATCH('LDV Shares'!AB$3,'AEO 42'!$1:$1,0))/100</f>
        <v>0.11454397999999999</v>
      </c>
      <c r="AC16">
        <f>INDEX('AEO 42'!$81:$81,MATCH('LDV Shares'!AC$3,'AEO 42'!$1:$1,0))/100</f>
        <v>0.11389194</v>
      </c>
      <c r="AD16">
        <f>INDEX('AEO 42'!$81:$81,MATCH('LDV Shares'!AD$3,'AEO 42'!$1:$1,0))/100</f>
        <v>0.11429581999999999</v>
      </c>
      <c r="AE16">
        <f>INDEX('AEO 42'!$81:$81,MATCH('LDV Shares'!AE$3,'AEO 42'!$1:$1,0))/100</f>
        <v>0.11301695</v>
      </c>
      <c r="AF16">
        <f>INDEX('AEO 42'!$81:$81,MATCH('LDV Shares'!AF$3,'AEO 42'!$1:$1,0))/100</f>
        <v>0.11315531999999999</v>
      </c>
      <c r="AG16">
        <f>INDEX('AEO 42'!$81:$81,MATCH('LDV Shares'!AG$3,'AEO 42'!$1:$1,0))/100</f>
        <v>0.11309448</v>
      </c>
      <c r="AH16">
        <f>INDEX('AEO 42'!$81:$81,MATCH('LDV Shares'!AH$3,'AEO 42'!$1:$1,0))/100</f>
        <v>0.11297884</v>
      </c>
      <c r="AI16" t="e">
        <f>INDEX('AEO 42'!$81:$81,MATCH('LDV Shares'!AI$3,'AEO 42'!$1:$1,0))/100</f>
        <v>#N/A</v>
      </c>
      <c r="AJ16" t="e">
        <f>INDEX('AEO 42'!$81:$81,MATCH('LDV Shares'!AJ$3,'AEO 42'!$1:$1,0))/100</f>
        <v>#N/A</v>
      </c>
    </row>
    <row r="17" spans="2:36" x14ac:dyDescent="0.45">
      <c r="B17" t="s">
        <v>1011</v>
      </c>
      <c r="C17">
        <f>INDEX('AEO 42'!$82:$82,MATCH('LDV Shares'!C$3,'AEO 42'!$1:$1,0))/100</f>
        <v>9.7134300000000003E-3</v>
      </c>
      <c r="D17">
        <f>INDEX('AEO 42'!$82:$82,MATCH('LDV Shares'!D$3,'AEO 42'!$1:$1,0))/100</f>
        <v>9.4567899999999996E-3</v>
      </c>
      <c r="E17">
        <f>INDEX('AEO 42'!$82:$82,MATCH('LDV Shares'!E$3,'AEO 42'!$1:$1,0))/100</f>
        <v>9.3995399999999996E-3</v>
      </c>
      <c r="F17">
        <f>INDEX('AEO 42'!$82:$82,MATCH('LDV Shares'!F$3,'AEO 42'!$1:$1,0))/100</f>
        <v>9.4154000000000009E-3</v>
      </c>
      <c r="G17">
        <f>INDEX('AEO 42'!$82:$82,MATCH('LDV Shares'!G$3,'AEO 42'!$1:$1,0))/100</f>
        <v>9.3577199999999999E-3</v>
      </c>
      <c r="H17">
        <f>INDEX('AEO 42'!$82:$82,MATCH('LDV Shares'!H$3,'AEO 42'!$1:$1,0))/100</f>
        <v>9.3525599999999993E-3</v>
      </c>
      <c r="I17">
        <f>INDEX('AEO 42'!$82:$82,MATCH('LDV Shares'!I$3,'AEO 42'!$1:$1,0))/100</f>
        <v>9.3962999999999998E-3</v>
      </c>
      <c r="J17">
        <f>INDEX('AEO 42'!$82:$82,MATCH('LDV Shares'!J$3,'AEO 42'!$1:$1,0))/100</f>
        <v>9.2757699999999992E-3</v>
      </c>
      <c r="K17">
        <f>INDEX('AEO 42'!$82:$82,MATCH('LDV Shares'!K$3,'AEO 42'!$1:$1,0))/100</f>
        <v>9.2549899999999994E-3</v>
      </c>
      <c r="L17">
        <f>INDEX('AEO 42'!$82:$82,MATCH('LDV Shares'!L$3,'AEO 42'!$1:$1,0))/100</f>
        <v>9.2526399999999995E-3</v>
      </c>
      <c r="M17">
        <f>INDEX('AEO 42'!$82:$82,MATCH('LDV Shares'!M$3,'AEO 42'!$1:$1,0))/100</f>
        <v>9.2313199999999995E-3</v>
      </c>
      <c r="N17">
        <f>INDEX('AEO 42'!$82:$82,MATCH('LDV Shares'!N$3,'AEO 42'!$1:$1,0))/100</f>
        <v>9.2000099999999998E-3</v>
      </c>
      <c r="O17">
        <f>INDEX('AEO 42'!$82:$82,MATCH('LDV Shares'!O$3,'AEO 42'!$1:$1,0))/100</f>
        <v>9.2361800000000001E-3</v>
      </c>
      <c r="P17">
        <f>INDEX('AEO 42'!$82:$82,MATCH('LDV Shares'!P$3,'AEO 42'!$1:$1,0))/100</f>
        <v>9.2211399999999992E-3</v>
      </c>
      <c r="Q17">
        <f>INDEX('AEO 42'!$82:$82,MATCH('LDV Shares'!Q$3,'AEO 42'!$1:$1,0))/100</f>
        <v>9.1968700000000011E-3</v>
      </c>
      <c r="R17">
        <f>INDEX('AEO 42'!$82:$82,MATCH('LDV Shares'!R$3,'AEO 42'!$1:$1,0))/100</f>
        <v>9.1744300000000008E-3</v>
      </c>
      <c r="S17">
        <f>INDEX('AEO 42'!$82:$82,MATCH('LDV Shares'!S$3,'AEO 42'!$1:$1,0))/100</f>
        <v>9.16785E-3</v>
      </c>
      <c r="T17">
        <f>INDEX('AEO 42'!$82:$82,MATCH('LDV Shares'!T$3,'AEO 42'!$1:$1,0))/100</f>
        <v>9.1549500000000002E-3</v>
      </c>
      <c r="U17">
        <f>INDEX('AEO 42'!$82:$82,MATCH('LDV Shares'!U$3,'AEO 42'!$1:$1,0))/100</f>
        <v>9.1583800000000007E-3</v>
      </c>
      <c r="V17">
        <f>INDEX('AEO 42'!$82:$82,MATCH('LDV Shares'!V$3,'AEO 42'!$1:$1,0))/100</f>
        <v>9.1375499999999995E-3</v>
      </c>
      <c r="W17">
        <f>INDEX('AEO 42'!$82:$82,MATCH('LDV Shares'!W$3,'AEO 42'!$1:$1,0))/100</f>
        <v>9.1261699999999994E-3</v>
      </c>
      <c r="X17">
        <f>INDEX('AEO 42'!$82:$82,MATCH('LDV Shares'!X$3,'AEO 42'!$1:$1,0))/100</f>
        <v>9.1324600000000002E-3</v>
      </c>
      <c r="Y17">
        <f>INDEX('AEO 42'!$82:$82,MATCH('LDV Shares'!Y$3,'AEO 42'!$1:$1,0))/100</f>
        <v>9.1195600000000005E-3</v>
      </c>
      <c r="Z17">
        <f>INDEX('AEO 42'!$82:$82,MATCH('LDV Shares'!Z$3,'AEO 42'!$1:$1,0))/100</f>
        <v>9.1000899999999999E-3</v>
      </c>
      <c r="AA17">
        <f>INDEX('AEO 42'!$82:$82,MATCH('LDV Shares'!AA$3,'AEO 42'!$1:$1,0))/100</f>
        <v>9.1037800000000006E-3</v>
      </c>
      <c r="AB17">
        <f>INDEX('AEO 42'!$82:$82,MATCH('LDV Shares'!AB$3,'AEO 42'!$1:$1,0))/100</f>
        <v>9.0972799999999993E-3</v>
      </c>
      <c r="AC17">
        <f>INDEX('AEO 42'!$82:$82,MATCH('LDV Shares'!AC$3,'AEO 42'!$1:$1,0))/100</f>
        <v>9.0834699999999997E-3</v>
      </c>
      <c r="AD17">
        <f>INDEX('AEO 42'!$82:$82,MATCH('LDV Shares'!AD$3,'AEO 42'!$1:$1,0))/100</f>
        <v>9.0922899999999994E-3</v>
      </c>
      <c r="AE17">
        <f>INDEX('AEO 42'!$82:$82,MATCH('LDV Shares'!AE$3,'AEO 42'!$1:$1,0))/100</f>
        <v>9.06649E-3</v>
      </c>
      <c r="AF17">
        <f>INDEX('AEO 42'!$82:$82,MATCH('LDV Shares'!AF$3,'AEO 42'!$1:$1,0))/100</f>
        <v>9.0678499999999988E-3</v>
      </c>
      <c r="AG17">
        <f>INDEX('AEO 42'!$82:$82,MATCH('LDV Shares'!AG$3,'AEO 42'!$1:$1,0))/100</f>
        <v>9.0659900000000012E-3</v>
      </c>
      <c r="AH17">
        <f>INDEX('AEO 42'!$82:$82,MATCH('LDV Shares'!AH$3,'AEO 42'!$1:$1,0))/100</f>
        <v>9.0615900000000013E-3</v>
      </c>
      <c r="AI17" t="e">
        <f>INDEX('AEO 42'!$82:$82,MATCH('LDV Shares'!AI$3,'AEO 42'!$1:$1,0))/100</f>
        <v>#N/A</v>
      </c>
      <c r="AJ17" t="e">
        <f>INDEX('AEO 42'!$82:$82,MATCH('LDV Shares'!AJ$3,'AEO 42'!$1:$1,0))/100</f>
        <v>#N/A</v>
      </c>
    </row>
    <row r="18" spans="2:36" x14ac:dyDescent="0.45">
      <c r="B18" s="5" t="s">
        <v>1056</v>
      </c>
      <c r="C18">
        <f>INDEX('AEO 42'!$83:$83,MATCH('LDV Shares'!C$3,'AEO 42'!$1:$1,0))/100</f>
        <v>0.21314177999999998</v>
      </c>
      <c r="D18">
        <f>INDEX('AEO 42'!$83:$83,MATCH('LDV Shares'!D$3,'AEO 42'!$1:$1,0))/100</f>
        <v>0.23842643999999999</v>
      </c>
      <c r="E18">
        <f>INDEX('AEO 42'!$83:$83,MATCH('LDV Shares'!E$3,'AEO 42'!$1:$1,0))/100</f>
        <v>0.24827641</v>
      </c>
      <c r="F18">
        <f>INDEX('AEO 42'!$83:$83,MATCH('LDV Shares'!F$3,'AEO 42'!$1:$1,0))/100</f>
        <v>0.25333971</v>
      </c>
      <c r="G18">
        <f>INDEX('AEO 42'!$83:$83,MATCH('LDV Shares'!G$3,'AEO 42'!$1:$1,0))/100</f>
        <v>0.25587555000000001</v>
      </c>
      <c r="H18">
        <f>INDEX('AEO 42'!$83:$83,MATCH('LDV Shares'!H$3,'AEO 42'!$1:$1,0))/100</f>
        <v>0.25791640999999998</v>
      </c>
      <c r="I18">
        <f>INDEX('AEO 42'!$83:$83,MATCH('LDV Shares'!I$3,'AEO 42'!$1:$1,0))/100</f>
        <v>0.26687304000000001</v>
      </c>
      <c r="J18">
        <f>INDEX('AEO 42'!$83:$83,MATCH('LDV Shares'!J$3,'AEO 42'!$1:$1,0))/100</f>
        <v>0.26695404</v>
      </c>
      <c r="K18">
        <f>INDEX('AEO 42'!$83:$83,MATCH('LDV Shares'!K$3,'AEO 42'!$1:$1,0))/100</f>
        <v>0.26962491999999999</v>
      </c>
      <c r="L18">
        <f>INDEX('AEO 42'!$83:$83,MATCH('LDV Shares'!L$3,'AEO 42'!$1:$1,0))/100</f>
        <v>0.27067618999999998</v>
      </c>
      <c r="M18">
        <f>INDEX('AEO 42'!$83:$83,MATCH('LDV Shares'!M$3,'AEO 42'!$1:$1,0))/100</f>
        <v>0.27350351000000001</v>
      </c>
      <c r="N18">
        <f>INDEX('AEO 42'!$83:$83,MATCH('LDV Shares'!N$3,'AEO 42'!$1:$1,0))/100</f>
        <v>0.27802261</v>
      </c>
      <c r="O18">
        <f>INDEX('AEO 42'!$83:$83,MATCH('LDV Shares'!O$3,'AEO 42'!$1:$1,0))/100</f>
        <v>0.27576212</v>
      </c>
      <c r="P18">
        <f>INDEX('AEO 42'!$83:$83,MATCH('LDV Shares'!P$3,'AEO 42'!$1:$1,0))/100</f>
        <v>0.27742683000000001</v>
      </c>
      <c r="Q18">
        <f>INDEX('AEO 42'!$83:$83,MATCH('LDV Shares'!Q$3,'AEO 42'!$1:$1,0))/100</f>
        <v>0.27995211000000003</v>
      </c>
      <c r="R18">
        <f>INDEX('AEO 42'!$83:$83,MATCH('LDV Shares'!R$3,'AEO 42'!$1:$1,0))/100</f>
        <v>0.28097539999999999</v>
      </c>
      <c r="S18">
        <f>INDEX('AEO 42'!$83:$83,MATCH('LDV Shares'!S$3,'AEO 42'!$1:$1,0))/100</f>
        <v>0.28128894999999998</v>
      </c>
      <c r="T18">
        <f>INDEX('AEO 42'!$83:$83,MATCH('LDV Shares'!T$3,'AEO 42'!$1:$1,0))/100</f>
        <v>0.28257584000000002</v>
      </c>
      <c r="U18">
        <f>INDEX('AEO 42'!$83:$83,MATCH('LDV Shares'!U$3,'AEO 42'!$1:$1,0))/100</f>
        <v>0.28229153000000001</v>
      </c>
      <c r="V18">
        <f>INDEX('AEO 42'!$83:$83,MATCH('LDV Shares'!V$3,'AEO 42'!$1:$1,0))/100</f>
        <v>0.28441351000000004</v>
      </c>
      <c r="W18">
        <f>INDEX('AEO 42'!$83:$83,MATCH('LDV Shares'!W$3,'AEO 42'!$1:$1,0))/100</f>
        <v>0.28556627000000001</v>
      </c>
      <c r="X18">
        <f>INDEX('AEO 42'!$83:$83,MATCH('LDV Shares'!X$3,'AEO 42'!$1:$1,0))/100</f>
        <v>0.28519258000000003</v>
      </c>
      <c r="Y18">
        <f>INDEX('AEO 42'!$83:$83,MATCH('LDV Shares'!Y$3,'AEO 42'!$1:$1,0))/100</f>
        <v>0.28648779000000002</v>
      </c>
      <c r="Z18">
        <f>INDEX('AEO 42'!$83:$83,MATCH('LDV Shares'!Z$3,'AEO 42'!$1:$1,0))/100</f>
        <v>0.28844097000000002</v>
      </c>
      <c r="AA18">
        <f>INDEX('AEO 42'!$83:$83,MATCH('LDV Shares'!AA$3,'AEO 42'!$1:$1,0))/100</f>
        <v>0.28822247000000001</v>
      </c>
      <c r="AB18">
        <f>INDEX('AEO 42'!$83:$83,MATCH('LDV Shares'!AB$3,'AEO 42'!$1:$1,0))/100</f>
        <v>0.28890737999999999</v>
      </c>
      <c r="AC18">
        <f>INDEX('AEO 42'!$83:$83,MATCH('LDV Shares'!AC$3,'AEO 42'!$1:$1,0))/100</f>
        <v>0.29031044</v>
      </c>
      <c r="AD18">
        <f>INDEX('AEO 42'!$83:$83,MATCH('LDV Shares'!AD$3,'AEO 42'!$1:$1,0))/100</f>
        <v>0.28966145999999998</v>
      </c>
      <c r="AE18">
        <f>INDEX('AEO 42'!$83:$83,MATCH('LDV Shares'!AE$3,'AEO 42'!$1:$1,0))/100</f>
        <v>0.29216006999999999</v>
      </c>
      <c r="AF18">
        <f>INDEX('AEO 42'!$83:$83,MATCH('LDV Shares'!AF$3,'AEO 42'!$1:$1,0))/100</f>
        <v>0.29194852999999998</v>
      </c>
      <c r="AG18">
        <f>INDEX('AEO 42'!$83:$83,MATCH('LDV Shares'!AG$3,'AEO 42'!$1:$1,0))/100</f>
        <v>0.29216476000000002</v>
      </c>
      <c r="AH18">
        <f>INDEX('AEO 42'!$83:$83,MATCH('LDV Shares'!AH$3,'AEO 42'!$1:$1,0))/100</f>
        <v>0.29250595000000001</v>
      </c>
      <c r="AI18" t="e">
        <f>INDEX('AEO 42'!$83:$83,MATCH('LDV Shares'!AI$3,'AEO 42'!$1:$1,0))/100</f>
        <v>#N/A</v>
      </c>
      <c r="AJ18" t="e">
        <f>INDEX('AEO 42'!$83:$83,MATCH('LDV Shares'!AJ$3,'AEO 42'!$1:$1,0))/100</f>
        <v>#N/A</v>
      </c>
    </row>
    <row r="19" spans="2:36" x14ac:dyDescent="0.45">
      <c r="B19" s="5" t="s">
        <v>1057</v>
      </c>
      <c r="C19">
        <f>INDEX('AEO 42'!$84:$84,MATCH('LDV Shares'!C$3,'AEO 42'!$1:$1,0))/100</f>
        <v>4.5820860000000005E-2</v>
      </c>
      <c r="D19">
        <f>INDEX('AEO 42'!$84:$84,MATCH('LDV Shares'!D$3,'AEO 42'!$1:$1,0))/100</f>
        <v>4.9223009999999998E-2</v>
      </c>
      <c r="E19">
        <f>INDEX('AEO 42'!$84:$84,MATCH('LDV Shares'!E$3,'AEO 42'!$1:$1,0))/100</f>
        <v>5.122384E-2</v>
      </c>
      <c r="F19">
        <f>INDEX('AEO 42'!$84:$84,MATCH('LDV Shares'!F$3,'AEO 42'!$1:$1,0))/100</f>
        <v>5.291245E-2</v>
      </c>
      <c r="G19">
        <f>INDEX('AEO 42'!$84:$84,MATCH('LDV Shares'!G$3,'AEO 42'!$1:$1,0))/100</f>
        <v>5.3730239999999999E-2</v>
      </c>
      <c r="H19">
        <f>INDEX('AEO 42'!$84:$84,MATCH('LDV Shares'!H$3,'AEO 42'!$1:$1,0))/100</f>
        <v>5.5137510000000001E-2</v>
      </c>
      <c r="I19">
        <f>INDEX('AEO 42'!$84:$84,MATCH('LDV Shares'!I$3,'AEO 42'!$1:$1,0))/100</f>
        <v>5.615386E-2</v>
      </c>
      <c r="J19">
        <f>INDEX('AEO 42'!$84:$84,MATCH('LDV Shares'!J$3,'AEO 42'!$1:$1,0))/100</f>
        <v>5.6771349999999998E-2</v>
      </c>
      <c r="K19">
        <f>INDEX('AEO 42'!$84:$84,MATCH('LDV Shares'!K$3,'AEO 42'!$1:$1,0))/100</f>
        <v>5.7271200000000001E-2</v>
      </c>
      <c r="L19">
        <f>INDEX('AEO 42'!$84:$84,MATCH('LDV Shares'!L$3,'AEO 42'!$1:$1,0))/100</f>
        <v>5.792423E-2</v>
      </c>
      <c r="M19">
        <f>INDEX('AEO 42'!$84:$84,MATCH('LDV Shares'!M$3,'AEO 42'!$1:$1,0))/100</f>
        <v>5.8276000000000001E-2</v>
      </c>
      <c r="N19">
        <f>INDEX('AEO 42'!$84:$84,MATCH('LDV Shares'!N$3,'AEO 42'!$1:$1,0))/100</f>
        <v>5.8298199999999994E-2</v>
      </c>
      <c r="O19">
        <f>INDEX('AEO 42'!$84:$84,MATCH('LDV Shares'!O$3,'AEO 42'!$1:$1,0))/100</f>
        <v>5.9256279999999995E-2</v>
      </c>
      <c r="P19">
        <f>INDEX('AEO 42'!$84:$84,MATCH('LDV Shares'!P$3,'AEO 42'!$1:$1,0))/100</f>
        <v>5.9604190000000001E-2</v>
      </c>
      <c r="Q19">
        <f>INDEX('AEO 42'!$84:$84,MATCH('LDV Shares'!Q$3,'AEO 42'!$1:$1,0))/100</f>
        <v>5.9792949999999997E-2</v>
      </c>
      <c r="R19">
        <f>INDEX('AEO 42'!$84:$84,MATCH('LDV Shares'!R$3,'AEO 42'!$1:$1,0))/100</f>
        <v>6.0360520000000001E-2</v>
      </c>
      <c r="S19">
        <f>INDEX('AEO 42'!$84:$84,MATCH('LDV Shares'!S$3,'AEO 42'!$1:$1,0))/100</f>
        <v>6.0839109999999995E-2</v>
      </c>
      <c r="T19">
        <f>INDEX('AEO 42'!$84:$84,MATCH('LDV Shares'!T$3,'AEO 42'!$1:$1,0))/100</f>
        <v>6.1114750000000002E-2</v>
      </c>
      <c r="U19">
        <f>INDEX('AEO 42'!$84:$84,MATCH('LDV Shares'!U$3,'AEO 42'!$1:$1,0))/100</f>
        <v>6.1589939999999996E-2</v>
      </c>
      <c r="V19">
        <f>INDEX('AEO 42'!$84:$84,MATCH('LDV Shares'!V$3,'AEO 42'!$1:$1,0))/100</f>
        <v>6.1696500000000001E-2</v>
      </c>
      <c r="W19">
        <f>INDEX('AEO 42'!$84:$84,MATCH('LDV Shares'!W$3,'AEO 42'!$1:$1,0))/100</f>
        <v>6.1923649999999997E-2</v>
      </c>
      <c r="X19">
        <f>INDEX('AEO 42'!$84:$84,MATCH('LDV Shares'!X$3,'AEO 42'!$1:$1,0))/100</f>
        <v>6.2363910000000002E-2</v>
      </c>
      <c r="Y19">
        <f>INDEX('AEO 42'!$84:$84,MATCH('LDV Shares'!Y$3,'AEO 42'!$1:$1,0))/100</f>
        <v>6.2538040000000003E-2</v>
      </c>
      <c r="Z19">
        <f>INDEX('AEO 42'!$84:$84,MATCH('LDV Shares'!Z$3,'AEO 42'!$1:$1,0))/100</f>
        <v>6.2598230000000005E-2</v>
      </c>
      <c r="AA19">
        <f>INDEX('AEO 42'!$84:$84,MATCH('LDV Shares'!AA$3,'AEO 42'!$1:$1,0))/100</f>
        <v>6.2973169999999995E-2</v>
      </c>
      <c r="AB19">
        <f>INDEX('AEO 42'!$84:$84,MATCH('LDV Shares'!AB$3,'AEO 42'!$1:$1,0))/100</f>
        <v>6.3197400000000001E-2</v>
      </c>
      <c r="AC19">
        <f>INDEX('AEO 42'!$84:$84,MATCH('LDV Shares'!AC$3,'AEO 42'!$1:$1,0))/100</f>
        <v>6.3296049999999993E-2</v>
      </c>
      <c r="AD19">
        <f>INDEX('AEO 42'!$84:$84,MATCH('LDV Shares'!AD$3,'AEO 42'!$1:$1,0))/100</f>
        <v>6.3705059999999994E-2</v>
      </c>
      <c r="AE19">
        <f>INDEX('AEO 42'!$84:$84,MATCH('LDV Shares'!AE$3,'AEO 42'!$1:$1,0))/100</f>
        <v>6.3608909999999991E-2</v>
      </c>
      <c r="AF19">
        <f>INDEX('AEO 42'!$84:$84,MATCH('LDV Shares'!AF$3,'AEO 42'!$1:$1,0))/100</f>
        <v>6.3916669999999995E-2</v>
      </c>
      <c r="AG19">
        <f>INDEX('AEO 42'!$84:$84,MATCH('LDV Shares'!AG$3,'AEO 42'!$1:$1,0))/100</f>
        <v>6.4166420000000002E-2</v>
      </c>
      <c r="AH19">
        <f>INDEX('AEO 42'!$84:$84,MATCH('LDV Shares'!AH$3,'AEO 42'!$1:$1,0))/100</f>
        <v>6.4399999999999999E-2</v>
      </c>
      <c r="AI19" t="e">
        <f>INDEX('AEO 42'!$84:$84,MATCH('LDV Shares'!AI$3,'AEO 42'!$1:$1,0))/100</f>
        <v>#N/A</v>
      </c>
      <c r="AJ19" t="e">
        <f>INDEX('AEO 42'!$84:$84,MATCH('LDV Shares'!AJ$3,'AEO 42'!$1:$1,0))/100</f>
        <v>#N/A</v>
      </c>
    </row>
    <row r="21" spans="2:36" x14ac:dyDescent="0.45">
      <c r="B21" s="1" t="s">
        <v>1004</v>
      </c>
      <c r="C21">
        <f>C11</f>
        <v>2019</v>
      </c>
      <c r="D21">
        <f t="shared" ref="D21:AJ21" si="2">D11</f>
        <v>2020</v>
      </c>
      <c r="E21">
        <f t="shared" si="2"/>
        <v>2021</v>
      </c>
      <c r="F21">
        <f t="shared" si="2"/>
        <v>2022</v>
      </c>
      <c r="G21">
        <f t="shared" si="2"/>
        <v>2023</v>
      </c>
      <c r="H21">
        <f t="shared" si="2"/>
        <v>2024</v>
      </c>
      <c r="I21">
        <f t="shared" si="2"/>
        <v>2025</v>
      </c>
      <c r="J21">
        <f t="shared" si="2"/>
        <v>2026</v>
      </c>
      <c r="K21">
        <f t="shared" si="2"/>
        <v>2027</v>
      </c>
      <c r="L21">
        <f t="shared" si="2"/>
        <v>2028</v>
      </c>
      <c r="M21">
        <f t="shared" si="2"/>
        <v>2029</v>
      </c>
      <c r="N21">
        <f t="shared" si="2"/>
        <v>2030</v>
      </c>
      <c r="O21">
        <f t="shared" si="2"/>
        <v>2031</v>
      </c>
      <c r="P21">
        <f t="shared" si="2"/>
        <v>2032</v>
      </c>
      <c r="Q21">
        <f t="shared" si="2"/>
        <v>2033</v>
      </c>
      <c r="R21">
        <f t="shared" si="2"/>
        <v>2034</v>
      </c>
      <c r="S21">
        <f t="shared" si="2"/>
        <v>2035</v>
      </c>
      <c r="T21">
        <f t="shared" si="2"/>
        <v>2036</v>
      </c>
      <c r="U21">
        <f t="shared" si="2"/>
        <v>2037</v>
      </c>
      <c r="V21">
        <f t="shared" si="2"/>
        <v>2038</v>
      </c>
      <c r="W21">
        <f t="shared" si="2"/>
        <v>2039</v>
      </c>
      <c r="X21">
        <f t="shared" si="2"/>
        <v>2040</v>
      </c>
      <c r="Y21">
        <f t="shared" si="2"/>
        <v>2041</v>
      </c>
      <c r="Z21">
        <f t="shared" si="2"/>
        <v>2042</v>
      </c>
      <c r="AA21">
        <f t="shared" si="2"/>
        <v>2043</v>
      </c>
      <c r="AB21">
        <f t="shared" si="2"/>
        <v>2044</v>
      </c>
      <c r="AC21">
        <f t="shared" si="2"/>
        <v>2045</v>
      </c>
      <c r="AD21">
        <f t="shared" si="2"/>
        <v>2046</v>
      </c>
      <c r="AE21">
        <f t="shared" si="2"/>
        <v>2047</v>
      </c>
      <c r="AF21">
        <f t="shared" si="2"/>
        <v>2048</v>
      </c>
      <c r="AG21">
        <f t="shared" si="2"/>
        <v>2049</v>
      </c>
      <c r="AH21">
        <f t="shared" si="2"/>
        <v>2050</v>
      </c>
      <c r="AI21">
        <f t="shared" si="2"/>
        <v>0</v>
      </c>
      <c r="AJ21">
        <f t="shared" si="2"/>
        <v>0</v>
      </c>
    </row>
    <row r="22" spans="2:36" x14ac:dyDescent="0.45">
      <c r="B22" t="s">
        <v>1005</v>
      </c>
      <c r="C22">
        <f>INDEX('AEO 42'!$87:$87,MATCH('LDV Shares'!C$3,'AEO 42'!$1:$1,0))/100</f>
        <v>3.6735839999999999E-2</v>
      </c>
      <c r="D22">
        <f>'AEO 42'!D77/100</f>
        <v>4.5046399999999999E-3</v>
      </c>
      <c r="E22">
        <f>'AEO 42'!E77/100</f>
        <v>4.6147599999999999E-3</v>
      </c>
      <c r="F22">
        <f>'AEO 42'!F77/100</f>
        <v>4.6820000000000004E-3</v>
      </c>
      <c r="G22">
        <f>'AEO 42'!G77/100</f>
        <v>4.7221299999999997E-3</v>
      </c>
      <c r="H22">
        <f>'AEO 42'!H77/100</f>
        <v>4.7637399999999998E-3</v>
      </c>
      <c r="I22">
        <f>'AEO 42'!I77/100</f>
        <v>4.8658499999999997E-3</v>
      </c>
      <c r="J22">
        <f>'AEO 42'!J77/100</f>
        <v>4.8698500000000002E-3</v>
      </c>
      <c r="K22">
        <f>'AEO 42'!K77/100</f>
        <v>4.8973599999999999E-3</v>
      </c>
      <c r="L22">
        <f>'AEO 42'!L77/100</f>
        <v>4.9090599999999998E-3</v>
      </c>
      <c r="M22">
        <f>'AEO 42'!M77/100</f>
        <v>4.9444500000000004E-3</v>
      </c>
      <c r="N22">
        <f>'AEO 42'!N77/100</f>
        <v>5.0604099999999996E-3</v>
      </c>
      <c r="O22">
        <f>'AEO 42'!O77/100</f>
        <v>4.9839000000000003E-3</v>
      </c>
      <c r="P22">
        <f>'AEO 42'!P77/100</f>
        <v>5.0017400000000002E-3</v>
      </c>
      <c r="Q22">
        <f>'AEO 42'!Q77/100</f>
        <v>5.04471E-3</v>
      </c>
      <c r="R22">
        <f>'AEO 42'!R77/100</f>
        <v>5.0395400000000003E-3</v>
      </c>
      <c r="S22">
        <f>'AEO 42'!S77/100</f>
        <v>5.0378199999999993E-3</v>
      </c>
      <c r="T22">
        <f>'AEO 42'!T77/100</f>
        <v>5.0528500000000002E-3</v>
      </c>
      <c r="U22">
        <f>'AEO 42'!U77/100</f>
        <v>5.0430900000000001E-3</v>
      </c>
      <c r="V22">
        <f>'AEO 42'!V77/100</f>
        <v>5.0736099999999992E-3</v>
      </c>
      <c r="W22">
        <f>'AEO 42'!W77/100</f>
        <v>5.0861599999999993E-3</v>
      </c>
      <c r="X22">
        <f>'AEO 42'!X77/100</f>
        <v>5.0751599999999996E-3</v>
      </c>
      <c r="Y22">
        <f>'AEO 42'!Y77/100</f>
        <v>5.0927999999999998E-3</v>
      </c>
      <c r="Z22">
        <f>'AEO 42'!Z77/100</f>
        <v>5.12124E-3</v>
      </c>
      <c r="AA22">
        <f>'AEO 42'!AA77/100</f>
        <v>5.1123599999999998E-3</v>
      </c>
      <c r="AB22">
        <f>'AEO 42'!AB77/100</f>
        <v>5.1194600000000002E-3</v>
      </c>
      <c r="AC22">
        <f>'AEO 42'!AC77/100</f>
        <v>5.1372300000000004E-3</v>
      </c>
      <c r="AD22">
        <f>'AEO 42'!AD77/100</f>
        <v>5.1249999999999993E-3</v>
      </c>
      <c r="AE22">
        <f>'AEO 42'!AE77/100</f>
        <v>5.1629599999999994E-3</v>
      </c>
      <c r="AF22">
        <f>'AEO 42'!AF77/100</f>
        <v>5.1583699999999998E-3</v>
      </c>
      <c r="AG22">
        <f>'AEO 42'!AG77/100</f>
        <v>5.1582700000000004E-3</v>
      </c>
      <c r="AH22">
        <f>'AEO 42'!AH77/100</f>
        <v>5.1607800000000002E-3</v>
      </c>
      <c r="AI22">
        <f>'AEO 42'!AI77/100</f>
        <v>6.5209999999999994E-5</v>
      </c>
      <c r="AJ22">
        <f>'AEO 42'!AJ77/100</f>
        <v>0</v>
      </c>
    </row>
    <row r="23" spans="2:36" x14ac:dyDescent="0.45">
      <c r="B23" t="s">
        <v>1012</v>
      </c>
      <c r="C23">
        <f>INDEX('AEO 42'!$88:$88,MATCH('LDV Shares'!C$3,'AEO 42'!$1:$1,0))/100</f>
        <v>0.19123017999999997</v>
      </c>
      <c r="D23">
        <f>'AEO 42'!D78/100</f>
        <v>4.5735450000000004E-2</v>
      </c>
      <c r="E23">
        <f>'AEO 42'!E78/100</f>
        <v>4.5620079999999993E-2</v>
      </c>
      <c r="F23">
        <f>'AEO 42'!F78/100</f>
        <v>4.5971869999999998E-2</v>
      </c>
      <c r="G23">
        <f>'AEO 42'!G78/100</f>
        <v>4.6078520000000005E-2</v>
      </c>
      <c r="H23">
        <f>'AEO 42'!H78/100</f>
        <v>4.4991789999999997E-2</v>
      </c>
      <c r="I23">
        <f>'AEO 42'!I78/100</f>
        <v>4.6238599999999998E-2</v>
      </c>
      <c r="J23">
        <f>'AEO 42'!J78/100</f>
        <v>4.5186869999999997E-2</v>
      </c>
      <c r="K23">
        <f>'AEO 42'!K78/100</f>
        <v>4.5195030000000004E-2</v>
      </c>
      <c r="L23">
        <f>'AEO 42'!L78/100</f>
        <v>4.4955239999999994E-2</v>
      </c>
      <c r="M23">
        <f>'AEO 42'!M78/100</f>
        <v>4.5066519999999999E-2</v>
      </c>
      <c r="N23">
        <f>'AEO 42'!N78/100</f>
        <v>4.5508420000000001E-2</v>
      </c>
      <c r="O23">
        <f>'AEO 42'!O78/100</f>
        <v>4.4811919999999998E-2</v>
      </c>
      <c r="P23">
        <f>'AEO 42'!P78/100</f>
        <v>4.4804240000000002E-2</v>
      </c>
      <c r="Q23">
        <f>'AEO 42'!Q78/100</f>
        <v>4.4975690000000006E-2</v>
      </c>
      <c r="R23">
        <f>'AEO 42'!R78/100</f>
        <v>4.4804110000000001E-2</v>
      </c>
      <c r="S23">
        <f>'AEO 42'!S78/100</f>
        <v>4.4603539999999997E-2</v>
      </c>
      <c r="T23">
        <f>'AEO 42'!T78/100</f>
        <v>4.4598209999999999E-2</v>
      </c>
      <c r="U23">
        <f>'AEO 42'!U78/100</f>
        <v>4.4333999999999998E-2</v>
      </c>
      <c r="V23">
        <f>'AEO 42'!V78/100</f>
        <v>4.4496960000000002E-2</v>
      </c>
      <c r="W23">
        <f>'AEO 42'!W78/100</f>
        <v>4.4498339999999997E-2</v>
      </c>
      <c r="X23">
        <f>'AEO 42'!X78/100</f>
        <v>4.4242549999999999E-2</v>
      </c>
      <c r="Y23">
        <f>'AEO 42'!Y78/100</f>
        <v>4.4292199999999997E-2</v>
      </c>
      <c r="Z23">
        <f>'AEO 42'!Z78/100</f>
        <v>4.4457129999999997E-2</v>
      </c>
      <c r="AA23">
        <f>'AEO 42'!AA78/100</f>
        <v>4.4252119999999999E-2</v>
      </c>
      <c r="AB23">
        <f>'AEO 42'!AB78/100</f>
        <v>4.4214039999999996E-2</v>
      </c>
      <c r="AC23">
        <f>'AEO 42'!AC78/100</f>
        <v>4.4301489999999999E-2</v>
      </c>
      <c r="AD23">
        <f>'AEO 42'!AD78/100</f>
        <v>4.4039390000000005E-2</v>
      </c>
      <c r="AE23">
        <f>'AEO 42'!AE78/100</f>
        <v>4.436507E-2</v>
      </c>
      <c r="AF23">
        <f>'AEO 42'!AF78/100</f>
        <v>4.4213909999999995E-2</v>
      </c>
      <c r="AG23">
        <f>'AEO 42'!AG78/100</f>
        <v>4.411909E-2</v>
      </c>
      <c r="AH23">
        <f>'AEO 42'!AH78/100</f>
        <v>4.404425E-2</v>
      </c>
      <c r="AI23">
        <f>'AEO 42'!AI78/100</f>
        <v>-8.4999999999999999E-6</v>
      </c>
      <c r="AJ23">
        <f>'AEO 42'!AJ78/100</f>
        <v>0</v>
      </c>
    </row>
    <row r="24" spans="2:36" x14ac:dyDescent="0.45">
      <c r="B24" t="s">
        <v>1013</v>
      </c>
      <c r="C24">
        <f>INDEX('AEO 42'!$89:$89,MATCH('LDV Shares'!C$3,'AEO 42'!$1:$1,0))/100</f>
        <v>3.2340849999999997E-2</v>
      </c>
      <c r="D24">
        <f>'AEO 42'!D79/100</f>
        <v>0.14720454999999999</v>
      </c>
      <c r="E24">
        <f>'AEO 42'!E79/100</f>
        <v>0.14653378</v>
      </c>
      <c r="F24">
        <f>'AEO 42'!F79/100</f>
        <v>0.14548759</v>
      </c>
      <c r="G24">
        <f>'AEO 42'!G79/100</f>
        <v>0.14458204999999999</v>
      </c>
      <c r="H24">
        <f>'AEO 42'!H79/100</f>
        <v>0.14353745000000001</v>
      </c>
      <c r="I24">
        <f>'AEO 42'!I79/100</f>
        <v>0.14474100000000001</v>
      </c>
      <c r="J24">
        <f>'AEO 42'!J79/100</f>
        <v>0.14369308</v>
      </c>
      <c r="K24">
        <f>'AEO 42'!K79/100</f>
        <v>0.1435109</v>
      </c>
      <c r="L24">
        <f>'AEO 42'!L79/100</f>
        <v>0.14277136000000001</v>
      </c>
      <c r="M24">
        <f>'AEO 42'!M79/100</f>
        <v>0.14289742</v>
      </c>
      <c r="N24">
        <f>'AEO 42'!N79/100</f>
        <v>0.14407165999999999</v>
      </c>
      <c r="O24">
        <f>'AEO 42'!O79/100</f>
        <v>0.14203670000000002</v>
      </c>
      <c r="P24">
        <f>'AEO 42'!P79/100</f>
        <v>0.14188316000000001</v>
      </c>
      <c r="Q24">
        <f>'AEO 42'!Q79/100</f>
        <v>0.14221130000000001</v>
      </c>
      <c r="R24">
        <f>'AEO 42'!R79/100</f>
        <v>0.14175269999999998</v>
      </c>
      <c r="S24">
        <f>'AEO 42'!S79/100</f>
        <v>0.14117389</v>
      </c>
      <c r="T24">
        <f>'AEO 42'!T79/100</f>
        <v>0.14105390000000001</v>
      </c>
      <c r="U24">
        <f>'AEO 42'!U79/100</f>
        <v>0.14030537000000001</v>
      </c>
      <c r="V24">
        <f>'AEO 42'!V79/100</f>
        <v>0.14061177999999999</v>
      </c>
      <c r="W24">
        <f>'AEO 42'!W79/100</f>
        <v>0.14052524</v>
      </c>
      <c r="X24">
        <f>'AEO 42'!X79/100</f>
        <v>0.13982597999999999</v>
      </c>
      <c r="Y24">
        <f>'AEO 42'!Y79/100</f>
        <v>0.13985798000000002</v>
      </c>
      <c r="Z24">
        <f>'AEO 42'!Z79/100</f>
        <v>0.14018862000000001</v>
      </c>
      <c r="AA24">
        <f>'AEO 42'!AA79/100</f>
        <v>0.13961834000000001</v>
      </c>
      <c r="AB24">
        <f>'AEO 42'!AB79/100</f>
        <v>0.13944964000000001</v>
      </c>
      <c r="AC24">
        <f>'AEO 42'!AC79/100</f>
        <v>0.13959742</v>
      </c>
      <c r="AD24">
        <f>'AEO 42'!AD79/100</f>
        <v>0.13891313999999999</v>
      </c>
      <c r="AE24">
        <f>'AEO 42'!AE79/100</f>
        <v>0.13961480000000001</v>
      </c>
      <c r="AF24">
        <f>'AEO 42'!AF79/100</f>
        <v>0.13918029000000001</v>
      </c>
      <c r="AG24">
        <f>'AEO 42'!AG79/100</f>
        <v>0.13888484000000001</v>
      </c>
      <c r="AH24">
        <f>'AEO 42'!AH79/100</f>
        <v>0.13865650000000002</v>
      </c>
      <c r="AI24">
        <f>'AEO 42'!AI79/100</f>
        <v>-1.649E-5</v>
      </c>
      <c r="AJ24">
        <f>'AEO 42'!AJ79/100</f>
        <v>0</v>
      </c>
    </row>
    <row r="25" spans="2:36" x14ac:dyDescent="0.45">
      <c r="B25" t="s">
        <v>1014</v>
      </c>
      <c r="C25">
        <f>INDEX('AEO 42'!$90:$90,MATCH('LDV Shares'!C$3,'AEO 42'!$1:$1,0))/100</f>
        <v>4.1318419999999995E-2</v>
      </c>
      <c r="D25">
        <f>'AEO 42'!D80/100</f>
        <v>0.36790703000000002</v>
      </c>
      <c r="E25">
        <f>'AEO 42'!E80/100</f>
        <v>0.36157631000000001</v>
      </c>
      <c r="F25">
        <f>'AEO 42'!F80/100</f>
        <v>0.35740734000000002</v>
      </c>
      <c r="G25">
        <f>'AEO 42'!G80/100</f>
        <v>0.35605258999999995</v>
      </c>
      <c r="H25">
        <f>'AEO 42'!H80/100</f>
        <v>0.35601608000000001</v>
      </c>
      <c r="I25">
        <f>'AEO 42'!I80/100</f>
        <v>0.34771197999999998</v>
      </c>
      <c r="J25">
        <f>'AEO 42'!J80/100</f>
        <v>0.34908123000000002</v>
      </c>
      <c r="K25">
        <f>'AEO 42'!K80/100</f>
        <v>0.34730587000000002</v>
      </c>
      <c r="L25">
        <f>'AEO 42'!L80/100</f>
        <v>0.34695694000000005</v>
      </c>
      <c r="M25">
        <f>'AEO 42'!M80/100</f>
        <v>0.34490104999999999</v>
      </c>
      <c r="N25">
        <f>'AEO 42'!N80/100</f>
        <v>0.34104323999999997</v>
      </c>
      <c r="O25">
        <f>'AEO 42'!O80/100</f>
        <v>0.34376410999999996</v>
      </c>
      <c r="P25">
        <f>'AEO 42'!P80/100</f>
        <v>0.34267216</v>
      </c>
      <c r="Q25">
        <f>'AEO 42'!Q80/100</f>
        <v>0.34070843000000006</v>
      </c>
      <c r="R25">
        <f>'AEO 42'!R80/100</f>
        <v>0.34002322999999995</v>
      </c>
      <c r="S25">
        <f>'AEO 42'!S80/100</f>
        <v>0.34005501000000005</v>
      </c>
      <c r="T25">
        <f>'AEO 42'!T80/100</f>
        <v>0.33920634999999999</v>
      </c>
      <c r="U25">
        <f>'AEO 42'!U80/100</f>
        <v>0.33980182999999997</v>
      </c>
      <c r="V25">
        <f>'AEO 42'!V80/100</f>
        <v>0.33813960999999998</v>
      </c>
      <c r="W25">
        <f>'AEO 42'!W80/100</f>
        <v>0.33735977</v>
      </c>
      <c r="X25">
        <f>'AEO 42'!X80/100</f>
        <v>0.33795940000000002</v>
      </c>
      <c r="Y25">
        <f>'AEO 42'!Y80/100</f>
        <v>0.33702339000000003</v>
      </c>
      <c r="Z25">
        <f>'AEO 42'!Z80/100</f>
        <v>0.33545349000000002</v>
      </c>
      <c r="AA25">
        <f>'AEO 42'!AA80/100</f>
        <v>0.33588104000000002</v>
      </c>
      <c r="AB25">
        <f>'AEO 42'!AB80/100</f>
        <v>0.33547089000000002</v>
      </c>
      <c r="AC25">
        <f>'AEO 42'!AC80/100</f>
        <v>0.33438225000000005</v>
      </c>
      <c r="AD25">
        <f>'AEO 42'!AD80/100</f>
        <v>0.33516795999999999</v>
      </c>
      <c r="AE25">
        <f>'AEO 42'!AE80/100</f>
        <v>0.33300479999999999</v>
      </c>
      <c r="AF25">
        <f>'AEO 42'!AF80/100</f>
        <v>0.33335937999999998</v>
      </c>
      <c r="AG25">
        <f>'AEO 42'!AG80/100</f>
        <v>0.33334591000000002</v>
      </c>
      <c r="AH25">
        <f>'AEO 42'!AH80/100</f>
        <v>0.33319206000000001</v>
      </c>
      <c r="AI25">
        <f>'AEO 42'!AI80/100</f>
        <v>-4.9119999999999997E-5</v>
      </c>
      <c r="AJ25">
        <f>'AEO 42'!AJ80/100</f>
        <v>0</v>
      </c>
    </row>
    <row r="26" spans="2:36" x14ac:dyDescent="0.45">
      <c r="B26" t="s">
        <v>1015</v>
      </c>
      <c r="C26">
        <f>INDEX('AEO 42'!$91:$91,MATCH('LDV Shares'!C$3,'AEO 42'!$1:$1,0))/100</f>
        <v>5.072865E-2</v>
      </c>
      <c r="D26">
        <f>'AEO 42'!D81/100</f>
        <v>0.13754198000000001</v>
      </c>
      <c r="E26">
        <f>'AEO 42'!E81/100</f>
        <v>0.13275524999999999</v>
      </c>
      <c r="F26">
        <f>'AEO 42'!F81/100</f>
        <v>0.1307835</v>
      </c>
      <c r="G26">
        <f>'AEO 42'!G81/100</f>
        <v>0.12960121999999999</v>
      </c>
      <c r="H26">
        <f>'AEO 42'!H81/100</f>
        <v>0.12828448000000001</v>
      </c>
      <c r="I26">
        <f>'AEO 42'!I81/100</f>
        <v>0.12401965000000001</v>
      </c>
      <c r="J26">
        <f>'AEO 42'!J81/100</f>
        <v>0.12416797</v>
      </c>
      <c r="K26">
        <f>'AEO 42'!K81/100</f>
        <v>0.12294007000000001</v>
      </c>
      <c r="L26">
        <f>'AEO 42'!L81/100</f>
        <v>0.12255452999999999</v>
      </c>
      <c r="M26">
        <f>'AEO 42'!M81/100</f>
        <v>0.12117990000000001</v>
      </c>
      <c r="N26">
        <f>'AEO 42'!N81/100</f>
        <v>0.11879538000000001</v>
      </c>
      <c r="O26">
        <f>'AEO 42'!O81/100</f>
        <v>0.12014839999999999</v>
      </c>
      <c r="P26">
        <f>'AEO 42'!P81/100</f>
        <v>0.11938667</v>
      </c>
      <c r="Q26">
        <f>'AEO 42'!Q81/100</f>
        <v>0.11811798</v>
      </c>
      <c r="R26">
        <f>'AEO 42'!R81/100</f>
        <v>0.11787006999999999</v>
      </c>
      <c r="S26">
        <f>'AEO 42'!S81/100</f>
        <v>0.11783389</v>
      </c>
      <c r="T26">
        <f>'AEO 42'!T81/100</f>
        <v>0.11724319</v>
      </c>
      <c r="U26">
        <f>'AEO 42'!U81/100</f>
        <v>0.11747637</v>
      </c>
      <c r="V26">
        <f>'AEO 42'!V81/100</f>
        <v>0.11643086</v>
      </c>
      <c r="W26">
        <f>'AEO 42'!W81/100</f>
        <v>0.11591467</v>
      </c>
      <c r="X26">
        <f>'AEO 42'!X81/100</f>
        <v>0.11620789000000001</v>
      </c>
      <c r="Y26">
        <f>'AEO 42'!Y81/100</f>
        <v>0.11558788</v>
      </c>
      <c r="Z26">
        <f>'AEO 42'!Z81/100</f>
        <v>0.11464002000000001</v>
      </c>
      <c r="AA26">
        <f>'AEO 42'!AA81/100</f>
        <v>0.11483660000000001</v>
      </c>
      <c r="AB26">
        <f>'AEO 42'!AB81/100</f>
        <v>0.11454397999999999</v>
      </c>
      <c r="AC26">
        <f>'AEO 42'!AC81/100</f>
        <v>0.11389194</v>
      </c>
      <c r="AD26">
        <f>'AEO 42'!AD81/100</f>
        <v>0.11429581999999999</v>
      </c>
      <c r="AE26">
        <f>'AEO 42'!AE81/100</f>
        <v>0.11301695</v>
      </c>
      <c r="AF26">
        <f>'AEO 42'!AF81/100</f>
        <v>0.11315531999999999</v>
      </c>
      <c r="AG26">
        <f>'AEO 42'!AG81/100</f>
        <v>0.11309448</v>
      </c>
      <c r="AH26">
        <f>'AEO 42'!AH81/100</f>
        <v>0.11297884</v>
      </c>
      <c r="AI26">
        <f>'AEO 42'!AI81/100</f>
        <v>-8.6300000000000011E-5</v>
      </c>
      <c r="AJ26">
        <f>'AEO 42'!AJ81/100</f>
        <v>0</v>
      </c>
    </row>
    <row r="27" spans="2:36" x14ac:dyDescent="0.45">
      <c r="B27" t="s">
        <v>1016</v>
      </c>
      <c r="C27">
        <f>INDEX('AEO 42'!$92:$92,MATCH('LDV Shares'!C$3,'AEO 42'!$1:$1,0))/100</f>
        <v>5.0137349999999997E-2</v>
      </c>
      <c r="D27">
        <f>'AEO 42'!D82/100</f>
        <v>9.4567899999999996E-3</v>
      </c>
      <c r="E27">
        <f>'AEO 42'!E82/100</f>
        <v>9.3995399999999996E-3</v>
      </c>
      <c r="F27">
        <f>'AEO 42'!F82/100</f>
        <v>9.4154000000000009E-3</v>
      </c>
      <c r="G27">
        <f>'AEO 42'!G82/100</f>
        <v>9.3577199999999999E-3</v>
      </c>
      <c r="H27">
        <f>'AEO 42'!H82/100</f>
        <v>9.3525599999999993E-3</v>
      </c>
      <c r="I27">
        <f>'AEO 42'!I82/100</f>
        <v>9.3962999999999998E-3</v>
      </c>
      <c r="J27">
        <f>'AEO 42'!J82/100</f>
        <v>9.2757699999999992E-3</v>
      </c>
      <c r="K27">
        <f>'AEO 42'!K82/100</f>
        <v>9.2549899999999994E-3</v>
      </c>
      <c r="L27">
        <f>'AEO 42'!L82/100</f>
        <v>9.2526399999999995E-3</v>
      </c>
      <c r="M27">
        <f>'AEO 42'!M82/100</f>
        <v>9.2313199999999995E-3</v>
      </c>
      <c r="N27">
        <f>'AEO 42'!N82/100</f>
        <v>9.2000099999999998E-3</v>
      </c>
      <c r="O27">
        <f>'AEO 42'!O82/100</f>
        <v>9.2361800000000001E-3</v>
      </c>
      <c r="P27">
        <f>'AEO 42'!P82/100</f>
        <v>9.2211399999999992E-3</v>
      </c>
      <c r="Q27">
        <f>'AEO 42'!Q82/100</f>
        <v>9.1968700000000011E-3</v>
      </c>
      <c r="R27">
        <f>'AEO 42'!R82/100</f>
        <v>9.1744300000000008E-3</v>
      </c>
      <c r="S27">
        <f>'AEO 42'!S82/100</f>
        <v>9.16785E-3</v>
      </c>
      <c r="T27">
        <f>'AEO 42'!T82/100</f>
        <v>9.1549500000000002E-3</v>
      </c>
      <c r="U27">
        <f>'AEO 42'!U82/100</f>
        <v>9.1583800000000007E-3</v>
      </c>
      <c r="V27">
        <f>'AEO 42'!V82/100</f>
        <v>9.1375499999999995E-3</v>
      </c>
      <c r="W27">
        <f>'AEO 42'!W82/100</f>
        <v>9.1261699999999994E-3</v>
      </c>
      <c r="X27">
        <f>'AEO 42'!X82/100</f>
        <v>9.1324600000000002E-3</v>
      </c>
      <c r="Y27">
        <f>'AEO 42'!Y82/100</f>
        <v>9.1195600000000005E-3</v>
      </c>
      <c r="Z27">
        <f>'AEO 42'!Z82/100</f>
        <v>9.1000899999999999E-3</v>
      </c>
      <c r="AA27">
        <f>'AEO 42'!AA82/100</f>
        <v>9.1037800000000006E-3</v>
      </c>
      <c r="AB27">
        <f>'AEO 42'!AB82/100</f>
        <v>9.0972799999999993E-3</v>
      </c>
      <c r="AC27">
        <f>'AEO 42'!AC82/100</f>
        <v>9.0834699999999997E-3</v>
      </c>
      <c r="AD27">
        <f>'AEO 42'!AD82/100</f>
        <v>9.0922899999999994E-3</v>
      </c>
      <c r="AE27">
        <f>'AEO 42'!AE82/100</f>
        <v>9.06649E-3</v>
      </c>
      <c r="AF27">
        <f>'AEO 42'!AF82/100</f>
        <v>9.0678499999999988E-3</v>
      </c>
      <c r="AG27">
        <f>'AEO 42'!AG82/100</f>
        <v>9.0659900000000012E-3</v>
      </c>
      <c r="AH27">
        <f>'AEO 42'!AH82/100</f>
        <v>9.0615900000000013E-3</v>
      </c>
      <c r="AI27">
        <f>'AEO 42'!AI82/100</f>
        <v>-2.2379999999999999E-5</v>
      </c>
      <c r="AJ27">
        <f>'AEO 42'!AJ82/100</f>
        <v>0</v>
      </c>
    </row>
    <row r="28" spans="2:36" x14ac:dyDescent="0.45">
      <c r="B28" s="5" t="s">
        <v>1056</v>
      </c>
      <c r="C28">
        <f>INDEX('AEO 42'!$93:$93,MATCH('LDV Shares'!C$3,'AEO 42'!$1:$1,0))/100</f>
        <v>0.22905639999999999</v>
      </c>
      <c r="D28">
        <f>INDEX('AEO 42'!$93:$93,MATCH('LDV Shares'!D$3,'AEO 42'!$1:$1,0))/100</f>
        <v>0.22595913000000001</v>
      </c>
      <c r="E28">
        <f>INDEX('AEO 42'!$93:$93,MATCH('LDV Shares'!E$3,'AEO 42'!$1:$1,0))/100</f>
        <v>0.22579879999999999</v>
      </c>
      <c r="F28">
        <f>INDEX('AEO 42'!$93:$93,MATCH('LDV Shares'!F$3,'AEO 42'!$1:$1,0))/100</f>
        <v>0.22581316000000001</v>
      </c>
      <c r="G28">
        <f>INDEX('AEO 42'!$93:$93,MATCH('LDV Shares'!G$3,'AEO 42'!$1:$1,0))/100</f>
        <v>0.22600197000000002</v>
      </c>
      <c r="H28">
        <f>INDEX('AEO 42'!$93:$93,MATCH('LDV Shares'!H$3,'AEO 42'!$1:$1,0))/100</f>
        <v>0.22651953</v>
      </c>
      <c r="I28">
        <f>INDEX('AEO 42'!$93:$93,MATCH('LDV Shares'!I$3,'AEO 42'!$1:$1,0))/100</f>
        <v>0.22502846000000001</v>
      </c>
      <c r="J28">
        <f>INDEX('AEO 42'!$93:$93,MATCH('LDV Shares'!J$3,'AEO 42'!$1:$1,0))/100</f>
        <v>0.22573132000000001</v>
      </c>
      <c r="K28">
        <f>INDEX('AEO 42'!$93:$93,MATCH('LDV Shares'!K$3,'AEO 42'!$1:$1,0))/100</f>
        <v>0.22576599000000003</v>
      </c>
      <c r="L28">
        <f>INDEX('AEO 42'!$93:$93,MATCH('LDV Shares'!L$3,'AEO 42'!$1:$1,0))/100</f>
        <v>0.22600513</v>
      </c>
      <c r="M28">
        <f>INDEX('AEO 42'!$93:$93,MATCH('LDV Shares'!M$3,'AEO 42'!$1:$1,0))/100</f>
        <v>0.22596627999999999</v>
      </c>
      <c r="N28">
        <f>INDEX('AEO 42'!$93:$93,MATCH('LDV Shares'!N$3,'AEO 42'!$1:$1,0))/100</f>
        <v>0.22578990999999998</v>
      </c>
      <c r="O28">
        <f>INDEX('AEO 42'!$93:$93,MATCH('LDV Shares'!O$3,'AEO 42'!$1:$1,0))/100</f>
        <v>0.22620418999999997</v>
      </c>
      <c r="P28">
        <f>INDEX('AEO 42'!$93:$93,MATCH('LDV Shares'!P$3,'AEO 42'!$1:$1,0))/100</f>
        <v>0.22623096000000001</v>
      </c>
      <c r="Q28">
        <f>INDEX('AEO 42'!$93:$93,MATCH('LDV Shares'!Q$3,'AEO 42'!$1:$1,0))/100</f>
        <v>0.22613337</v>
      </c>
      <c r="R28">
        <f>INDEX('AEO 42'!$93:$93,MATCH('LDV Shares'!R$3,'AEO 42'!$1:$1,0))/100</f>
        <v>0.22603945</v>
      </c>
      <c r="S28">
        <f>INDEX('AEO 42'!$93:$93,MATCH('LDV Shares'!S$3,'AEO 42'!$1:$1,0))/100</f>
        <v>0.22615632999999999</v>
      </c>
      <c r="T28">
        <f>INDEX('AEO 42'!$93:$93,MATCH('LDV Shares'!T$3,'AEO 42'!$1:$1,0))/100</f>
        <v>0.22616720000000001</v>
      </c>
      <c r="U28">
        <f>INDEX('AEO 42'!$93:$93,MATCH('LDV Shares'!U$3,'AEO 42'!$1:$1,0))/100</f>
        <v>0.22637135</v>
      </c>
      <c r="V28">
        <f>INDEX('AEO 42'!$93:$93,MATCH('LDV Shares'!V$3,'AEO 42'!$1:$1,0))/100</f>
        <v>0.22625143</v>
      </c>
      <c r="W28">
        <f>INDEX('AEO 42'!$93:$93,MATCH('LDV Shares'!W$3,'AEO 42'!$1:$1,0))/100</f>
        <v>0.22625388999999999</v>
      </c>
      <c r="X28">
        <f>INDEX('AEO 42'!$93:$93,MATCH('LDV Shares'!X$3,'AEO 42'!$1:$1,0))/100</f>
        <v>0.22645882000000001</v>
      </c>
      <c r="Y28">
        <f>INDEX('AEO 42'!$93:$93,MATCH('LDV Shares'!Y$3,'AEO 42'!$1:$1,0))/100</f>
        <v>0.22641670000000003</v>
      </c>
      <c r="Z28">
        <f>INDEX('AEO 42'!$93:$93,MATCH('LDV Shares'!Z$3,'AEO 42'!$1:$1,0))/100</f>
        <v>0.22629673</v>
      </c>
      <c r="AA28">
        <f>INDEX('AEO 42'!$93:$93,MATCH('LDV Shares'!AA$3,'AEO 42'!$1:$1,0))/100</f>
        <v>0.22645729000000001</v>
      </c>
      <c r="AB28">
        <f>INDEX('AEO 42'!$93:$93,MATCH('LDV Shares'!AB$3,'AEO 42'!$1:$1,0))/100</f>
        <v>0.22648335</v>
      </c>
      <c r="AC28">
        <f>INDEX('AEO 42'!$93:$93,MATCH('LDV Shares'!AC$3,'AEO 42'!$1:$1,0))/100</f>
        <v>0.22642022999999997</v>
      </c>
      <c r="AD28">
        <f>INDEX('AEO 42'!$93:$93,MATCH('LDV Shares'!AD$3,'AEO 42'!$1:$1,0))/100</f>
        <v>0.22663073</v>
      </c>
      <c r="AE28">
        <f>INDEX('AEO 42'!$93:$93,MATCH('LDV Shares'!AE$3,'AEO 42'!$1:$1,0))/100</f>
        <v>0.22638429999999998</v>
      </c>
      <c r="AF28">
        <f>INDEX('AEO 42'!$93:$93,MATCH('LDV Shares'!AF$3,'AEO 42'!$1:$1,0))/100</f>
        <v>0.22649937000000001</v>
      </c>
      <c r="AG28">
        <f>INDEX('AEO 42'!$93:$93,MATCH('LDV Shares'!AG$3,'AEO 42'!$1:$1,0))/100</f>
        <v>0.22655859</v>
      </c>
      <c r="AH28">
        <f>INDEX('AEO 42'!$93:$93,MATCH('LDV Shares'!AH$3,'AEO 42'!$1:$1,0))/100</f>
        <v>0.22659421999999999</v>
      </c>
      <c r="AI28" t="e">
        <f>INDEX('AEO 42'!$93:$93,MATCH('LDV Shares'!AI$3,'AEO 42'!$1:$1,0))/100</f>
        <v>#N/A</v>
      </c>
      <c r="AJ28" t="e">
        <f>INDEX('AEO 42'!$93:$93,MATCH('LDV Shares'!AJ$3,'AEO 42'!$1:$1,0))/100</f>
        <v>#N/A</v>
      </c>
    </row>
    <row r="29" spans="2:36" x14ac:dyDescent="0.45">
      <c r="B29" s="5" t="s">
        <v>1057</v>
      </c>
      <c r="C29">
        <f>INDEX('AEO 42'!$94:$94,MATCH('LDV Shares'!C$3,'AEO 42'!$1:$1,0))/100</f>
        <v>0.36845207000000002</v>
      </c>
      <c r="D29">
        <f>INDEX('AEO 42'!$94:$94,MATCH('LDV Shares'!D$3,'AEO 42'!$1:$1,0))/100</f>
        <v>0.36652934999999998</v>
      </c>
      <c r="E29">
        <f>INDEX('AEO 42'!$94:$94,MATCH('LDV Shares'!E$3,'AEO 42'!$1:$1,0))/100</f>
        <v>0.36650208000000001</v>
      </c>
      <c r="F29">
        <f>INDEX('AEO 42'!$94:$94,MATCH('LDV Shares'!F$3,'AEO 42'!$1:$1,0))/100</f>
        <v>0.36595599999999995</v>
      </c>
      <c r="G29">
        <f>INDEX('AEO 42'!$94:$94,MATCH('LDV Shares'!G$3,'AEO 42'!$1:$1,0))/100</f>
        <v>0.36581401999999996</v>
      </c>
      <c r="H29">
        <f>INDEX('AEO 42'!$94:$94,MATCH('LDV Shares'!H$3,'AEO 42'!$1:$1,0))/100</f>
        <v>0.36653438999999999</v>
      </c>
      <c r="I29">
        <f>INDEX('AEO 42'!$94:$94,MATCH('LDV Shares'!I$3,'AEO 42'!$1:$1,0))/100</f>
        <v>0.36571872999999999</v>
      </c>
      <c r="J29">
        <f>INDEX('AEO 42'!$94:$94,MATCH('LDV Shares'!J$3,'AEO 42'!$1:$1,0))/100</f>
        <v>0.36513404999999999</v>
      </c>
      <c r="K29">
        <f>INDEX('AEO 42'!$94:$94,MATCH('LDV Shares'!K$3,'AEO 42'!$1:$1,0))/100</f>
        <v>0.36518738000000001</v>
      </c>
      <c r="L29">
        <f>INDEX('AEO 42'!$94:$94,MATCH('LDV Shares'!L$3,'AEO 42'!$1:$1,0))/100</f>
        <v>0.36515746999999998</v>
      </c>
      <c r="M29">
        <f>INDEX('AEO 42'!$94:$94,MATCH('LDV Shares'!M$3,'AEO 42'!$1:$1,0))/100</f>
        <v>0.36524151000000005</v>
      </c>
      <c r="N29">
        <f>INDEX('AEO 42'!$94:$94,MATCH('LDV Shares'!N$3,'AEO 42'!$1:$1,0))/100</f>
        <v>0.36503653999999996</v>
      </c>
      <c r="O29">
        <f>INDEX('AEO 42'!$94:$94,MATCH('LDV Shares'!O$3,'AEO 42'!$1:$1,0))/100</f>
        <v>0.36493197999999999</v>
      </c>
      <c r="P29">
        <f>INDEX('AEO 42'!$94:$94,MATCH('LDV Shares'!P$3,'AEO 42'!$1:$1,0))/100</f>
        <v>0.36500431</v>
      </c>
      <c r="Q29">
        <f>INDEX('AEO 42'!$94:$94,MATCH('LDV Shares'!Q$3,'AEO 42'!$1:$1,0))/100</f>
        <v>0.36503131999999999</v>
      </c>
      <c r="R29">
        <f>INDEX('AEO 42'!$94:$94,MATCH('LDV Shares'!R$3,'AEO 42'!$1:$1,0))/100</f>
        <v>0.36493766999999999</v>
      </c>
      <c r="S29">
        <f>INDEX('AEO 42'!$94:$94,MATCH('LDV Shares'!S$3,'AEO 42'!$1:$1,0))/100</f>
        <v>0.36492420000000003</v>
      </c>
      <c r="T29">
        <f>INDEX('AEO 42'!$94:$94,MATCH('LDV Shares'!T$3,'AEO 42'!$1:$1,0))/100</f>
        <v>0.36498134999999998</v>
      </c>
      <c r="U29">
        <f>INDEX('AEO 42'!$94:$94,MATCH('LDV Shares'!U$3,'AEO 42'!$1:$1,0))/100</f>
        <v>0.36497802999999995</v>
      </c>
      <c r="V29">
        <f>INDEX('AEO 42'!$94:$94,MATCH('LDV Shares'!V$3,'AEO 42'!$1:$1,0))/100</f>
        <v>0.36506625999999998</v>
      </c>
      <c r="W29">
        <f>INDEX('AEO 42'!$94:$94,MATCH('LDV Shares'!W$3,'AEO 42'!$1:$1,0))/100</f>
        <v>0.36513641000000002</v>
      </c>
      <c r="X29">
        <f>INDEX('AEO 42'!$94:$94,MATCH('LDV Shares'!X$3,'AEO 42'!$1:$1,0))/100</f>
        <v>0.36513973</v>
      </c>
      <c r="Y29">
        <f>INDEX('AEO 42'!$94:$94,MATCH('LDV Shares'!Y$3,'AEO 42'!$1:$1,0))/100</f>
        <v>0.36519492999999997</v>
      </c>
      <c r="Z29">
        <f>INDEX('AEO 42'!$94:$94,MATCH('LDV Shares'!Z$3,'AEO 42'!$1:$1,0))/100</f>
        <v>0.36528542000000003</v>
      </c>
      <c r="AA29">
        <f>INDEX('AEO 42'!$94:$94,MATCH('LDV Shares'!AA$3,'AEO 42'!$1:$1,0))/100</f>
        <v>0.36529907</v>
      </c>
      <c r="AB29">
        <f>INDEX('AEO 42'!$94:$94,MATCH('LDV Shares'!AB$3,'AEO 42'!$1:$1,0))/100</f>
        <v>0.36534163999999997</v>
      </c>
      <c r="AC29">
        <f>INDEX('AEO 42'!$94:$94,MATCH('LDV Shares'!AC$3,'AEO 42'!$1:$1,0))/100</f>
        <v>0.36543102</v>
      </c>
      <c r="AD29">
        <f>INDEX('AEO 42'!$94:$94,MATCH('LDV Shares'!AD$3,'AEO 42'!$1:$1,0))/100</f>
        <v>0.36540619000000002</v>
      </c>
      <c r="AE29">
        <f>INDEX('AEO 42'!$94:$94,MATCH('LDV Shares'!AE$3,'AEO 42'!$1:$1,0))/100</f>
        <v>0.36554313999999999</v>
      </c>
      <c r="AF29">
        <f>INDEX('AEO 42'!$94:$94,MATCH('LDV Shares'!AF$3,'AEO 42'!$1:$1,0))/100</f>
        <v>0.36556327999999999</v>
      </c>
      <c r="AG29">
        <f>INDEX('AEO 42'!$94:$94,MATCH('LDV Shares'!AG$3,'AEO 42'!$1:$1,0))/100</f>
        <v>0.36558902999999998</v>
      </c>
      <c r="AH29">
        <f>INDEX('AEO 42'!$94:$94,MATCH('LDV Shares'!AH$3,'AEO 42'!$1:$1,0))/100</f>
        <v>0.36559601000000003</v>
      </c>
      <c r="AI29" t="e">
        <f>INDEX('AEO 42'!$94:$94,MATCH('LDV Shares'!AI$3,'AEO 42'!$1:$1,0))/100</f>
        <v>#N/A</v>
      </c>
      <c r="AJ29" t="e">
        <f>INDEX('AEO 42'!$94:$94,MATCH('LDV Shares'!AJ$3,'AEO 42'!$1:$1,0))/100</f>
        <v>#N/A</v>
      </c>
    </row>
    <row r="31" spans="2:36" x14ac:dyDescent="0.45">
      <c r="B31" t="s">
        <v>1017</v>
      </c>
    </row>
    <row r="32" spans="2:36" x14ac:dyDescent="0.45">
      <c r="B32" t="s">
        <v>1018</v>
      </c>
    </row>
    <row r="33" spans="2:36" x14ac:dyDescent="0.45">
      <c r="B33" t="s">
        <v>1022</v>
      </c>
    </row>
    <row r="34" spans="2:36" x14ac:dyDescent="0.45">
      <c r="B34" t="s">
        <v>1021</v>
      </c>
    </row>
    <row r="36" spans="2:36" x14ac:dyDescent="0.45">
      <c r="B36" s="1" t="s">
        <v>1019</v>
      </c>
      <c r="C36">
        <f>C21</f>
        <v>2019</v>
      </c>
      <c r="D36">
        <f t="shared" ref="D36:AJ36" si="3">D21</f>
        <v>2020</v>
      </c>
      <c r="E36">
        <f t="shared" si="3"/>
        <v>2021</v>
      </c>
      <c r="F36">
        <f t="shared" si="3"/>
        <v>2022</v>
      </c>
      <c r="G36">
        <f t="shared" si="3"/>
        <v>2023</v>
      </c>
      <c r="H36">
        <f t="shared" si="3"/>
        <v>2024</v>
      </c>
      <c r="I36">
        <f t="shared" si="3"/>
        <v>2025</v>
      </c>
      <c r="J36">
        <f t="shared" si="3"/>
        <v>2026</v>
      </c>
      <c r="K36">
        <f t="shared" si="3"/>
        <v>2027</v>
      </c>
      <c r="L36">
        <f t="shared" si="3"/>
        <v>2028</v>
      </c>
      <c r="M36">
        <f t="shared" si="3"/>
        <v>2029</v>
      </c>
      <c r="N36">
        <f t="shared" si="3"/>
        <v>2030</v>
      </c>
      <c r="O36">
        <f t="shared" si="3"/>
        <v>2031</v>
      </c>
      <c r="P36">
        <f t="shared" si="3"/>
        <v>2032</v>
      </c>
      <c r="Q36">
        <f t="shared" si="3"/>
        <v>2033</v>
      </c>
      <c r="R36">
        <f t="shared" si="3"/>
        <v>2034</v>
      </c>
      <c r="S36">
        <f t="shared" si="3"/>
        <v>2035</v>
      </c>
      <c r="T36">
        <f t="shared" si="3"/>
        <v>2036</v>
      </c>
      <c r="U36">
        <f t="shared" si="3"/>
        <v>2037</v>
      </c>
      <c r="V36">
        <f t="shared" si="3"/>
        <v>2038</v>
      </c>
      <c r="W36">
        <f t="shared" si="3"/>
        <v>2039</v>
      </c>
      <c r="X36">
        <f t="shared" si="3"/>
        <v>2040</v>
      </c>
      <c r="Y36">
        <f t="shared" si="3"/>
        <v>2041</v>
      </c>
      <c r="Z36">
        <f t="shared" si="3"/>
        <v>2042</v>
      </c>
      <c r="AA36">
        <f t="shared" si="3"/>
        <v>2043</v>
      </c>
      <c r="AB36">
        <f t="shared" si="3"/>
        <v>2044</v>
      </c>
      <c r="AC36">
        <f t="shared" si="3"/>
        <v>2045</v>
      </c>
      <c r="AD36">
        <f t="shared" si="3"/>
        <v>2046</v>
      </c>
      <c r="AE36">
        <f t="shared" si="3"/>
        <v>2047</v>
      </c>
      <c r="AF36">
        <f t="shared" si="3"/>
        <v>2048</v>
      </c>
      <c r="AG36">
        <f t="shared" si="3"/>
        <v>2049</v>
      </c>
      <c r="AH36">
        <f t="shared" si="3"/>
        <v>2050</v>
      </c>
      <c r="AI36">
        <f t="shared" si="3"/>
        <v>0</v>
      </c>
      <c r="AJ36">
        <f t="shared" si="3"/>
        <v>0</v>
      </c>
    </row>
    <row r="37" spans="2:36" x14ac:dyDescent="0.45">
      <c r="B37" t="s">
        <v>1006</v>
      </c>
      <c r="C37">
        <f t="shared" ref="C37" si="4">C12*C$4</f>
        <v>4.2003759897884622E-3</v>
      </c>
      <c r="D37">
        <f t="shared" ref="D37:AJ37" si="5">D12*D$4</f>
        <v>4.4817990408377289E-3</v>
      </c>
      <c r="E37">
        <f t="shared" si="5"/>
        <v>4.5874291597096661E-3</v>
      </c>
      <c r="F37">
        <f t="shared" si="5"/>
        <v>4.6493929142421347E-3</v>
      </c>
      <c r="G37">
        <f t="shared" si="5"/>
        <v>4.6843934292111668E-3</v>
      </c>
      <c r="H37">
        <f t="shared" si="5"/>
        <v>4.7212044233988278E-3</v>
      </c>
      <c r="I37">
        <f t="shared" si="5"/>
        <v>4.817936280158989E-3</v>
      </c>
      <c r="J37">
        <f t="shared" si="5"/>
        <v>4.8176809661638958E-3</v>
      </c>
      <c r="K37">
        <f t="shared" si="5"/>
        <v>4.8407818053334177E-3</v>
      </c>
      <c r="L37">
        <f t="shared" si="5"/>
        <v>4.8484973629067223E-3</v>
      </c>
      <c r="M37">
        <f t="shared" si="5"/>
        <v>4.8797525515583088E-3</v>
      </c>
      <c r="N37">
        <f t="shared" si="5"/>
        <v>4.9905807196377744E-3</v>
      </c>
      <c r="O37">
        <f t="shared" si="5"/>
        <v>4.9118664377640281E-3</v>
      </c>
      <c r="P37">
        <f t="shared" si="5"/>
        <v>4.9264570189634033E-3</v>
      </c>
      <c r="Q37">
        <f t="shared" si="5"/>
        <v>4.9661330653527919E-3</v>
      </c>
      <c r="R37">
        <f t="shared" si="5"/>
        <v>4.9587206652969259E-3</v>
      </c>
      <c r="S37">
        <f t="shared" si="5"/>
        <v>4.9550820715763182E-3</v>
      </c>
      <c r="T37">
        <f t="shared" si="5"/>
        <v>4.9682788841271313E-3</v>
      </c>
      <c r="U37">
        <f t="shared" si="5"/>
        <v>4.9574217842255457E-3</v>
      </c>
      <c r="V37">
        <f t="shared" si="5"/>
        <v>4.9864000846047054E-3</v>
      </c>
      <c r="W37">
        <f t="shared" si="5"/>
        <v>4.9979600788684847E-3</v>
      </c>
      <c r="X37">
        <f t="shared" si="5"/>
        <v>4.9865898056286467E-3</v>
      </c>
      <c r="Y37">
        <f t="shared" si="5"/>
        <v>5.0035540161004425E-3</v>
      </c>
      <c r="Z37">
        <f t="shared" si="5"/>
        <v>5.0313375482135565E-3</v>
      </c>
      <c r="AA37">
        <f t="shared" si="5"/>
        <v>5.0225935983729654E-3</v>
      </c>
      <c r="AB37">
        <f t="shared" si="5"/>
        <v>5.0296549003536924E-3</v>
      </c>
      <c r="AC37">
        <f t="shared" si="5"/>
        <v>5.0473313412755932E-3</v>
      </c>
      <c r="AD37">
        <f t="shared" si="5"/>
        <v>5.0355638551123462E-3</v>
      </c>
      <c r="AE37">
        <f t="shared" si="5"/>
        <v>5.0731112386947653E-3</v>
      </c>
      <c r="AF37">
        <f t="shared" si="5"/>
        <v>5.0688802890268845E-3</v>
      </c>
      <c r="AG37">
        <f t="shared" si="5"/>
        <v>5.0690788672468042E-3</v>
      </c>
      <c r="AH37">
        <f t="shared" si="5"/>
        <v>5.0718608493192955E-3</v>
      </c>
      <c r="AI37" t="e">
        <f t="shared" si="5"/>
        <v>#N/A</v>
      </c>
      <c r="AJ37" t="e">
        <f t="shared" si="5"/>
        <v>#N/A</v>
      </c>
    </row>
    <row r="38" spans="2:36" x14ac:dyDescent="0.45">
      <c r="B38" t="s">
        <v>1007</v>
      </c>
      <c r="C38">
        <f>C13*C$4</f>
        <v>4.5021129941632772E-2</v>
      </c>
      <c r="D38">
        <f t="shared" ref="D38:AJ38" si="6">D13*D$4</f>
        <v>4.550354655250629E-2</v>
      </c>
      <c r="E38">
        <f t="shared" si="6"/>
        <v>4.5349895825630746E-2</v>
      </c>
      <c r="F38">
        <f t="shared" si="6"/>
        <v>4.5651705816416178E-2</v>
      </c>
      <c r="G38">
        <f t="shared" si="6"/>
        <v>4.5710286738352264E-2</v>
      </c>
      <c r="H38">
        <f t="shared" si="6"/>
        <v>4.4590056964618374E-2</v>
      </c>
      <c r="I38">
        <f t="shared" si="6"/>
        <v>4.5783291405152117E-2</v>
      </c>
      <c r="J38">
        <f t="shared" si="6"/>
        <v>4.4702798550165269E-2</v>
      </c>
      <c r="K38">
        <f t="shared" si="6"/>
        <v>4.4672901096815015E-2</v>
      </c>
      <c r="L38">
        <f t="shared" si="6"/>
        <v>4.440063119799692E-2</v>
      </c>
      <c r="M38">
        <f t="shared" si="6"/>
        <v>4.4476830781958257E-2</v>
      </c>
      <c r="N38">
        <f t="shared" si="6"/>
        <v>4.4880443172228758E-2</v>
      </c>
      <c r="O38">
        <f t="shared" si="6"/>
        <v>4.4164242031294078E-2</v>
      </c>
      <c r="P38">
        <f t="shared" si="6"/>
        <v>4.4129875328849738E-2</v>
      </c>
      <c r="Q38">
        <f t="shared" si="6"/>
        <v>4.427514391234718E-2</v>
      </c>
      <c r="R38">
        <f t="shared" si="6"/>
        <v>4.4085584427792347E-2</v>
      </c>
      <c r="S38">
        <f t="shared" si="6"/>
        <v>4.387100003232295E-2</v>
      </c>
      <c r="T38">
        <f t="shared" si="6"/>
        <v>4.3851755942263766E-2</v>
      </c>
      <c r="U38">
        <f t="shared" si="6"/>
        <v>4.358088738885392E-2</v>
      </c>
      <c r="V38">
        <f t="shared" si="6"/>
        <v>4.3732104972327837E-2</v>
      </c>
      <c r="W38">
        <f t="shared" si="6"/>
        <v>4.3726687106956263E-2</v>
      </c>
      <c r="X38">
        <f t="shared" si="6"/>
        <v>4.34704420757209E-2</v>
      </c>
      <c r="Y38">
        <f t="shared" si="6"/>
        <v>4.3516025603189602E-2</v>
      </c>
      <c r="Z38">
        <f t="shared" si="6"/>
        <v>4.3676693038172662E-2</v>
      </c>
      <c r="AA38">
        <f t="shared" si="6"/>
        <v>4.3475110247797939E-2</v>
      </c>
      <c r="AB38">
        <f t="shared" si="6"/>
        <v>4.343844134936773E-2</v>
      </c>
      <c r="AC38">
        <f t="shared" si="6"/>
        <v>4.3526238642655139E-2</v>
      </c>
      <c r="AD38">
        <f t="shared" si="6"/>
        <v>4.3270860582477304E-2</v>
      </c>
      <c r="AE38">
        <f t="shared" si="6"/>
        <v>4.3593003862605943E-2</v>
      </c>
      <c r="AF38">
        <f t="shared" si="6"/>
        <v>4.344686730494491E-2</v>
      </c>
      <c r="AG38">
        <f t="shared" si="6"/>
        <v>4.3356231209525628E-2</v>
      </c>
      <c r="AH38">
        <f t="shared" si="6"/>
        <v>4.3285376864084769E-2</v>
      </c>
      <c r="AI38" t="e">
        <f t="shared" si="6"/>
        <v>#N/A</v>
      </c>
      <c r="AJ38" t="e">
        <f t="shared" si="6"/>
        <v>#N/A</v>
      </c>
    </row>
    <row r="39" spans="2:36" x14ac:dyDescent="0.45">
      <c r="B39" t="s">
        <v>1008</v>
      </c>
      <c r="C39">
        <f>C14*C$4</f>
        <v>0.14529328898375141</v>
      </c>
      <c r="D39">
        <f t="shared" ref="D39:AJ39" si="7">D14*D$4</f>
        <v>0.14645814338036992</v>
      </c>
      <c r="E39">
        <f t="shared" si="7"/>
        <v>0.1456659360951558</v>
      </c>
      <c r="F39">
        <f t="shared" si="7"/>
        <v>0.14447436353185922</v>
      </c>
      <c r="G39">
        <f t="shared" si="7"/>
        <v>0.14342663268522476</v>
      </c>
      <c r="H39">
        <f t="shared" si="7"/>
        <v>0.14225579982605854</v>
      </c>
      <c r="I39">
        <f t="shared" si="7"/>
        <v>0.14331574444886142</v>
      </c>
      <c r="J39">
        <f t="shared" si="7"/>
        <v>0.14215374528691149</v>
      </c>
      <c r="K39">
        <f t="shared" si="7"/>
        <v>0.14185294803466023</v>
      </c>
      <c r="L39">
        <f t="shared" si="7"/>
        <v>0.14101000241565725</v>
      </c>
      <c r="M39">
        <f t="shared" si="7"/>
        <v>0.14102762690614715</v>
      </c>
      <c r="N39">
        <f t="shared" si="7"/>
        <v>0.1420835957248936</v>
      </c>
      <c r="O39">
        <f t="shared" si="7"/>
        <v>0.13998380779324585</v>
      </c>
      <c r="P39">
        <f t="shared" si="7"/>
        <v>0.13974762571719193</v>
      </c>
      <c r="Q39">
        <f t="shared" si="7"/>
        <v>0.13999620180284011</v>
      </c>
      <c r="R39">
        <f t="shared" si="7"/>
        <v>0.1394794054321695</v>
      </c>
      <c r="S39">
        <f t="shared" si="7"/>
        <v>0.13885534046744175</v>
      </c>
      <c r="T39">
        <f t="shared" si="7"/>
        <v>0.13869303717580772</v>
      </c>
      <c r="U39">
        <f t="shared" si="7"/>
        <v>0.13792196801600315</v>
      </c>
      <c r="V39">
        <f t="shared" si="7"/>
        <v>0.13819481428182659</v>
      </c>
      <c r="W39">
        <f t="shared" si="7"/>
        <v>0.13808836914163392</v>
      </c>
      <c r="X39">
        <f t="shared" si="7"/>
        <v>0.13738577826709603</v>
      </c>
      <c r="Y39">
        <f t="shared" si="7"/>
        <v>0.13740711543997319</v>
      </c>
      <c r="Z39">
        <f t="shared" si="7"/>
        <v>0.13772763386176826</v>
      </c>
      <c r="AA39">
        <f t="shared" si="7"/>
        <v>0.13716682328698687</v>
      </c>
      <c r="AB39">
        <f t="shared" si="7"/>
        <v>0.13700342715414482</v>
      </c>
      <c r="AC39">
        <f t="shared" si="7"/>
        <v>0.13715454303724231</v>
      </c>
      <c r="AD39">
        <f t="shared" si="7"/>
        <v>0.13648897303105584</v>
      </c>
      <c r="AE39">
        <f t="shared" si="7"/>
        <v>0.13718514398099579</v>
      </c>
      <c r="AF39">
        <f t="shared" si="7"/>
        <v>0.13676572805014875</v>
      </c>
      <c r="AG39">
        <f t="shared" si="7"/>
        <v>0.13648339606592008</v>
      </c>
      <c r="AH39">
        <f t="shared" si="7"/>
        <v>0.13626747775600606</v>
      </c>
      <c r="AI39" t="e">
        <f t="shared" si="7"/>
        <v>#N/A</v>
      </c>
      <c r="AJ39" t="e">
        <f t="shared" si="7"/>
        <v>#N/A</v>
      </c>
    </row>
    <row r="40" spans="2:36" x14ac:dyDescent="0.45">
      <c r="B40" t="s">
        <v>1009</v>
      </c>
      <c r="C40">
        <f>C15*C$4</f>
        <v>0.38643605458536578</v>
      </c>
      <c r="D40">
        <f t="shared" ref="D40:AJ40" si="8">D15*D$4</f>
        <v>0.36604154253646415</v>
      </c>
      <c r="E40">
        <f t="shared" si="8"/>
        <v>0.35943488024387443</v>
      </c>
      <c r="F40">
        <f t="shared" si="8"/>
        <v>0.35491823026359021</v>
      </c>
      <c r="G40">
        <f t="shared" si="8"/>
        <v>0.35320722069269961</v>
      </c>
      <c r="H40">
        <f t="shared" si="8"/>
        <v>0.35283720179882005</v>
      </c>
      <c r="I40">
        <f t="shared" si="8"/>
        <v>0.3442880819359242</v>
      </c>
      <c r="J40">
        <f t="shared" si="8"/>
        <v>0.34534164243582066</v>
      </c>
      <c r="K40">
        <f t="shared" si="8"/>
        <v>0.34329351658475044</v>
      </c>
      <c r="L40">
        <f t="shared" si="8"/>
        <v>0.34267656305528676</v>
      </c>
      <c r="M40">
        <f t="shared" si="8"/>
        <v>0.34038806718090781</v>
      </c>
      <c r="N40">
        <f t="shared" si="8"/>
        <v>0.33633713831622303</v>
      </c>
      <c r="O40">
        <f t="shared" si="8"/>
        <v>0.33879560071767512</v>
      </c>
      <c r="P40">
        <f t="shared" si="8"/>
        <v>0.33751447852854216</v>
      </c>
      <c r="Q40">
        <f t="shared" si="8"/>
        <v>0.33540151958535525</v>
      </c>
      <c r="R40">
        <f t="shared" si="8"/>
        <v>0.33457026182588279</v>
      </c>
      <c r="S40">
        <f t="shared" si="8"/>
        <v>0.33447016435694532</v>
      </c>
      <c r="T40">
        <f t="shared" si="8"/>
        <v>0.33352894823057028</v>
      </c>
      <c r="U40">
        <f t="shared" si="8"/>
        <v>0.33402953236244154</v>
      </c>
      <c r="V40">
        <f t="shared" si="8"/>
        <v>0.33232735269604918</v>
      </c>
      <c r="W40">
        <f t="shared" si="8"/>
        <v>0.33150955980076402</v>
      </c>
      <c r="X40">
        <f t="shared" si="8"/>
        <v>0.33206143230092733</v>
      </c>
      <c r="Y40">
        <f t="shared" si="8"/>
        <v>0.33111740821439795</v>
      </c>
      <c r="Z40">
        <f t="shared" si="8"/>
        <v>0.32956466401033363</v>
      </c>
      <c r="AA40">
        <f t="shared" si="8"/>
        <v>0.32998340518250946</v>
      </c>
      <c r="AB40">
        <f t="shared" si="8"/>
        <v>0.32958609029360803</v>
      </c>
      <c r="AC40">
        <f t="shared" si="8"/>
        <v>0.32853074719085013</v>
      </c>
      <c r="AD40">
        <f t="shared" si="8"/>
        <v>0.32931895897907137</v>
      </c>
      <c r="AE40">
        <f t="shared" si="8"/>
        <v>0.32720966139952712</v>
      </c>
      <c r="AF40">
        <f t="shared" si="8"/>
        <v>0.3275761123076133</v>
      </c>
      <c r="AG40">
        <f t="shared" si="8"/>
        <v>0.32758205907487492</v>
      </c>
      <c r="AH40">
        <f t="shared" si="8"/>
        <v>0.32745123109647101</v>
      </c>
      <c r="AI40" t="e">
        <f t="shared" si="8"/>
        <v>#N/A</v>
      </c>
      <c r="AJ40" t="e">
        <f t="shared" si="8"/>
        <v>#N/A</v>
      </c>
    </row>
    <row r="41" spans="2:36" x14ac:dyDescent="0.45">
      <c r="B41" t="s">
        <v>1010</v>
      </c>
      <c r="C41">
        <f>C16*C$4</f>
        <v>0.14715141793698672</v>
      </c>
      <c r="D41">
        <f t="shared" ref="D41:AJ41" si="9">D16*D$4</f>
        <v>0.13684456783204033</v>
      </c>
      <c r="E41">
        <f t="shared" si="9"/>
        <v>0.13196900921273191</v>
      </c>
      <c r="F41">
        <f t="shared" si="9"/>
        <v>0.12987267795809188</v>
      </c>
      <c r="G41">
        <f t="shared" si="9"/>
        <v>0.12856552093774437</v>
      </c>
      <c r="H41">
        <f t="shared" si="9"/>
        <v>0.12713902405030889</v>
      </c>
      <c r="I41">
        <f t="shared" si="9"/>
        <v>0.12279843628299678</v>
      </c>
      <c r="J41">
        <f t="shared" si="9"/>
        <v>0.12283780109781813</v>
      </c>
      <c r="K41">
        <f t="shared" si="9"/>
        <v>0.12151976861052012</v>
      </c>
      <c r="L41">
        <f t="shared" si="9"/>
        <v>0.12104258565128004</v>
      </c>
      <c r="M41">
        <f t="shared" si="9"/>
        <v>0.11959427766942343</v>
      </c>
      <c r="N41">
        <f t="shared" si="9"/>
        <v>0.11715610652299774</v>
      </c>
      <c r="O41">
        <f t="shared" si="9"/>
        <v>0.1184118649072107</v>
      </c>
      <c r="P41">
        <f t="shared" si="9"/>
        <v>0.1175897384494531</v>
      </c>
      <c r="Q41">
        <f t="shared" si="9"/>
        <v>0.11627816189447555</v>
      </c>
      <c r="R41">
        <f t="shared" si="9"/>
        <v>0.11597978226762665</v>
      </c>
      <c r="S41">
        <f t="shared" si="9"/>
        <v>0.11589866167570419</v>
      </c>
      <c r="T41">
        <f t="shared" si="9"/>
        <v>0.11528085440587099</v>
      </c>
      <c r="U41">
        <f t="shared" si="9"/>
        <v>0.11548076987912972</v>
      </c>
      <c r="V41">
        <f t="shared" si="9"/>
        <v>0.11442953836707959</v>
      </c>
      <c r="W41">
        <f t="shared" si="9"/>
        <v>0.11390457500653035</v>
      </c>
      <c r="X41">
        <f t="shared" si="9"/>
        <v>0.11417986420282616</v>
      </c>
      <c r="Y41">
        <f t="shared" si="9"/>
        <v>0.11356232351290764</v>
      </c>
      <c r="Z41">
        <f t="shared" si="9"/>
        <v>0.11262753496300762</v>
      </c>
      <c r="AA41">
        <f t="shared" si="9"/>
        <v>0.11282021845467004</v>
      </c>
      <c r="AB41">
        <f t="shared" si="9"/>
        <v>0.11253465996667915</v>
      </c>
      <c r="AC41">
        <f t="shared" si="9"/>
        <v>0.11189889459507932</v>
      </c>
      <c r="AD41">
        <f t="shared" si="9"/>
        <v>0.11230124877705891</v>
      </c>
      <c r="AE41">
        <f t="shared" si="9"/>
        <v>0.11105016486821599</v>
      </c>
      <c r="AF41">
        <f t="shared" si="9"/>
        <v>0.11119225087508837</v>
      </c>
      <c r="AG41">
        <f t="shared" si="9"/>
        <v>0.11113897461169467</v>
      </c>
      <c r="AH41">
        <f t="shared" si="9"/>
        <v>0.11103223842084119</v>
      </c>
      <c r="AI41" t="e">
        <f t="shared" si="9"/>
        <v>#N/A</v>
      </c>
      <c r="AJ41" t="e">
        <f t="shared" si="9"/>
        <v>#N/A</v>
      </c>
    </row>
    <row r="42" spans="2:36" x14ac:dyDescent="0.45">
      <c r="B42" t="s">
        <v>1011</v>
      </c>
      <c r="C42">
        <f>C17*C$4</f>
        <v>9.6706435117874887E-3</v>
      </c>
      <c r="D42">
        <f t="shared" ref="D42:AJ42" si="10">D17*D$4</f>
        <v>9.4088389641356091E-3</v>
      </c>
      <c r="E42">
        <f t="shared" si="10"/>
        <v>9.3438713787623619E-3</v>
      </c>
      <c r="F42">
        <f t="shared" si="10"/>
        <v>9.349827860904613E-3</v>
      </c>
      <c r="G42">
        <f t="shared" si="10"/>
        <v>9.2829384367643254E-3</v>
      </c>
      <c r="H42">
        <f t="shared" si="10"/>
        <v>9.2690507126969423E-3</v>
      </c>
      <c r="I42">
        <f t="shared" si="10"/>
        <v>9.3037752230870074E-3</v>
      </c>
      <c r="J42">
        <f t="shared" si="10"/>
        <v>9.1764018553988462E-3</v>
      </c>
      <c r="K42">
        <f t="shared" si="10"/>
        <v>9.1480690005518745E-3</v>
      </c>
      <c r="L42">
        <f t="shared" si="10"/>
        <v>9.1384910023355297E-3</v>
      </c>
      <c r="M42">
        <f t="shared" si="10"/>
        <v>9.11052944700649E-3</v>
      </c>
      <c r="N42">
        <f t="shared" si="10"/>
        <v>9.0730578207051851E-3</v>
      </c>
      <c r="O42">
        <f t="shared" si="10"/>
        <v>9.1026871636965736E-3</v>
      </c>
      <c r="P42">
        <f t="shared" si="10"/>
        <v>9.082349317606311E-3</v>
      </c>
      <c r="Q42">
        <f t="shared" si="10"/>
        <v>9.0536185835758919E-3</v>
      </c>
      <c r="R42">
        <f t="shared" si="10"/>
        <v>9.0272992442405608E-3</v>
      </c>
      <c r="S42">
        <f t="shared" si="10"/>
        <v>9.017283104577169E-3</v>
      </c>
      <c r="T42">
        <f t="shared" si="10"/>
        <v>9.0017207655560087E-3</v>
      </c>
      <c r="U42">
        <f t="shared" si="10"/>
        <v>9.002804336273108E-3</v>
      </c>
      <c r="V42">
        <f t="shared" si="10"/>
        <v>8.980485313825802E-3</v>
      </c>
      <c r="W42">
        <f t="shared" si="10"/>
        <v>8.967911613666734E-3</v>
      </c>
      <c r="X42">
        <f t="shared" si="10"/>
        <v>8.973083003552873E-3</v>
      </c>
      <c r="Y42">
        <f t="shared" si="10"/>
        <v>8.9597492662325147E-3</v>
      </c>
      <c r="Z42">
        <f t="shared" si="10"/>
        <v>8.9403395484536369E-3</v>
      </c>
      <c r="AA42">
        <f t="shared" si="10"/>
        <v>8.9439294472603327E-3</v>
      </c>
      <c r="AB42">
        <f t="shared" si="10"/>
        <v>8.9376963452961113E-3</v>
      </c>
      <c r="AC42">
        <f t="shared" si="10"/>
        <v>8.9245143430480255E-3</v>
      </c>
      <c r="AD42">
        <f t="shared" si="10"/>
        <v>8.9336208554535498E-3</v>
      </c>
      <c r="AE42">
        <f t="shared" si="10"/>
        <v>8.9087097933188922E-3</v>
      </c>
      <c r="AF42">
        <f t="shared" si="10"/>
        <v>8.9105368806139222E-3</v>
      </c>
      <c r="AG42">
        <f t="shared" si="10"/>
        <v>8.909230869975953E-3</v>
      </c>
      <c r="AH42">
        <f t="shared" si="10"/>
        <v>8.9054607159350409E-3</v>
      </c>
      <c r="AI42" t="e">
        <f t="shared" si="10"/>
        <v>#N/A</v>
      </c>
      <c r="AJ42" t="e">
        <f t="shared" si="10"/>
        <v>#N/A</v>
      </c>
    </row>
    <row r="43" spans="2:36" x14ac:dyDescent="0.45">
      <c r="B43" s="5" t="s">
        <v>1056</v>
      </c>
      <c r="C43">
        <f t="shared" ref="C43:C44" si="11">C18*C$4</f>
        <v>0.21220291615297954</v>
      </c>
      <c r="D43">
        <f t="shared" ref="D43:AJ43" si="12">D18*D$4</f>
        <v>0.23721748910065052</v>
      </c>
      <c r="E43">
        <f t="shared" si="12"/>
        <v>0.2468059970403732</v>
      </c>
      <c r="F43">
        <f t="shared" si="12"/>
        <v>0.25157536364163974</v>
      </c>
      <c r="G43">
        <f t="shared" si="12"/>
        <v>0.25383073848364901</v>
      </c>
      <c r="H43">
        <f t="shared" si="12"/>
        <v>0.25561346667936236</v>
      </c>
      <c r="I43">
        <f t="shared" si="12"/>
        <v>0.26424515790916719</v>
      </c>
      <c r="J43">
        <f t="shared" si="12"/>
        <v>0.26409425287196836</v>
      </c>
      <c r="K43">
        <f t="shared" si="12"/>
        <v>0.2665099986524328</v>
      </c>
      <c r="L43">
        <f t="shared" si="12"/>
        <v>0.26733688189116428</v>
      </c>
      <c r="M43">
        <f t="shared" si="12"/>
        <v>0.26992475417541956</v>
      </c>
      <c r="N43">
        <f t="shared" si="12"/>
        <v>0.27418613849260681</v>
      </c>
      <c r="O43">
        <f t="shared" si="12"/>
        <v>0.27177646061009575</v>
      </c>
      <c r="P43">
        <f t="shared" si="12"/>
        <v>0.27325117937003263</v>
      </c>
      <c r="Q43">
        <f t="shared" si="12"/>
        <v>0.27559154642908751</v>
      </c>
      <c r="R43">
        <f t="shared" si="12"/>
        <v>0.27646938459067094</v>
      </c>
      <c r="S43">
        <f t="shared" si="12"/>
        <v>0.27666924048051095</v>
      </c>
      <c r="T43">
        <f t="shared" si="12"/>
        <v>0.27784628062113198</v>
      </c>
      <c r="U43">
        <f t="shared" si="12"/>
        <v>0.27749617403702076</v>
      </c>
      <c r="V43">
        <f t="shared" si="12"/>
        <v>0.27952474674378236</v>
      </c>
      <c r="W43">
        <f t="shared" si="12"/>
        <v>0.28061421924032653</v>
      </c>
      <c r="X43">
        <f t="shared" si="12"/>
        <v>0.28021548326928264</v>
      </c>
      <c r="Y43">
        <f t="shared" si="12"/>
        <v>0.28146739165453977</v>
      </c>
      <c r="Z43">
        <f t="shared" si="12"/>
        <v>0.28337744038634005</v>
      </c>
      <c r="AA43">
        <f t="shared" si="12"/>
        <v>0.28316165777238772</v>
      </c>
      <c r="AB43">
        <f t="shared" si="12"/>
        <v>0.28383939313235113</v>
      </c>
      <c r="AC43">
        <f t="shared" si="12"/>
        <v>0.28523016927634298</v>
      </c>
      <c r="AD43">
        <f t="shared" si="12"/>
        <v>0.28460659086733092</v>
      </c>
      <c r="AE43">
        <f t="shared" si="12"/>
        <v>0.28707573458148994</v>
      </c>
      <c r="AF43">
        <f t="shared" si="12"/>
        <v>0.28688367626350458</v>
      </c>
      <c r="AG43">
        <f t="shared" si="12"/>
        <v>0.28711296823745835</v>
      </c>
      <c r="AH43">
        <f t="shared" si="12"/>
        <v>0.28746613418862021</v>
      </c>
      <c r="AI43" t="e">
        <f t="shared" si="12"/>
        <v>#N/A</v>
      </c>
      <c r="AJ43" t="e">
        <f t="shared" si="12"/>
        <v>#N/A</v>
      </c>
    </row>
    <row r="44" spans="2:36" x14ac:dyDescent="0.45">
      <c r="B44" s="5" t="s">
        <v>1057</v>
      </c>
      <c r="C44">
        <f t="shared" si="11"/>
        <v>4.5619024635326855E-2</v>
      </c>
      <c r="D44">
        <f t="shared" ref="D44:AJ44" si="13">D19*D$4</f>
        <v>4.8973422738586424E-2</v>
      </c>
      <c r="E44">
        <f t="shared" si="13"/>
        <v>5.0920467649087364E-2</v>
      </c>
      <c r="F44">
        <f t="shared" si="13"/>
        <v>5.2543949189489791E-2</v>
      </c>
      <c r="G44">
        <f t="shared" si="13"/>
        <v>5.3300858554495331E-2</v>
      </c>
      <c r="H44">
        <f t="shared" si="13"/>
        <v>5.4645185528008892E-2</v>
      </c>
      <c r="I44">
        <f t="shared" si="13"/>
        <v>5.5600916461660078E-2</v>
      </c>
      <c r="J44">
        <f t="shared" si="13"/>
        <v>5.616317798667899E-2</v>
      </c>
      <c r="K44">
        <f t="shared" si="13"/>
        <v>5.6609557584006737E-2</v>
      </c>
      <c r="L44">
        <f t="shared" si="13"/>
        <v>5.720962392054741E-2</v>
      </c>
      <c r="M44">
        <f t="shared" si="13"/>
        <v>5.7513466552318655E-2</v>
      </c>
      <c r="N44">
        <f t="shared" si="13"/>
        <v>5.7493735272356766E-2</v>
      </c>
      <c r="O44">
        <f t="shared" si="13"/>
        <v>5.8399834057414425E-2</v>
      </c>
      <c r="P44">
        <f t="shared" si="13"/>
        <v>5.8707065978065291E-2</v>
      </c>
      <c r="Q44">
        <f t="shared" si="13"/>
        <v>5.8861608708922063E-2</v>
      </c>
      <c r="R44">
        <f t="shared" si="13"/>
        <v>5.9392515565323108E-2</v>
      </c>
      <c r="S44">
        <f t="shared" si="13"/>
        <v>5.9839927431241988E-2</v>
      </c>
      <c r="T44">
        <f t="shared" si="13"/>
        <v>6.0091853495296436E-2</v>
      </c>
      <c r="U44">
        <f t="shared" si="13"/>
        <v>6.0543696472826036E-2</v>
      </c>
      <c r="V44">
        <f t="shared" si="13"/>
        <v>6.0636003323041039E-2</v>
      </c>
      <c r="W44">
        <f t="shared" si="13"/>
        <v>6.0849821994947949E-2</v>
      </c>
      <c r="X44">
        <f t="shared" si="13"/>
        <v>6.1275553449574485E-2</v>
      </c>
      <c r="Y44">
        <f t="shared" si="13"/>
        <v>6.144212637469567E-2</v>
      </c>
      <c r="Z44">
        <f t="shared" si="13"/>
        <v>6.149932927390795E-2</v>
      </c>
      <c r="AA44">
        <f t="shared" si="13"/>
        <v>6.1867442924843405E-2</v>
      </c>
      <c r="AB44">
        <f t="shared" si="13"/>
        <v>6.2088796982418544E-2</v>
      </c>
      <c r="AC44">
        <f t="shared" si="13"/>
        <v>6.2188404440515016E-2</v>
      </c>
      <c r="AD44">
        <f t="shared" si="13"/>
        <v>6.2593345858295291E-2</v>
      </c>
      <c r="AE44">
        <f t="shared" si="13"/>
        <v>6.2501951632808278E-2</v>
      </c>
      <c r="AF44">
        <f t="shared" si="13"/>
        <v>6.2807815008081233E-2</v>
      </c>
      <c r="AG44">
        <f t="shared" si="13"/>
        <v>6.3056924823416113E-2</v>
      </c>
      <c r="AH44">
        <f t="shared" si="13"/>
        <v>6.3290401585838305E-2</v>
      </c>
      <c r="AI44" t="e">
        <f t="shared" si="13"/>
        <v>#N/A</v>
      </c>
      <c r="AJ44" t="e">
        <f t="shared" si="13"/>
        <v>#N/A</v>
      </c>
    </row>
    <row r="45" spans="2:36" x14ac:dyDescent="0.45">
      <c r="B45" t="s">
        <v>1005</v>
      </c>
      <c r="C45">
        <f t="shared" ref="C45" si="14">C22*C$5</f>
        <v>1.6181694675688351E-4</v>
      </c>
      <c r="D45">
        <f t="shared" ref="D45:AJ45" si="15">D22*D$5</f>
        <v>2.2840959162270691E-5</v>
      </c>
      <c r="E45">
        <f t="shared" si="15"/>
        <v>2.7330840290333657E-5</v>
      </c>
      <c r="F45">
        <f t="shared" si="15"/>
        <v>3.2607085757865613E-5</v>
      </c>
      <c r="G45">
        <f t="shared" si="15"/>
        <v>3.7736570788832824E-5</v>
      </c>
      <c r="H45">
        <f t="shared" si="15"/>
        <v>4.2535576601172636E-5</v>
      </c>
      <c r="I45">
        <f t="shared" si="15"/>
        <v>4.7913719841010272E-5</v>
      </c>
      <c r="J45">
        <f t="shared" si="15"/>
        <v>5.2169033836104574E-5</v>
      </c>
      <c r="K45">
        <f t="shared" si="15"/>
        <v>5.6578194666582617E-5</v>
      </c>
      <c r="L45">
        <f t="shared" si="15"/>
        <v>6.0562637093277304E-5</v>
      </c>
      <c r="M45">
        <f t="shared" si="15"/>
        <v>6.4697448441691706E-5</v>
      </c>
      <c r="N45">
        <f t="shared" si="15"/>
        <v>6.9829280362224998E-5</v>
      </c>
      <c r="O45">
        <f t="shared" si="15"/>
        <v>7.2033562235972439E-5</v>
      </c>
      <c r="P45">
        <f t="shared" si="15"/>
        <v>7.5282981036596525E-5</v>
      </c>
      <c r="Q45">
        <f t="shared" si="15"/>
        <v>7.8576934647207991E-5</v>
      </c>
      <c r="R45">
        <f t="shared" si="15"/>
        <v>8.0819334703073877E-5</v>
      </c>
      <c r="S45">
        <f t="shared" si="15"/>
        <v>8.2737928423680957E-5</v>
      </c>
      <c r="T45">
        <f t="shared" si="15"/>
        <v>8.4571115872869229E-5</v>
      </c>
      <c r="U45">
        <f t="shared" si="15"/>
        <v>8.5668215774454789E-5</v>
      </c>
      <c r="V45">
        <f t="shared" si="15"/>
        <v>8.7209915395294421E-5</v>
      </c>
      <c r="W45">
        <f t="shared" si="15"/>
        <v>8.8199921131514896E-5</v>
      </c>
      <c r="X45">
        <f t="shared" si="15"/>
        <v>8.8570194371353201E-5</v>
      </c>
      <c r="Y45">
        <f t="shared" si="15"/>
        <v>8.9245983899558035E-5</v>
      </c>
      <c r="Z45">
        <f t="shared" si="15"/>
        <v>8.9902451786443103E-5</v>
      </c>
      <c r="AA45">
        <f t="shared" si="15"/>
        <v>8.9766401627034684E-5</v>
      </c>
      <c r="AB45">
        <f t="shared" si="15"/>
        <v>8.9805099646308347E-5</v>
      </c>
      <c r="AC45">
        <f t="shared" si="15"/>
        <v>8.98986587244072E-5</v>
      </c>
      <c r="AD45">
        <f t="shared" si="15"/>
        <v>8.9436144887652524E-5</v>
      </c>
      <c r="AE45">
        <f t="shared" si="15"/>
        <v>8.9848761305234278E-5</v>
      </c>
      <c r="AF45">
        <f t="shared" si="15"/>
        <v>8.9489710973115393E-5</v>
      </c>
      <c r="AG45">
        <f t="shared" si="15"/>
        <v>8.9191132753196206E-5</v>
      </c>
      <c r="AH45">
        <f t="shared" si="15"/>
        <v>8.891915068070429E-5</v>
      </c>
      <c r="AI45" t="e">
        <f t="shared" si="15"/>
        <v>#N/A</v>
      </c>
      <c r="AJ45" t="e">
        <f t="shared" si="15"/>
        <v>#N/A</v>
      </c>
    </row>
    <row r="46" spans="2:36" x14ac:dyDescent="0.45">
      <c r="B46" t="s">
        <v>1012</v>
      </c>
      <c r="C46">
        <f>C23*C$5</f>
        <v>8.4234589042660375E-4</v>
      </c>
      <c r="D46">
        <f t="shared" ref="D46:AJ46" si="16">D23*D$5</f>
        <v>2.3190344749371165E-4</v>
      </c>
      <c r="E46">
        <f t="shared" si="16"/>
        <v>2.7018417436925094E-4</v>
      </c>
      <c r="F46">
        <f t="shared" si="16"/>
        <v>3.2016418358382084E-4</v>
      </c>
      <c r="G46">
        <f t="shared" si="16"/>
        <v>3.6823326164774143E-4</v>
      </c>
      <c r="H46">
        <f t="shared" si="16"/>
        <v>4.0173303538162719E-4</v>
      </c>
      <c r="I46">
        <f t="shared" si="16"/>
        <v>4.5530859484787601E-4</v>
      </c>
      <c r="J46">
        <f t="shared" si="16"/>
        <v>4.8407144983472972E-4</v>
      </c>
      <c r="K46">
        <f t="shared" si="16"/>
        <v>5.2212890318498976E-4</v>
      </c>
      <c r="L46">
        <f t="shared" si="16"/>
        <v>5.546088020030685E-4</v>
      </c>
      <c r="M46">
        <f t="shared" si="16"/>
        <v>5.8968921804173724E-4</v>
      </c>
      <c r="N46">
        <f t="shared" si="16"/>
        <v>6.2797682777124525E-4</v>
      </c>
      <c r="O46">
        <f t="shared" si="16"/>
        <v>6.4767796870591652E-4</v>
      </c>
      <c r="P46">
        <f t="shared" si="16"/>
        <v>6.7436467115026362E-4</v>
      </c>
      <c r="Q46">
        <f t="shared" si="16"/>
        <v>7.0054608765282567E-4</v>
      </c>
      <c r="R46">
        <f t="shared" si="16"/>
        <v>7.1852557220764978E-4</v>
      </c>
      <c r="S46">
        <f t="shared" si="16"/>
        <v>7.3253996767704899E-4</v>
      </c>
      <c r="T46">
        <f t="shared" si="16"/>
        <v>7.4645405773623899E-4</v>
      </c>
      <c r="U46">
        <f t="shared" si="16"/>
        <v>7.5311261114607885E-4</v>
      </c>
      <c r="V46">
        <f t="shared" si="16"/>
        <v>7.6485502767217048E-4</v>
      </c>
      <c r="W46">
        <f t="shared" si="16"/>
        <v>7.7165289304373733E-4</v>
      </c>
      <c r="X46">
        <f t="shared" si="16"/>
        <v>7.7210792427909907E-4</v>
      </c>
      <c r="Y46">
        <f t="shared" si="16"/>
        <v>7.7617439681039989E-4</v>
      </c>
      <c r="Z46">
        <f t="shared" si="16"/>
        <v>7.8043696182733741E-4</v>
      </c>
      <c r="AA46">
        <f t="shared" si="16"/>
        <v>7.7700975220206209E-4</v>
      </c>
      <c r="AB46">
        <f t="shared" si="16"/>
        <v>7.7559865063226644E-4</v>
      </c>
      <c r="AC46">
        <f t="shared" si="16"/>
        <v>7.7525135734486054E-4</v>
      </c>
      <c r="AD46">
        <f t="shared" si="16"/>
        <v>7.6852941752269979E-4</v>
      </c>
      <c r="AE46">
        <f t="shared" si="16"/>
        <v>7.7206613739405497E-4</v>
      </c>
      <c r="AF46">
        <f t="shared" si="16"/>
        <v>7.6704269505509226E-4</v>
      </c>
      <c r="AG46">
        <f t="shared" si="16"/>
        <v>7.6285879047436657E-4</v>
      </c>
      <c r="AH46">
        <f t="shared" si="16"/>
        <v>7.5887313591523173E-4</v>
      </c>
      <c r="AI46" t="e">
        <f t="shared" si="16"/>
        <v>#N/A</v>
      </c>
      <c r="AJ46" t="e">
        <f t="shared" si="16"/>
        <v>#N/A</v>
      </c>
    </row>
    <row r="47" spans="2:36" x14ac:dyDescent="0.45">
      <c r="B47" t="s">
        <v>1013</v>
      </c>
      <c r="C47">
        <f>C24*C$5</f>
        <v>1.4245754561546315E-4</v>
      </c>
      <c r="D47">
        <f t="shared" ref="D47:AJ47" si="17">D24*D$5</f>
        <v>7.4640661963007785E-4</v>
      </c>
      <c r="E47">
        <f t="shared" si="17"/>
        <v>8.6784390484421472E-4</v>
      </c>
      <c r="F47">
        <f t="shared" si="17"/>
        <v>1.0132264681407927E-3</v>
      </c>
      <c r="G47">
        <f t="shared" si="17"/>
        <v>1.1554173147752321E-3</v>
      </c>
      <c r="H47">
        <f t="shared" si="17"/>
        <v>1.2816501739414804E-3</v>
      </c>
      <c r="I47">
        <f t="shared" si="17"/>
        <v>1.4252555511385819E-3</v>
      </c>
      <c r="J47">
        <f t="shared" si="17"/>
        <v>1.5393347130885102E-3</v>
      </c>
      <c r="K47">
        <f t="shared" si="17"/>
        <v>1.6579519653397894E-3</v>
      </c>
      <c r="L47">
        <f t="shared" si="17"/>
        <v>1.7613575843427559E-3</v>
      </c>
      <c r="M47">
        <f t="shared" si="17"/>
        <v>1.869793093852858E-3</v>
      </c>
      <c r="N47">
        <f t="shared" si="17"/>
        <v>1.9880642751063959E-3</v>
      </c>
      <c r="O47">
        <f t="shared" si="17"/>
        <v>2.0528922067541778E-3</v>
      </c>
      <c r="P47">
        <f t="shared" si="17"/>
        <v>2.135534282808061E-3</v>
      </c>
      <c r="Q47">
        <f t="shared" si="17"/>
        <v>2.2150981971598943E-3</v>
      </c>
      <c r="R47">
        <f t="shared" si="17"/>
        <v>2.2732945678304805E-3</v>
      </c>
      <c r="S47">
        <f t="shared" si="17"/>
        <v>2.3185495325582514E-3</v>
      </c>
      <c r="T47">
        <f t="shared" si="17"/>
        <v>2.360862824192309E-3</v>
      </c>
      <c r="U47">
        <f t="shared" si="17"/>
        <v>2.3834019839968587E-3</v>
      </c>
      <c r="V47">
        <f t="shared" si="17"/>
        <v>2.4169657181734019E-3</v>
      </c>
      <c r="W47">
        <f t="shared" si="17"/>
        <v>2.4368708583660764E-3</v>
      </c>
      <c r="X47">
        <f t="shared" si="17"/>
        <v>2.4402017329039761E-3</v>
      </c>
      <c r="Y47">
        <f t="shared" si="17"/>
        <v>2.4508645600268444E-3</v>
      </c>
      <c r="Z47">
        <f t="shared" si="17"/>
        <v>2.4609861382317555E-3</v>
      </c>
      <c r="AA47">
        <f t="shared" si="17"/>
        <v>2.4515167130131454E-3</v>
      </c>
      <c r="AB47">
        <f t="shared" si="17"/>
        <v>2.4462128458551933E-3</v>
      </c>
      <c r="AC47">
        <f t="shared" si="17"/>
        <v>2.4428769627576992E-3</v>
      </c>
      <c r="AD47">
        <f t="shared" si="17"/>
        <v>2.4241669689441482E-3</v>
      </c>
      <c r="AE47">
        <f t="shared" si="17"/>
        <v>2.4296560190042193E-3</v>
      </c>
      <c r="AF47">
        <f t="shared" si="17"/>
        <v>2.414561949851287E-3</v>
      </c>
      <c r="AG47">
        <f t="shared" si="17"/>
        <v>2.4014439340799172E-3</v>
      </c>
      <c r="AH47">
        <f t="shared" si="17"/>
        <v>2.3890222439939459E-3</v>
      </c>
      <c r="AI47" t="e">
        <f t="shared" si="17"/>
        <v>#N/A</v>
      </c>
      <c r="AJ47" t="e">
        <f t="shared" si="17"/>
        <v>#N/A</v>
      </c>
    </row>
    <row r="48" spans="2:36" x14ac:dyDescent="0.45">
      <c r="B48" t="s">
        <v>1014</v>
      </c>
      <c r="C48">
        <f>C25*C$5</f>
        <v>1.8200265923464797E-4</v>
      </c>
      <c r="D48">
        <f t="shared" ref="D48:AJ48" si="18">D25*D$5</f>
        <v>1.8654874635358873E-3</v>
      </c>
      <c r="E48">
        <f t="shared" si="18"/>
        <v>2.1414297561255999E-3</v>
      </c>
      <c r="F48">
        <f t="shared" si="18"/>
        <v>2.4891097364097893E-3</v>
      </c>
      <c r="G48">
        <f t="shared" si="18"/>
        <v>2.8453693073003643E-3</v>
      </c>
      <c r="H48">
        <f t="shared" si="18"/>
        <v>3.1788782011799984E-3</v>
      </c>
      <c r="I48">
        <f t="shared" si="18"/>
        <v>3.4238980640757454E-3</v>
      </c>
      <c r="J48">
        <f t="shared" si="18"/>
        <v>3.7395875641793902E-3</v>
      </c>
      <c r="K48">
        <f t="shared" si="18"/>
        <v>4.0123534152496114E-3</v>
      </c>
      <c r="L48">
        <f t="shared" si="18"/>
        <v>4.2803769447132432E-3</v>
      </c>
      <c r="M48">
        <f t="shared" si="18"/>
        <v>4.51298281909218E-3</v>
      </c>
      <c r="N48">
        <f t="shared" si="18"/>
        <v>4.7061016837769238E-3</v>
      </c>
      <c r="O48">
        <f t="shared" si="18"/>
        <v>4.9685092823248201E-3</v>
      </c>
      <c r="P48">
        <f t="shared" si="18"/>
        <v>5.1576814714578466E-3</v>
      </c>
      <c r="Q48">
        <f t="shared" si="18"/>
        <v>5.3069104146448148E-3</v>
      </c>
      <c r="R48">
        <f t="shared" si="18"/>
        <v>5.4529681741171347E-3</v>
      </c>
      <c r="S48">
        <f t="shared" si="18"/>
        <v>5.5848456430547576E-3</v>
      </c>
      <c r="T48">
        <f t="shared" si="18"/>
        <v>5.6774017694297347E-3</v>
      </c>
      <c r="U48">
        <f t="shared" si="18"/>
        <v>5.7722976375584418E-3</v>
      </c>
      <c r="V48">
        <f t="shared" si="18"/>
        <v>5.8122573039508076E-3</v>
      </c>
      <c r="W48">
        <f t="shared" si="18"/>
        <v>5.8502101992359678E-3</v>
      </c>
      <c r="X48">
        <f t="shared" si="18"/>
        <v>5.8979676990727203E-3</v>
      </c>
      <c r="Y48">
        <f t="shared" si="18"/>
        <v>5.9059817856021192E-3</v>
      </c>
      <c r="Z48">
        <f t="shared" si="18"/>
        <v>5.8888259896663847E-3</v>
      </c>
      <c r="AA48">
        <f t="shared" si="18"/>
        <v>5.8976348174905732E-3</v>
      </c>
      <c r="AB48">
        <f t="shared" si="18"/>
        <v>5.8847997063920313E-3</v>
      </c>
      <c r="AC48">
        <f t="shared" si="18"/>
        <v>5.8515028091499525E-3</v>
      </c>
      <c r="AD48">
        <f t="shared" si="18"/>
        <v>5.8490010209285717E-3</v>
      </c>
      <c r="AE48">
        <f t="shared" si="18"/>
        <v>5.7951386004728451E-3</v>
      </c>
      <c r="AF48">
        <f t="shared" si="18"/>
        <v>5.7832676923867312E-3</v>
      </c>
      <c r="AG48">
        <f t="shared" si="18"/>
        <v>5.7638509251250894E-3</v>
      </c>
      <c r="AH48">
        <f t="shared" si="18"/>
        <v>5.7408289035289755E-3</v>
      </c>
      <c r="AI48" t="e">
        <f t="shared" si="18"/>
        <v>#N/A</v>
      </c>
      <c r="AJ48" t="e">
        <f t="shared" si="18"/>
        <v>#N/A</v>
      </c>
    </row>
    <row r="49" spans="2:36" x14ac:dyDescent="0.45">
      <c r="B49" t="s">
        <v>1015</v>
      </c>
      <c r="C49">
        <f>C26*C$5</f>
        <v>2.2345358799740468E-4</v>
      </c>
      <c r="D49">
        <f t="shared" ref="D49:AJ49" si="19">D26*D$5</f>
        <v>6.9741216795967103E-4</v>
      </c>
      <c r="E49">
        <f t="shared" si="19"/>
        <v>7.8624078726809567E-4</v>
      </c>
      <c r="F49">
        <f t="shared" si="19"/>
        <v>9.1082204190811981E-4</v>
      </c>
      <c r="G49">
        <f t="shared" si="19"/>
        <v>1.0356990622556127E-3</v>
      </c>
      <c r="H49">
        <f t="shared" si="19"/>
        <v>1.1454559496911249E-3</v>
      </c>
      <c r="I49">
        <f t="shared" si="19"/>
        <v>1.2212137170032266E-3</v>
      </c>
      <c r="J49">
        <f t="shared" si="19"/>
        <v>1.3301689021818777E-3</v>
      </c>
      <c r="K49">
        <f t="shared" si="19"/>
        <v>1.4203013894799022E-3</v>
      </c>
      <c r="L49">
        <f t="shared" si="19"/>
        <v>1.5119443487199517E-3</v>
      </c>
      <c r="M49">
        <f t="shared" si="19"/>
        <v>1.585622330576577E-3</v>
      </c>
      <c r="N49">
        <f t="shared" si="19"/>
        <v>1.6392734770022698E-3</v>
      </c>
      <c r="O49">
        <f t="shared" si="19"/>
        <v>1.7365350927892834E-3</v>
      </c>
      <c r="P49">
        <f t="shared" si="19"/>
        <v>1.7969315505468909E-3</v>
      </c>
      <c r="Q49">
        <f t="shared" si="19"/>
        <v>1.8398181055244444E-3</v>
      </c>
      <c r="R49">
        <f t="shared" si="19"/>
        <v>1.8902877323733408E-3</v>
      </c>
      <c r="S49">
        <f t="shared" si="19"/>
        <v>1.9352283242958059E-3</v>
      </c>
      <c r="T49">
        <f t="shared" si="19"/>
        <v>1.9623355941290207E-3</v>
      </c>
      <c r="U49">
        <f t="shared" si="19"/>
        <v>1.9956001208702775E-3</v>
      </c>
      <c r="V49">
        <f t="shared" si="19"/>
        <v>2.00132163292042E-3</v>
      </c>
      <c r="W49">
        <f t="shared" si="19"/>
        <v>2.0100949934696464E-3</v>
      </c>
      <c r="X49">
        <f t="shared" si="19"/>
        <v>2.0280257971738492E-3</v>
      </c>
      <c r="Y49">
        <f t="shared" si="19"/>
        <v>2.0255564870923751E-3</v>
      </c>
      <c r="Z49">
        <f t="shared" si="19"/>
        <v>2.0124850369923836E-3</v>
      </c>
      <c r="AA49">
        <f t="shared" si="19"/>
        <v>2.0163815453299715E-3</v>
      </c>
      <c r="AB49">
        <f t="shared" si="19"/>
        <v>2.009320033320848E-3</v>
      </c>
      <c r="AC49">
        <f t="shared" si="19"/>
        <v>1.9930454049206792E-3</v>
      </c>
      <c r="AD49">
        <f t="shared" si="19"/>
        <v>1.9945712229410837E-3</v>
      </c>
      <c r="AE49">
        <f t="shared" si="19"/>
        <v>1.9667851317840151E-3</v>
      </c>
      <c r="AF49">
        <f t="shared" si="19"/>
        <v>1.9630691249116258E-3</v>
      </c>
      <c r="AG49">
        <f t="shared" si="19"/>
        <v>1.9555053883053217E-3</v>
      </c>
      <c r="AH49">
        <f t="shared" si="19"/>
        <v>1.9466015791588054E-3</v>
      </c>
      <c r="AI49" t="e">
        <f t="shared" si="19"/>
        <v>#N/A</v>
      </c>
      <c r="AJ49" t="e">
        <f t="shared" si="19"/>
        <v>#N/A</v>
      </c>
    </row>
    <row r="50" spans="2:36" x14ac:dyDescent="0.45">
      <c r="B50" t="s">
        <v>1016</v>
      </c>
      <c r="C50">
        <f>C27*C$5</f>
        <v>2.2084898277761536E-4</v>
      </c>
      <c r="D50">
        <f t="shared" ref="D50:AJ50" si="20">D27*D$5</f>
        <v>4.7951035864390907E-5</v>
      </c>
      <c r="E50">
        <f t="shared" si="20"/>
        <v>5.5668621237638104E-5</v>
      </c>
      <c r="F50">
        <f t="shared" si="20"/>
        <v>6.5572139095388272E-5</v>
      </c>
      <c r="G50">
        <f t="shared" si="20"/>
        <v>7.4781563235674735E-5</v>
      </c>
      <c r="H50">
        <f t="shared" si="20"/>
        <v>8.350928730305666E-5</v>
      </c>
      <c r="I50">
        <f t="shared" si="20"/>
        <v>9.2524776912992555E-5</v>
      </c>
      <c r="J50">
        <f t="shared" si="20"/>
        <v>9.9368144601152735E-5</v>
      </c>
      <c r="K50">
        <f t="shared" si="20"/>
        <v>1.0692099944812622E-4</v>
      </c>
      <c r="L50">
        <f t="shared" si="20"/>
        <v>1.1414899766446964E-4</v>
      </c>
      <c r="M50">
        <f t="shared" si="20"/>
        <v>1.2079055299350937E-4</v>
      </c>
      <c r="N50">
        <f t="shared" si="20"/>
        <v>1.2695217929481475E-4</v>
      </c>
      <c r="O50">
        <f t="shared" si="20"/>
        <v>1.3349283630342579E-4</v>
      </c>
      <c r="P50">
        <f t="shared" si="20"/>
        <v>1.3879068239368731E-4</v>
      </c>
      <c r="Q50">
        <f t="shared" si="20"/>
        <v>1.4325141642410917E-4</v>
      </c>
      <c r="R50">
        <f t="shared" si="20"/>
        <v>1.4713075575943879E-4</v>
      </c>
      <c r="S50">
        <f t="shared" si="20"/>
        <v>1.5056689542283043E-4</v>
      </c>
      <c r="T50">
        <f t="shared" si="20"/>
        <v>1.5322923444399184E-4</v>
      </c>
      <c r="U50">
        <f t="shared" si="20"/>
        <v>1.5557566372689192E-4</v>
      </c>
      <c r="V50">
        <f t="shared" si="20"/>
        <v>1.5706468617419797E-4</v>
      </c>
      <c r="W50">
        <f t="shared" si="20"/>
        <v>1.5825838633326466E-4</v>
      </c>
      <c r="X50">
        <f t="shared" si="20"/>
        <v>1.5937699644712842E-4</v>
      </c>
      <c r="Y50">
        <f t="shared" si="20"/>
        <v>1.5981073376748617E-4</v>
      </c>
      <c r="Z50">
        <f t="shared" si="20"/>
        <v>1.5975045154636243E-4</v>
      </c>
      <c r="AA50">
        <f t="shared" si="20"/>
        <v>1.5985055273966739E-4</v>
      </c>
      <c r="AB50">
        <f t="shared" si="20"/>
        <v>1.5958365470388828E-4</v>
      </c>
      <c r="AC50">
        <f t="shared" si="20"/>
        <v>1.5895565695197431E-4</v>
      </c>
      <c r="AD50">
        <f t="shared" si="20"/>
        <v>1.5866914454644961E-4</v>
      </c>
      <c r="AE50">
        <f t="shared" si="20"/>
        <v>1.5778020668110804E-4</v>
      </c>
      <c r="AF50">
        <f t="shared" si="20"/>
        <v>1.5731311938607824E-4</v>
      </c>
      <c r="AG50">
        <f t="shared" si="20"/>
        <v>1.5675913002404862E-4</v>
      </c>
      <c r="AH50">
        <f t="shared" si="20"/>
        <v>1.5612928406495981E-4</v>
      </c>
      <c r="AI50" t="e">
        <f t="shared" si="20"/>
        <v>#N/A</v>
      </c>
      <c r="AJ50" t="e">
        <f t="shared" si="20"/>
        <v>#N/A</v>
      </c>
    </row>
    <row r="51" spans="2:36" x14ac:dyDescent="0.45">
      <c r="B51" s="5" t="s">
        <v>1056</v>
      </c>
      <c r="C51">
        <f t="shared" ref="C51:R52" si="21">C28*C$5</f>
        <v>1.0089658296400304E-3</v>
      </c>
      <c r="D51">
        <f t="shared" si="21"/>
        <v>1.1457349001634347E-3</v>
      </c>
      <c r="E51">
        <f t="shared" si="21"/>
        <v>1.3372896836561362E-3</v>
      </c>
      <c r="F51">
        <f t="shared" si="21"/>
        <v>1.572641835406798E-3</v>
      </c>
      <c r="G51">
        <f t="shared" si="21"/>
        <v>1.8060788964557675E-3</v>
      </c>
      <c r="H51">
        <f t="shared" si="21"/>
        <v>2.022599642292951E-3</v>
      </c>
      <c r="I51">
        <f t="shared" si="21"/>
        <v>2.2158411354016232E-3</v>
      </c>
      <c r="J51">
        <f t="shared" si="21"/>
        <v>2.4181822583752167E-3</v>
      </c>
      <c r="K51">
        <f t="shared" si="21"/>
        <v>2.6082281333848741E-3</v>
      </c>
      <c r="L51">
        <f t="shared" si="21"/>
        <v>2.7882052102457416E-3</v>
      </c>
      <c r="M51">
        <f t="shared" si="21"/>
        <v>2.9567377058845514E-3</v>
      </c>
      <c r="N51">
        <f t="shared" si="21"/>
        <v>3.1157054326332351E-3</v>
      </c>
      <c r="O51">
        <f t="shared" si="21"/>
        <v>3.2693861430612031E-3</v>
      </c>
      <c r="P51">
        <f t="shared" si="21"/>
        <v>3.4050832453448253E-3</v>
      </c>
      <c r="Q51">
        <f t="shared" si="21"/>
        <v>3.5222772044464206E-3</v>
      </c>
      <c r="R51">
        <f t="shared" si="21"/>
        <v>3.6250050531692838E-3</v>
      </c>
      <c r="S51">
        <f t="shared" ref="D51:AJ52" si="22">S28*S$5</f>
        <v>3.7142466868809072E-3</v>
      </c>
      <c r="T51">
        <f t="shared" si="22"/>
        <v>3.7854304952338563E-3</v>
      </c>
      <c r="U51">
        <f t="shared" si="22"/>
        <v>3.8454260496946567E-3</v>
      </c>
      <c r="V51">
        <f t="shared" si="22"/>
        <v>3.8890194690495293E-3</v>
      </c>
      <c r="W51">
        <f t="shared" si="22"/>
        <v>3.9235052089785704E-3</v>
      </c>
      <c r="X51">
        <f t="shared" si="22"/>
        <v>3.9520924866422516E-3</v>
      </c>
      <c r="Y51">
        <f t="shared" si="22"/>
        <v>3.9677154341012932E-3</v>
      </c>
      <c r="Z51">
        <f t="shared" si="22"/>
        <v>3.9725986007792518E-3</v>
      </c>
      <c r="AA51">
        <f t="shared" si="22"/>
        <v>3.9762958879088848E-3</v>
      </c>
      <c r="AB51">
        <f t="shared" si="22"/>
        <v>3.9729502359584275E-3</v>
      </c>
      <c r="AC51">
        <f t="shared" si="22"/>
        <v>3.9622276956787572E-3</v>
      </c>
      <c r="AD51">
        <f t="shared" si="22"/>
        <v>3.9549226935169683E-3</v>
      </c>
      <c r="AE51">
        <f t="shared" si="22"/>
        <v>3.9396681233154138E-3</v>
      </c>
      <c r="AF51">
        <f t="shared" si="22"/>
        <v>3.9294124223141665E-3</v>
      </c>
      <c r="AG51">
        <f t="shared" si="22"/>
        <v>3.9174020121216895E-3</v>
      </c>
      <c r="AH51">
        <f t="shared" si="22"/>
        <v>3.9041706082329911E-3</v>
      </c>
      <c r="AI51" t="e">
        <f t="shared" si="22"/>
        <v>#N/A</v>
      </c>
      <c r="AJ51" t="e">
        <f t="shared" si="22"/>
        <v>#N/A</v>
      </c>
    </row>
    <row r="52" spans="2:36" x14ac:dyDescent="0.45">
      <c r="B52" s="5" t="s">
        <v>1057</v>
      </c>
      <c r="C52">
        <f t="shared" si="21"/>
        <v>1.6229869520787744E-3</v>
      </c>
      <c r="D52">
        <f t="shared" si="22"/>
        <v>1.8585018814208506E-3</v>
      </c>
      <c r="E52">
        <f t="shared" si="22"/>
        <v>2.1706025480317699E-3</v>
      </c>
      <c r="F52">
        <f t="shared" si="22"/>
        <v>2.5486455949605864E-3</v>
      </c>
      <c r="G52">
        <f t="shared" si="22"/>
        <v>2.9233770906937134E-3</v>
      </c>
      <c r="H52">
        <f t="shared" si="22"/>
        <v>3.2727965050168744E-3</v>
      </c>
      <c r="I52">
        <f t="shared" si="22"/>
        <v>3.6012094022277873E-3</v>
      </c>
      <c r="J52">
        <f t="shared" si="22"/>
        <v>3.9115559224953333E-3</v>
      </c>
      <c r="K52">
        <f t="shared" si="22"/>
        <v>4.2189348292588826E-3</v>
      </c>
      <c r="L52">
        <f t="shared" si="22"/>
        <v>4.5049152663665338E-3</v>
      </c>
      <c r="M52">
        <f t="shared" si="22"/>
        <v>4.7791349415992933E-3</v>
      </c>
      <c r="N52">
        <f t="shared" si="22"/>
        <v>5.037188467755885E-3</v>
      </c>
      <c r="O52">
        <f t="shared" si="22"/>
        <v>5.2744538400101623E-3</v>
      </c>
      <c r="P52">
        <f t="shared" si="22"/>
        <v>5.4938106634903044E-3</v>
      </c>
      <c r="Q52">
        <f t="shared" si="22"/>
        <v>5.6857663127957928E-3</v>
      </c>
      <c r="R52">
        <f t="shared" si="22"/>
        <v>5.8525221939879279E-3</v>
      </c>
      <c r="S52">
        <f t="shared" si="22"/>
        <v>5.9932812882693394E-3</v>
      </c>
      <c r="T52">
        <f t="shared" si="22"/>
        <v>6.1088059297794784E-3</v>
      </c>
      <c r="U52">
        <f t="shared" si="22"/>
        <v>6.1999719669836211E-3</v>
      </c>
      <c r="V52">
        <f t="shared" si="22"/>
        <v>6.2750975436181656E-3</v>
      </c>
      <c r="W52">
        <f t="shared" si="22"/>
        <v>6.3318893947977442E-3</v>
      </c>
      <c r="X52">
        <f t="shared" si="22"/>
        <v>6.3723107958770613E-3</v>
      </c>
      <c r="Y52">
        <f t="shared" si="22"/>
        <v>6.39965850671148E-3</v>
      </c>
      <c r="Z52">
        <f t="shared" si="22"/>
        <v>6.4125201825809032E-3</v>
      </c>
      <c r="AA52">
        <f t="shared" si="22"/>
        <v>6.4141772159242031E-3</v>
      </c>
      <c r="AB52">
        <f t="shared" si="22"/>
        <v>6.4087896741347149E-3</v>
      </c>
      <c r="AC52">
        <f t="shared" si="22"/>
        <v>6.3948389607418818E-3</v>
      </c>
      <c r="AD52">
        <f t="shared" si="22"/>
        <v>6.3766870149629448E-3</v>
      </c>
      <c r="AE52">
        <f t="shared" si="22"/>
        <v>6.3613892675182136E-3</v>
      </c>
      <c r="AF52">
        <f t="shared" si="22"/>
        <v>6.3419553598489551E-3</v>
      </c>
      <c r="AG52">
        <f t="shared" si="22"/>
        <v>6.3213635012983474E-3</v>
      </c>
      <c r="AH52">
        <f t="shared" si="22"/>
        <v>6.299142126084482E-3</v>
      </c>
      <c r="AI52" t="e">
        <f t="shared" si="22"/>
        <v>#N/A</v>
      </c>
      <c r="AJ52" t="e">
        <f t="shared" si="22"/>
        <v>#N/A</v>
      </c>
    </row>
    <row r="54" spans="2:36" x14ac:dyDescent="0.45">
      <c r="B54" s="1" t="s">
        <v>1020</v>
      </c>
      <c r="C54">
        <f>C36</f>
        <v>2019</v>
      </c>
      <c r="D54">
        <f t="shared" ref="D54:AJ54" si="23">D36</f>
        <v>2020</v>
      </c>
      <c r="E54">
        <f t="shared" si="23"/>
        <v>2021</v>
      </c>
      <c r="F54">
        <f t="shared" si="23"/>
        <v>2022</v>
      </c>
      <c r="G54">
        <f t="shared" si="23"/>
        <v>2023</v>
      </c>
      <c r="H54">
        <f t="shared" si="23"/>
        <v>2024</v>
      </c>
      <c r="I54">
        <f t="shared" si="23"/>
        <v>2025</v>
      </c>
      <c r="J54">
        <f t="shared" si="23"/>
        <v>2026</v>
      </c>
      <c r="K54">
        <f t="shared" si="23"/>
        <v>2027</v>
      </c>
      <c r="L54">
        <f t="shared" si="23"/>
        <v>2028</v>
      </c>
      <c r="M54">
        <f t="shared" si="23"/>
        <v>2029</v>
      </c>
      <c r="N54">
        <f t="shared" si="23"/>
        <v>2030</v>
      </c>
      <c r="O54">
        <f t="shared" si="23"/>
        <v>2031</v>
      </c>
      <c r="P54">
        <f t="shared" si="23"/>
        <v>2032</v>
      </c>
      <c r="Q54">
        <f t="shared" si="23"/>
        <v>2033</v>
      </c>
      <c r="R54">
        <f t="shared" si="23"/>
        <v>2034</v>
      </c>
      <c r="S54">
        <f t="shared" si="23"/>
        <v>2035</v>
      </c>
      <c r="T54">
        <f t="shared" si="23"/>
        <v>2036</v>
      </c>
      <c r="U54">
        <f t="shared" si="23"/>
        <v>2037</v>
      </c>
      <c r="V54">
        <f t="shared" si="23"/>
        <v>2038</v>
      </c>
      <c r="W54">
        <f t="shared" si="23"/>
        <v>2039</v>
      </c>
      <c r="X54">
        <f t="shared" si="23"/>
        <v>2040</v>
      </c>
      <c r="Y54">
        <f t="shared" si="23"/>
        <v>2041</v>
      </c>
      <c r="Z54">
        <f t="shared" si="23"/>
        <v>2042</v>
      </c>
      <c r="AA54">
        <f t="shared" si="23"/>
        <v>2043</v>
      </c>
      <c r="AB54">
        <f t="shared" si="23"/>
        <v>2044</v>
      </c>
      <c r="AC54">
        <f t="shared" si="23"/>
        <v>2045</v>
      </c>
      <c r="AD54">
        <f t="shared" si="23"/>
        <v>2046</v>
      </c>
      <c r="AE54">
        <f t="shared" si="23"/>
        <v>2047</v>
      </c>
      <c r="AF54">
        <f t="shared" si="23"/>
        <v>2048</v>
      </c>
      <c r="AG54">
        <f t="shared" si="23"/>
        <v>2049</v>
      </c>
      <c r="AH54">
        <f t="shared" si="23"/>
        <v>2050</v>
      </c>
      <c r="AI54">
        <f t="shared" si="23"/>
        <v>0</v>
      </c>
      <c r="AJ54">
        <f t="shared" si="23"/>
        <v>0</v>
      </c>
    </row>
    <row r="55" spans="2:36" x14ac:dyDescent="0.45">
      <c r="B55" s="20" t="s">
        <v>1023</v>
      </c>
      <c r="C55">
        <f t="shared" ref="C55:AJ55" si="24">C12*C$8</f>
        <v>2.941734857769633E-5</v>
      </c>
      <c r="D55">
        <f t="shared" si="24"/>
        <v>2.9706065720290192E-5</v>
      </c>
      <c r="E55">
        <f t="shared" si="24"/>
        <v>2.8641379972238809E-5</v>
      </c>
      <c r="F55">
        <f t="shared" si="24"/>
        <v>2.7251289688793323E-5</v>
      </c>
      <c r="G55">
        <f t="shared" si="24"/>
        <v>2.5652274086245918E-5</v>
      </c>
      <c r="H55">
        <f t="shared" si="24"/>
        <v>2.4022864046759381E-5</v>
      </c>
      <c r="I55">
        <f t="shared" si="24"/>
        <v>2.2646602370512279E-5</v>
      </c>
      <c r="J55">
        <f t="shared" si="24"/>
        <v>2.0768222902952669E-5</v>
      </c>
      <c r="K55">
        <f t="shared" si="24"/>
        <v>1.8972016646415007E-5</v>
      </c>
      <c r="L55">
        <f t="shared" si="24"/>
        <v>1.7154028419153399E-5</v>
      </c>
      <c r="M55">
        <f t="shared" si="24"/>
        <v>1.5493369220847038E-5</v>
      </c>
      <c r="N55">
        <f t="shared" si="24"/>
        <v>1.4197296378902164E-5</v>
      </c>
      <c r="O55">
        <f t="shared" si="24"/>
        <v>1.258222100414934E-5</v>
      </c>
      <c r="P55">
        <f t="shared" si="24"/>
        <v>1.1493286099639163E-5</v>
      </c>
      <c r="Q55">
        <f t="shared" si="24"/>
        <v>1.0715452355765982E-5</v>
      </c>
      <c r="R55">
        <f t="shared" si="24"/>
        <v>1.006468187470375E-5</v>
      </c>
      <c r="S55">
        <f t="shared" si="24"/>
        <v>9.6197884574659873E-6</v>
      </c>
      <c r="T55">
        <f t="shared" si="24"/>
        <v>9.3961046599257009E-6</v>
      </c>
      <c r="U55">
        <f t="shared" si="24"/>
        <v>9.3166684815538253E-6</v>
      </c>
      <c r="V55">
        <f t="shared" si="24"/>
        <v>9.4688371170734443E-6</v>
      </c>
      <c r="W55">
        <f t="shared" si="24"/>
        <v>9.703186897210646E-6</v>
      </c>
      <c r="X55">
        <f t="shared" si="24"/>
        <v>9.976845141518884E-6</v>
      </c>
      <c r="Y55">
        <f t="shared" si="24"/>
        <v>1.0356484236815958E-5</v>
      </c>
      <c r="Z55">
        <f t="shared" si="24"/>
        <v>1.0784796587297263E-5</v>
      </c>
      <c r="AA55">
        <f t="shared" si="24"/>
        <v>1.1151475426692894E-5</v>
      </c>
      <c r="AB55">
        <f t="shared" si="24"/>
        <v>1.1556761791990254E-5</v>
      </c>
      <c r="AC55">
        <f t="shared" si="24"/>
        <v>1.198846209571725E-5</v>
      </c>
      <c r="AD55">
        <f t="shared" si="24"/>
        <v>1.234107951366608E-5</v>
      </c>
      <c r="AE55">
        <f t="shared" si="24"/>
        <v>1.280704095526384E-5</v>
      </c>
      <c r="AF55">
        <f t="shared" si="24"/>
        <v>1.3157440711447025E-5</v>
      </c>
      <c r="AG55">
        <f t="shared" si="24"/>
        <v>1.3501356681672597E-5</v>
      </c>
      <c r="AH55">
        <f t="shared" si="24"/>
        <v>1.3832797106898518E-5</v>
      </c>
      <c r="AI55" t="e">
        <f t="shared" si="24"/>
        <v>#N/A</v>
      </c>
      <c r="AJ55" t="e">
        <f t="shared" si="24"/>
        <v>#N/A</v>
      </c>
    </row>
    <row r="56" spans="2:36" x14ac:dyDescent="0.45">
      <c r="B56" s="20" t="s">
        <v>1024</v>
      </c>
      <c r="C56">
        <f t="shared" ref="C56:AJ56" si="25">C17*C$8</f>
        <v>6.7728387136889873E-5</v>
      </c>
      <c r="D56">
        <f t="shared" si="25"/>
        <v>6.236325771715011E-5</v>
      </c>
      <c r="E56">
        <f t="shared" si="25"/>
        <v>5.8337984359805832E-5</v>
      </c>
      <c r="F56">
        <f t="shared" si="25"/>
        <v>5.4801749879509751E-5</v>
      </c>
      <c r="G56">
        <f t="shared" si="25"/>
        <v>5.0834432398588169E-5</v>
      </c>
      <c r="H56">
        <f t="shared" si="25"/>
        <v>4.7163631383988192E-5</v>
      </c>
      <c r="I56">
        <f t="shared" si="25"/>
        <v>4.373218859069732E-5</v>
      </c>
      <c r="J56">
        <f t="shared" si="25"/>
        <v>3.9557945102317575E-5</v>
      </c>
      <c r="K56">
        <f t="shared" si="25"/>
        <v>3.5853158506298172E-5</v>
      </c>
      <c r="L56">
        <f t="shared" si="25"/>
        <v>3.2332065509933776E-5</v>
      </c>
      <c r="M56">
        <f t="shared" si="25"/>
        <v>2.8926220136878653E-5</v>
      </c>
      <c r="N56">
        <f t="shared" si="25"/>
        <v>2.581120277978735E-5</v>
      </c>
      <c r="O56">
        <f t="shared" si="25"/>
        <v>2.3317413670840916E-5</v>
      </c>
      <c r="P56">
        <f t="shared" si="25"/>
        <v>2.1188866311488933E-5</v>
      </c>
      <c r="Q56">
        <f t="shared" si="25"/>
        <v>1.9535042114843766E-5</v>
      </c>
      <c r="R56">
        <f t="shared" si="25"/>
        <v>1.8322648363092332E-5</v>
      </c>
      <c r="S56">
        <f t="shared" si="25"/>
        <v>1.7506139085910091E-5</v>
      </c>
      <c r="T56">
        <f t="shared" si="25"/>
        <v>1.7024227585696547E-5</v>
      </c>
      <c r="U56">
        <f t="shared" si="25"/>
        <v>1.691930746587765E-5</v>
      </c>
      <c r="V56">
        <f t="shared" si="25"/>
        <v>1.7053335317281866E-5</v>
      </c>
      <c r="W56">
        <f t="shared" si="25"/>
        <v>1.7410567730019678E-5</v>
      </c>
      <c r="X56">
        <f t="shared" si="25"/>
        <v>1.7952761919055863E-5</v>
      </c>
      <c r="Y56">
        <f t="shared" si="25"/>
        <v>1.8545118478380724E-5</v>
      </c>
      <c r="Z56">
        <f t="shared" si="25"/>
        <v>1.9163839143664026E-5</v>
      </c>
      <c r="AA56">
        <f t="shared" si="25"/>
        <v>1.98578697431359E-5</v>
      </c>
      <c r="AB56">
        <f t="shared" si="25"/>
        <v>2.0536364756251067E-5</v>
      </c>
      <c r="AC56">
        <f t="shared" si="25"/>
        <v>2.1197578421169533E-5</v>
      </c>
      <c r="AD56">
        <f t="shared" si="25"/>
        <v>2.1894375385621653E-5</v>
      </c>
      <c r="AE56">
        <f t="shared" si="25"/>
        <v>2.2489988059270277E-5</v>
      </c>
      <c r="AF56">
        <f t="shared" si="25"/>
        <v>2.3129341004095267E-5</v>
      </c>
      <c r="AG56">
        <f t="shared" si="25"/>
        <v>2.3729499359761501E-5</v>
      </c>
      <c r="AH56">
        <f t="shared" si="25"/>
        <v>2.4288409104030893E-5</v>
      </c>
      <c r="AI56" t="e">
        <f t="shared" si="25"/>
        <v>#N/A</v>
      </c>
      <c r="AJ56" t="e">
        <f t="shared" si="25"/>
        <v>#N/A</v>
      </c>
    </row>
    <row r="57" spans="2:36" x14ac:dyDescent="0.45">
      <c r="B57" s="1"/>
    </row>
    <row r="58" spans="2:36" x14ac:dyDescent="0.45">
      <c r="B58" s="5" t="s">
        <v>1025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45">
      <c r="B59" t="s">
        <v>1007</v>
      </c>
      <c r="C59">
        <f>C13*C$8+SUM(C$55:C$56)*C13/SUM(C$13:C$16,C18:C19)</f>
        <v>3.197606795906569E-4</v>
      </c>
      <c r="D59">
        <f t="shared" ref="D59:AJ59" si="26">D13*D$8+SUM(D$55:D$56)*D13/SUM(D$13:D$16)</f>
        <v>3.0763398088871853E-4</v>
      </c>
      <c r="E59">
        <f t="shared" si="26"/>
        <v>2.8891993602865118E-4</v>
      </c>
      <c r="F59">
        <f t="shared" si="26"/>
        <v>2.7312651567019193E-4</v>
      </c>
      <c r="G59">
        <f t="shared" si="26"/>
        <v>2.5552593465640353E-4</v>
      </c>
      <c r="H59">
        <f t="shared" si="26"/>
        <v>2.3164741020481846E-4</v>
      </c>
      <c r="I59">
        <f t="shared" si="26"/>
        <v>2.1983471557133111E-4</v>
      </c>
      <c r="J59">
        <f t="shared" si="26"/>
        <v>1.9682329096023889E-4</v>
      </c>
      <c r="K59">
        <f t="shared" si="26"/>
        <v>1.7884251348105525E-4</v>
      </c>
      <c r="L59">
        <f t="shared" si="26"/>
        <v>1.6047470354550275E-4</v>
      </c>
      <c r="M59">
        <f t="shared" si="26"/>
        <v>1.4427605101087045E-4</v>
      </c>
      <c r="N59">
        <f t="shared" si="26"/>
        <v>1.3048033572623662E-4</v>
      </c>
      <c r="O59">
        <f t="shared" si="26"/>
        <v>1.1560305486138477E-4</v>
      </c>
      <c r="P59">
        <f t="shared" si="26"/>
        <v>1.0521088325247893E-4</v>
      </c>
      <c r="Q59">
        <f t="shared" si="26"/>
        <v>9.7638769625575851E-5</v>
      </c>
      <c r="R59">
        <f t="shared" si="26"/>
        <v>9.145378582002394E-5</v>
      </c>
      <c r="S59">
        <f t="shared" si="26"/>
        <v>8.7050809604439643E-5</v>
      </c>
      <c r="T59">
        <f t="shared" si="26"/>
        <v>8.4768351903751797E-5</v>
      </c>
      <c r="U59">
        <f t="shared" si="26"/>
        <v>8.3715180530934542E-5</v>
      </c>
      <c r="V59">
        <f t="shared" si="26"/>
        <v>8.4889233443603634E-5</v>
      </c>
      <c r="W59">
        <f t="shared" si="26"/>
        <v>8.6782487831687762E-5</v>
      </c>
      <c r="X59">
        <f t="shared" si="26"/>
        <v>8.8908920539178463E-5</v>
      </c>
      <c r="Y59">
        <f t="shared" si="26"/>
        <v>9.2080937614605015E-5</v>
      </c>
      <c r="Z59">
        <f t="shared" si="26"/>
        <v>9.57196748406736E-5</v>
      </c>
      <c r="AA59">
        <f t="shared" si="26"/>
        <v>9.8688543734194904E-5</v>
      </c>
      <c r="AB59">
        <f t="shared" si="26"/>
        <v>1.0204882855107855E-4</v>
      </c>
      <c r="AC59">
        <f t="shared" si="26"/>
        <v>1.0570948763339138E-4</v>
      </c>
      <c r="AD59">
        <f t="shared" si="26"/>
        <v>1.0843157876577353E-4</v>
      </c>
      <c r="AE59">
        <f t="shared" si="26"/>
        <v>1.1253593122067306E-4</v>
      </c>
      <c r="AF59">
        <f t="shared" si="26"/>
        <v>1.1532330728047768E-4</v>
      </c>
      <c r="AG59">
        <f t="shared" si="26"/>
        <v>1.1808775799469637E-4</v>
      </c>
      <c r="AH59">
        <f t="shared" si="26"/>
        <v>1.2072475550575833E-4</v>
      </c>
      <c r="AI59" t="e">
        <f t="shared" si="26"/>
        <v>#N/A</v>
      </c>
      <c r="AJ59" t="e">
        <f t="shared" si="26"/>
        <v>#N/A</v>
      </c>
    </row>
    <row r="60" spans="2:36" x14ac:dyDescent="0.45">
      <c r="B60" t="s">
        <v>1008</v>
      </c>
      <c r="C60">
        <f t="shared" ref="C60:C62" si="27">C14*C$8+SUM(C$55:C$56)*C14/SUM(C$13:C$16,C19:C20)</f>
        <v>1.0359041718000621E-3</v>
      </c>
      <c r="D60">
        <f t="shared" ref="D60:AJ60" si="28">D14*D$8+SUM(D$55:D$56)*D14/SUM(D$13:D$16)</f>
        <v>9.9015362746911651E-4</v>
      </c>
      <c r="E60">
        <f t="shared" si="28"/>
        <v>9.2802402678023477E-4</v>
      </c>
      <c r="F60">
        <f t="shared" si="28"/>
        <v>8.6436593790840911E-4</v>
      </c>
      <c r="G60">
        <f t="shared" si="28"/>
        <v>8.0177192020900129E-4</v>
      </c>
      <c r="H60">
        <f t="shared" si="28"/>
        <v>7.39025465755055E-4</v>
      </c>
      <c r="I60">
        <f t="shared" si="28"/>
        <v>6.8815008599979334E-4</v>
      </c>
      <c r="J60">
        <f t="shared" si="28"/>
        <v>6.2589298382058518E-4</v>
      </c>
      <c r="K60">
        <f t="shared" si="28"/>
        <v>5.6789098420619195E-4</v>
      </c>
      <c r="L60">
        <f t="shared" si="28"/>
        <v>5.096445190991807E-4</v>
      </c>
      <c r="M60">
        <f t="shared" si="28"/>
        <v>4.5747209807284385E-4</v>
      </c>
      <c r="N60">
        <f t="shared" si="28"/>
        <v>4.1307781209359086E-4</v>
      </c>
      <c r="O60">
        <f t="shared" si="28"/>
        <v>3.6641760545921831E-4</v>
      </c>
      <c r="P60">
        <f t="shared" si="28"/>
        <v>3.3317499822009674E-4</v>
      </c>
      <c r="Q60">
        <f t="shared" si="28"/>
        <v>3.0872981290234027E-4</v>
      </c>
      <c r="R60">
        <f t="shared" si="28"/>
        <v>2.8934446114899071E-4</v>
      </c>
      <c r="S60">
        <f t="shared" si="28"/>
        <v>2.7552300601046698E-4</v>
      </c>
      <c r="T60">
        <f t="shared" si="28"/>
        <v>2.6810283714518178E-4</v>
      </c>
      <c r="U60">
        <f t="shared" si="28"/>
        <v>2.6493637792686354E-4</v>
      </c>
      <c r="V60">
        <f t="shared" si="28"/>
        <v>2.6825262259131039E-4</v>
      </c>
      <c r="W60">
        <f t="shared" si="28"/>
        <v>2.7405808689369096E-4</v>
      </c>
      <c r="X60">
        <f t="shared" si="28"/>
        <v>2.8099141991437554E-4</v>
      </c>
      <c r="Y60">
        <f t="shared" si="28"/>
        <v>2.9075670053157619E-4</v>
      </c>
      <c r="Z60">
        <f t="shared" si="28"/>
        <v>3.0183705342118919E-4</v>
      </c>
      <c r="AA60">
        <f t="shared" si="28"/>
        <v>3.1136882601750366E-4</v>
      </c>
      <c r="AB60">
        <f t="shared" si="28"/>
        <v>3.2185867665270192E-4</v>
      </c>
      <c r="AC60">
        <f t="shared" si="28"/>
        <v>3.3309876808078782E-4</v>
      </c>
      <c r="AD60">
        <f t="shared" si="28"/>
        <v>3.4202497086156103E-4</v>
      </c>
      <c r="AE60">
        <f t="shared" si="28"/>
        <v>3.5414531139448284E-4</v>
      </c>
      <c r="AF60">
        <f t="shared" si="28"/>
        <v>3.6302447241277685E-4</v>
      </c>
      <c r="AG60">
        <f t="shared" si="28"/>
        <v>3.71734760962933E-4</v>
      </c>
      <c r="AH60">
        <f t="shared" si="28"/>
        <v>3.8005578621009959E-4</v>
      </c>
      <c r="AI60" t="e">
        <f t="shared" si="28"/>
        <v>#N/A</v>
      </c>
      <c r="AJ60" t="e">
        <f t="shared" si="28"/>
        <v>#N/A</v>
      </c>
    </row>
    <row r="61" spans="2:36" x14ac:dyDescent="0.45">
      <c r="B61" t="s">
        <v>1009</v>
      </c>
      <c r="C61">
        <f t="shared" si="27"/>
        <v>2.706424988158975E-3</v>
      </c>
      <c r="D61">
        <f t="shared" ref="D61:AJ61" si="29">D15*D$8+SUM(D$55:D$56)*D15/SUM(D$13:D$16)</f>
        <v>2.4746822046321877E-3</v>
      </c>
      <c r="E61">
        <f t="shared" si="29"/>
        <v>2.2899259351293502E-3</v>
      </c>
      <c r="F61">
        <f t="shared" si="29"/>
        <v>2.1234163728634839E-3</v>
      </c>
      <c r="G61">
        <f t="shared" si="29"/>
        <v>1.9744703355616287E-3</v>
      </c>
      <c r="H61">
        <f t="shared" si="29"/>
        <v>1.8330055977606465E-3</v>
      </c>
      <c r="I61">
        <f t="shared" si="29"/>
        <v>1.6531461641149251E-3</v>
      </c>
      <c r="J61">
        <f t="shared" si="29"/>
        <v>1.5205150633590704E-3</v>
      </c>
      <c r="K61">
        <f t="shared" si="29"/>
        <v>1.3743337428368701E-3</v>
      </c>
      <c r="L61">
        <f t="shared" si="29"/>
        <v>1.2385166243035249E-3</v>
      </c>
      <c r="M61">
        <f t="shared" si="29"/>
        <v>1.1041669399701327E-3</v>
      </c>
      <c r="N61">
        <f t="shared" si="29"/>
        <v>9.7782864033432683E-4</v>
      </c>
      <c r="O61">
        <f t="shared" si="29"/>
        <v>8.8682165967682498E-4</v>
      </c>
      <c r="P61">
        <f t="shared" si="29"/>
        <v>8.046747499708683E-4</v>
      </c>
      <c r="Q61">
        <f t="shared" si="29"/>
        <v>7.3965184094477803E-4</v>
      </c>
      <c r="R61">
        <f t="shared" si="29"/>
        <v>6.9405265834435138E-4</v>
      </c>
      <c r="S61">
        <f t="shared" si="29"/>
        <v>6.6367072951038926E-4</v>
      </c>
      <c r="T61">
        <f t="shared" si="29"/>
        <v>6.4473357214980592E-4</v>
      </c>
      <c r="U61">
        <f t="shared" si="29"/>
        <v>6.4164234093905194E-4</v>
      </c>
      <c r="V61">
        <f t="shared" si="29"/>
        <v>6.4508704167248916E-4</v>
      </c>
      <c r="W61">
        <f t="shared" si="29"/>
        <v>6.5793286075224353E-4</v>
      </c>
      <c r="X61">
        <f t="shared" si="29"/>
        <v>6.7915627467377969E-4</v>
      </c>
      <c r="Y61">
        <f t="shared" si="29"/>
        <v>7.0065225365307431E-4</v>
      </c>
      <c r="Z61">
        <f t="shared" si="29"/>
        <v>7.2225757683793692E-4</v>
      </c>
      <c r="AA61">
        <f t="shared" si="29"/>
        <v>7.4906265972176863E-4</v>
      </c>
      <c r="AB61">
        <f t="shared" si="29"/>
        <v>7.7428824277283269E-4</v>
      </c>
      <c r="AC61">
        <f t="shared" si="29"/>
        <v>7.9788233581309768E-4</v>
      </c>
      <c r="AD61">
        <f t="shared" si="29"/>
        <v>8.2523375220464284E-4</v>
      </c>
      <c r="AE61">
        <f t="shared" si="29"/>
        <v>8.4469618258134135E-4</v>
      </c>
      <c r="AF61">
        <f t="shared" si="29"/>
        <v>8.695025211425438E-4</v>
      </c>
      <c r="AG61">
        <f t="shared" si="29"/>
        <v>8.9222309772485884E-4</v>
      </c>
      <c r="AH61">
        <f t="shared" si="29"/>
        <v>9.1327539871742535E-4</v>
      </c>
      <c r="AI61" t="e">
        <f t="shared" si="29"/>
        <v>#N/A</v>
      </c>
      <c r="AJ61" t="e">
        <f t="shared" si="29"/>
        <v>#N/A</v>
      </c>
    </row>
    <row r="62" spans="2:36" x14ac:dyDescent="0.45">
      <c r="B62" t="s">
        <v>1010</v>
      </c>
      <c r="C62">
        <f t="shared" si="27"/>
        <v>1.0305826016287064E-3</v>
      </c>
      <c r="D62">
        <f t="shared" ref="D62:AJ62" si="30">D16*D$8+SUM(D$55:D$56)*D16/SUM(D$13:D$16)</f>
        <v>9.2515951732663622E-4</v>
      </c>
      <c r="E62">
        <f t="shared" si="30"/>
        <v>8.4076218931373201E-4</v>
      </c>
      <c r="F62">
        <f t="shared" si="30"/>
        <v>7.7700649684584388E-4</v>
      </c>
      <c r="G62">
        <f t="shared" si="30"/>
        <v>7.1869653958308937E-4</v>
      </c>
      <c r="H62">
        <f t="shared" si="30"/>
        <v>6.6049311577671911E-4</v>
      </c>
      <c r="I62">
        <f t="shared" si="30"/>
        <v>5.8963343360322407E-4</v>
      </c>
      <c r="J62">
        <f t="shared" si="30"/>
        <v>5.408462344759045E-4</v>
      </c>
      <c r="K62">
        <f t="shared" si="30"/>
        <v>4.8648957919348381E-4</v>
      </c>
      <c r="L62">
        <f t="shared" si="30"/>
        <v>4.3747740797087114E-4</v>
      </c>
      <c r="M62">
        <f t="shared" si="30"/>
        <v>3.8794558430276356E-4</v>
      </c>
      <c r="N62">
        <f t="shared" si="30"/>
        <v>3.4060644305220557E-4</v>
      </c>
      <c r="O62">
        <f t="shared" si="30"/>
        <v>3.0995150568660304E-4</v>
      </c>
      <c r="P62">
        <f t="shared" si="30"/>
        <v>2.8034795365956946E-4</v>
      </c>
      <c r="Q62">
        <f t="shared" si="30"/>
        <v>2.564250651375971E-4</v>
      </c>
      <c r="R62">
        <f t="shared" si="30"/>
        <v>2.4059543056142012E-4</v>
      </c>
      <c r="S62">
        <f t="shared" si="30"/>
        <v>2.2997133239515262E-4</v>
      </c>
      <c r="T62">
        <f t="shared" si="30"/>
        <v>2.2284553546517749E-4</v>
      </c>
      <c r="U62">
        <f t="shared" si="30"/>
        <v>2.2182874368811438E-4</v>
      </c>
      <c r="V62">
        <f t="shared" si="30"/>
        <v>2.2212138659763567E-4</v>
      </c>
      <c r="W62">
        <f t="shared" si="30"/>
        <v>2.260615438416153E-4</v>
      </c>
      <c r="X62">
        <f t="shared" si="30"/>
        <v>2.3352899093826175E-4</v>
      </c>
      <c r="Y62">
        <f t="shared" si="30"/>
        <v>2.4030055782472875E-4</v>
      </c>
      <c r="Z62">
        <f t="shared" si="30"/>
        <v>2.4682892121304995E-4</v>
      </c>
      <c r="AA62">
        <f t="shared" si="30"/>
        <v>2.5610200870345307E-4</v>
      </c>
      <c r="AB62">
        <f t="shared" si="30"/>
        <v>2.6437482249028069E-4</v>
      </c>
      <c r="AC62">
        <f t="shared" si="30"/>
        <v>2.7176193448511443E-4</v>
      </c>
      <c r="AD62">
        <f t="shared" si="30"/>
        <v>2.8141343939888067E-4</v>
      </c>
      <c r="AE62">
        <f t="shared" si="30"/>
        <v>2.8667750804789102E-4</v>
      </c>
      <c r="AF62">
        <f t="shared" si="30"/>
        <v>2.9514344555323839E-4</v>
      </c>
      <c r="AG62">
        <f t="shared" si="30"/>
        <v>3.0270510078009381E-4</v>
      </c>
      <c r="AH62">
        <f t="shared" si="30"/>
        <v>3.0967363132132318E-4</v>
      </c>
      <c r="AI62" t="e">
        <f t="shared" si="30"/>
        <v>#N/A</v>
      </c>
      <c r="AJ62" t="e">
        <f t="shared" si="30"/>
        <v>#N/A</v>
      </c>
    </row>
    <row r="63" spans="2:36" x14ac:dyDescent="0.45">
      <c r="B63" s="5" t="s">
        <v>1026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45">
      <c r="B64" s="5" t="s">
        <v>1056</v>
      </c>
      <c r="C64">
        <f>C18*C$8+SUM(C$55:C$56)*C18/SUM(C$13:C$16,$C$23:$C$24)</f>
        <v>1.5079440006066189E-3</v>
      </c>
      <c r="D64">
        <f t="shared" ref="D64:AJ64" si="31">D18*D$8+SUM(D$55:D$56)*D18/SUM(D$13:D$16,$C$23:$C$24)</f>
        <v>1.5961245402740466E-3</v>
      </c>
      <c r="E64">
        <f t="shared" si="31"/>
        <v>1.5646498680079244E-3</v>
      </c>
      <c r="F64">
        <f t="shared" si="31"/>
        <v>1.4975626367134411E-3</v>
      </c>
      <c r="G64">
        <f t="shared" si="31"/>
        <v>1.4117545612653683E-3</v>
      </c>
      <c r="H64">
        <f t="shared" si="31"/>
        <v>1.3211179072545526E-3</v>
      </c>
      <c r="I64">
        <f t="shared" si="31"/>
        <v>1.2620661513630367E-3</v>
      </c>
      <c r="J64">
        <f t="shared" si="31"/>
        <v>1.1566490639670973E-3</v>
      </c>
      <c r="K64">
        <f t="shared" si="31"/>
        <v>1.0612573123445102E-3</v>
      </c>
      <c r="L64">
        <f t="shared" si="31"/>
        <v>9.6104763182875634E-4</v>
      </c>
      <c r="M64">
        <f t="shared" si="31"/>
        <v>8.7086274823959195E-4</v>
      </c>
      <c r="N64">
        <f t="shared" si="31"/>
        <v>7.9275137914289466E-4</v>
      </c>
      <c r="O64">
        <f t="shared" si="31"/>
        <v>7.0750434540236163E-4</v>
      </c>
      <c r="P64">
        <f t="shared" si="31"/>
        <v>6.4788138643208663E-4</v>
      </c>
      <c r="Q64">
        <f t="shared" si="31"/>
        <v>6.0438415837482434E-4</v>
      </c>
      <c r="R64">
        <f t="shared" si="31"/>
        <v>5.7033692366913516E-4</v>
      </c>
      <c r="S64">
        <f t="shared" si="31"/>
        <v>5.4592353431473018E-4</v>
      </c>
      <c r="T64">
        <f t="shared" si="31"/>
        <v>5.3409244947277585E-4</v>
      </c>
      <c r="U64">
        <f t="shared" si="31"/>
        <v>5.3006619599361786E-4</v>
      </c>
      <c r="V64">
        <f t="shared" si="31"/>
        <v>5.3953683532936272E-4</v>
      </c>
      <c r="W64">
        <f t="shared" si="31"/>
        <v>5.5377641080972594E-4</v>
      </c>
      <c r="X64">
        <f t="shared" si="31"/>
        <v>5.698795242620175E-4</v>
      </c>
      <c r="Y64">
        <f t="shared" si="31"/>
        <v>5.9221255066291886E-4</v>
      </c>
      <c r="Z64">
        <f t="shared" si="31"/>
        <v>6.1749099989704683E-4</v>
      </c>
      <c r="AA64">
        <f t="shared" si="31"/>
        <v>6.3910800553829085E-4</v>
      </c>
      <c r="AB64">
        <f t="shared" si="31"/>
        <v>6.6300067386781633E-4</v>
      </c>
      <c r="AC64">
        <f t="shared" si="31"/>
        <v>6.887393326461507E-4</v>
      </c>
      <c r="AD64">
        <f t="shared" si="31"/>
        <v>7.0909438146313035E-4</v>
      </c>
      <c r="AE64">
        <f t="shared" si="31"/>
        <v>7.3680252171290871E-4</v>
      </c>
      <c r="AF64">
        <f t="shared" si="31"/>
        <v>7.5708490509888537E-4</v>
      </c>
      <c r="AG64">
        <f t="shared" si="31"/>
        <v>7.774696250499772E-4</v>
      </c>
      <c r="AH64">
        <f t="shared" si="31"/>
        <v>7.9710487117778419E-4</v>
      </c>
      <c r="AI64" t="e">
        <f t="shared" si="31"/>
        <v>#N/A</v>
      </c>
      <c r="AJ64" t="e">
        <f t="shared" si="31"/>
        <v>#N/A</v>
      </c>
    </row>
    <row r="65" spans="2:36" x14ac:dyDescent="0.45">
      <c r="B65" s="5" t="s">
        <v>1057</v>
      </c>
      <c r="C65">
        <f>C19*C$8+SUM(C$55:C$56)*C19/SUM(C$13:C$16,$C$23:$C$24)</f>
        <v>3.2417525526734281E-4</v>
      </c>
      <c r="D65">
        <f t="shared" ref="D65:AJ65" si="32">D19*D$8+SUM(D$55:D$56)*D19/SUM(D$13:D$16,$C$23:$C$24)</f>
        <v>3.295190508533986E-4</v>
      </c>
      <c r="E65">
        <f t="shared" si="32"/>
        <v>3.2281510150263183E-4</v>
      </c>
      <c r="F65">
        <f t="shared" si="32"/>
        <v>3.1278044858016181E-4</v>
      </c>
      <c r="G65">
        <f t="shared" si="32"/>
        <v>2.9644845471903407E-4</v>
      </c>
      <c r="H65">
        <f t="shared" si="32"/>
        <v>2.8242930266603422E-4</v>
      </c>
      <c r="I65">
        <f t="shared" si="32"/>
        <v>2.6555655818354216E-4</v>
      </c>
      <c r="J65">
        <f t="shared" si="32"/>
        <v>2.4597690612829264E-4</v>
      </c>
      <c r="K65">
        <f t="shared" si="32"/>
        <v>2.2542233776738781E-4</v>
      </c>
      <c r="L65">
        <f t="shared" si="32"/>
        <v>2.056625079102976E-4</v>
      </c>
      <c r="M65">
        <f t="shared" si="32"/>
        <v>1.8555665891238637E-4</v>
      </c>
      <c r="N65">
        <f t="shared" si="32"/>
        <v>1.6623100708085684E-4</v>
      </c>
      <c r="O65">
        <f t="shared" si="32"/>
        <v>1.5202985671991152E-4</v>
      </c>
      <c r="P65">
        <f t="shared" si="32"/>
        <v>1.3919506362943161E-4</v>
      </c>
      <c r="Q65">
        <f t="shared" si="32"/>
        <v>1.290860489049286E-4</v>
      </c>
      <c r="R65">
        <f t="shared" si="32"/>
        <v>1.2252258841118942E-4</v>
      </c>
      <c r="S65">
        <f t="shared" si="32"/>
        <v>1.1807609917048871E-4</v>
      </c>
      <c r="T65">
        <f t="shared" si="32"/>
        <v>1.1551209235161903E-4</v>
      </c>
      <c r="U65">
        <f t="shared" si="32"/>
        <v>1.1564904270161829E-4</v>
      </c>
      <c r="V65">
        <f t="shared" si="32"/>
        <v>1.1703921645950653E-4</v>
      </c>
      <c r="W65">
        <f t="shared" si="32"/>
        <v>1.2008370820978851E-4</v>
      </c>
      <c r="X65">
        <f t="shared" si="32"/>
        <v>1.2461725112876106E-4</v>
      </c>
      <c r="Y65">
        <f t="shared" si="32"/>
        <v>1.2927535997907502E-4</v>
      </c>
      <c r="Z65">
        <f t="shared" si="32"/>
        <v>1.3400954668293241E-4</v>
      </c>
      <c r="AA65">
        <f t="shared" si="32"/>
        <v>1.3963747198864727E-4</v>
      </c>
      <c r="AB65">
        <f t="shared" si="32"/>
        <v>1.4502889745043526E-4</v>
      </c>
      <c r="AC65">
        <f t="shared" si="32"/>
        <v>1.501650413816926E-4</v>
      </c>
      <c r="AD65">
        <f t="shared" si="32"/>
        <v>1.5595067468337557E-4</v>
      </c>
      <c r="AE65">
        <f t="shared" si="32"/>
        <v>1.6041618997219382E-4</v>
      </c>
      <c r="AF65">
        <f t="shared" si="32"/>
        <v>1.6574957935628848E-4</v>
      </c>
      <c r="AG65">
        <f t="shared" si="32"/>
        <v>1.707510601148453E-4</v>
      </c>
      <c r="AH65">
        <f t="shared" si="32"/>
        <v>1.7549575898831904E-4</v>
      </c>
      <c r="AI65" t="e">
        <f t="shared" si="32"/>
        <v>#N/A</v>
      </c>
      <c r="AJ65" t="e">
        <f t="shared" si="32"/>
        <v>#N/A</v>
      </c>
    </row>
    <row r="66" spans="2:36" x14ac:dyDescent="0.45">
      <c r="B66" t="s">
        <v>1005</v>
      </c>
      <c r="C66">
        <f t="shared" ref="C66:E66" si="33">C22*C$9</f>
        <v>3.6479693696035403E-2</v>
      </c>
      <c r="D66">
        <f t="shared" si="33"/>
        <v>4.4749339342797095E-3</v>
      </c>
      <c r="E66">
        <f t="shared" si="33"/>
        <v>4.586118620027761E-3</v>
      </c>
      <c r="F66">
        <f t="shared" ref="F66:AJ66" si="34">F22*F$9</f>
        <v>4.6547487103112068E-3</v>
      </c>
      <c r="G66">
        <f t="shared" si="34"/>
        <v>4.6964777259137537E-3</v>
      </c>
      <c r="H66">
        <f t="shared" si="34"/>
        <v>4.73971713595324E-3</v>
      </c>
      <c r="I66">
        <f t="shared" si="34"/>
        <v>4.8432033976294874E-3</v>
      </c>
      <c r="J66">
        <f t="shared" si="34"/>
        <v>4.8490817770970472E-3</v>
      </c>
      <c r="K66">
        <f t="shared" si="34"/>
        <v>4.8783879833535848E-3</v>
      </c>
      <c r="L66">
        <f t="shared" si="34"/>
        <v>4.8919059715808464E-3</v>
      </c>
      <c r="M66">
        <f t="shared" si="34"/>
        <v>4.9289566307791537E-3</v>
      </c>
      <c r="N66">
        <f t="shared" si="34"/>
        <v>5.0462127036210967E-3</v>
      </c>
      <c r="O66">
        <f t="shared" si="34"/>
        <v>4.9713177789958507E-3</v>
      </c>
      <c r="P66">
        <f t="shared" si="34"/>
        <v>4.990246713900361E-3</v>
      </c>
      <c r="Q66">
        <f t="shared" si="34"/>
        <v>5.0339945476442337E-3</v>
      </c>
      <c r="R66">
        <f t="shared" si="34"/>
        <v>5.0294753181252963E-3</v>
      </c>
      <c r="S66">
        <f t="shared" si="34"/>
        <v>5.0282002115425335E-3</v>
      </c>
      <c r="T66">
        <f t="shared" si="34"/>
        <v>5.0434538953400745E-3</v>
      </c>
      <c r="U66">
        <f t="shared" si="34"/>
        <v>5.0337733315184464E-3</v>
      </c>
      <c r="V66">
        <f t="shared" si="34"/>
        <v>5.0641411628829253E-3</v>
      </c>
      <c r="W66">
        <f t="shared" si="34"/>
        <v>5.0764568131027882E-3</v>
      </c>
      <c r="X66">
        <f t="shared" si="34"/>
        <v>5.0651831548584802E-3</v>
      </c>
      <c r="Y66">
        <f t="shared" si="34"/>
        <v>5.0824435157631838E-3</v>
      </c>
      <c r="Z66">
        <f t="shared" si="34"/>
        <v>5.1104552034127023E-3</v>
      </c>
      <c r="AA66">
        <f t="shared" si="34"/>
        <v>5.101208524573307E-3</v>
      </c>
      <c r="AB66">
        <f t="shared" si="34"/>
        <v>5.1079032382080102E-3</v>
      </c>
      <c r="AC66">
        <f t="shared" si="34"/>
        <v>5.1252415379042836E-3</v>
      </c>
      <c r="AD66">
        <f t="shared" si="34"/>
        <v>5.1126589204863329E-3</v>
      </c>
      <c r="AE66">
        <f t="shared" si="34"/>
        <v>5.1501529590447358E-3</v>
      </c>
      <c r="AF66">
        <f t="shared" si="34"/>
        <v>5.1452125592885527E-3</v>
      </c>
      <c r="AG66">
        <f t="shared" si="34"/>
        <v>5.1447686433183275E-3</v>
      </c>
      <c r="AH66">
        <f t="shared" si="34"/>
        <v>5.1469472028931014E-3</v>
      </c>
      <c r="AI66" t="e">
        <f t="shared" si="34"/>
        <v>#N/A</v>
      </c>
      <c r="AJ66" t="e">
        <f t="shared" si="34"/>
        <v>#N/A</v>
      </c>
    </row>
    <row r="67" spans="2:36" x14ac:dyDescent="0.45">
      <c r="B67" t="s">
        <v>1012</v>
      </c>
      <c r="C67">
        <f t="shared" ref="C67:E71" si="35">C23*C$9</f>
        <v>0.18989679810881455</v>
      </c>
      <c r="D67">
        <f t="shared" si="35"/>
        <v>4.5433845369342044E-2</v>
      </c>
      <c r="E67">
        <f t="shared" si="35"/>
        <v>4.5336940238529425E-2</v>
      </c>
      <c r="F67">
        <f t="shared" ref="F67:AJ67" si="36">F23*F$9</f>
        <v>4.5704293591006931E-2</v>
      </c>
      <c r="G67">
        <f t="shared" si="36"/>
        <v>4.5828205242776344E-2</v>
      </c>
      <c r="H67">
        <f t="shared" si="36"/>
        <v>4.4764902794906865E-2</v>
      </c>
      <c r="I67">
        <f t="shared" si="36"/>
        <v>4.6023396656623368E-2</v>
      </c>
      <c r="J67">
        <f t="shared" si="36"/>
        <v>4.4994163656181044E-2</v>
      </c>
      <c r="K67">
        <f t="shared" si="36"/>
        <v>4.501994773904814E-2</v>
      </c>
      <c r="L67">
        <f t="shared" si="36"/>
        <v>4.4798150157026005E-2</v>
      </c>
      <c r="M67">
        <f t="shared" si="36"/>
        <v>4.4925304650697516E-2</v>
      </c>
      <c r="N67">
        <f t="shared" si="36"/>
        <v>4.5380743284778195E-2</v>
      </c>
      <c r="O67">
        <f t="shared" si="36"/>
        <v>4.4698789022038908E-2</v>
      </c>
      <c r="P67">
        <f t="shared" si="36"/>
        <v>4.4701286238149743E-2</v>
      </c>
      <c r="Q67">
        <f t="shared" si="36"/>
        <v>4.4880157280901639E-2</v>
      </c>
      <c r="R67">
        <f t="shared" si="36"/>
        <v>4.4714629786760454E-2</v>
      </c>
      <c r="S67">
        <f t="shared" si="36"/>
        <v>4.4518368910271881E-2</v>
      </c>
      <c r="T67">
        <f t="shared" si="36"/>
        <v>4.4515276715060739E-2</v>
      </c>
      <c r="U67">
        <f t="shared" si="36"/>
        <v>4.4252096805636777E-2</v>
      </c>
      <c r="V67">
        <f t="shared" si="36"/>
        <v>4.4413915685114755E-2</v>
      </c>
      <c r="W67">
        <f t="shared" si="36"/>
        <v>4.4413447721810627E-2</v>
      </c>
      <c r="X67">
        <f t="shared" si="36"/>
        <v>4.4155577161702111E-2</v>
      </c>
      <c r="Y67">
        <f t="shared" si="36"/>
        <v>4.4202129415819608E-2</v>
      </c>
      <c r="Z67">
        <f t="shared" si="36"/>
        <v>4.4363507927239289E-2</v>
      </c>
      <c r="AA67">
        <f t="shared" si="36"/>
        <v>4.4155593849893378E-2</v>
      </c>
      <c r="AB67">
        <f t="shared" si="36"/>
        <v>4.4114230424743717E-2</v>
      </c>
      <c r="AC67">
        <f t="shared" si="36"/>
        <v>4.4198106127047304E-2</v>
      </c>
      <c r="AD67">
        <f t="shared" si="36"/>
        <v>4.3933342465614957E-2</v>
      </c>
      <c r="AE67">
        <f t="shared" si="36"/>
        <v>4.42550197055036E-2</v>
      </c>
      <c r="AF67">
        <f t="shared" si="36"/>
        <v>4.4101133696740194E-2</v>
      </c>
      <c r="AG67">
        <f t="shared" si="36"/>
        <v>4.4003611831823303E-2</v>
      </c>
      <c r="AH67">
        <f t="shared" si="36"/>
        <v>4.3926195137367702E-2</v>
      </c>
      <c r="AI67" t="e">
        <f t="shared" si="36"/>
        <v>#N/A</v>
      </c>
      <c r="AJ67" t="e">
        <f t="shared" si="36"/>
        <v>#N/A</v>
      </c>
    </row>
    <row r="68" spans="2:36" x14ac:dyDescent="0.45">
      <c r="B68" t="s">
        <v>1013</v>
      </c>
      <c r="C68">
        <f t="shared" si="35"/>
        <v>3.2115348440907472E-2</v>
      </c>
      <c r="D68">
        <f t="shared" si="35"/>
        <v>0.14623380249595397</v>
      </c>
      <c r="E68">
        <f t="shared" si="35"/>
        <v>0.14562432215782653</v>
      </c>
      <c r="F68">
        <f t="shared" ref="F68:AJ68" si="37">F24*F$9</f>
        <v>0.14464078853455481</v>
      </c>
      <c r="G68">
        <f t="shared" si="37"/>
        <v>0.14379662935835069</v>
      </c>
      <c r="H68">
        <f t="shared" si="37"/>
        <v>0.142813611031675</v>
      </c>
      <c r="I68">
        <f t="shared" si="37"/>
        <v>0.14406734752947373</v>
      </c>
      <c r="J68">
        <f t="shared" si="37"/>
        <v>0.14308027880180049</v>
      </c>
      <c r="K68">
        <f t="shared" si="37"/>
        <v>0.1429549492053388</v>
      </c>
      <c r="L68">
        <f t="shared" si="37"/>
        <v>0.14227246531000209</v>
      </c>
      <c r="M68">
        <f t="shared" si="37"/>
        <v>0.14244965280875196</v>
      </c>
      <c r="N68">
        <f t="shared" si="37"/>
        <v>0.14366745795771083</v>
      </c>
      <c r="O68">
        <f t="shared" si="37"/>
        <v>0.14167811793573307</v>
      </c>
      <c r="P68">
        <f t="shared" si="37"/>
        <v>0.14155713270737766</v>
      </c>
      <c r="Q68">
        <f t="shared" si="37"/>
        <v>0.14190922943308901</v>
      </c>
      <c r="R68">
        <f t="shared" si="37"/>
        <v>0.14146959959195077</v>
      </c>
      <c r="S68">
        <f t="shared" si="37"/>
        <v>0.14090431646273238</v>
      </c>
      <c r="T68">
        <f t="shared" si="37"/>
        <v>0.14079160105839464</v>
      </c>
      <c r="U68">
        <f t="shared" si="37"/>
        <v>0.14004616807846546</v>
      </c>
      <c r="V68">
        <f t="shared" si="37"/>
        <v>0.14034935737753557</v>
      </c>
      <c r="W68">
        <f t="shared" si="37"/>
        <v>0.14025715117316492</v>
      </c>
      <c r="X68">
        <f t="shared" si="37"/>
        <v>0.13955110745426327</v>
      </c>
      <c r="Y68">
        <f t="shared" si="37"/>
        <v>0.13957357123365088</v>
      </c>
      <c r="Z68">
        <f t="shared" si="37"/>
        <v>0.13989339740731663</v>
      </c>
      <c r="AA68">
        <f t="shared" si="37"/>
        <v>0.13931379366765531</v>
      </c>
      <c r="AB68">
        <f t="shared" si="37"/>
        <v>0.13913484385519981</v>
      </c>
      <c r="AC68">
        <f t="shared" si="37"/>
        <v>0.13927164942357459</v>
      </c>
      <c r="AD68">
        <f t="shared" si="37"/>
        <v>0.13857863500366183</v>
      </c>
      <c r="AE68">
        <f t="shared" si="37"/>
        <v>0.13926847687110477</v>
      </c>
      <c r="AF68">
        <f t="shared" si="37"/>
        <v>0.13882528320252777</v>
      </c>
      <c r="AG68">
        <f t="shared" si="37"/>
        <v>0.13852132010621448</v>
      </c>
      <c r="AH68">
        <f t="shared" si="37"/>
        <v>0.13828484935183197</v>
      </c>
      <c r="AI68" t="e">
        <f t="shared" si="37"/>
        <v>#N/A</v>
      </c>
      <c r="AJ68" t="e">
        <f t="shared" si="37"/>
        <v>#N/A</v>
      </c>
    </row>
    <row r="69" spans="2:36" x14ac:dyDescent="0.45">
      <c r="B69" t="s">
        <v>1014</v>
      </c>
      <c r="C69">
        <f t="shared" si="35"/>
        <v>4.1030320950987999E-2</v>
      </c>
      <c r="D69">
        <f t="shared" si="35"/>
        <v>0.36548084934801961</v>
      </c>
      <c r="E69">
        <f t="shared" si="35"/>
        <v>0.35933219665853267</v>
      </c>
      <c r="F69">
        <f t="shared" ref="F69:AJ69" si="38">F25*F$9</f>
        <v>0.35532707281519843</v>
      </c>
      <c r="G69">
        <f t="shared" si="38"/>
        <v>0.35411838686967573</v>
      </c>
      <c r="H69">
        <f t="shared" si="38"/>
        <v>0.3542207414869199</v>
      </c>
      <c r="I69">
        <f t="shared" si="38"/>
        <v>0.34609366152521687</v>
      </c>
      <c r="J69">
        <f t="shared" si="38"/>
        <v>0.34759251950668363</v>
      </c>
      <c r="K69">
        <f t="shared" si="38"/>
        <v>0.34596043230560186</v>
      </c>
      <c r="L69">
        <f t="shared" si="38"/>
        <v>0.34574454715717828</v>
      </c>
      <c r="M69">
        <f t="shared" si="38"/>
        <v>0.34382030708373879</v>
      </c>
      <c r="N69">
        <f t="shared" si="38"/>
        <v>0.34008642188520272</v>
      </c>
      <c r="O69">
        <f t="shared" si="38"/>
        <v>0.34289625229713377</v>
      </c>
      <c r="P69">
        <f t="shared" si="38"/>
        <v>0.34188474818465947</v>
      </c>
      <c r="Q69">
        <f t="shared" si="38"/>
        <v>0.33998473231492543</v>
      </c>
      <c r="R69">
        <f t="shared" si="38"/>
        <v>0.33934415499713078</v>
      </c>
      <c r="S69">
        <f t="shared" si="38"/>
        <v>0.33940567015457063</v>
      </c>
      <c r="T69">
        <f t="shared" si="38"/>
        <v>0.33857557363301671</v>
      </c>
      <c r="U69">
        <f t="shared" si="38"/>
        <v>0.33917407578590991</v>
      </c>
      <c r="V69">
        <f t="shared" si="38"/>
        <v>0.33750854279343095</v>
      </c>
      <c r="W69">
        <f t="shared" si="38"/>
        <v>0.33671616757697159</v>
      </c>
      <c r="X69">
        <f t="shared" si="38"/>
        <v>0.3372950330444911</v>
      </c>
      <c r="Y69">
        <f t="shared" si="38"/>
        <v>0.33633803470900625</v>
      </c>
      <c r="Z69">
        <f t="shared" si="38"/>
        <v>0.33474705998419352</v>
      </c>
      <c r="AA69">
        <f t="shared" si="38"/>
        <v>0.33514839027191901</v>
      </c>
      <c r="AB69">
        <f t="shared" si="38"/>
        <v>0.33471359193264977</v>
      </c>
      <c r="AC69">
        <f t="shared" si="38"/>
        <v>0.33360192112050557</v>
      </c>
      <c r="AD69">
        <f t="shared" si="38"/>
        <v>0.33436087035223544</v>
      </c>
      <c r="AE69">
        <f t="shared" si="38"/>
        <v>0.33217876103942323</v>
      </c>
      <c r="AF69">
        <f t="shared" si="38"/>
        <v>0.33250908111140637</v>
      </c>
      <c r="AG69">
        <f t="shared" si="38"/>
        <v>0.33247340390216362</v>
      </c>
      <c r="AH69">
        <f t="shared" si="38"/>
        <v>0.33229898217773096</v>
      </c>
      <c r="AI69" t="e">
        <f t="shared" si="38"/>
        <v>#N/A</v>
      </c>
      <c r="AJ69" t="e">
        <f t="shared" si="38"/>
        <v>#N/A</v>
      </c>
    </row>
    <row r="70" spans="2:36" x14ac:dyDescent="0.45">
      <c r="B70" t="s">
        <v>1015</v>
      </c>
      <c r="C70">
        <f t="shared" si="35"/>
        <v>5.0374936672562445E-2</v>
      </c>
      <c r="D70">
        <f t="shared" si="35"/>
        <v>0.13663495277980509</v>
      </c>
      <c r="E70">
        <f t="shared" si="35"/>
        <v>0.13193130822219148</v>
      </c>
      <c r="F70">
        <f t="shared" ref="F70:AJ70" si="39">F26*F$9</f>
        <v>0.13002228277552022</v>
      </c>
      <c r="G70">
        <f t="shared" si="39"/>
        <v>0.12889718050567181</v>
      </c>
      <c r="H70">
        <f t="shared" si="39"/>
        <v>0.12763755959243175</v>
      </c>
      <c r="I70">
        <f t="shared" si="39"/>
        <v>0.12344243868035799</v>
      </c>
      <c r="J70">
        <f t="shared" si="39"/>
        <v>0.12363843663072432</v>
      </c>
      <c r="K70">
        <f t="shared" si="39"/>
        <v>0.12246380910544633</v>
      </c>
      <c r="L70">
        <f t="shared" si="39"/>
        <v>0.12212628021480364</v>
      </c>
      <c r="M70">
        <f t="shared" si="39"/>
        <v>0.12080018437281291</v>
      </c>
      <c r="N70">
        <f t="shared" si="39"/>
        <v>0.11846209214026052</v>
      </c>
      <c r="O70">
        <f t="shared" si="39"/>
        <v>0.11984507655408515</v>
      </c>
      <c r="P70">
        <f t="shared" si="39"/>
        <v>0.11911233643712124</v>
      </c>
      <c r="Q70">
        <f t="shared" si="39"/>
        <v>0.1178670859769443</v>
      </c>
      <c r="R70">
        <f t="shared" si="39"/>
        <v>0.11763466661852091</v>
      </c>
      <c r="S70">
        <f t="shared" si="39"/>
        <v>0.11760888452244815</v>
      </c>
      <c r="T70">
        <f t="shared" si="39"/>
        <v>0.1170251686291096</v>
      </c>
      <c r="U70">
        <f t="shared" si="39"/>
        <v>0.11725934266285028</v>
      </c>
      <c r="V70">
        <f t="shared" si="39"/>
        <v>0.11621356603204802</v>
      </c>
      <c r="W70">
        <f t="shared" si="39"/>
        <v>0.11569353230336078</v>
      </c>
      <c r="X70">
        <f t="shared" si="39"/>
        <v>0.1159794463405385</v>
      </c>
      <c r="Y70">
        <f t="shared" si="39"/>
        <v>0.11535282579461456</v>
      </c>
      <c r="Z70">
        <f t="shared" si="39"/>
        <v>0.11439860009066874</v>
      </c>
      <c r="AA70">
        <f t="shared" si="39"/>
        <v>0.11458610951752518</v>
      </c>
      <c r="AB70">
        <f t="shared" si="39"/>
        <v>0.11428540634348808</v>
      </c>
      <c r="AC70">
        <f t="shared" si="39"/>
        <v>0.11362615684337714</v>
      </c>
      <c r="AD70">
        <f t="shared" si="39"/>
        <v>0.11402059389215616</v>
      </c>
      <c r="AE70">
        <f t="shared" si="39"/>
        <v>0.11273660447973856</v>
      </c>
      <c r="AF70">
        <f t="shared" si="39"/>
        <v>0.1128666950246522</v>
      </c>
      <c r="AG70">
        <f t="shared" si="39"/>
        <v>0.1127984642983775</v>
      </c>
      <c r="AH70">
        <f t="shared" si="39"/>
        <v>0.11267601496752569</v>
      </c>
      <c r="AI70" t="e">
        <f t="shared" si="39"/>
        <v>#N/A</v>
      </c>
      <c r="AJ70" t="e">
        <f t="shared" si="39"/>
        <v>#N/A</v>
      </c>
    </row>
    <row r="71" spans="2:36" x14ac:dyDescent="0.45">
      <c r="B71" t="s">
        <v>1016</v>
      </c>
      <c r="C71">
        <f t="shared" si="35"/>
        <v>4.9787759602908779E-2</v>
      </c>
      <c r="D71">
        <f t="shared" si="35"/>
        <v>9.3944267422828489E-3</v>
      </c>
      <c r="E71">
        <f t="shared" si="35"/>
        <v>9.3412020156401938E-3</v>
      </c>
      <c r="F71">
        <f t="shared" ref="F71:AJ71" si="40">F27*F$9</f>
        <v>9.3605982501204915E-3</v>
      </c>
      <c r="G71">
        <f t="shared" si="40"/>
        <v>9.3068855676014112E-3</v>
      </c>
      <c r="H71">
        <f t="shared" si="40"/>
        <v>9.3053963686160115E-3</v>
      </c>
      <c r="I71">
        <f t="shared" si="40"/>
        <v>9.3525678114093035E-3</v>
      </c>
      <c r="J71">
        <f t="shared" si="40"/>
        <v>9.2362120548976807E-3</v>
      </c>
      <c r="K71">
        <f t="shared" si="40"/>
        <v>9.2191368414937021E-3</v>
      </c>
      <c r="L71">
        <f t="shared" si="40"/>
        <v>9.2203079344900657E-3</v>
      </c>
      <c r="M71">
        <f t="shared" si="40"/>
        <v>9.2023937798631217E-3</v>
      </c>
      <c r="N71">
        <f t="shared" si="40"/>
        <v>9.1741987972202114E-3</v>
      </c>
      <c r="O71">
        <f t="shared" si="40"/>
        <v>9.2128625863291593E-3</v>
      </c>
      <c r="P71">
        <f t="shared" si="40"/>
        <v>9.1999511336885095E-3</v>
      </c>
      <c r="Q71">
        <f t="shared" si="40"/>
        <v>9.1773349578851571E-3</v>
      </c>
      <c r="R71">
        <f t="shared" si="40"/>
        <v>9.156107351636909E-3</v>
      </c>
      <c r="S71">
        <f t="shared" si="40"/>
        <v>9.15034386091409E-3</v>
      </c>
      <c r="T71">
        <f t="shared" si="40"/>
        <v>9.1379257724143025E-3</v>
      </c>
      <c r="U71">
        <f t="shared" si="40"/>
        <v>9.1414606925341226E-3</v>
      </c>
      <c r="V71">
        <f t="shared" si="40"/>
        <v>9.1204966646827174E-3</v>
      </c>
      <c r="W71">
        <f t="shared" si="40"/>
        <v>9.1087594322699795E-3</v>
      </c>
      <c r="X71">
        <f t="shared" si="40"/>
        <v>9.1145072380809447E-3</v>
      </c>
      <c r="Y71">
        <f t="shared" si="40"/>
        <v>9.1010148815216206E-3</v>
      </c>
      <c r="Z71">
        <f t="shared" si="40"/>
        <v>9.0809261608563365E-3</v>
      </c>
      <c r="AA71">
        <f t="shared" si="40"/>
        <v>9.0839221302568638E-3</v>
      </c>
      <c r="AB71">
        <f t="shared" si="40"/>
        <v>9.0767436352437482E-3</v>
      </c>
      <c r="AC71">
        <f t="shared" si="40"/>
        <v>9.0622724215788306E-3</v>
      </c>
      <c r="AD71">
        <f t="shared" si="40"/>
        <v>9.0703956246143778E-3</v>
      </c>
      <c r="AE71">
        <f t="shared" si="40"/>
        <v>9.0440000119407296E-3</v>
      </c>
      <c r="AF71">
        <f t="shared" si="40"/>
        <v>9.0447206589959039E-3</v>
      </c>
      <c r="AG71">
        <f t="shared" si="40"/>
        <v>9.0422605006402392E-3</v>
      </c>
      <c r="AH71">
        <f t="shared" si="40"/>
        <v>9.0373015908959704E-3</v>
      </c>
      <c r="AI71" t="e">
        <f t="shared" si="40"/>
        <v>#N/A</v>
      </c>
      <c r="AJ71" t="e">
        <f t="shared" si="40"/>
        <v>#N/A</v>
      </c>
    </row>
    <row r="72" spans="2:36" x14ac:dyDescent="0.45">
      <c r="B72" s="5" t="s">
        <v>1056</v>
      </c>
      <c r="C72">
        <f t="shared" ref="C72:R73" si="41">C28*C$9</f>
        <v>0.22745926896231483</v>
      </c>
      <c r="D72">
        <f t="shared" si="41"/>
        <v>0.22446903162013399</v>
      </c>
      <c r="E72">
        <f t="shared" si="41"/>
        <v>0.22439738600922354</v>
      </c>
      <c r="F72">
        <f t="shared" si="41"/>
        <v>0.22449882855217818</v>
      </c>
      <c r="G72">
        <f t="shared" si="41"/>
        <v>0.22477424766315807</v>
      </c>
      <c r="H72">
        <f t="shared" si="41"/>
        <v>0.22537722419130224</v>
      </c>
      <c r="I72">
        <f t="shared" si="41"/>
        <v>0.22398113423869034</v>
      </c>
      <c r="J72">
        <f t="shared" si="41"/>
        <v>0.22476865413350766</v>
      </c>
      <c r="K72">
        <f t="shared" si="41"/>
        <v>0.22489138896587668</v>
      </c>
      <c r="L72">
        <f t="shared" si="41"/>
        <v>0.22521538645991401</v>
      </c>
      <c r="M72">
        <f t="shared" si="41"/>
        <v>0.22525821762551926</v>
      </c>
      <c r="N72">
        <f t="shared" si="41"/>
        <v>0.22515644230239529</v>
      </c>
      <c r="O72">
        <f t="shared" si="41"/>
        <v>0.22563312093548329</v>
      </c>
      <c r="P72">
        <f t="shared" si="41"/>
        <v>0.22571111347701481</v>
      </c>
      <c r="Q72">
        <f t="shared" si="41"/>
        <v>0.22565304083295495</v>
      </c>
      <c r="R72">
        <f t="shared" si="41"/>
        <v>0.22558801690186348</v>
      </c>
      <c r="S72">
        <f t="shared" ref="D72:AJ73" si="42">S28*S$9</f>
        <v>0.2257244812930361</v>
      </c>
      <c r="T72">
        <f t="shared" si="42"/>
        <v>0.22574662731689199</v>
      </c>
      <c r="U72">
        <f t="shared" si="42"/>
        <v>0.2259531486945163</v>
      </c>
      <c r="V72">
        <f t="shared" si="42"/>
        <v>0.22582917879461076</v>
      </c>
      <c r="W72">
        <f t="shared" si="42"/>
        <v>0.22582225124288441</v>
      </c>
      <c r="X72">
        <f t="shared" si="42"/>
        <v>0.22601364298527118</v>
      </c>
      <c r="Y72">
        <f t="shared" si="42"/>
        <v>0.22595626939512611</v>
      </c>
      <c r="Z72">
        <f t="shared" si="42"/>
        <v>0.22582017272062616</v>
      </c>
      <c r="AA72">
        <f t="shared" si="42"/>
        <v>0.22596332382691545</v>
      </c>
      <c r="AB72">
        <f t="shared" si="42"/>
        <v>0.22597208238079758</v>
      </c>
      <c r="AC72">
        <f t="shared" si="42"/>
        <v>0.22589184595936748</v>
      </c>
      <c r="AD72">
        <f t="shared" si="42"/>
        <v>0.22608499968601556</v>
      </c>
      <c r="AE72">
        <f t="shared" si="42"/>
        <v>0.22582273977064923</v>
      </c>
      <c r="AF72">
        <f t="shared" si="42"/>
        <v>0.22592163865619275</v>
      </c>
      <c r="AG72">
        <f t="shared" si="42"/>
        <v>0.22596559111997108</v>
      </c>
      <c r="AH72">
        <f t="shared" si="42"/>
        <v>0.22598686377267468</v>
      </c>
      <c r="AI72" t="e">
        <f t="shared" si="42"/>
        <v>#N/A</v>
      </c>
      <c r="AJ72" t="e">
        <f t="shared" si="42"/>
        <v>#N/A</v>
      </c>
    </row>
    <row r="73" spans="2:36" x14ac:dyDescent="0.45">
      <c r="B73" s="5" t="s">
        <v>1057</v>
      </c>
      <c r="C73">
        <f t="shared" si="41"/>
        <v>0.365882981177787</v>
      </c>
      <c r="D73">
        <f t="shared" si="42"/>
        <v>0.36411225452521945</v>
      </c>
      <c r="E73">
        <f t="shared" si="42"/>
        <v>0.36422739500361972</v>
      </c>
      <c r="F73">
        <f t="shared" si="42"/>
        <v>0.36382597587156079</v>
      </c>
      <c r="G73">
        <f t="shared" si="42"/>
        <v>0.36382678934230278</v>
      </c>
      <c r="H73">
        <f t="shared" si="42"/>
        <v>0.3646860091439012</v>
      </c>
      <c r="I73">
        <f t="shared" si="42"/>
        <v>0.36401660464517838</v>
      </c>
      <c r="J73">
        <f t="shared" si="42"/>
        <v>0.36357687979150122</v>
      </c>
      <c r="K73">
        <f t="shared" si="42"/>
        <v>0.36377267063568519</v>
      </c>
      <c r="L73">
        <f t="shared" si="42"/>
        <v>0.36388147793271086</v>
      </c>
      <c r="M73">
        <f t="shared" si="42"/>
        <v>0.36409703051912562</v>
      </c>
      <c r="N73">
        <f t="shared" si="42"/>
        <v>0.36401240718319083</v>
      </c>
      <c r="O73">
        <f t="shared" si="42"/>
        <v>0.36401068245714363</v>
      </c>
      <c r="P73">
        <f t="shared" si="42"/>
        <v>0.36416558208482819</v>
      </c>
      <c r="Q73">
        <f t="shared" si="42"/>
        <v>0.36425595814216827</v>
      </c>
      <c r="R73">
        <f t="shared" si="42"/>
        <v>0.36420883729847453</v>
      </c>
      <c r="S73">
        <f t="shared" si="42"/>
        <v>0.36422737208494754</v>
      </c>
      <c r="T73">
        <f t="shared" si="42"/>
        <v>0.36430264333672657</v>
      </c>
      <c r="U73">
        <f t="shared" si="42"/>
        <v>0.36430376495445038</v>
      </c>
      <c r="V73">
        <f t="shared" si="42"/>
        <v>0.36438493980533004</v>
      </c>
      <c r="W73">
        <f t="shared" si="42"/>
        <v>0.36443981633617378</v>
      </c>
      <c r="X73">
        <f t="shared" si="42"/>
        <v>0.36442193143971302</v>
      </c>
      <c r="Y73">
        <f t="shared" si="42"/>
        <v>0.36445228635879867</v>
      </c>
      <c r="Z73">
        <f t="shared" si="42"/>
        <v>0.36451616705520434</v>
      </c>
      <c r="AA73">
        <f t="shared" si="42"/>
        <v>0.36450225138736342</v>
      </c>
      <c r="AB73">
        <f t="shared" si="42"/>
        <v>0.36451691116020535</v>
      </c>
      <c r="AC73">
        <f t="shared" si="42"/>
        <v>0.36457823436807985</v>
      </c>
      <c r="AD73">
        <f t="shared" si="42"/>
        <v>0.36452628622525352</v>
      </c>
      <c r="AE73">
        <f t="shared" si="42"/>
        <v>0.3646363876786774</v>
      </c>
      <c r="AF73">
        <f t="shared" si="42"/>
        <v>0.36463083870887858</v>
      </c>
      <c r="AG73">
        <f t="shared" si="42"/>
        <v>0.36463213012990076</v>
      </c>
      <c r="AH73">
        <f t="shared" si="42"/>
        <v>0.36461607761973547</v>
      </c>
      <c r="AI73" t="e">
        <f t="shared" si="42"/>
        <v>#N/A</v>
      </c>
      <c r="AJ73" t="e">
        <f t="shared" si="42"/>
        <v>#N/A</v>
      </c>
    </row>
    <row r="76" spans="2:36" x14ac:dyDescent="0.45">
      <c r="B76" t="s">
        <v>1058</v>
      </c>
    </row>
    <row r="77" spans="2:36" x14ac:dyDescent="0.45">
      <c r="B77" s="1" t="s">
        <v>1027</v>
      </c>
      <c r="C77">
        <f>C3</f>
        <v>2019</v>
      </c>
      <c r="D77">
        <f t="shared" ref="D77:AJ77" si="43">D3</f>
        <v>2020</v>
      </c>
      <c r="E77">
        <f t="shared" si="43"/>
        <v>2021</v>
      </c>
      <c r="F77">
        <f t="shared" si="43"/>
        <v>2022</v>
      </c>
      <c r="G77">
        <f t="shared" si="43"/>
        <v>2023</v>
      </c>
      <c r="H77">
        <f t="shared" si="43"/>
        <v>2024</v>
      </c>
      <c r="I77">
        <f t="shared" si="43"/>
        <v>2025</v>
      </c>
      <c r="J77">
        <f t="shared" si="43"/>
        <v>2026</v>
      </c>
      <c r="K77">
        <f t="shared" si="43"/>
        <v>2027</v>
      </c>
      <c r="L77">
        <f t="shared" si="43"/>
        <v>2028</v>
      </c>
      <c r="M77">
        <f t="shared" si="43"/>
        <v>2029</v>
      </c>
      <c r="N77">
        <f t="shared" si="43"/>
        <v>2030</v>
      </c>
      <c r="O77">
        <f t="shared" si="43"/>
        <v>2031</v>
      </c>
      <c r="P77">
        <f t="shared" si="43"/>
        <v>2032</v>
      </c>
      <c r="Q77">
        <f t="shared" si="43"/>
        <v>2033</v>
      </c>
      <c r="R77">
        <f t="shared" si="43"/>
        <v>2034</v>
      </c>
      <c r="S77">
        <f t="shared" si="43"/>
        <v>2035</v>
      </c>
      <c r="T77">
        <f t="shared" si="43"/>
        <v>2036</v>
      </c>
      <c r="U77">
        <f t="shared" si="43"/>
        <v>2037</v>
      </c>
      <c r="V77">
        <f t="shared" si="43"/>
        <v>2038</v>
      </c>
      <c r="W77">
        <f t="shared" si="43"/>
        <v>2039</v>
      </c>
      <c r="X77">
        <f t="shared" si="43"/>
        <v>2040</v>
      </c>
      <c r="Y77">
        <f t="shared" si="43"/>
        <v>2041</v>
      </c>
      <c r="Z77">
        <f t="shared" si="43"/>
        <v>2042</v>
      </c>
      <c r="AA77">
        <f t="shared" si="43"/>
        <v>2043</v>
      </c>
      <c r="AB77">
        <f t="shared" si="43"/>
        <v>2044</v>
      </c>
      <c r="AC77">
        <f t="shared" si="43"/>
        <v>2045</v>
      </c>
      <c r="AD77">
        <f t="shared" si="43"/>
        <v>2046</v>
      </c>
      <c r="AE77">
        <f t="shared" si="43"/>
        <v>2047</v>
      </c>
      <c r="AF77">
        <f t="shared" si="43"/>
        <v>2048</v>
      </c>
      <c r="AG77">
        <f t="shared" si="43"/>
        <v>2049</v>
      </c>
      <c r="AH77">
        <f t="shared" si="43"/>
        <v>2050</v>
      </c>
      <c r="AI77">
        <f t="shared" si="43"/>
        <v>0</v>
      </c>
      <c r="AJ77">
        <f t="shared" si="43"/>
        <v>0</v>
      </c>
    </row>
    <row r="78" spans="2:36" x14ac:dyDescent="0.45">
      <c r="B78" t="s">
        <v>1006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45">
      <c r="B79" t="s">
        <v>1007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45">
      <c r="B80" t="s">
        <v>1008</v>
      </c>
      <c r="C80">
        <f>C14/SUM(C$14:C$16,$C$18:$C$19)</f>
        <v>0.15511142289635993</v>
      </c>
      <c r="D80">
        <f t="shared" ref="D80:AJ82" si="44">D14/SUM(D$14:D$16,$C$18:$C$19)</f>
        <v>0.16147645248076986</v>
      </c>
      <c r="E80">
        <f t="shared" si="44"/>
        <v>0.16284643649333957</v>
      </c>
      <c r="F80">
        <f t="shared" si="44"/>
        <v>0.16298554356231895</v>
      </c>
      <c r="G80">
        <f t="shared" si="44"/>
        <v>0.16259817127446799</v>
      </c>
      <c r="H80">
        <f t="shared" si="44"/>
        <v>0.16185988361645881</v>
      </c>
      <c r="I80">
        <f t="shared" si="44"/>
        <v>0.1653360390654583</v>
      </c>
      <c r="J80">
        <f t="shared" si="44"/>
        <v>0.16405100224805222</v>
      </c>
      <c r="K80">
        <f t="shared" si="44"/>
        <v>0.16444104123813075</v>
      </c>
      <c r="L80">
        <f t="shared" si="44"/>
        <v>0.16387041874662489</v>
      </c>
      <c r="M80">
        <f t="shared" si="44"/>
        <v>0.16463955309589531</v>
      </c>
      <c r="N80">
        <f t="shared" si="44"/>
        <v>0.16696741392695463</v>
      </c>
      <c r="O80">
        <f t="shared" si="44"/>
        <v>0.16422101281188373</v>
      </c>
      <c r="P80">
        <f t="shared" si="44"/>
        <v>0.16442507673182843</v>
      </c>
      <c r="Q80">
        <f t="shared" si="44"/>
        <v>0.16536190944573456</v>
      </c>
      <c r="R80">
        <f t="shared" si="44"/>
        <v>0.16509582293511513</v>
      </c>
      <c r="S80">
        <f t="shared" si="44"/>
        <v>0.16453345677645009</v>
      </c>
      <c r="T80">
        <f t="shared" si="44"/>
        <v>0.16469292047152648</v>
      </c>
      <c r="U80">
        <f t="shared" si="44"/>
        <v>0.16380362012225824</v>
      </c>
      <c r="V80">
        <f t="shared" si="44"/>
        <v>0.16462286626804032</v>
      </c>
      <c r="W80">
        <f t="shared" si="44"/>
        <v>0.16478828473565765</v>
      </c>
      <c r="X80">
        <f t="shared" si="44"/>
        <v>0.163931075874719</v>
      </c>
      <c r="Y80">
        <f t="shared" si="44"/>
        <v>0.16426208795162703</v>
      </c>
      <c r="Z80">
        <f t="shared" si="44"/>
        <v>0.16507445786213087</v>
      </c>
      <c r="AA80">
        <f t="shared" si="44"/>
        <v>0.16439251955925704</v>
      </c>
      <c r="AB80">
        <f t="shared" si="44"/>
        <v>0.16436253837468548</v>
      </c>
      <c r="AC80">
        <f t="shared" si="44"/>
        <v>0.16484621400232691</v>
      </c>
      <c r="AD80">
        <f t="shared" si="44"/>
        <v>0.16394034523774625</v>
      </c>
      <c r="AE80">
        <f t="shared" si="44"/>
        <v>0.16530302379285969</v>
      </c>
      <c r="AF80">
        <f t="shared" si="44"/>
        <v>0.16477716539422019</v>
      </c>
      <c r="AG80">
        <f t="shared" si="44"/>
        <v>0.16449939047448356</v>
      </c>
      <c r="AH80">
        <f t="shared" si="44"/>
        <v>0.16432583157772285</v>
      </c>
      <c r="AI80" t="e">
        <f t="shared" si="44"/>
        <v>#N/A</v>
      </c>
      <c r="AJ80" t="e">
        <f t="shared" si="44"/>
        <v>#N/A</v>
      </c>
    </row>
    <row r="81" spans="2:36" x14ac:dyDescent="0.45">
      <c r="B81" t="s">
        <v>1009</v>
      </c>
      <c r="C81">
        <f>C15/SUM(C$14:C$16,$C$18:$C$19)</f>
        <v>0.41254931115156218</v>
      </c>
      <c r="D81">
        <f t="shared" ref="D81:R81" si="45">D15/SUM(D$14:D$16,$C$18:$C$19)</f>
        <v>0.4035766696554976</v>
      </c>
      <c r="E81">
        <f t="shared" si="45"/>
        <v>0.40182825832999775</v>
      </c>
      <c r="F81">
        <f t="shared" si="45"/>
        <v>0.40039311657484017</v>
      </c>
      <c r="G81">
        <f t="shared" si="45"/>
        <v>0.40041969256583321</v>
      </c>
      <c r="H81">
        <f t="shared" si="45"/>
        <v>0.40146123032273379</v>
      </c>
      <c r="I81">
        <f t="shared" si="45"/>
        <v>0.39718753849156663</v>
      </c>
      <c r="J81">
        <f t="shared" si="45"/>
        <v>0.39853781161544338</v>
      </c>
      <c r="K81">
        <f t="shared" si="45"/>
        <v>0.39795819614339312</v>
      </c>
      <c r="L81">
        <f t="shared" si="45"/>
        <v>0.39823098305463794</v>
      </c>
      <c r="M81">
        <f t="shared" si="45"/>
        <v>0.3973784462609965</v>
      </c>
      <c r="N81">
        <f t="shared" si="45"/>
        <v>0.39524156117913634</v>
      </c>
      <c r="O81">
        <f t="shared" si="45"/>
        <v>0.3974556597877576</v>
      </c>
      <c r="P81">
        <f t="shared" si="45"/>
        <v>0.39711475415307484</v>
      </c>
      <c r="Q81">
        <f t="shared" si="45"/>
        <v>0.39617243179028949</v>
      </c>
      <c r="R81">
        <f t="shared" si="45"/>
        <v>0.39601654835432359</v>
      </c>
      <c r="S81">
        <f t="shared" si="44"/>
        <v>0.39632276400013</v>
      </c>
      <c r="T81">
        <f t="shared" si="44"/>
        <v>0.39605345491324073</v>
      </c>
      <c r="U81">
        <f t="shared" si="44"/>
        <v>0.39671161465999599</v>
      </c>
      <c r="V81">
        <f t="shared" si="44"/>
        <v>0.39588085576441251</v>
      </c>
      <c r="W81">
        <f t="shared" si="44"/>
        <v>0.39560820417112241</v>
      </c>
      <c r="X81">
        <f t="shared" si="44"/>
        <v>0.39622141782217096</v>
      </c>
      <c r="Y81">
        <f t="shared" si="44"/>
        <v>0.39583129779177056</v>
      </c>
      <c r="Z81">
        <f t="shared" si="44"/>
        <v>0.39500212641874738</v>
      </c>
      <c r="AA81">
        <f t="shared" si="44"/>
        <v>0.39548049660083046</v>
      </c>
      <c r="AB81">
        <f t="shared" si="44"/>
        <v>0.39540329420151166</v>
      </c>
      <c r="AC81">
        <f t="shared" si="44"/>
        <v>0.39486150920324731</v>
      </c>
      <c r="AD81">
        <f t="shared" si="44"/>
        <v>0.39555330096944846</v>
      </c>
      <c r="AE81">
        <f t="shared" si="44"/>
        <v>0.39427553796256898</v>
      </c>
      <c r="AF81">
        <f t="shared" si="44"/>
        <v>0.39466805029630769</v>
      </c>
      <c r="AG81">
        <f t="shared" si="44"/>
        <v>0.39482494282430003</v>
      </c>
      <c r="AH81">
        <f t="shared" si="44"/>
        <v>0.39487555458701556</v>
      </c>
      <c r="AI81" t="e">
        <f t="shared" si="44"/>
        <v>#N/A</v>
      </c>
      <c r="AJ81" t="e">
        <f t="shared" si="44"/>
        <v>#N/A</v>
      </c>
    </row>
    <row r="82" spans="2:36" x14ac:dyDescent="0.45">
      <c r="B82" t="s">
        <v>1010</v>
      </c>
      <c r="C82">
        <f>C16/SUM(C$14:C$16,$C$18:$C$19)</f>
        <v>0.15709511414512425</v>
      </c>
      <c r="D82">
        <f t="shared" si="44"/>
        <v>0.15087706866113174</v>
      </c>
      <c r="E82">
        <f t="shared" si="44"/>
        <v>0.14753403200465051</v>
      </c>
      <c r="F82">
        <f t="shared" si="44"/>
        <v>0.14651297637470345</v>
      </c>
      <c r="G82">
        <f t="shared" si="44"/>
        <v>0.14575060574213747</v>
      </c>
      <c r="H82">
        <f t="shared" si="44"/>
        <v>0.14465988494708479</v>
      </c>
      <c r="I82">
        <f t="shared" si="44"/>
        <v>0.14166627076836877</v>
      </c>
      <c r="J82">
        <f t="shared" si="44"/>
        <v>0.14175964441437319</v>
      </c>
      <c r="K82">
        <f t="shared" si="44"/>
        <v>0.14087008806082801</v>
      </c>
      <c r="L82">
        <f t="shared" si="44"/>
        <v>0.14066590211367183</v>
      </c>
      <c r="M82">
        <f t="shared" si="44"/>
        <v>0.1396176682560489</v>
      </c>
      <c r="N82">
        <f t="shared" si="44"/>
        <v>0.13767424755895691</v>
      </c>
      <c r="O82">
        <f t="shared" si="44"/>
        <v>0.13891404077768157</v>
      </c>
      <c r="P82">
        <f t="shared" si="44"/>
        <v>0.13835442046475055</v>
      </c>
      <c r="Q82">
        <f t="shared" si="44"/>
        <v>0.1373464324752891</v>
      </c>
      <c r="R82">
        <f t="shared" si="44"/>
        <v>0.13728032133475854</v>
      </c>
      <c r="S82">
        <f t="shared" si="44"/>
        <v>0.13733146580515684</v>
      </c>
      <c r="T82">
        <f t="shared" si="44"/>
        <v>0.13689180778764759</v>
      </c>
      <c r="U82">
        <f t="shared" si="44"/>
        <v>0.13715123437415014</v>
      </c>
      <c r="V82">
        <f t="shared" si="44"/>
        <v>0.13631277475651701</v>
      </c>
      <c r="W82">
        <f t="shared" si="44"/>
        <v>0.13592846128567218</v>
      </c>
      <c r="X82">
        <f t="shared" si="44"/>
        <v>0.13624137969804326</v>
      </c>
      <c r="Y82">
        <f t="shared" si="44"/>
        <v>0.13575704804761307</v>
      </c>
      <c r="Z82">
        <f t="shared" si="44"/>
        <v>0.13499055166392135</v>
      </c>
      <c r="AA82">
        <f t="shared" si="44"/>
        <v>0.13521345413230509</v>
      </c>
      <c r="AB82">
        <f t="shared" si="44"/>
        <v>0.13500744289005839</v>
      </c>
      <c r="AC82">
        <f t="shared" si="44"/>
        <v>0.13449141907049697</v>
      </c>
      <c r="AD82">
        <f t="shared" si="44"/>
        <v>0.1348878600687545</v>
      </c>
      <c r="AE82">
        <f t="shared" si="44"/>
        <v>0.13381134073784751</v>
      </c>
      <c r="AF82">
        <f t="shared" si="44"/>
        <v>0.13396590047970089</v>
      </c>
      <c r="AG82">
        <f t="shared" si="44"/>
        <v>0.13395251077100043</v>
      </c>
      <c r="AH82">
        <f t="shared" si="44"/>
        <v>0.13389449346901514</v>
      </c>
      <c r="AI82" t="e">
        <f t="shared" si="44"/>
        <v>#N/A</v>
      </c>
      <c r="AJ82" t="e">
        <f t="shared" si="44"/>
        <v>#N/A</v>
      </c>
    </row>
    <row r="83" spans="2:36" x14ac:dyDescent="0.45">
      <c r="B83" t="s">
        <v>1011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45">
      <c r="B84" s="5" t="s">
        <v>1056</v>
      </c>
      <c r="C84">
        <f>C18/SUM(C$14:C$16,$C$18:$C$19)</f>
        <v>0.22654244044903282</v>
      </c>
      <c r="D84">
        <f t="shared" ref="D84:AJ84" si="46">D18/SUM(D$14:D$16,$C$18:$C$19)</f>
        <v>0.26154256582978669</v>
      </c>
      <c r="E84">
        <f t="shared" si="46"/>
        <v>0.2759154144106522</v>
      </c>
      <c r="F84">
        <f t="shared" si="46"/>
        <v>0.28380915747020247</v>
      </c>
      <c r="G84">
        <f t="shared" si="46"/>
        <v>0.28775976342740128</v>
      </c>
      <c r="H84">
        <f t="shared" si="46"/>
        <v>0.29083922074256485</v>
      </c>
      <c r="I84">
        <f t="shared" si="46"/>
        <v>0.30484611386516336</v>
      </c>
      <c r="J84">
        <f t="shared" si="46"/>
        <v>0.30477513472581019</v>
      </c>
      <c r="K84">
        <f t="shared" si="46"/>
        <v>0.30894797948133346</v>
      </c>
      <c r="L84">
        <f t="shared" si="46"/>
        <v>0.31067729970521396</v>
      </c>
      <c r="M84">
        <f t="shared" si="46"/>
        <v>0.31511762533262488</v>
      </c>
      <c r="N84">
        <f t="shared" si="46"/>
        <v>0.32220574264863944</v>
      </c>
      <c r="O84">
        <f t="shared" si="46"/>
        <v>0.31883263016919017</v>
      </c>
      <c r="P84">
        <f t="shared" si="46"/>
        <v>0.32150346672725588</v>
      </c>
      <c r="Q84">
        <f t="shared" si="46"/>
        <v>0.32552557682098621</v>
      </c>
      <c r="R84">
        <f t="shared" si="46"/>
        <v>0.32724501817265667</v>
      </c>
      <c r="S84">
        <f t="shared" si="46"/>
        <v>0.32783288252890125</v>
      </c>
      <c r="T84">
        <f t="shared" si="46"/>
        <v>0.3299323190942951</v>
      </c>
      <c r="U84">
        <f t="shared" si="46"/>
        <v>0.3295695278366827</v>
      </c>
      <c r="V84">
        <f t="shared" si="46"/>
        <v>0.33298040335990309</v>
      </c>
      <c r="W84">
        <f t="shared" si="46"/>
        <v>0.33487205438439166</v>
      </c>
      <c r="X84">
        <f t="shared" si="46"/>
        <v>0.33435793885290044</v>
      </c>
      <c r="Y84">
        <f t="shared" si="46"/>
        <v>0.3364776365141785</v>
      </c>
      <c r="Z84">
        <f t="shared" si="46"/>
        <v>0.33964409342197072</v>
      </c>
      <c r="AA84">
        <f t="shared" si="46"/>
        <v>0.33936528708830355</v>
      </c>
      <c r="AB84">
        <f t="shared" si="46"/>
        <v>0.34052113961699604</v>
      </c>
      <c r="AC84">
        <f t="shared" si="46"/>
        <v>0.34281849133995229</v>
      </c>
      <c r="AD84">
        <f t="shared" si="46"/>
        <v>0.34184814881061382</v>
      </c>
      <c r="AE84">
        <f t="shared" si="46"/>
        <v>0.34591564076683523</v>
      </c>
      <c r="AF84">
        <f t="shared" si="46"/>
        <v>0.34564126295763176</v>
      </c>
      <c r="AG84">
        <f t="shared" si="46"/>
        <v>0.34604874756758031</v>
      </c>
      <c r="AH84">
        <f t="shared" si="46"/>
        <v>0.3466572679620632</v>
      </c>
      <c r="AI84" t="e">
        <f t="shared" si="46"/>
        <v>#N/A</v>
      </c>
      <c r="AJ84" t="e">
        <f t="shared" si="46"/>
        <v>#N/A</v>
      </c>
    </row>
    <row r="85" spans="2:36" x14ac:dyDescent="0.45">
      <c r="B85" s="5" t="s">
        <v>1057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45">
      <c r="B87" t="s">
        <v>1031</v>
      </c>
    </row>
    <row r="88" spans="2:36" x14ac:dyDescent="0.45">
      <c r="B88" t="s">
        <v>1033</v>
      </c>
    </row>
    <row r="89" spans="2:36" x14ac:dyDescent="0.45">
      <c r="B89" s="1" t="s">
        <v>1030</v>
      </c>
      <c r="C89">
        <f>C3</f>
        <v>2019</v>
      </c>
      <c r="D89">
        <f t="shared" ref="D89:AJ89" si="47">D3</f>
        <v>2020</v>
      </c>
      <c r="E89">
        <f t="shared" si="47"/>
        <v>2021</v>
      </c>
      <c r="F89">
        <f t="shared" si="47"/>
        <v>2022</v>
      </c>
      <c r="G89">
        <f t="shared" si="47"/>
        <v>2023</v>
      </c>
      <c r="H89">
        <f t="shared" si="47"/>
        <v>2024</v>
      </c>
      <c r="I89">
        <f t="shared" si="47"/>
        <v>2025</v>
      </c>
      <c r="J89">
        <f t="shared" si="47"/>
        <v>2026</v>
      </c>
      <c r="K89">
        <f t="shared" si="47"/>
        <v>2027</v>
      </c>
      <c r="L89">
        <f t="shared" si="47"/>
        <v>2028</v>
      </c>
      <c r="M89">
        <f t="shared" si="47"/>
        <v>2029</v>
      </c>
      <c r="N89">
        <f t="shared" si="47"/>
        <v>2030</v>
      </c>
      <c r="O89">
        <f t="shared" si="47"/>
        <v>2031</v>
      </c>
      <c r="P89">
        <f t="shared" si="47"/>
        <v>2032</v>
      </c>
      <c r="Q89">
        <f t="shared" si="47"/>
        <v>2033</v>
      </c>
      <c r="R89">
        <f t="shared" si="47"/>
        <v>2034</v>
      </c>
      <c r="S89">
        <f t="shared" si="47"/>
        <v>2035</v>
      </c>
      <c r="T89">
        <f t="shared" si="47"/>
        <v>2036</v>
      </c>
      <c r="U89">
        <f t="shared" si="47"/>
        <v>2037</v>
      </c>
      <c r="V89">
        <f t="shared" si="47"/>
        <v>2038</v>
      </c>
      <c r="W89">
        <f t="shared" si="47"/>
        <v>2039</v>
      </c>
      <c r="X89">
        <f t="shared" si="47"/>
        <v>2040</v>
      </c>
      <c r="Y89">
        <f t="shared" si="47"/>
        <v>2041</v>
      </c>
      <c r="Z89">
        <f t="shared" si="47"/>
        <v>2042</v>
      </c>
      <c r="AA89">
        <f t="shared" si="47"/>
        <v>2043</v>
      </c>
      <c r="AB89">
        <f t="shared" si="47"/>
        <v>2044</v>
      </c>
      <c r="AC89">
        <f t="shared" si="47"/>
        <v>2045</v>
      </c>
      <c r="AD89">
        <f t="shared" si="47"/>
        <v>2046</v>
      </c>
      <c r="AE89">
        <f t="shared" si="47"/>
        <v>2047</v>
      </c>
      <c r="AF89">
        <f t="shared" si="47"/>
        <v>2048</v>
      </c>
      <c r="AG89">
        <f t="shared" si="47"/>
        <v>2049</v>
      </c>
      <c r="AH89">
        <f t="shared" si="47"/>
        <v>2050</v>
      </c>
      <c r="AI89">
        <f t="shared" si="47"/>
        <v>0</v>
      </c>
      <c r="AJ89">
        <f t="shared" si="47"/>
        <v>0</v>
      </c>
    </row>
    <row r="90" spans="2:36" x14ac:dyDescent="0.45">
      <c r="B90" t="s">
        <v>1006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45">
      <c r="B91" t="s">
        <v>1007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45">
      <c r="B92" t="s">
        <v>1008</v>
      </c>
      <c r="C92">
        <f t="shared" ref="C92:F92" si="48">C14/SUM(C$14,C$16)*C$4</f>
        <v>0.49463466473285445</v>
      </c>
      <c r="D92">
        <f t="shared" si="48"/>
        <v>0.51434566517937874</v>
      </c>
      <c r="E92">
        <f t="shared" si="48"/>
        <v>0.5215598195717025</v>
      </c>
      <c r="F92">
        <f t="shared" si="48"/>
        <v>0.52294419778725021</v>
      </c>
      <c r="G92">
        <f t="shared" ref="G92:AJ92" si="49">G14/SUM(G$14,G$16)*G$4</f>
        <v>0.52310497531532385</v>
      </c>
      <c r="H92">
        <f t="shared" si="49"/>
        <v>0.52334187983308977</v>
      </c>
      <c r="I92">
        <f t="shared" si="49"/>
        <v>0.53324675486854722</v>
      </c>
      <c r="J92">
        <f t="shared" si="49"/>
        <v>0.53069957460000816</v>
      </c>
      <c r="K92">
        <f t="shared" si="49"/>
        <v>0.53237917668177459</v>
      </c>
      <c r="L92">
        <f t="shared" si="49"/>
        <v>0.53145964163413251</v>
      </c>
      <c r="M92">
        <f t="shared" si="49"/>
        <v>0.53403914772441319</v>
      </c>
      <c r="N92">
        <f t="shared" si="49"/>
        <v>0.54051506695131346</v>
      </c>
      <c r="O92">
        <f t="shared" si="49"/>
        <v>0.53391213990896447</v>
      </c>
      <c r="P92">
        <f t="shared" si="49"/>
        <v>0.53487854191657691</v>
      </c>
      <c r="Q92">
        <f t="shared" si="49"/>
        <v>0.5377658702195931</v>
      </c>
      <c r="R92">
        <f t="shared" si="49"/>
        <v>0.53723872306026732</v>
      </c>
      <c r="S92">
        <f t="shared" si="49"/>
        <v>0.53610490181971271</v>
      </c>
      <c r="T92">
        <f t="shared" si="49"/>
        <v>0.53695160551676258</v>
      </c>
      <c r="U92">
        <f t="shared" si="49"/>
        <v>0.53503389346352914</v>
      </c>
      <c r="V92">
        <f t="shared" si="49"/>
        <v>0.53763381158015888</v>
      </c>
      <c r="W92">
        <f t="shared" si="49"/>
        <v>0.53848236470537647</v>
      </c>
      <c r="X92">
        <f t="shared" si="49"/>
        <v>0.53659220269215169</v>
      </c>
      <c r="Y92">
        <f t="shared" si="49"/>
        <v>0.53791091168975369</v>
      </c>
      <c r="Z92">
        <f t="shared" si="49"/>
        <v>0.54047156497703019</v>
      </c>
      <c r="AA92">
        <f t="shared" si="49"/>
        <v>0.53906134927852789</v>
      </c>
      <c r="AB92">
        <f t="shared" si="49"/>
        <v>0.53939712010933516</v>
      </c>
      <c r="AC92">
        <f t="shared" si="49"/>
        <v>0.54106627211983294</v>
      </c>
      <c r="AD92">
        <f t="shared" si="49"/>
        <v>0.5390369007125807</v>
      </c>
      <c r="AE92">
        <f t="shared" si="49"/>
        <v>0.54302416058549952</v>
      </c>
      <c r="AF92">
        <f t="shared" si="49"/>
        <v>0.54199931610979812</v>
      </c>
      <c r="AG92">
        <f t="shared" si="49"/>
        <v>0.54164522733818032</v>
      </c>
      <c r="AH92">
        <f t="shared" si="49"/>
        <v>0.54152758414619373</v>
      </c>
      <c r="AI92" t="e">
        <f t="shared" si="49"/>
        <v>#N/A</v>
      </c>
      <c r="AJ92" t="e">
        <f t="shared" si="49"/>
        <v>#N/A</v>
      </c>
    </row>
    <row r="93" spans="2:36" x14ac:dyDescent="0.45">
      <c r="B93" t="s">
        <v>1009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45">
      <c r="B94" t="s">
        <v>1010</v>
      </c>
      <c r="C94">
        <f t="shared" ref="C94:F94" si="50">C16/SUM(C$14,C$16)*C$4</f>
        <v>0.50096045581544701</v>
      </c>
      <c r="D94">
        <f t="shared" si="50"/>
        <v>0.48058379440845278</v>
      </c>
      <c r="E94">
        <f t="shared" si="50"/>
        <v>0.47251769685594852</v>
      </c>
      <c r="F94">
        <f t="shared" si="50"/>
        <v>0.47009145241397454</v>
      </c>
      <c r="G94">
        <f t="shared" ref="G94:AJ94" si="51">G16/SUM(G$14,G$16)*G$4</f>
        <v>0.46890359480264565</v>
      </c>
      <c r="H94">
        <f t="shared" si="51"/>
        <v>0.46772909032876375</v>
      </c>
      <c r="I94">
        <f t="shared" si="51"/>
        <v>0.45690630783560299</v>
      </c>
      <c r="J94">
        <f t="shared" si="51"/>
        <v>0.45858776816494273</v>
      </c>
      <c r="K94">
        <f t="shared" si="51"/>
        <v>0.45606802861524626</v>
      </c>
      <c r="L94">
        <f t="shared" si="51"/>
        <v>0.45620344720705558</v>
      </c>
      <c r="M94">
        <f t="shared" si="51"/>
        <v>0.45287598976475307</v>
      </c>
      <c r="N94">
        <f t="shared" si="51"/>
        <v>0.44568579812439679</v>
      </c>
      <c r="O94">
        <f t="shared" si="51"/>
        <v>0.45163460817266388</v>
      </c>
      <c r="P94">
        <f t="shared" si="51"/>
        <v>0.45007009974880413</v>
      </c>
      <c r="Q94">
        <f t="shared" si="51"/>
        <v>0.44665802438540742</v>
      </c>
      <c r="R94">
        <f t="shared" si="51"/>
        <v>0.44672423095873542</v>
      </c>
      <c r="S94">
        <f t="shared" si="51"/>
        <v>0.44747173878600938</v>
      </c>
      <c r="T94">
        <f t="shared" si="51"/>
        <v>0.44631108467335417</v>
      </c>
      <c r="U94">
        <f t="shared" si="51"/>
        <v>0.44797885947674077</v>
      </c>
      <c r="V94">
        <f t="shared" si="51"/>
        <v>0.44517726073417074</v>
      </c>
      <c r="W94">
        <f t="shared" si="51"/>
        <v>0.44417647396043131</v>
      </c>
      <c r="X94">
        <f t="shared" si="51"/>
        <v>0.44595609246083795</v>
      </c>
      <c r="Y94">
        <f t="shared" si="51"/>
        <v>0.44456513608366022</v>
      </c>
      <c r="Z94">
        <f t="shared" si="51"/>
        <v>0.44197361396665463</v>
      </c>
      <c r="AA94">
        <f t="shared" si="51"/>
        <v>0.44337994952925663</v>
      </c>
      <c r="AB94">
        <f t="shared" si="51"/>
        <v>0.44306097124281763</v>
      </c>
      <c r="AC94">
        <f t="shared" si="51"/>
        <v>0.44143428582201366</v>
      </c>
      <c r="AD94">
        <f t="shared" si="51"/>
        <v>0.44351214418738938</v>
      </c>
      <c r="AE94">
        <f t="shared" si="51"/>
        <v>0.43957327164228555</v>
      </c>
      <c r="AF94">
        <f t="shared" si="51"/>
        <v>0.44065223642072704</v>
      </c>
      <c r="AG94">
        <f t="shared" si="51"/>
        <v>0.44106387227211613</v>
      </c>
      <c r="AH94">
        <f t="shared" si="51"/>
        <v>0.44124262681402854</v>
      </c>
      <c r="AI94" t="e">
        <f t="shared" si="51"/>
        <v>#N/A</v>
      </c>
      <c r="AJ94" t="e">
        <f t="shared" si="51"/>
        <v>#N/A</v>
      </c>
    </row>
    <row r="95" spans="2:36" x14ac:dyDescent="0.45">
      <c r="B95" t="s">
        <v>1011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45">
      <c r="B96" s="5" t="s">
        <v>1056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45">
      <c r="B97" s="5" t="s">
        <v>1057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45">
      <c r="B98" t="s">
        <v>1005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45">
      <c r="B99" t="s">
        <v>1012</v>
      </c>
      <c r="C99">
        <f t="shared" ref="C99:F99" si="52">C23/SUM(C$23,C$25)*C$5</f>
        <v>3.6222359129515456E-3</v>
      </c>
      <c r="D99">
        <f t="shared" si="52"/>
        <v>5.6063740719693883E-4</v>
      </c>
      <c r="E99">
        <f t="shared" si="52"/>
        <v>6.6352301003761588E-4</v>
      </c>
      <c r="F99">
        <f t="shared" si="52"/>
        <v>7.9370521743998867E-4</v>
      </c>
      <c r="G99">
        <f t="shared" ref="G99:AJ99" si="53">G23/SUM(G$23,G$25)*G$5</f>
        <v>9.1570448664800264E-4</v>
      </c>
      <c r="H99">
        <f t="shared" si="53"/>
        <v>1.0018083569821889E-3</v>
      </c>
      <c r="I99">
        <f t="shared" si="53"/>
        <v>1.1557505381712498E-3</v>
      </c>
      <c r="J99">
        <f t="shared" si="53"/>
        <v>1.2277722946257375E-3</v>
      </c>
      <c r="K99">
        <f t="shared" si="53"/>
        <v>1.3302616712088807E-3</v>
      </c>
      <c r="L99">
        <f t="shared" si="53"/>
        <v>1.4151354061082469E-3</v>
      </c>
      <c r="M99">
        <f t="shared" si="53"/>
        <v>1.5121493770411147E-3</v>
      </c>
      <c r="N99">
        <f t="shared" si="53"/>
        <v>1.6245611977743035E-3</v>
      </c>
      <c r="O99">
        <f t="shared" si="53"/>
        <v>1.6667985637351759E-3</v>
      </c>
      <c r="P99">
        <f t="shared" si="53"/>
        <v>1.740401921640295E-3</v>
      </c>
      <c r="Q99">
        <f t="shared" si="53"/>
        <v>1.8163726514143896E-3</v>
      </c>
      <c r="R99">
        <f t="shared" si="53"/>
        <v>1.8671375381168341E-3</v>
      </c>
      <c r="S99">
        <f t="shared" si="53"/>
        <v>1.9043901862497241E-3</v>
      </c>
      <c r="T99">
        <f t="shared" si="53"/>
        <v>1.9448806385631246E-3</v>
      </c>
      <c r="U99">
        <f t="shared" si="53"/>
        <v>1.960537269189596E-3</v>
      </c>
      <c r="V99">
        <f t="shared" si="53"/>
        <v>1.9989072860238386E-3</v>
      </c>
      <c r="W99">
        <f t="shared" si="53"/>
        <v>2.0207843511395821E-3</v>
      </c>
      <c r="X99">
        <f t="shared" si="53"/>
        <v>2.0201569465542997E-3</v>
      </c>
      <c r="Y99">
        <f t="shared" si="53"/>
        <v>2.035517081298459E-3</v>
      </c>
      <c r="Z99">
        <f t="shared" si="53"/>
        <v>2.054264663165608E-3</v>
      </c>
      <c r="AA99">
        <f t="shared" si="53"/>
        <v>2.044046228963719E-3</v>
      </c>
      <c r="AB99">
        <f t="shared" si="53"/>
        <v>2.0427427831604126E-3</v>
      </c>
      <c r="AC99">
        <f t="shared" si="53"/>
        <v>2.0472264199800617E-3</v>
      </c>
      <c r="AD99">
        <f t="shared" si="53"/>
        <v>2.0266733161229595E-3</v>
      </c>
      <c r="AE99">
        <f t="shared" si="53"/>
        <v>2.0459135685476294E-3</v>
      </c>
      <c r="AF99">
        <f t="shared" si="53"/>
        <v>2.0315067706592601E-3</v>
      </c>
      <c r="AG99">
        <f t="shared" si="53"/>
        <v>2.0210053659925195E-3</v>
      </c>
      <c r="AH99">
        <f t="shared" si="53"/>
        <v>2.0116651440982227E-3</v>
      </c>
      <c r="AI99" t="e">
        <f t="shared" si="53"/>
        <v>#N/A</v>
      </c>
      <c r="AJ99" t="e">
        <f t="shared" si="53"/>
        <v>#DIV/0!</v>
      </c>
    </row>
    <row r="100" spans="2:36" x14ac:dyDescent="0.45">
      <c r="B100" t="s">
        <v>1013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45">
      <c r="B101" t="s">
        <v>1014</v>
      </c>
      <c r="C101">
        <f t="shared" ref="C101:F101" si="54">C25/SUM(C$23,C$25)*C$5</f>
        <v>7.8264353874694568E-4</v>
      </c>
      <c r="D101">
        <f t="shared" si="54"/>
        <v>4.5099030049715562E-3</v>
      </c>
      <c r="E101">
        <f t="shared" si="54"/>
        <v>5.2589605623114674E-3</v>
      </c>
      <c r="F101">
        <f t="shared" si="54"/>
        <v>6.1706445813352381E-3</v>
      </c>
      <c r="G101">
        <f t="shared" ref="G101:AJ101" si="55">G25/SUM(G$23,G$25)*G$5</f>
        <v>7.0757253953825277E-3</v>
      </c>
      <c r="H101">
        <f t="shared" si="55"/>
        <v>7.9272214811644433E-3</v>
      </c>
      <c r="I101">
        <f t="shared" si="55"/>
        <v>8.6911867576784513E-3</v>
      </c>
      <c r="J101">
        <f t="shared" si="55"/>
        <v>9.4848849404235089E-3</v>
      </c>
      <c r="K101">
        <f t="shared" si="55"/>
        <v>1.0222533031770401E-2</v>
      </c>
      <c r="L101">
        <f t="shared" si="55"/>
        <v>1.0921775752703686E-2</v>
      </c>
      <c r="M101">
        <f t="shared" si="55"/>
        <v>1.1572713133792588E-2</v>
      </c>
      <c r="N101">
        <f t="shared" si="55"/>
        <v>1.2174573726515429E-2</v>
      </c>
      <c r="O101">
        <f t="shared" si="55"/>
        <v>1.2786453354636467E-2</v>
      </c>
      <c r="P101">
        <f t="shared" si="55"/>
        <v>1.3310956412978562E-2</v>
      </c>
      <c r="Q101">
        <f t="shared" si="55"/>
        <v>1.3759732743585123E-2</v>
      </c>
      <c r="R101">
        <f t="shared" si="55"/>
        <v>1.4169908442880217E-2</v>
      </c>
      <c r="S101">
        <f t="shared" si="55"/>
        <v>1.4518969208028152E-2</v>
      </c>
      <c r="T101">
        <f t="shared" si="55"/>
        <v>1.4792429171320256E-2</v>
      </c>
      <c r="U101">
        <f t="shared" si="55"/>
        <v>1.5026709790540608E-2</v>
      </c>
      <c r="V101">
        <f t="shared" si="55"/>
        <v>1.5190020399646609E-2</v>
      </c>
      <c r="W101">
        <f t="shared" si="55"/>
        <v>1.5320376983052598E-2</v>
      </c>
      <c r="X101">
        <f t="shared" si="55"/>
        <v>1.5431547900456082E-2</v>
      </c>
      <c r="Y101">
        <f t="shared" si="55"/>
        <v>1.5488435145287709E-2</v>
      </c>
      <c r="Z101">
        <f t="shared" si="55"/>
        <v>1.5500556393149484E-2</v>
      </c>
      <c r="AA101">
        <f t="shared" si="55"/>
        <v>1.5514654963251752E-2</v>
      </c>
      <c r="AB101">
        <f t="shared" si="55"/>
        <v>1.5499165864686889E-2</v>
      </c>
      <c r="AC101">
        <f t="shared" si="55"/>
        <v>1.5452215638173299E-2</v>
      </c>
      <c r="AD101">
        <f t="shared" si="55"/>
        <v>1.5424281783906802E-2</v>
      </c>
      <c r="AE101">
        <f t="shared" si="55"/>
        <v>1.5356654203667202E-2</v>
      </c>
      <c r="AF101">
        <f t="shared" si="55"/>
        <v>1.5316940698815671E-2</v>
      </c>
      <c r="AG101">
        <f t="shared" si="55"/>
        <v>1.5269895023711042E-2</v>
      </c>
      <c r="AH101">
        <f t="shared" si="55"/>
        <v>1.5218123895679541E-2</v>
      </c>
      <c r="AI101" t="e">
        <f t="shared" si="55"/>
        <v>#N/A</v>
      </c>
      <c r="AJ101" t="e">
        <f t="shared" si="55"/>
        <v>#DIV/0!</v>
      </c>
    </row>
    <row r="102" spans="2:36" x14ac:dyDescent="0.45">
      <c r="B102" t="s">
        <v>1015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45">
      <c r="B103" t="s">
        <v>1016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45">
      <c r="B104" s="5" t="s">
        <v>1056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45">
      <c r="B105" s="5" t="s">
        <v>1057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45">
      <c r="B107" t="s">
        <v>1034</v>
      </c>
    </row>
    <row r="108" spans="2:36" x14ac:dyDescent="0.45">
      <c r="B108" t="s">
        <v>1035</v>
      </c>
    </row>
    <row r="109" spans="2:36" x14ac:dyDescent="0.45">
      <c r="B109" s="1" t="s">
        <v>1032</v>
      </c>
      <c r="C109">
        <f>C3</f>
        <v>2019</v>
      </c>
      <c r="D109">
        <f t="shared" ref="D109:AJ109" si="56">D3</f>
        <v>2020</v>
      </c>
      <c r="E109">
        <f t="shared" si="56"/>
        <v>2021</v>
      </c>
      <c r="F109">
        <f t="shared" si="56"/>
        <v>2022</v>
      </c>
      <c r="G109">
        <f t="shared" si="56"/>
        <v>2023</v>
      </c>
      <c r="H109">
        <f t="shared" si="56"/>
        <v>2024</v>
      </c>
      <c r="I109">
        <f t="shared" si="56"/>
        <v>2025</v>
      </c>
      <c r="J109">
        <f t="shared" si="56"/>
        <v>2026</v>
      </c>
      <c r="K109">
        <f t="shared" si="56"/>
        <v>2027</v>
      </c>
      <c r="L109">
        <f t="shared" si="56"/>
        <v>2028</v>
      </c>
      <c r="M109">
        <f t="shared" si="56"/>
        <v>2029</v>
      </c>
      <c r="N109">
        <f t="shared" si="56"/>
        <v>2030</v>
      </c>
      <c r="O109">
        <f t="shared" si="56"/>
        <v>2031</v>
      </c>
      <c r="P109">
        <f t="shared" si="56"/>
        <v>2032</v>
      </c>
      <c r="Q109">
        <f t="shared" si="56"/>
        <v>2033</v>
      </c>
      <c r="R109">
        <f t="shared" si="56"/>
        <v>2034</v>
      </c>
      <c r="S109">
        <f t="shared" si="56"/>
        <v>2035</v>
      </c>
      <c r="T109">
        <f t="shared" si="56"/>
        <v>2036</v>
      </c>
      <c r="U109">
        <f t="shared" si="56"/>
        <v>2037</v>
      </c>
      <c r="V109">
        <f t="shared" si="56"/>
        <v>2038</v>
      </c>
      <c r="W109">
        <f t="shared" si="56"/>
        <v>2039</v>
      </c>
      <c r="X109">
        <f t="shared" si="56"/>
        <v>2040</v>
      </c>
      <c r="Y109">
        <f t="shared" si="56"/>
        <v>2041</v>
      </c>
      <c r="Z109">
        <f t="shared" si="56"/>
        <v>2042</v>
      </c>
      <c r="AA109">
        <f t="shared" si="56"/>
        <v>2043</v>
      </c>
      <c r="AB109">
        <f t="shared" si="56"/>
        <v>2044</v>
      </c>
      <c r="AC109">
        <f t="shared" si="56"/>
        <v>2045</v>
      </c>
      <c r="AD109">
        <f t="shared" si="56"/>
        <v>2046</v>
      </c>
      <c r="AE109">
        <f t="shared" si="56"/>
        <v>2047</v>
      </c>
      <c r="AF109">
        <f t="shared" si="56"/>
        <v>2048</v>
      </c>
      <c r="AG109">
        <f t="shared" si="56"/>
        <v>2049</v>
      </c>
      <c r="AH109">
        <f t="shared" si="56"/>
        <v>2050</v>
      </c>
      <c r="AI109">
        <f t="shared" si="56"/>
        <v>0</v>
      </c>
      <c r="AJ109">
        <f t="shared" si="56"/>
        <v>0</v>
      </c>
    </row>
    <row r="110" spans="2:36" x14ac:dyDescent="0.45">
      <c r="B110" t="s">
        <v>1006</v>
      </c>
      <c r="C110">
        <f>C12/SUM(C$12:C$15,C$17:C$19)</f>
        <v>4.9506847745555997E-3</v>
      </c>
      <c r="D110">
        <f t="shared" ref="D110:AJ112" si="57">D12/SUM(D$12:D$15,D$17:D$19)</f>
        <v>5.223025898156583E-3</v>
      </c>
      <c r="E110">
        <f t="shared" si="57"/>
        <v>5.321173935772131E-3</v>
      </c>
      <c r="F110">
        <f t="shared" si="57"/>
        <v>5.3864609727318075E-3</v>
      </c>
      <c r="G110">
        <f t="shared" si="57"/>
        <v>5.425248748045149E-3</v>
      </c>
      <c r="H110">
        <f t="shared" si="57"/>
        <v>5.4647872859992837E-3</v>
      </c>
      <c r="I110">
        <f t="shared" si="57"/>
        <v>5.554746113507098E-3</v>
      </c>
      <c r="J110">
        <f t="shared" si="57"/>
        <v>5.5602546419308936E-3</v>
      </c>
      <c r="K110">
        <f t="shared" si="57"/>
        <v>5.583835190710441E-3</v>
      </c>
      <c r="L110">
        <f t="shared" si="57"/>
        <v>5.5947168283902605E-3</v>
      </c>
      <c r="M110">
        <f t="shared" si="57"/>
        <v>5.6262357262196515E-3</v>
      </c>
      <c r="N110">
        <f t="shared" si="57"/>
        <v>5.7426053916766542E-3</v>
      </c>
      <c r="O110">
        <f t="shared" si="57"/>
        <v>5.6644804750566862E-3</v>
      </c>
      <c r="P110">
        <f t="shared" si="57"/>
        <v>5.6798359634430305E-3</v>
      </c>
      <c r="Q110">
        <f t="shared" si="57"/>
        <v>5.7203907742493362E-3</v>
      </c>
      <c r="R110">
        <f t="shared" si="57"/>
        <v>5.7129225849983358E-3</v>
      </c>
      <c r="S110">
        <f t="shared" si="57"/>
        <v>5.7107381481200977E-3</v>
      </c>
      <c r="T110">
        <f t="shared" si="57"/>
        <v>5.723943122049973E-3</v>
      </c>
      <c r="U110">
        <f t="shared" si="57"/>
        <v>5.7143932629423605E-3</v>
      </c>
      <c r="V110">
        <f t="shared" si="57"/>
        <v>5.7421740849548531E-3</v>
      </c>
      <c r="W110">
        <f t="shared" si="57"/>
        <v>5.7530175811030052E-3</v>
      </c>
      <c r="X110">
        <f t="shared" si="57"/>
        <v>5.7424821341454935E-3</v>
      </c>
      <c r="Y110">
        <f t="shared" si="57"/>
        <v>5.7584037552824933E-3</v>
      </c>
      <c r="Z110">
        <f t="shared" si="57"/>
        <v>5.7843604075211146E-3</v>
      </c>
      <c r="AA110">
        <f t="shared" si="57"/>
        <v>5.7756123819325171E-3</v>
      </c>
      <c r="AB110">
        <f t="shared" si="57"/>
        <v>5.7817209207968751E-3</v>
      </c>
      <c r="AC110">
        <f t="shared" si="57"/>
        <v>5.797519005435397E-3</v>
      </c>
      <c r="AD110">
        <f t="shared" si="57"/>
        <v>5.7863555590731575E-3</v>
      </c>
      <c r="AE110">
        <f t="shared" si="57"/>
        <v>5.8208098891624873E-3</v>
      </c>
      <c r="AF110">
        <f t="shared" si="57"/>
        <v>5.8165406581758934E-3</v>
      </c>
      <c r="AG110">
        <f t="shared" si="57"/>
        <v>5.8160325756545271E-3</v>
      </c>
      <c r="AH110">
        <f t="shared" si="57"/>
        <v>5.8181026645892876E-3</v>
      </c>
      <c r="AI110" t="e">
        <f t="shared" si="57"/>
        <v>#N/A</v>
      </c>
      <c r="AJ110" t="e">
        <f t="shared" si="57"/>
        <v>#N/A</v>
      </c>
    </row>
    <row r="111" spans="2:36" x14ac:dyDescent="0.45">
      <c r="B111" t="s">
        <v>1007</v>
      </c>
      <c r="C111">
        <f>C13/SUM(C$12:C$15,C$17:C$19)</f>
        <v>5.306320745504392E-2</v>
      </c>
      <c r="D111">
        <f t="shared" ref="D111:R111" si="58">D13/SUM(D$12:D$15,D$17:D$19)</f>
        <v>5.302919652044237E-2</v>
      </c>
      <c r="E111">
        <f t="shared" si="58"/>
        <v>5.2603468142187117E-2</v>
      </c>
      <c r="F111">
        <f t="shared" si="58"/>
        <v>5.2888868773707853E-2</v>
      </c>
      <c r="G111">
        <f t="shared" si="58"/>
        <v>5.2939549089451879E-2</v>
      </c>
      <c r="H111">
        <f t="shared" si="58"/>
        <v>5.1612926391102307E-2</v>
      </c>
      <c r="I111">
        <f t="shared" si="58"/>
        <v>5.2784957128561162E-2</v>
      </c>
      <c r="J111">
        <f t="shared" si="58"/>
        <v>5.1593068302273747E-2</v>
      </c>
      <c r="K111">
        <f t="shared" si="58"/>
        <v>5.1530130306780414E-2</v>
      </c>
      <c r="L111">
        <f t="shared" si="58"/>
        <v>5.1234215461274248E-2</v>
      </c>
      <c r="M111">
        <f t="shared" si="58"/>
        <v>5.128070157052704E-2</v>
      </c>
      <c r="N111">
        <f t="shared" si="58"/>
        <v>5.1643423765798759E-2</v>
      </c>
      <c r="O111">
        <f t="shared" si="58"/>
        <v>5.0931247795863117E-2</v>
      </c>
      <c r="P111">
        <f t="shared" si="58"/>
        <v>5.087844103586607E-2</v>
      </c>
      <c r="Q111">
        <f t="shared" si="58"/>
        <v>5.0999665420112986E-2</v>
      </c>
      <c r="R111">
        <f t="shared" si="58"/>
        <v>5.0790828512076454E-2</v>
      </c>
      <c r="S111">
        <f t="shared" si="57"/>
        <v>5.0561381196470044E-2</v>
      </c>
      <c r="T111">
        <f t="shared" si="57"/>
        <v>5.0521511104671686E-2</v>
      </c>
      <c r="U111">
        <f t="shared" si="57"/>
        <v>5.0235453049476929E-2</v>
      </c>
      <c r="V111">
        <f t="shared" si="57"/>
        <v>5.0360451546585715E-2</v>
      </c>
      <c r="W111">
        <f t="shared" si="57"/>
        <v>5.0332614850869636E-2</v>
      </c>
      <c r="X111">
        <f t="shared" si="57"/>
        <v>5.005991002136656E-2</v>
      </c>
      <c r="Y111">
        <f t="shared" si="57"/>
        <v>5.0080971333985869E-2</v>
      </c>
      <c r="Z111">
        <f t="shared" si="57"/>
        <v>5.0213632363259514E-2</v>
      </c>
      <c r="AA111">
        <f t="shared" si="57"/>
        <v>4.9993171881237551E-2</v>
      </c>
      <c r="AB111">
        <f t="shared" si="57"/>
        <v>4.9933633637326953E-2</v>
      </c>
      <c r="AC111">
        <f t="shared" si="57"/>
        <v>4.9995567697787749E-2</v>
      </c>
      <c r="AD111">
        <f t="shared" si="57"/>
        <v>4.9722452516037241E-2</v>
      </c>
      <c r="AE111">
        <f t="shared" si="57"/>
        <v>5.0017942844683284E-2</v>
      </c>
      <c r="AF111">
        <f t="shared" si="57"/>
        <v>4.9855284745361363E-2</v>
      </c>
      <c r="AG111">
        <f t="shared" si="57"/>
        <v>4.9744985169103959E-2</v>
      </c>
      <c r="AH111">
        <f t="shared" si="57"/>
        <v>4.9654115905897307E-2</v>
      </c>
      <c r="AI111" t="e">
        <f t="shared" si="57"/>
        <v>#N/A</v>
      </c>
      <c r="AJ111" t="e">
        <f t="shared" si="57"/>
        <v>#N/A</v>
      </c>
    </row>
    <row r="112" spans="2:36" x14ac:dyDescent="0.45">
      <c r="B112" t="s">
        <v>1008</v>
      </c>
      <c r="C112">
        <f>C14/SUM(C$12:C$15,C$17:C$19)</f>
        <v>0.17124687774752997</v>
      </c>
      <c r="D112">
        <f t="shared" si="57"/>
        <v>0.17068027122622131</v>
      </c>
      <c r="E112">
        <f t="shared" si="57"/>
        <v>0.16896474157836325</v>
      </c>
      <c r="F112">
        <f t="shared" si="57"/>
        <v>0.1673778781614281</v>
      </c>
      <c r="G112">
        <f t="shared" si="57"/>
        <v>0.16611012101579184</v>
      </c>
      <c r="H112">
        <f t="shared" si="57"/>
        <v>0.16466088237913026</v>
      </c>
      <c r="I112">
        <f t="shared" si="57"/>
        <v>0.16523310566810137</v>
      </c>
      <c r="J112">
        <f t="shared" si="57"/>
        <v>0.16406462521090942</v>
      </c>
      <c r="K112">
        <f t="shared" si="57"/>
        <v>0.16362718151627142</v>
      </c>
      <c r="L112">
        <f t="shared" si="57"/>
        <v>0.16271248067943034</v>
      </c>
      <c r="M112">
        <f t="shared" si="57"/>
        <v>0.16260141564554489</v>
      </c>
      <c r="N112">
        <f t="shared" si="57"/>
        <v>0.16349400374748405</v>
      </c>
      <c r="O112">
        <f t="shared" si="57"/>
        <v>0.16143263586578466</v>
      </c>
      <c r="P112">
        <f t="shared" si="57"/>
        <v>0.16111854570108436</v>
      </c>
      <c r="Q112">
        <f t="shared" si="57"/>
        <v>0.16125886493257388</v>
      </c>
      <c r="R112">
        <f t="shared" si="57"/>
        <v>0.16069367468350157</v>
      </c>
      <c r="S112">
        <f t="shared" si="57"/>
        <v>0.16003094972458534</v>
      </c>
      <c r="T112">
        <f t="shared" si="57"/>
        <v>0.15978794160589069</v>
      </c>
      <c r="U112">
        <f t="shared" si="57"/>
        <v>0.15898190614933211</v>
      </c>
      <c r="V112">
        <f t="shared" si="57"/>
        <v>0.15914059597709976</v>
      </c>
      <c r="W112">
        <f t="shared" si="57"/>
        <v>0.15894981209964282</v>
      </c>
      <c r="X112">
        <f t="shared" si="57"/>
        <v>0.1582114045743159</v>
      </c>
      <c r="Y112">
        <f t="shared" si="57"/>
        <v>0.15813672581649074</v>
      </c>
      <c r="Z112">
        <f t="shared" si="57"/>
        <v>0.15834085165175285</v>
      </c>
      <c r="AA112">
        <f t="shared" si="57"/>
        <v>0.15773173509863628</v>
      </c>
      <c r="AB112">
        <f t="shared" si="57"/>
        <v>0.1574890517721777</v>
      </c>
      <c r="AC112">
        <f t="shared" si="57"/>
        <v>0.1575398990428202</v>
      </c>
      <c r="AD112">
        <f t="shared" si="57"/>
        <v>0.15683918436435274</v>
      </c>
      <c r="AE112">
        <f t="shared" si="57"/>
        <v>0.15740412641458446</v>
      </c>
      <c r="AF112">
        <f t="shared" si="57"/>
        <v>0.15693868714375117</v>
      </c>
      <c r="AG112">
        <f t="shared" si="57"/>
        <v>0.15659489590590778</v>
      </c>
      <c r="AH112">
        <f t="shared" si="57"/>
        <v>0.15631702031720487</v>
      </c>
      <c r="AI112" t="e">
        <f t="shared" si="57"/>
        <v>#N/A</v>
      </c>
      <c r="AJ112" t="e">
        <f t="shared" si="57"/>
        <v>#N/A</v>
      </c>
    </row>
    <row r="113" spans="2:36" x14ac:dyDescent="0.45">
      <c r="B113" t="s">
        <v>1009</v>
      </c>
      <c r="C113">
        <f>C15/SUM(C$12:C$15,C$17:C$19)</f>
        <v>0.45546472421185685</v>
      </c>
      <c r="D113">
        <f t="shared" ref="D113:AJ113" si="59">D15/SUM(D$12:D$15,D$17:D$19)</f>
        <v>0.42657969245131044</v>
      </c>
      <c r="E113">
        <f t="shared" si="59"/>
        <v>0.41692535181995688</v>
      </c>
      <c r="F113">
        <f t="shared" si="59"/>
        <v>0.41118340202432457</v>
      </c>
      <c r="G113">
        <f t="shared" si="59"/>
        <v>0.40906833741039161</v>
      </c>
      <c r="H113">
        <f t="shared" si="59"/>
        <v>0.40840855033971291</v>
      </c>
      <c r="I113">
        <f t="shared" si="59"/>
        <v>0.39694026111056813</v>
      </c>
      <c r="J113">
        <f t="shared" si="59"/>
        <v>0.39857090660255362</v>
      </c>
      <c r="K113">
        <f t="shared" si="59"/>
        <v>0.39598860178673934</v>
      </c>
      <c r="L113">
        <f t="shared" si="59"/>
        <v>0.39541701078104369</v>
      </c>
      <c r="M113">
        <f t="shared" si="59"/>
        <v>0.39245914298267148</v>
      </c>
      <c r="N113">
        <f t="shared" si="59"/>
        <v>0.38701938159534011</v>
      </c>
      <c r="O113">
        <f t="shared" si="59"/>
        <v>0.39070709466888154</v>
      </c>
      <c r="P113">
        <f t="shared" si="59"/>
        <v>0.38912891474540945</v>
      </c>
      <c r="Q113">
        <f t="shared" si="59"/>
        <v>0.38634239821138899</v>
      </c>
      <c r="R113">
        <f t="shared" si="59"/>
        <v>0.38545708340266838</v>
      </c>
      <c r="S113">
        <f t="shared" si="59"/>
        <v>0.38547727351639438</v>
      </c>
      <c r="T113">
        <f t="shared" si="59"/>
        <v>0.38425796412681473</v>
      </c>
      <c r="U113">
        <f t="shared" si="59"/>
        <v>0.38503403430981503</v>
      </c>
      <c r="V113">
        <f t="shared" si="59"/>
        <v>0.38269723247130566</v>
      </c>
      <c r="W113">
        <f t="shared" si="59"/>
        <v>0.38159174858181155</v>
      </c>
      <c r="X113">
        <f t="shared" si="59"/>
        <v>0.38239697202975492</v>
      </c>
      <c r="Y113">
        <f t="shared" si="59"/>
        <v>0.38107067911444326</v>
      </c>
      <c r="Z113">
        <f t="shared" si="59"/>
        <v>0.37888946546554741</v>
      </c>
      <c r="AA113">
        <f t="shared" si="59"/>
        <v>0.37945659020107569</v>
      </c>
      <c r="AB113">
        <f t="shared" si="59"/>
        <v>0.37886790072221432</v>
      </c>
      <c r="AC113">
        <f t="shared" si="59"/>
        <v>0.37736045484731079</v>
      </c>
      <c r="AD113">
        <f t="shared" si="59"/>
        <v>0.37841970508667505</v>
      </c>
      <c r="AE113">
        <f t="shared" si="59"/>
        <v>0.37543533805773749</v>
      </c>
      <c r="AF113">
        <f t="shared" si="59"/>
        <v>0.37589362289915373</v>
      </c>
      <c r="AG113">
        <f t="shared" si="59"/>
        <v>0.37585288701855507</v>
      </c>
      <c r="AH113">
        <f t="shared" si="59"/>
        <v>0.37563035279666906</v>
      </c>
      <c r="AI113" t="e">
        <f t="shared" si="59"/>
        <v>#N/A</v>
      </c>
      <c r="AJ113" t="e">
        <f t="shared" si="59"/>
        <v>#N/A</v>
      </c>
    </row>
    <row r="114" spans="2:36" x14ac:dyDescent="0.45">
      <c r="B114" s="5" t="s">
        <v>1010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45">
      <c r="B115" t="s">
        <v>1011</v>
      </c>
      <c r="C115">
        <f t="shared" ref="C115:AJ115" si="60">C17/SUM(C$12:C$15,C$17:C$19)</f>
        <v>1.1398100482040978E-2</v>
      </c>
      <c r="D115">
        <f t="shared" si="60"/>
        <v>1.0964929291447972E-2</v>
      </c>
      <c r="E115">
        <f t="shared" si="60"/>
        <v>1.0838394034846356E-2</v>
      </c>
      <c r="F115">
        <f t="shared" si="60"/>
        <v>1.083205566908566E-2</v>
      </c>
      <c r="G115">
        <f t="shared" si="60"/>
        <v>1.0751071807543854E-2</v>
      </c>
      <c r="H115">
        <f t="shared" si="60"/>
        <v>1.0728912782718087E-2</v>
      </c>
      <c r="I115">
        <f t="shared" si="60"/>
        <v>1.0726607048377313E-2</v>
      </c>
      <c r="J115">
        <f t="shared" si="60"/>
        <v>1.0590807355459269E-2</v>
      </c>
      <c r="K115">
        <f t="shared" si="60"/>
        <v>1.0552285078424543E-2</v>
      </c>
      <c r="L115">
        <f t="shared" si="60"/>
        <v>1.0544972095479962E-2</v>
      </c>
      <c r="M115">
        <f t="shared" si="60"/>
        <v>1.0504218342619701E-2</v>
      </c>
      <c r="N115">
        <f t="shared" si="60"/>
        <v>1.0440266110745796E-2</v>
      </c>
      <c r="O115">
        <f t="shared" si="60"/>
        <v>1.0497433992276945E-2</v>
      </c>
      <c r="P115">
        <f t="shared" si="60"/>
        <v>1.0471268517744436E-2</v>
      </c>
      <c r="Q115">
        <f t="shared" si="60"/>
        <v>1.0428684760862467E-2</v>
      </c>
      <c r="R115">
        <f t="shared" si="60"/>
        <v>1.0400315971593892E-2</v>
      </c>
      <c r="S115">
        <f t="shared" si="60"/>
        <v>1.0392429807187006E-2</v>
      </c>
      <c r="T115">
        <f t="shared" si="60"/>
        <v>1.0370862599366971E-2</v>
      </c>
      <c r="U115">
        <f t="shared" si="60"/>
        <v>1.0377483838572395E-2</v>
      </c>
      <c r="V115">
        <f t="shared" si="60"/>
        <v>1.0341631069392251E-2</v>
      </c>
      <c r="W115">
        <f t="shared" si="60"/>
        <v>1.0322722143647628E-2</v>
      </c>
      <c r="X115">
        <f t="shared" si="60"/>
        <v>1.0333267993678695E-2</v>
      </c>
      <c r="Y115">
        <f t="shared" si="60"/>
        <v>1.0311441358491207E-2</v>
      </c>
      <c r="Z115">
        <f t="shared" si="60"/>
        <v>1.0278409194038713E-2</v>
      </c>
      <c r="AA115">
        <f t="shared" si="60"/>
        <v>1.0284859534616032E-2</v>
      </c>
      <c r="AB115">
        <f t="shared" si="60"/>
        <v>1.0274117601924225E-2</v>
      </c>
      <c r="AC115">
        <f t="shared" si="60"/>
        <v>1.0250969872928067E-2</v>
      </c>
      <c r="AD115">
        <f t="shared" si="60"/>
        <v>1.0265604446088835E-2</v>
      </c>
      <c r="AE115">
        <f t="shared" si="60"/>
        <v>1.0221716738458715E-2</v>
      </c>
      <c r="AF115">
        <f t="shared" si="60"/>
        <v>1.02248419960647E-2</v>
      </c>
      <c r="AG115">
        <f t="shared" si="60"/>
        <v>1.0222049867602548E-2</v>
      </c>
      <c r="AH115">
        <f t="shared" si="60"/>
        <v>1.0215754386820527E-2</v>
      </c>
      <c r="AI115" t="e">
        <f t="shared" si="60"/>
        <v>#N/A</v>
      </c>
      <c r="AJ115" t="e">
        <f t="shared" si="60"/>
        <v>#N/A</v>
      </c>
    </row>
    <row r="116" spans="2:36" x14ac:dyDescent="0.45">
      <c r="B116" s="5" t="s">
        <v>1056</v>
      </c>
      <c r="C116">
        <f>C18/SUM(C$12:C$15,C$17:C$19)</f>
        <v>0.25010850187431954</v>
      </c>
      <c r="D116">
        <f t="shared" ref="D116:AJ116" si="61">D18/SUM(D$12:D$15,D$17:D$19)</f>
        <v>0.27644994293112807</v>
      </c>
      <c r="E116">
        <f t="shared" si="61"/>
        <v>0.28628183518949529</v>
      </c>
      <c r="F116">
        <f t="shared" si="61"/>
        <v>0.29145759520679065</v>
      </c>
      <c r="G116">
        <f t="shared" si="61"/>
        <v>0.29397507211636786</v>
      </c>
      <c r="H116">
        <f t="shared" si="61"/>
        <v>0.2958722176732102</v>
      </c>
      <c r="I116">
        <f t="shared" si="61"/>
        <v>0.30465632556281524</v>
      </c>
      <c r="J116">
        <f t="shared" si="61"/>
        <v>0.30480044356442298</v>
      </c>
      <c r="K116">
        <f t="shared" si="61"/>
        <v>0.30741891888455969</v>
      </c>
      <c r="L116">
        <f t="shared" si="61"/>
        <v>0.30848199762022865</v>
      </c>
      <c r="M116">
        <f t="shared" si="61"/>
        <v>0.31121666094479133</v>
      </c>
      <c r="N116">
        <f t="shared" si="61"/>
        <v>0.31550292154074783</v>
      </c>
      <c r="O116">
        <f t="shared" si="61"/>
        <v>0.31341903820306161</v>
      </c>
      <c r="P116">
        <f t="shared" si="61"/>
        <v>0.31503814397749497</v>
      </c>
      <c r="Q116">
        <f t="shared" si="61"/>
        <v>0.31744846924315484</v>
      </c>
      <c r="R116">
        <f t="shared" si="61"/>
        <v>0.31851929114342603</v>
      </c>
      <c r="S116">
        <f t="shared" si="61"/>
        <v>0.31886163805170625</v>
      </c>
      <c r="T116">
        <f t="shared" si="61"/>
        <v>0.32010608583779326</v>
      </c>
      <c r="U116">
        <f t="shared" si="61"/>
        <v>0.31986833810574294</v>
      </c>
      <c r="V116">
        <f t="shared" si="61"/>
        <v>0.32189149077935597</v>
      </c>
      <c r="W116">
        <f t="shared" si="61"/>
        <v>0.3230074893200387</v>
      </c>
      <c r="X116">
        <f t="shared" si="61"/>
        <v>0.32269195364103986</v>
      </c>
      <c r="Y116">
        <f t="shared" si="61"/>
        <v>0.32393032629959601</v>
      </c>
      <c r="Z116">
        <f t="shared" si="61"/>
        <v>0.32578956010165228</v>
      </c>
      <c r="AA116">
        <f t="shared" si="61"/>
        <v>0.32561503229099159</v>
      </c>
      <c r="AB116">
        <f t="shared" si="61"/>
        <v>0.32628086616920782</v>
      </c>
      <c r="AC116">
        <f t="shared" si="61"/>
        <v>0.32762408795718945</v>
      </c>
      <c r="AD116">
        <f t="shared" si="61"/>
        <v>0.32704081937956042</v>
      </c>
      <c r="AE116">
        <f t="shared" si="61"/>
        <v>0.32938628706679979</v>
      </c>
      <c r="AF116">
        <f t="shared" si="61"/>
        <v>0.32919904831171171</v>
      </c>
      <c r="AG116">
        <f t="shared" si="61"/>
        <v>0.32942047655866924</v>
      </c>
      <c r="AH116">
        <f t="shared" si="61"/>
        <v>0.32976209935382267</v>
      </c>
      <c r="AI116" t="e">
        <f t="shared" si="61"/>
        <v>#N/A</v>
      </c>
      <c r="AJ116" t="e">
        <f t="shared" si="61"/>
        <v>#N/A</v>
      </c>
    </row>
    <row r="117" spans="2:36" x14ac:dyDescent="0.45">
      <c r="B117" s="5" t="s">
        <v>1057</v>
      </c>
      <c r="C117">
        <f>C19/SUM(C$12:C$15,C$17:C$19)</f>
        <v>5.3767903454653217E-2</v>
      </c>
      <c r="D117">
        <f t="shared" ref="D117:AJ117" si="62">D19/SUM(D$12:D$15,D$17:D$19)</f>
        <v>5.707294168129317E-2</v>
      </c>
      <c r="E117">
        <f t="shared" si="62"/>
        <v>5.9065035299378926E-2</v>
      </c>
      <c r="F117">
        <f t="shared" si="62"/>
        <v>6.087373919193146E-2</v>
      </c>
      <c r="G117">
        <f t="shared" si="62"/>
        <v>6.1730599812407833E-2</v>
      </c>
      <c r="H117">
        <f t="shared" si="62"/>
        <v>6.3251723148126979E-2</v>
      </c>
      <c r="I117">
        <f t="shared" si="62"/>
        <v>6.4103997368069654E-2</v>
      </c>
      <c r="J117">
        <f t="shared" si="62"/>
        <v>6.4819894322450056E-2</v>
      </c>
      <c r="K117">
        <f t="shared" si="62"/>
        <v>6.5299047236514321E-2</v>
      </c>
      <c r="L117">
        <f t="shared" si="62"/>
        <v>6.6014606534152767E-2</v>
      </c>
      <c r="M117">
        <f t="shared" si="62"/>
        <v>6.6311624787625797E-2</v>
      </c>
      <c r="N117">
        <f t="shared" si="62"/>
        <v>6.6157397848206748E-2</v>
      </c>
      <c r="O117">
        <f t="shared" si="62"/>
        <v>6.7348068999075417E-2</v>
      </c>
      <c r="P117">
        <f t="shared" si="62"/>
        <v>6.7684850058957774E-2</v>
      </c>
      <c r="Q117">
        <f t="shared" si="62"/>
        <v>6.7801526657657596E-2</v>
      </c>
      <c r="R117">
        <f t="shared" si="62"/>
        <v>6.8425883701735427E-2</v>
      </c>
      <c r="S117">
        <f t="shared" si="62"/>
        <v>6.8965589555536902E-2</v>
      </c>
      <c r="T117">
        <f t="shared" si="62"/>
        <v>6.9231691603412651E-2</v>
      </c>
      <c r="U117">
        <f t="shared" si="62"/>
        <v>6.9788391284118304E-2</v>
      </c>
      <c r="V117">
        <f t="shared" si="62"/>
        <v>6.9826424071305668E-2</v>
      </c>
      <c r="W117">
        <f t="shared" si="62"/>
        <v>7.0042595422886642E-2</v>
      </c>
      <c r="X117">
        <f t="shared" si="62"/>
        <v>7.0564009605698641E-2</v>
      </c>
      <c r="Y117">
        <f t="shared" si="62"/>
        <v>7.0711452321710416E-2</v>
      </c>
      <c r="Z117">
        <f t="shared" si="62"/>
        <v>7.0703720816228194E-2</v>
      </c>
      <c r="AA117">
        <f t="shared" si="62"/>
        <v>7.1142998611510411E-2</v>
      </c>
      <c r="AB117">
        <f t="shared" si="62"/>
        <v>7.1372709176352273E-2</v>
      </c>
      <c r="AC117">
        <f t="shared" si="62"/>
        <v>7.1431501576528417E-2</v>
      </c>
      <c r="AD117">
        <f t="shared" si="62"/>
        <v>7.1925878648212496E-2</v>
      </c>
      <c r="AE117">
        <f t="shared" si="62"/>
        <v>7.1713778988573729E-2</v>
      </c>
      <c r="AF117">
        <f t="shared" si="62"/>
        <v>7.2071974245781392E-2</v>
      </c>
      <c r="AG117">
        <f t="shared" si="62"/>
        <v>7.2348672904506778E-2</v>
      </c>
      <c r="AH117">
        <f t="shared" si="62"/>
        <v>7.2602554574996425E-2</v>
      </c>
      <c r="AI117" t="e">
        <f t="shared" si="62"/>
        <v>#N/A</v>
      </c>
      <c r="AJ117" t="e">
        <f t="shared" si="62"/>
        <v>#N/A</v>
      </c>
    </row>
    <row r="118" spans="2:36" x14ac:dyDescent="0.45">
      <c r="B118" s="5"/>
    </row>
    <row r="119" spans="2:36" x14ac:dyDescent="0.45">
      <c r="B119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0"/>
  <sheetViews>
    <sheetView zoomScaleNormal="100" workbookViewId="0"/>
  </sheetViews>
  <sheetFormatPr defaultRowHeight="14.25" x14ac:dyDescent="0.45"/>
  <cols>
    <col min="1" max="1" width="26.1328125" customWidth="1"/>
    <col min="2" max="2" width="15.86328125" customWidth="1"/>
    <col min="3" max="35" width="10.59765625" bestFit="1" customWidth="1"/>
  </cols>
  <sheetData>
    <row r="1" spans="1:35" x14ac:dyDescent="0.45">
      <c r="A1" s="1" t="s">
        <v>1078</v>
      </c>
    </row>
    <row r="2" spans="1:35" s="1" customFormat="1" x14ac:dyDescent="0.45">
      <c r="B2" s="1">
        <v>2017</v>
      </c>
      <c r="C2" s="1">
        <v>2018</v>
      </c>
      <c r="D2" s="1">
        <v>2019</v>
      </c>
      <c r="E2" s="1">
        <v>2020</v>
      </c>
      <c r="F2" s="1">
        <v>2021</v>
      </c>
      <c r="G2" s="1">
        <v>2022</v>
      </c>
      <c r="H2" s="1">
        <v>2023</v>
      </c>
      <c r="I2" s="1">
        <v>2024</v>
      </c>
      <c r="J2" s="1">
        <v>2025</v>
      </c>
      <c r="K2" s="1">
        <v>2026</v>
      </c>
      <c r="L2" s="1">
        <v>2027</v>
      </c>
      <c r="M2" s="1">
        <v>2028</v>
      </c>
      <c r="N2" s="1">
        <v>2029</v>
      </c>
      <c r="O2" s="1">
        <v>2030</v>
      </c>
      <c r="P2" s="1">
        <v>2031</v>
      </c>
      <c r="Q2" s="1">
        <v>2032</v>
      </c>
      <c r="R2" s="1">
        <v>2033</v>
      </c>
      <c r="S2" s="1">
        <v>2034</v>
      </c>
      <c r="T2" s="1">
        <v>2035</v>
      </c>
      <c r="U2" s="1">
        <v>2036</v>
      </c>
      <c r="V2" s="1">
        <v>2037</v>
      </c>
      <c r="W2" s="1">
        <v>2038</v>
      </c>
      <c r="X2" s="1">
        <v>2039</v>
      </c>
      <c r="Y2" s="1">
        <v>2040</v>
      </c>
      <c r="Z2" s="1">
        <v>2041</v>
      </c>
      <c r="AA2" s="1">
        <v>2042</v>
      </c>
      <c r="AB2" s="1">
        <v>2043</v>
      </c>
      <c r="AC2" s="1">
        <v>2044</v>
      </c>
      <c r="AD2" s="1">
        <v>2045</v>
      </c>
      <c r="AE2" s="1">
        <v>2046</v>
      </c>
      <c r="AF2" s="1">
        <v>2047</v>
      </c>
      <c r="AG2" s="1">
        <v>2048</v>
      </c>
      <c r="AH2" s="1">
        <v>2049</v>
      </c>
      <c r="AI2" s="1">
        <v>2050</v>
      </c>
    </row>
    <row r="3" spans="1:35" x14ac:dyDescent="0.45">
      <c r="A3" t="s">
        <v>1006</v>
      </c>
      <c r="B3">
        <f>'AEO 53'!C284</f>
        <v>0</v>
      </c>
      <c r="C3">
        <f>'AEO 53'!D284</f>
        <v>0</v>
      </c>
      <c r="D3">
        <f>'AEO 53'!E284</f>
        <v>0</v>
      </c>
      <c r="E3">
        <f>'AEO 53'!F284</f>
        <v>0</v>
      </c>
      <c r="F3">
        <f>'AEO 53'!G284</f>
        <v>0</v>
      </c>
      <c r="G3">
        <f>'AEO 53'!H284</f>
        <v>0</v>
      </c>
      <c r="H3">
        <f>'AEO 53'!I284</f>
        <v>0</v>
      </c>
      <c r="I3">
        <f>'AEO 53'!J284</f>
        <v>0</v>
      </c>
      <c r="J3">
        <f>'AEO 53'!K284</f>
        <v>0</v>
      </c>
      <c r="K3">
        <f>'AEO 53'!L284</f>
        <v>0</v>
      </c>
      <c r="L3">
        <f>'AEO 53'!M284</f>
        <v>0</v>
      </c>
      <c r="M3">
        <f>'AEO 53'!N284</f>
        <v>0</v>
      </c>
      <c r="N3">
        <f>'AEO 53'!O284</f>
        <v>0</v>
      </c>
      <c r="O3">
        <f>'AEO 53'!P284</f>
        <v>0</v>
      </c>
      <c r="P3">
        <f>'AEO 53'!Q284</f>
        <v>0</v>
      </c>
      <c r="Q3">
        <f>'AEO 53'!R284</f>
        <v>0</v>
      </c>
      <c r="R3">
        <f>'AEO 53'!S284</f>
        <v>0</v>
      </c>
      <c r="S3">
        <f>'AEO 53'!T284</f>
        <v>0</v>
      </c>
      <c r="T3">
        <f>'AEO 53'!U284</f>
        <v>0</v>
      </c>
      <c r="U3">
        <f>'AEO 53'!V284</f>
        <v>0</v>
      </c>
      <c r="V3">
        <f>'AEO 53'!W284</f>
        <v>0</v>
      </c>
      <c r="W3">
        <f>'AEO 53'!X284</f>
        <v>0</v>
      </c>
      <c r="X3">
        <f>'AEO 53'!Y284</f>
        <v>0</v>
      </c>
      <c r="Y3">
        <f>'AEO 53'!Z284</f>
        <v>0</v>
      </c>
      <c r="Z3">
        <f>'AEO 53'!AA284</f>
        <v>0</v>
      </c>
      <c r="AA3">
        <f>'AEO 53'!AB284</f>
        <v>0</v>
      </c>
      <c r="AB3">
        <f>'AEO 53'!AC284</f>
        <v>0</v>
      </c>
      <c r="AC3">
        <f>'AEO 53'!AD284</f>
        <v>0</v>
      </c>
      <c r="AD3">
        <f>'AEO 53'!AE284</f>
        <v>0</v>
      </c>
      <c r="AE3">
        <f>'AEO 53'!AF284</f>
        <v>0</v>
      </c>
      <c r="AF3">
        <f>'AEO 53'!AG284</f>
        <v>0</v>
      </c>
      <c r="AG3">
        <f>'AEO 53'!AH284</f>
        <v>0</v>
      </c>
      <c r="AH3" t="str">
        <f>'AEO 53'!AI284</f>
        <v>- -</v>
      </c>
      <c r="AI3">
        <f>'AEO 53'!AJ284</f>
        <v>0</v>
      </c>
    </row>
    <row r="4" spans="1:35" x14ac:dyDescent="0.45">
      <c r="A4" t="s">
        <v>1007</v>
      </c>
      <c r="B4" s="28">
        <f>'AEO 53'!C285</f>
        <v>88.290947000000003</v>
      </c>
      <c r="C4" s="28">
        <f>'AEO 53'!D285</f>
        <v>86.258285999999998</v>
      </c>
      <c r="D4" s="28">
        <f>'AEO 53'!E285</f>
        <v>83.935883000000004</v>
      </c>
      <c r="E4" s="28">
        <f>'AEO 53'!F285</f>
        <v>81.452483999999998</v>
      </c>
      <c r="F4" s="28">
        <f>'AEO 53'!G285</f>
        <v>79.527373999999995</v>
      </c>
      <c r="G4" s="28">
        <f>'AEO 53'!H285</f>
        <v>77.926940999999999</v>
      </c>
      <c r="H4" s="28">
        <f>'AEO 53'!I285</f>
        <v>76.285690000000002</v>
      </c>
      <c r="I4" s="28">
        <f>'AEO 53'!J285</f>
        <v>75.229263000000003</v>
      </c>
      <c r="J4" s="28">
        <f>'AEO 53'!K285</f>
        <v>74.230620999999999</v>
      </c>
      <c r="K4" s="28">
        <f>'AEO 53'!L285</f>
        <v>73.280951999999999</v>
      </c>
      <c r="L4" s="28">
        <f>'AEO 53'!M285</f>
        <v>72.377685999999997</v>
      </c>
      <c r="M4" s="28">
        <f>'AEO 53'!N285</f>
        <v>71.518730000000005</v>
      </c>
      <c r="N4" s="28">
        <f>'AEO 53'!O285</f>
        <v>70.702567999999999</v>
      </c>
      <c r="O4" s="28">
        <f>'AEO 53'!P285</f>
        <v>69.927689000000001</v>
      </c>
      <c r="P4" s="28">
        <f>'AEO 53'!Q285</f>
        <v>69.191422000000003</v>
      </c>
      <c r="Q4" s="28">
        <f>'AEO 53'!R285</f>
        <v>68.425110000000004</v>
      </c>
      <c r="R4" s="28">
        <f>'AEO 53'!S285</f>
        <v>67.681022999999996</v>
      </c>
      <c r="S4" s="28">
        <f>'AEO 53'!T285</f>
        <v>66.971007999999998</v>
      </c>
      <c r="T4" s="28">
        <f>'AEO 53'!U285</f>
        <v>66.293593999999999</v>
      </c>
      <c r="U4" s="28">
        <f>'AEO 53'!V285</f>
        <v>65.647423000000003</v>
      </c>
      <c r="V4" s="28">
        <f>'AEO 53'!W285</f>
        <v>65.030959999999993</v>
      </c>
      <c r="W4" s="28">
        <f>'AEO 53'!X285</f>
        <v>64.442986000000005</v>
      </c>
      <c r="X4" s="28">
        <f>'AEO 53'!Y285</f>
        <v>63.884357000000001</v>
      </c>
      <c r="Y4" s="28">
        <f>'AEO 53'!Z285</f>
        <v>63.351134999999999</v>
      </c>
      <c r="Z4" s="28">
        <f>'AEO 53'!AA285</f>
        <v>62.842182000000001</v>
      </c>
      <c r="AA4" s="28">
        <f>'AEO 53'!AB285</f>
        <v>62.356388000000003</v>
      </c>
      <c r="AB4" s="28">
        <f>'AEO 53'!AC285</f>
        <v>61.892673000000002</v>
      </c>
      <c r="AC4" s="28">
        <f>'AEO 53'!AD285</f>
        <v>61.450122999999998</v>
      </c>
      <c r="AD4" s="28">
        <f>'AEO 53'!AE285</f>
        <v>61.027782000000002</v>
      </c>
      <c r="AE4" s="28">
        <f>'AEO 53'!AF285</f>
        <v>60.624671999999997</v>
      </c>
      <c r="AF4" s="28">
        <f>'AEO 53'!AG285</f>
        <v>60.239986000000002</v>
      </c>
      <c r="AG4" s="28">
        <f>'AEO 53'!AH285</f>
        <v>59.866638000000002</v>
      </c>
      <c r="AH4" s="28">
        <f>'AEO 53'!AI285</f>
        <v>-1.2455000000000001E-2</v>
      </c>
      <c r="AI4" s="28">
        <f>'AEO 53'!AJ285</f>
        <v>0</v>
      </c>
    </row>
    <row r="5" spans="1:35" x14ac:dyDescent="0.45">
      <c r="A5" t="s">
        <v>1008</v>
      </c>
      <c r="B5" s="29">
        <f t="shared" ref="B5:D5" si="0">TREND($E5:$N5,$E$2:$N$2,B$2)</f>
        <v>71.443279000000075</v>
      </c>
      <c r="C5" s="29">
        <f t="shared" si="0"/>
        <v>70.367325266666739</v>
      </c>
      <c r="D5" s="29">
        <f t="shared" si="0"/>
        <v>69.291371533333404</v>
      </c>
      <c r="E5" s="28">
        <f>'AEO 53'!F286</f>
        <v>69.008071999999999</v>
      </c>
      <c r="F5" s="28">
        <f>'AEO 53'!G286</f>
        <v>67.318923999999996</v>
      </c>
      <c r="G5" s="28">
        <f>'AEO 53'!H286</f>
        <v>65.927841000000001</v>
      </c>
      <c r="H5" s="28">
        <f>'AEO 53'!I286</f>
        <v>64.437927000000002</v>
      </c>
      <c r="I5" s="28">
        <f>'AEO 53'!J286</f>
        <v>63.423732999999999</v>
      </c>
      <c r="J5" s="28">
        <f>'AEO 53'!K286</f>
        <v>62.462218999999997</v>
      </c>
      <c r="K5" s="28">
        <f>'AEO 53'!L286</f>
        <v>61.549014999999997</v>
      </c>
      <c r="L5" s="28">
        <f>'AEO 53'!M286</f>
        <v>60.681168</v>
      </c>
      <c r="M5" s="28">
        <f>'AEO 53'!N286</f>
        <v>59.855941999999999</v>
      </c>
      <c r="N5" s="28">
        <f>'AEO 53'!O286</f>
        <v>59.071418999999999</v>
      </c>
      <c r="O5" s="28">
        <f>'AEO 53'!P286</f>
        <v>58.325809</v>
      </c>
      <c r="P5" s="28">
        <f>'AEO 53'!Q286</f>
        <v>57.617393</v>
      </c>
      <c r="Q5" s="28">
        <f>'AEO 53'!R286</f>
        <v>56.877563000000002</v>
      </c>
      <c r="R5" s="28">
        <f>'AEO 53'!S286</f>
        <v>56.158745000000003</v>
      </c>
      <c r="S5" s="28">
        <f>'AEO 53'!T286</f>
        <v>55.472900000000003</v>
      </c>
      <c r="T5" s="28">
        <f>'AEO 53'!U286</f>
        <v>54.818420000000003</v>
      </c>
      <c r="U5" s="28">
        <f>'AEO 53'!V286</f>
        <v>54.193916000000002</v>
      </c>
      <c r="V5" s="28">
        <f>'AEO 53'!W286</f>
        <v>53.598156000000003</v>
      </c>
      <c r="W5" s="28">
        <f>'AEO 53'!X286</f>
        <v>53.029761999999998</v>
      </c>
      <c r="X5" s="28">
        <f>'AEO 53'!Y286</f>
        <v>52.489693000000003</v>
      </c>
      <c r="Y5" s="28">
        <f>'AEO 53'!Z286</f>
        <v>51.974181999999999</v>
      </c>
      <c r="Z5" s="28">
        <f>'AEO 53'!AA286</f>
        <v>51.482117000000002</v>
      </c>
      <c r="AA5" s="28">
        <f>'AEO 53'!AB286</f>
        <v>51.012447000000002</v>
      </c>
      <c r="AB5" s="28">
        <f>'AEO 53'!AC286</f>
        <v>50.564177999999998</v>
      </c>
      <c r="AC5" s="28">
        <f>'AEO 53'!AD286</f>
        <v>50.136341000000002</v>
      </c>
      <c r="AD5" s="28">
        <f>'AEO 53'!AE286</f>
        <v>49.728026999999997</v>
      </c>
      <c r="AE5" s="28">
        <f>'AEO 53'!AF286</f>
        <v>49.338360000000002</v>
      </c>
      <c r="AF5" s="28">
        <f>'AEO 53'!AG286</f>
        <v>48.966495999999999</v>
      </c>
      <c r="AG5" s="28">
        <f>'AEO 53'!AH286</f>
        <v>48.605431000000003</v>
      </c>
      <c r="AH5" s="28" t="str">
        <f>'AEO 53'!AI286</f>
        <v>- -</v>
      </c>
      <c r="AI5" s="28">
        <f>'AEO 53'!AJ286</f>
        <v>0</v>
      </c>
    </row>
    <row r="6" spans="1:35" x14ac:dyDescent="0.45">
      <c r="A6" t="s">
        <v>1009</v>
      </c>
      <c r="B6" s="28">
        <f>'AEO 53'!C287</f>
        <v>73.881202999999999</v>
      </c>
      <c r="C6" s="28">
        <f>'AEO 53'!D287</f>
        <v>72.197577999999993</v>
      </c>
      <c r="D6" s="28">
        <f>'AEO 53'!E287</f>
        <v>70.324241999999998</v>
      </c>
      <c r="E6" s="28">
        <f>'AEO 53'!F287</f>
        <v>68.320862000000005</v>
      </c>
      <c r="F6" s="28">
        <f>'AEO 53'!G287</f>
        <v>66.701949999999997</v>
      </c>
      <c r="G6" s="28">
        <f>'AEO 53'!H287</f>
        <v>65.158714000000003</v>
      </c>
      <c r="H6" s="28">
        <f>'AEO 53'!I287</f>
        <v>63.314158999999997</v>
      </c>
      <c r="I6" s="28">
        <f>'AEO 53'!J287</f>
        <v>62.263621999999998</v>
      </c>
      <c r="J6" s="28">
        <f>'AEO 53'!K287</f>
        <v>61.270457999999998</v>
      </c>
      <c r="K6" s="28">
        <f>'AEO 53'!L287</f>
        <v>60.325729000000003</v>
      </c>
      <c r="L6" s="28">
        <f>'AEO 53'!M287</f>
        <v>59.427081999999999</v>
      </c>
      <c r="M6" s="28">
        <f>'AEO 53'!N287</f>
        <v>58.57246</v>
      </c>
      <c r="N6" s="28">
        <f>'AEO 53'!O287</f>
        <v>57.759861000000001</v>
      </c>
      <c r="O6" s="28">
        <f>'AEO 53'!P287</f>
        <v>56.987437999999997</v>
      </c>
      <c r="P6" s="28">
        <f>'AEO 53'!Q287</f>
        <v>56.253048</v>
      </c>
      <c r="Q6" s="28">
        <f>'AEO 53'!R287</f>
        <v>55.487929999999999</v>
      </c>
      <c r="R6" s="28">
        <f>'AEO 53'!S287</f>
        <v>54.745502000000002</v>
      </c>
      <c r="S6" s="28">
        <f>'AEO 53'!T287</f>
        <v>54.037117000000002</v>
      </c>
      <c r="T6" s="28">
        <f>'AEO 53'!U287</f>
        <v>53.361187000000001</v>
      </c>
      <c r="U6" s="28">
        <f>'AEO 53'!V287</f>
        <v>52.716285999999997</v>
      </c>
      <c r="V6" s="28">
        <f>'AEO 53'!W287</f>
        <v>52.101063000000003</v>
      </c>
      <c r="W6" s="28">
        <f>'AEO 53'!X287</f>
        <v>51.514225000000003</v>
      </c>
      <c r="X6" s="28">
        <f>'AEO 53'!Y287</f>
        <v>50.956642000000002</v>
      </c>
      <c r="Y6" s="28">
        <f>'AEO 53'!Z287</f>
        <v>50.424396999999999</v>
      </c>
      <c r="Z6" s="28">
        <f>'AEO 53'!AA287</f>
        <v>49.916355000000003</v>
      </c>
      <c r="AA6" s="28">
        <f>'AEO 53'!AB287</f>
        <v>49.431423000000002</v>
      </c>
      <c r="AB6" s="28">
        <f>'AEO 53'!AC287</f>
        <v>48.968567</v>
      </c>
      <c r="AC6" s="28">
        <f>'AEO 53'!AD287</f>
        <v>48.526806000000001</v>
      </c>
      <c r="AD6" s="28">
        <f>'AEO 53'!AE287</f>
        <v>48.10519</v>
      </c>
      <c r="AE6" s="28">
        <f>'AEO 53'!AF287</f>
        <v>47.702824</v>
      </c>
      <c r="AF6" s="28">
        <f>'AEO 53'!AG287</f>
        <v>47.318824999999997</v>
      </c>
      <c r="AG6" s="28">
        <f>'AEO 53'!AH287</f>
        <v>46.946171</v>
      </c>
      <c r="AH6" s="28">
        <f>'AEO 53'!AI287</f>
        <v>-1.4520999999999999E-2</v>
      </c>
      <c r="AI6" s="28">
        <f>'AEO 53'!AJ287</f>
        <v>0</v>
      </c>
    </row>
    <row r="7" spans="1:35" x14ac:dyDescent="0.45">
      <c r="A7" t="s">
        <v>1010</v>
      </c>
      <c r="B7" s="28">
        <f>'AEO 53'!C288</f>
        <v>84.575455000000005</v>
      </c>
      <c r="C7" s="28">
        <f>'AEO 53'!D288</f>
        <v>82.689521999999997</v>
      </c>
      <c r="D7" s="28">
        <f>'AEO 53'!E288</f>
        <v>80.609329000000002</v>
      </c>
      <c r="E7" s="28">
        <f>'AEO 53'!F288</f>
        <v>78.440460000000002</v>
      </c>
      <c r="F7" s="28">
        <f>'AEO 53'!G288</f>
        <v>76.478049999999996</v>
      </c>
      <c r="G7" s="28">
        <f>'AEO 53'!H288</f>
        <v>74.831717999999995</v>
      </c>
      <c r="H7" s="28">
        <f>'AEO 53'!I288</f>
        <v>73.012939000000003</v>
      </c>
      <c r="I7" s="28">
        <f>'AEO 53'!J288</f>
        <v>71.842995000000002</v>
      </c>
      <c r="J7" s="28">
        <f>'AEO 53'!K288</f>
        <v>70.727874999999997</v>
      </c>
      <c r="K7" s="28">
        <f>'AEO 53'!L288</f>
        <v>69.666732999999994</v>
      </c>
      <c r="L7" s="28">
        <f>'AEO 53'!M288</f>
        <v>68.657180999999994</v>
      </c>
      <c r="M7" s="28">
        <f>'AEO 53'!N288</f>
        <v>67.696686</v>
      </c>
      <c r="N7" s="28">
        <f>'AEO 53'!O288</f>
        <v>66.783355999999998</v>
      </c>
      <c r="O7" s="28">
        <f>'AEO 53'!P288</f>
        <v>65.914719000000005</v>
      </c>
      <c r="P7" s="28">
        <f>'AEO 53'!Q288</f>
        <v>65.088898</v>
      </c>
      <c r="Q7" s="28">
        <f>'AEO 53'!R288</f>
        <v>64.238937000000007</v>
      </c>
      <c r="R7" s="28">
        <f>'AEO 53'!S288</f>
        <v>63.415667999999997</v>
      </c>
      <c r="S7" s="28">
        <f>'AEO 53'!T288</f>
        <v>62.630130999999999</v>
      </c>
      <c r="T7" s="28">
        <f>'AEO 53'!U288</f>
        <v>61.880535000000002</v>
      </c>
      <c r="U7" s="28">
        <f>'AEO 53'!V288</f>
        <v>61.165325000000003</v>
      </c>
      <c r="V7" s="28">
        <f>'AEO 53'!W288</f>
        <v>60.483013</v>
      </c>
      <c r="W7" s="28">
        <f>'AEO 53'!X288</f>
        <v>59.832127</v>
      </c>
      <c r="X7" s="28">
        <f>'AEO 53'!Y288</f>
        <v>59.213653999999998</v>
      </c>
      <c r="Y7" s="28">
        <f>'AEO 53'!Z288</f>
        <v>58.623263999999999</v>
      </c>
      <c r="Z7" s="28">
        <f>'AEO 53'!AA288</f>
        <v>58.059688999999999</v>
      </c>
      <c r="AA7" s="28">
        <f>'AEO 53'!AB288</f>
        <v>57.521735999999997</v>
      </c>
      <c r="AB7" s="28">
        <f>'AEO 53'!AC288</f>
        <v>57.008223999999998</v>
      </c>
      <c r="AC7" s="28">
        <f>'AEO 53'!AD288</f>
        <v>56.518096999999997</v>
      </c>
      <c r="AD7" s="28">
        <f>'AEO 53'!AE288</f>
        <v>56.050303999999997</v>
      </c>
      <c r="AE7" s="28">
        <f>'AEO 53'!AF288</f>
        <v>55.603802000000002</v>
      </c>
      <c r="AF7" s="28">
        <f>'AEO 53'!AG288</f>
        <v>55.177681</v>
      </c>
      <c r="AG7" s="28">
        <f>'AEO 53'!AH288</f>
        <v>54.764781999999997</v>
      </c>
      <c r="AH7" s="28">
        <f>'AEO 53'!AI288</f>
        <v>-1.3920999999999999E-2</v>
      </c>
      <c r="AI7" s="28">
        <f>'AEO 53'!AJ288</f>
        <v>0</v>
      </c>
    </row>
    <row r="8" spans="1:35" x14ac:dyDescent="0.45">
      <c r="A8" t="s">
        <v>1011</v>
      </c>
      <c r="B8">
        <f>'AEO 53'!C289</f>
        <v>0</v>
      </c>
      <c r="C8">
        <f>'AEO 53'!D289</f>
        <v>0</v>
      </c>
      <c r="D8">
        <f>'AEO 53'!E289</f>
        <v>0</v>
      </c>
      <c r="E8">
        <f>'AEO 53'!F289</f>
        <v>0</v>
      </c>
      <c r="F8">
        <f>'AEO 53'!G289</f>
        <v>0</v>
      </c>
      <c r="G8">
        <f>'AEO 53'!H289</f>
        <v>0</v>
      </c>
      <c r="H8">
        <f>'AEO 53'!I289</f>
        <v>0</v>
      </c>
      <c r="I8">
        <f>'AEO 53'!J289</f>
        <v>0</v>
      </c>
      <c r="J8">
        <f>'AEO 53'!K289</f>
        <v>0</v>
      </c>
      <c r="K8">
        <f>'AEO 53'!L289</f>
        <v>0</v>
      </c>
      <c r="L8">
        <f>'AEO 53'!M289</f>
        <v>0</v>
      </c>
      <c r="M8">
        <f>'AEO 53'!N289</f>
        <v>0</v>
      </c>
      <c r="N8">
        <f>'AEO 53'!O289</f>
        <v>0</v>
      </c>
      <c r="O8">
        <f>'AEO 53'!P289</f>
        <v>0</v>
      </c>
      <c r="P8">
        <f>'AEO 53'!Q289</f>
        <v>0</v>
      </c>
      <c r="Q8">
        <f>'AEO 53'!R289</f>
        <v>0</v>
      </c>
      <c r="R8">
        <f>'AEO 53'!S289</f>
        <v>0</v>
      </c>
      <c r="S8">
        <f>'AEO 53'!T289</f>
        <v>0</v>
      </c>
      <c r="T8">
        <f>'AEO 53'!U289</f>
        <v>0</v>
      </c>
      <c r="U8">
        <f>'AEO 53'!V289</f>
        <v>0</v>
      </c>
      <c r="V8">
        <f>'AEO 53'!W289</f>
        <v>0</v>
      </c>
      <c r="W8">
        <f>'AEO 53'!X289</f>
        <v>0</v>
      </c>
      <c r="X8">
        <f>'AEO 53'!Y289</f>
        <v>0</v>
      </c>
      <c r="Y8">
        <f>'AEO 53'!Z289</f>
        <v>0</v>
      </c>
      <c r="Z8">
        <f>'AEO 53'!AA289</f>
        <v>0</v>
      </c>
      <c r="AA8">
        <f>'AEO 53'!AB289</f>
        <v>0</v>
      </c>
      <c r="AB8">
        <f>'AEO 53'!AC289</f>
        <v>0</v>
      </c>
      <c r="AC8">
        <f>'AEO 53'!AD289</f>
        <v>0</v>
      </c>
      <c r="AD8">
        <f>'AEO 53'!AE289</f>
        <v>0</v>
      </c>
      <c r="AE8">
        <f>'AEO 53'!AF289</f>
        <v>0</v>
      </c>
      <c r="AF8">
        <f>'AEO 53'!AG289</f>
        <v>0</v>
      </c>
      <c r="AG8">
        <f>'AEO 53'!AH289</f>
        <v>0</v>
      </c>
      <c r="AH8" t="str">
        <f>'AEO 53'!AI289</f>
        <v>- -</v>
      </c>
      <c r="AI8">
        <f>'AEO 53'!AJ289</f>
        <v>0</v>
      </c>
    </row>
    <row r="9" spans="1:35" x14ac:dyDescent="0.45">
      <c r="A9" t="s">
        <v>1080</v>
      </c>
      <c r="B9">
        <f>'AEO 53'!C290</f>
        <v>0</v>
      </c>
      <c r="C9">
        <f>'AEO 53'!D290</f>
        <v>0</v>
      </c>
      <c r="D9">
        <f>'AEO 53'!E290</f>
        <v>0</v>
      </c>
      <c r="E9">
        <f>'AEO 53'!F290</f>
        <v>0</v>
      </c>
      <c r="F9">
        <f>'AEO 53'!G290</f>
        <v>0</v>
      </c>
      <c r="G9">
        <f>'AEO 53'!H290</f>
        <v>0</v>
      </c>
      <c r="H9">
        <f>'AEO 53'!I290</f>
        <v>0</v>
      </c>
      <c r="I9">
        <f>'AEO 53'!J290</f>
        <v>0</v>
      </c>
      <c r="J9">
        <f>'AEO 53'!K290</f>
        <v>0</v>
      </c>
      <c r="K9">
        <f>'AEO 53'!L290</f>
        <v>0</v>
      </c>
      <c r="L9">
        <f>'AEO 53'!M290</f>
        <v>0</v>
      </c>
      <c r="M9">
        <f>'AEO 53'!N290</f>
        <v>0</v>
      </c>
      <c r="N9">
        <f>'AEO 53'!O290</f>
        <v>0</v>
      </c>
      <c r="O9">
        <f>'AEO 53'!P290</f>
        <v>0</v>
      </c>
      <c r="P9">
        <f>'AEO 53'!Q290</f>
        <v>0</v>
      </c>
      <c r="Q9">
        <f>'AEO 53'!R290</f>
        <v>0</v>
      </c>
      <c r="R9">
        <f>'AEO 53'!S290</f>
        <v>0</v>
      </c>
      <c r="S9">
        <f>'AEO 53'!T290</f>
        <v>0</v>
      </c>
      <c r="T9">
        <f>'AEO 53'!U290</f>
        <v>0</v>
      </c>
      <c r="U9">
        <f>'AEO 53'!V290</f>
        <v>0</v>
      </c>
      <c r="V9">
        <f>'AEO 53'!W290</f>
        <v>0</v>
      </c>
      <c r="W9">
        <f>'AEO 53'!X290</f>
        <v>0</v>
      </c>
      <c r="X9">
        <f>'AEO 53'!Y290</f>
        <v>0</v>
      </c>
      <c r="Y9">
        <f>'AEO 53'!Z290</f>
        <v>0</v>
      </c>
      <c r="Z9">
        <f>'AEO 53'!AA290</f>
        <v>0</v>
      </c>
      <c r="AA9">
        <f>'AEO 53'!AB290</f>
        <v>0</v>
      </c>
      <c r="AB9">
        <f>'AEO 53'!AC290</f>
        <v>0</v>
      </c>
      <c r="AC9">
        <f>'AEO 53'!AD290</f>
        <v>0</v>
      </c>
      <c r="AD9">
        <f>'AEO 53'!AE290</f>
        <v>0</v>
      </c>
      <c r="AE9">
        <f>'AEO 53'!AF290</f>
        <v>0</v>
      </c>
      <c r="AF9">
        <f>'AEO 53'!AG290</f>
        <v>0</v>
      </c>
      <c r="AG9">
        <f>'AEO 53'!AH290</f>
        <v>0</v>
      </c>
      <c r="AH9" t="str">
        <f>'AEO 53'!AI290</f>
        <v>- -</v>
      </c>
      <c r="AI9">
        <f>'AEO 53'!AJ290</f>
        <v>0</v>
      </c>
    </row>
    <row r="10" spans="1:35" x14ac:dyDescent="0.45">
      <c r="A10" t="s">
        <v>1081</v>
      </c>
      <c r="B10">
        <f>'AEO 53'!C291</f>
        <v>0</v>
      </c>
      <c r="C10">
        <f>'AEO 53'!D291</f>
        <v>0</v>
      </c>
      <c r="D10">
        <f>'AEO 53'!E291</f>
        <v>0</v>
      </c>
      <c r="E10">
        <f>'AEO 53'!F291</f>
        <v>0</v>
      </c>
      <c r="F10">
        <f>'AEO 53'!G291</f>
        <v>0</v>
      </c>
      <c r="G10">
        <f>'AEO 53'!H291</f>
        <v>0</v>
      </c>
      <c r="H10">
        <f>'AEO 53'!I291</f>
        <v>0</v>
      </c>
      <c r="I10">
        <f>'AEO 53'!J291</f>
        <v>0</v>
      </c>
      <c r="J10">
        <f>'AEO 53'!K291</f>
        <v>0</v>
      </c>
      <c r="K10">
        <f>'AEO 53'!L291</f>
        <v>0</v>
      </c>
      <c r="L10">
        <f>'AEO 53'!M291</f>
        <v>0</v>
      </c>
      <c r="M10">
        <f>'AEO 53'!N291</f>
        <v>0</v>
      </c>
      <c r="N10">
        <f>'AEO 53'!O291</f>
        <v>0</v>
      </c>
      <c r="O10">
        <f>'AEO 53'!P291</f>
        <v>0</v>
      </c>
      <c r="P10">
        <f>'AEO 53'!Q291</f>
        <v>0</v>
      </c>
      <c r="Q10">
        <f>'AEO 53'!R291</f>
        <v>0</v>
      </c>
      <c r="R10">
        <f>'AEO 53'!S291</f>
        <v>0</v>
      </c>
      <c r="S10">
        <f>'AEO 53'!T291</f>
        <v>0</v>
      </c>
      <c r="T10">
        <f>'AEO 53'!U291</f>
        <v>0</v>
      </c>
      <c r="U10">
        <f>'AEO 53'!V291</f>
        <v>0</v>
      </c>
      <c r="V10">
        <f>'AEO 53'!W291</f>
        <v>0</v>
      </c>
      <c r="W10">
        <f>'AEO 53'!X291</f>
        <v>0</v>
      </c>
      <c r="X10">
        <f>'AEO 53'!Y291</f>
        <v>0</v>
      </c>
      <c r="Y10">
        <f>'AEO 53'!Z291</f>
        <v>0</v>
      </c>
      <c r="Z10">
        <f>'AEO 53'!AA291</f>
        <v>0</v>
      </c>
      <c r="AA10">
        <f>'AEO 53'!AB291</f>
        <v>0</v>
      </c>
      <c r="AB10">
        <f>'AEO 53'!AC291</f>
        <v>0</v>
      </c>
      <c r="AC10">
        <f>'AEO 53'!AD291</f>
        <v>0</v>
      </c>
      <c r="AD10">
        <f>'AEO 53'!AE291</f>
        <v>0</v>
      </c>
      <c r="AE10">
        <f>'AEO 53'!AF291</f>
        <v>0</v>
      </c>
      <c r="AF10">
        <f>'AEO 53'!AG291</f>
        <v>0</v>
      </c>
      <c r="AG10">
        <f>'AEO 53'!AH291</f>
        <v>0</v>
      </c>
      <c r="AH10" t="str">
        <f>'AEO 53'!AI291</f>
        <v>- -</v>
      </c>
      <c r="AI10">
        <f>'AEO 53'!AJ291</f>
        <v>0</v>
      </c>
    </row>
    <row r="11" spans="1:35" x14ac:dyDescent="0.45">
      <c r="A11" t="s">
        <v>1005</v>
      </c>
      <c r="B11">
        <f>'AEO 53'!C292</f>
        <v>0</v>
      </c>
      <c r="C11">
        <f>'AEO 53'!D292</f>
        <v>0</v>
      </c>
      <c r="D11">
        <f>'AEO 53'!E292</f>
        <v>0</v>
      </c>
      <c r="E11">
        <f>'AEO 53'!F292</f>
        <v>0</v>
      </c>
      <c r="F11">
        <f>'AEO 53'!G292</f>
        <v>0</v>
      </c>
      <c r="G11">
        <f>'AEO 53'!H292</f>
        <v>0</v>
      </c>
      <c r="H11">
        <f>'AEO 53'!I292</f>
        <v>0</v>
      </c>
      <c r="I11">
        <f>'AEO 53'!J292</f>
        <v>0</v>
      </c>
      <c r="J11">
        <f>'AEO 53'!K292</f>
        <v>0</v>
      </c>
      <c r="K11">
        <f>'AEO 53'!L292</f>
        <v>0</v>
      </c>
      <c r="L11">
        <f>'AEO 53'!M292</f>
        <v>0</v>
      </c>
      <c r="M11">
        <f>'AEO 53'!N292</f>
        <v>0</v>
      </c>
      <c r="N11">
        <f>'AEO 53'!O292</f>
        <v>0</v>
      </c>
      <c r="O11">
        <f>'AEO 53'!P292</f>
        <v>0</v>
      </c>
      <c r="P11">
        <f>'AEO 53'!Q292</f>
        <v>0</v>
      </c>
      <c r="Q11">
        <f>'AEO 53'!R292</f>
        <v>0</v>
      </c>
      <c r="R11">
        <f>'AEO 53'!S292</f>
        <v>0</v>
      </c>
      <c r="S11">
        <f>'AEO 53'!T292</f>
        <v>0</v>
      </c>
      <c r="T11">
        <f>'AEO 53'!U292</f>
        <v>0</v>
      </c>
      <c r="U11">
        <f>'AEO 53'!V292</f>
        <v>0</v>
      </c>
      <c r="V11">
        <f>'AEO 53'!W292</f>
        <v>0</v>
      </c>
      <c r="W11">
        <f>'AEO 53'!X292</f>
        <v>0</v>
      </c>
      <c r="X11">
        <f>'AEO 53'!Y292</f>
        <v>0</v>
      </c>
      <c r="Y11">
        <f>'AEO 53'!Z292</f>
        <v>0</v>
      </c>
      <c r="Z11">
        <f>'AEO 53'!AA292</f>
        <v>0</v>
      </c>
      <c r="AA11">
        <f>'AEO 53'!AB292</f>
        <v>0</v>
      </c>
      <c r="AB11">
        <f>'AEO 53'!AC292</f>
        <v>0</v>
      </c>
      <c r="AC11">
        <f>'AEO 53'!AD292</f>
        <v>0</v>
      </c>
      <c r="AD11">
        <f>'AEO 53'!AE292</f>
        <v>0</v>
      </c>
      <c r="AE11">
        <f>'AEO 53'!AF292</f>
        <v>0</v>
      </c>
      <c r="AF11">
        <f>'AEO 53'!AG292</f>
        <v>0</v>
      </c>
      <c r="AG11">
        <f>'AEO 53'!AH292</f>
        <v>0</v>
      </c>
      <c r="AH11" t="str">
        <f>'AEO 53'!AI292</f>
        <v>- -</v>
      </c>
      <c r="AI11">
        <f>'AEO 53'!AJ292</f>
        <v>0</v>
      </c>
    </row>
    <row r="12" spans="1:35" x14ac:dyDescent="0.45">
      <c r="A12" t="s">
        <v>1012</v>
      </c>
      <c r="B12">
        <f>'AEO 53'!C293</f>
        <v>0</v>
      </c>
      <c r="C12">
        <f>'AEO 53'!D293</f>
        <v>0</v>
      </c>
      <c r="D12">
        <f>'AEO 53'!E293</f>
        <v>0</v>
      </c>
      <c r="E12">
        <f>'AEO 53'!F293</f>
        <v>0</v>
      </c>
      <c r="F12">
        <f>'AEO 53'!G293</f>
        <v>0</v>
      </c>
      <c r="G12">
        <f>'AEO 53'!H293</f>
        <v>0</v>
      </c>
      <c r="H12">
        <f>'AEO 53'!I293</f>
        <v>0</v>
      </c>
      <c r="I12">
        <f>'AEO 53'!J293</f>
        <v>0</v>
      </c>
      <c r="J12">
        <f>'AEO 53'!K293</f>
        <v>0</v>
      </c>
      <c r="K12">
        <f>'AEO 53'!L293</f>
        <v>0</v>
      </c>
      <c r="L12">
        <f>'AEO 53'!M293</f>
        <v>0</v>
      </c>
      <c r="M12">
        <f>'AEO 53'!N293</f>
        <v>0</v>
      </c>
      <c r="N12">
        <f>'AEO 53'!O293</f>
        <v>0</v>
      </c>
      <c r="O12">
        <f>'AEO 53'!P293</f>
        <v>0</v>
      </c>
      <c r="P12">
        <f>'AEO 53'!Q293</f>
        <v>0</v>
      </c>
      <c r="Q12">
        <f>'AEO 53'!R293</f>
        <v>0</v>
      </c>
      <c r="R12">
        <f>'AEO 53'!S293</f>
        <v>0</v>
      </c>
      <c r="S12">
        <f>'AEO 53'!T293</f>
        <v>0</v>
      </c>
      <c r="T12">
        <f>'AEO 53'!U293</f>
        <v>0</v>
      </c>
      <c r="U12">
        <f>'AEO 53'!V293</f>
        <v>0</v>
      </c>
      <c r="V12">
        <f>'AEO 53'!W293</f>
        <v>0</v>
      </c>
      <c r="W12">
        <f>'AEO 53'!X293</f>
        <v>0</v>
      </c>
      <c r="X12">
        <f>'AEO 53'!Y293</f>
        <v>0</v>
      </c>
      <c r="Y12">
        <f>'AEO 53'!Z293</f>
        <v>0</v>
      </c>
      <c r="Z12">
        <f>'AEO 53'!AA293</f>
        <v>0</v>
      </c>
      <c r="AA12">
        <f>'AEO 53'!AB293</f>
        <v>0</v>
      </c>
      <c r="AB12">
        <f>'AEO 53'!AC293</f>
        <v>0</v>
      </c>
      <c r="AC12">
        <f>'AEO 53'!AD293</f>
        <v>0</v>
      </c>
      <c r="AD12">
        <f>'AEO 53'!AE293</f>
        <v>0</v>
      </c>
      <c r="AE12">
        <f>'AEO 53'!AF293</f>
        <v>0</v>
      </c>
      <c r="AF12">
        <f>'AEO 53'!AG293</f>
        <v>0</v>
      </c>
      <c r="AG12">
        <f>'AEO 53'!AH293</f>
        <v>0</v>
      </c>
      <c r="AH12" t="str">
        <f>'AEO 53'!AI293</f>
        <v>- -</v>
      </c>
      <c r="AI12">
        <f>'AEO 53'!AJ293</f>
        <v>0</v>
      </c>
    </row>
    <row r="13" spans="1:35" x14ac:dyDescent="0.45">
      <c r="A13" t="s">
        <v>1013</v>
      </c>
      <c r="B13" s="28">
        <f>'AEO 53'!C294</f>
        <v>90.597915999999998</v>
      </c>
      <c r="C13" s="28">
        <f>'AEO 53'!D294</f>
        <v>88.249724999999998</v>
      </c>
      <c r="D13" s="28">
        <f>'AEO 53'!E294</f>
        <v>86.010185000000007</v>
      </c>
      <c r="E13" s="28">
        <f>'AEO 53'!F294</f>
        <v>83.444939000000005</v>
      </c>
      <c r="F13" s="28">
        <f>'AEO 53'!G294</f>
        <v>81.280777</v>
      </c>
      <c r="G13" s="28">
        <f>'AEO 53'!H294</f>
        <v>78.986023000000003</v>
      </c>
      <c r="H13" s="28">
        <f>'AEO 53'!I294</f>
        <v>77.134215999999995</v>
      </c>
      <c r="I13" s="28">
        <f>'AEO 53'!J294</f>
        <v>75.685912999999999</v>
      </c>
      <c r="J13" s="28">
        <f>'AEO 53'!K294</f>
        <v>74.305633999999998</v>
      </c>
      <c r="K13" s="28">
        <f>'AEO 53'!L294</f>
        <v>72.991394</v>
      </c>
      <c r="L13" s="28">
        <f>'AEO 53'!M294</f>
        <v>71.740066999999996</v>
      </c>
      <c r="M13" s="28">
        <f>'AEO 53'!N294</f>
        <v>70.548903999999993</v>
      </c>
      <c r="N13" s="28">
        <f>'AEO 53'!O294</f>
        <v>69.417084000000003</v>
      </c>
      <c r="O13" s="28">
        <f>'AEO 53'!P294</f>
        <v>68.339873999999995</v>
      </c>
      <c r="P13" s="28">
        <f>'AEO 53'!Q294</f>
        <v>67.315146999999996</v>
      </c>
      <c r="Q13" s="28">
        <f>'AEO 53'!R294</f>
        <v>66.273231999999993</v>
      </c>
      <c r="R13" s="28">
        <f>'AEO 53'!S294</f>
        <v>65.265799999999999</v>
      </c>
      <c r="S13" s="28">
        <f>'AEO 53'!T294</f>
        <v>64.304596000000004</v>
      </c>
      <c r="T13" s="28">
        <f>'AEO 53'!U294</f>
        <v>63.387478000000002</v>
      </c>
      <c r="U13" s="28">
        <f>'AEO 53'!V294</f>
        <v>62.512497000000003</v>
      </c>
      <c r="V13" s="28">
        <f>'AEO 53'!W294</f>
        <v>61.677684999999997</v>
      </c>
      <c r="W13" s="28">
        <f>'AEO 53'!X294</f>
        <v>60.881359000000003</v>
      </c>
      <c r="X13" s="28">
        <f>'AEO 53'!Y294</f>
        <v>60.124648999999998</v>
      </c>
      <c r="Y13" s="28">
        <f>'AEO 53'!Z294</f>
        <v>59.402267000000002</v>
      </c>
      <c r="Z13" s="28">
        <f>'AEO 53'!AA294</f>
        <v>58.712662000000002</v>
      </c>
      <c r="AA13" s="28">
        <f>'AEO 53'!AB294</f>
        <v>58.054333</v>
      </c>
      <c r="AB13" s="28">
        <f>'AEO 53'!AC294</f>
        <v>57.42606</v>
      </c>
      <c r="AC13" s="28">
        <f>'AEO 53'!AD294</f>
        <v>56.826351000000003</v>
      </c>
      <c r="AD13" s="28">
        <f>'AEO 53'!AE294</f>
        <v>56.253864</v>
      </c>
      <c r="AE13" s="28">
        <f>'AEO 53'!AF294</f>
        <v>55.707596000000002</v>
      </c>
      <c r="AF13" s="28">
        <f>'AEO 53'!AG294</f>
        <v>55.186019999999999</v>
      </c>
      <c r="AG13" s="28">
        <f>'AEO 53'!AH294</f>
        <v>54.682063999999997</v>
      </c>
      <c r="AH13" s="28">
        <f>'AEO 53'!AI294</f>
        <v>-1.6154999999999999E-2</v>
      </c>
      <c r="AI13" s="28">
        <f>'AEO 53'!AJ294</f>
        <v>0</v>
      </c>
    </row>
    <row r="14" spans="1:35" x14ac:dyDescent="0.45">
      <c r="A14" t="s">
        <v>1014</v>
      </c>
      <c r="B14">
        <f>'AEO 53'!C295</f>
        <v>0</v>
      </c>
      <c r="C14">
        <f>'AEO 53'!D295</f>
        <v>0</v>
      </c>
      <c r="D14">
        <f>'AEO 53'!E295</f>
        <v>0</v>
      </c>
      <c r="E14">
        <f>'AEO 53'!F295</f>
        <v>0</v>
      </c>
      <c r="F14">
        <f>'AEO 53'!G295</f>
        <v>0</v>
      </c>
      <c r="G14">
        <f>'AEO 53'!H295</f>
        <v>0</v>
      </c>
      <c r="H14">
        <f>'AEO 53'!I295</f>
        <v>0</v>
      </c>
      <c r="I14">
        <f>'AEO 53'!J295</f>
        <v>0</v>
      </c>
      <c r="J14">
        <f>'AEO 53'!K295</f>
        <v>0</v>
      </c>
      <c r="K14">
        <f>'AEO 53'!L295</f>
        <v>0</v>
      </c>
      <c r="L14">
        <f>'AEO 53'!M295</f>
        <v>0</v>
      </c>
      <c r="M14">
        <f>'AEO 53'!N295</f>
        <v>0</v>
      </c>
      <c r="N14">
        <f>'AEO 53'!O295</f>
        <v>0</v>
      </c>
      <c r="O14">
        <f>'AEO 53'!P295</f>
        <v>0</v>
      </c>
      <c r="P14">
        <f>'AEO 53'!Q295</f>
        <v>0</v>
      </c>
      <c r="Q14">
        <f>'AEO 53'!R295</f>
        <v>0</v>
      </c>
      <c r="R14">
        <f>'AEO 53'!S295</f>
        <v>0</v>
      </c>
      <c r="S14">
        <f>'AEO 53'!T295</f>
        <v>0</v>
      </c>
      <c r="T14">
        <f>'AEO 53'!U295</f>
        <v>0</v>
      </c>
      <c r="U14">
        <f>'AEO 53'!V295</f>
        <v>0</v>
      </c>
      <c r="V14">
        <f>'AEO 53'!W295</f>
        <v>0</v>
      </c>
      <c r="W14">
        <f>'AEO 53'!X295</f>
        <v>0</v>
      </c>
      <c r="X14">
        <f>'AEO 53'!Y295</f>
        <v>0</v>
      </c>
      <c r="Y14">
        <f>'AEO 53'!Z295</f>
        <v>0</v>
      </c>
      <c r="Z14">
        <f>'AEO 53'!AA295</f>
        <v>0</v>
      </c>
      <c r="AA14">
        <f>'AEO 53'!AB295</f>
        <v>0</v>
      </c>
      <c r="AB14">
        <f>'AEO 53'!AC295</f>
        <v>0</v>
      </c>
      <c r="AC14">
        <f>'AEO 53'!AD295</f>
        <v>0</v>
      </c>
      <c r="AD14">
        <f>'AEO 53'!AE295</f>
        <v>0</v>
      </c>
      <c r="AE14">
        <f>'AEO 53'!AF295</f>
        <v>0</v>
      </c>
      <c r="AF14">
        <f>'AEO 53'!AG295</f>
        <v>0</v>
      </c>
      <c r="AG14">
        <f>'AEO 53'!AH295</f>
        <v>0</v>
      </c>
      <c r="AH14" t="str">
        <f>'AEO 53'!AI295</f>
        <v>- -</v>
      </c>
      <c r="AI14">
        <f>'AEO 53'!AJ295</f>
        <v>0</v>
      </c>
    </row>
    <row r="15" spans="1:35" x14ac:dyDescent="0.45">
      <c r="A15" t="s">
        <v>1015</v>
      </c>
      <c r="B15">
        <f>'AEO 53'!C296</f>
        <v>0</v>
      </c>
      <c r="C15">
        <f>'AEO 53'!D296</f>
        <v>0</v>
      </c>
      <c r="D15">
        <f>'AEO 53'!E296</f>
        <v>0</v>
      </c>
      <c r="E15">
        <f>'AEO 53'!F296</f>
        <v>0</v>
      </c>
      <c r="F15">
        <f>'AEO 53'!G296</f>
        <v>0</v>
      </c>
      <c r="G15">
        <f>'AEO 53'!H296</f>
        <v>0</v>
      </c>
      <c r="H15">
        <f>'AEO 53'!I296</f>
        <v>0</v>
      </c>
      <c r="I15">
        <f>'AEO 53'!J296</f>
        <v>0</v>
      </c>
      <c r="J15">
        <f>'AEO 53'!K296</f>
        <v>0</v>
      </c>
      <c r="K15">
        <f>'AEO 53'!L296</f>
        <v>0</v>
      </c>
      <c r="L15">
        <f>'AEO 53'!M296</f>
        <v>0</v>
      </c>
      <c r="M15">
        <f>'AEO 53'!N296</f>
        <v>0</v>
      </c>
      <c r="N15">
        <f>'AEO 53'!O296</f>
        <v>0</v>
      </c>
      <c r="O15">
        <f>'AEO 53'!P296</f>
        <v>0</v>
      </c>
      <c r="P15">
        <f>'AEO 53'!Q296</f>
        <v>0</v>
      </c>
      <c r="Q15">
        <f>'AEO 53'!R296</f>
        <v>0</v>
      </c>
      <c r="R15">
        <f>'AEO 53'!S296</f>
        <v>0</v>
      </c>
      <c r="S15">
        <f>'AEO 53'!T296</f>
        <v>0</v>
      </c>
      <c r="T15">
        <f>'AEO 53'!U296</f>
        <v>0</v>
      </c>
      <c r="U15">
        <f>'AEO 53'!V296</f>
        <v>0</v>
      </c>
      <c r="V15">
        <f>'AEO 53'!W296</f>
        <v>0</v>
      </c>
      <c r="W15">
        <f>'AEO 53'!X296</f>
        <v>0</v>
      </c>
      <c r="X15">
        <f>'AEO 53'!Y296</f>
        <v>0</v>
      </c>
      <c r="Y15">
        <f>'AEO 53'!Z296</f>
        <v>0</v>
      </c>
      <c r="Z15">
        <f>'AEO 53'!AA296</f>
        <v>0</v>
      </c>
      <c r="AA15">
        <f>'AEO 53'!AB296</f>
        <v>0</v>
      </c>
      <c r="AB15">
        <f>'AEO 53'!AC296</f>
        <v>0</v>
      </c>
      <c r="AC15">
        <f>'AEO 53'!AD296</f>
        <v>0</v>
      </c>
      <c r="AD15">
        <f>'AEO 53'!AE296</f>
        <v>0</v>
      </c>
      <c r="AE15">
        <f>'AEO 53'!AF296</f>
        <v>0</v>
      </c>
      <c r="AF15">
        <f>'AEO 53'!AG296</f>
        <v>0</v>
      </c>
      <c r="AG15">
        <f>'AEO 53'!AH296</f>
        <v>0</v>
      </c>
      <c r="AH15" t="str">
        <f>'AEO 53'!AI296</f>
        <v>- -</v>
      </c>
      <c r="AI15">
        <f>'AEO 53'!AJ296</f>
        <v>0</v>
      </c>
    </row>
    <row r="16" spans="1:35" x14ac:dyDescent="0.45">
      <c r="A16" t="s">
        <v>1016</v>
      </c>
      <c r="B16">
        <f>'AEO 53'!C297</f>
        <v>0</v>
      </c>
      <c r="C16">
        <f>'AEO 53'!D297</f>
        <v>0</v>
      </c>
      <c r="D16">
        <f>'AEO 53'!E297</f>
        <v>0</v>
      </c>
      <c r="E16">
        <f>'AEO 53'!F297</f>
        <v>0</v>
      </c>
      <c r="F16">
        <f>'AEO 53'!G297</f>
        <v>0</v>
      </c>
      <c r="G16">
        <f>'AEO 53'!H297</f>
        <v>0</v>
      </c>
      <c r="H16">
        <f>'AEO 53'!I297</f>
        <v>0</v>
      </c>
      <c r="I16">
        <f>'AEO 53'!J297</f>
        <v>0</v>
      </c>
      <c r="J16">
        <f>'AEO 53'!K297</f>
        <v>0</v>
      </c>
      <c r="K16">
        <f>'AEO 53'!L297</f>
        <v>0</v>
      </c>
      <c r="L16">
        <f>'AEO 53'!M297</f>
        <v>0</v>
      </c>
      <c r="M16">
        <f>'AEO 53'!N297</f>
        <v>0</v>
      </c>
      <c r="N16">
        <f>'AEO 53'!O297</f>
        <v>0</v>
      </c>
      <c r="O16">
        <f>'AEO 53'!P297</f>
        <v>0</v>
      </c>
      <c r="P16">
        <f>'AEO 53'!Q297</f>
        <v>0</v>
      </c>
      <c r="Q16">
        <f>'AEO 53'!R297</f>
        <v>0</v>
      </c>
      <c r="R16">
        <f>'AEO 53'!S297</f>
        <v>0</v>
      </c>
      <c r="S16">
        <f>'AEO 53'!T297</f>
        <v>0</v>
      </c>
      <c r="T16">
        <f>'AEO 53'!U297</f>
        <v>0</v>
      </c>
      <c r="U16">
        <f>'AEO 53'!V297</f>
        <v>0</v>
      </c>
      <c r="V16">
        <f>'AEO 53'!W297</f>
        <v>0</v>
      </c>
      <c r="W16">
        <f>'AEO 53'!X297</f>
        <v>0</v>
      </c>
      <c r="X16">
        <f>'AEO 53'!Y297</f>
        <v>0</v>
      </c>
      <c r="Y16">
        <f>'AEO 53'!Z297</f>
        <v>0</v>
      </c>
      <c r="Z16">
        <f>'AEO 53'!AA297</f>
        <v>0</v>
      </c>
      <c r="AA16">
        <f>'AEO 53'!AB297</f>
        <v>0</v>
      </c>
      <c r="AB16">
        <f>'AEO 53'!AC297</f>
        <v>0</v>
      </c>
      <c r="AC16">
        <f>'AEO 53'!AD297</f>
        <v>0</v>
      </c>
      <c r="AD16">
        <f>'AEO 53'!AE297</f>
        <v>0</v>
      </c>
      <c r="AE16">
        <f>'AEO 53'!AF297</f>
        <v>0</v>
      </c>
      <c r="AF16">
        <f>'AEO 53'!AG297</f>
        <v>0</v>
      </c>
      <c r="AG16">
        <f>'AEO 53'!AH297</f>
        <v>0</v>
      </c>
      <c r="AH16" t="str">
        <f>'AEO 53'!AI297</f>
        <v>- -</v>
      </c>
      <c r="AI16">
        <f>'AEO 53'!AJ297</f>
        <v>0</v>
      </c>
    </row>
    <row r="17" spans="1:35" x14ac:dyDescent="0.45">
      <c r="A17" t="s">
        <v>1082</v>
      </c>
      <c r="B17" s="29">
        <f>TREND($E17:$N17,$E$2:$N$2,B$2)</f>
        <v>77.172087945454678</v>
      </c>
      <c r="C17" s="29">
        <f t="shared" ref="C17:D17" si="1">TREND($E17:$N17,$E$2:$N$2,C$2)</f>
        <v>75.911987072727243</v>
      </c>
      <c r="D17" s="29">
        <f t="shared" si="1"/>
        <v>74.651886200000263</v>
      </c>
      <c r="E17" s="28">
        <f>'AEO 53'!F298</f>
        <v>74.356482999999997</v>
      </c>
      <c r="F17" s="28">
        <f>'AEO 53'!G298</f>
        <v>72.502167</v>
      </c>
      <c r="G17" s="28">
        <f>'AEO 53'!H298</f>
        <v>70.640609999999995</v>
      </c>
      <c r="H17" s="28">
        <f>'AEO 53'!I298</f>
        <v>68.862899999999996</v>
      </c>
      <c r="I17" s="28">
        <f>'AEO 53'!J298</f>
        <v>67.711654999999993</v>
      </c>
      <c r="J17" s="28">
        <f>'AEO 53'!K298</f>
        <v>66.615371999999994</v>
      </c>
      <c r="K17" s="28">
        <f>'AEO 53'!L298</f>
        <v>65.572220000000002</v>
      </c>
      <c r="L17" s="28">
        <f>'AEO 53'!M298</f>
        <v>64.579597000000007</v>
      </c>
      <c r="M17" s="28">
        <f>'AEO 53'!N298</f>
        <v>63.635264999999997</v>
      </c>
      <c r="N17" s="28">
        <f>'AEO 53'!O298</f>
        <v>62.737045000000002</v>
      </c>
      <c r="O17" s="28">
        <f>'AEO 53'!P298</f>
        <v>61.882851000000002</v>
      </c>
      <c r="P17" s="28">
        <f>'AEO 53'!Q298</f>
        <v>61.070762999999999</v>
      </c>
      <c r="Q17" s="28">
        <f>'AEO 53'!R298</f>
        <v>60.231791999999999</v>
      </c>
      <c r="R17" s="28">
        <f>'AEO 53'!S298</f>
        <v>59.418365000000001</v>
      </c>
      <c r="S17" s="28">
        <f>'AEO 53'!T298</f>
        <v>58.642147000000001</v>
      </c>
      <c r="T17" s="28">
        <f>'AEO 53'!U298</f>
        <v>57.901577000000003</v>
      </c>
      <c r="U17" s="28">
        <f>'AEO 53'!V298</f>
        <v>57.195061000000003</v>
      </c>
      <c r="V17" s="28">
        <f>'AEO 53'!W298</f>
        <v>56.521065</v>
      </c>
      <c r="W17" s="28">
        <f>'AEO 53'!X298</f>
        <v>55.878169999999997</v>
      </c>
      <c r="X17" s="28">
        <f>'AEO 53'!Y298</f>
        <v>55.267315000000004</v>
      </c>
      <c r="Y17" s="28">
        <f>'AEO 53'!Z298</f>
        <v>54.684212000000002</v>
      </c>
      <c r="Z17" s="28">
        <f>'AEO 53'!AA298</f>
        <v>54.127628000000001</v>
      </c>
      <c r="AA17" s="28">
        <f>'AEO 53'!AB298</f>
        <v>53.596336000000001</v>
      </c>
      <c r="AB17" s="28">
        <f>'AEO 53'!AC298</f>
        <v>53.089123000000001</v>
      </c>
      <c r="AC17" s="28">
        <f>'AEO 53'!AD298</f>
        <v>52.605049000000001</v>
      </c>
      <c r="AD17" s="28">
        <f>'AEO 53'!AE298</f>
        <v>52.143028000000001</v>
      </c>
      <c r="AE17" s="28">
        <f>'AEO 53'!AF298</f>
        <v>51.702019</v>
      </c>
      <c r="AF17" s="28">
        <f>'AEO 53'!AG298</f>
        <v>51.281177999999997</v>
      </c>
      <c r="AG17" s="28">
        <f>'AEO 53'!AH298</f>
        <v>50.873309999999996</v>
      </c>
      <c r="AH17" s="28" t="str">
        <f>'AEO 53'!AI298</f>
        <v>- -</v>
      </c>
      <c r="AI17" s="28">
        <f>'AEO 53'!AJ298</f>
        <v>0</v>
      </c>
    </row>
    <row r="18" spans="1:35" x14ac:dyDescent="0.45">
      <c r="A18" t="s">
        <v>1083</v>
      </c>
      <c r="B18" s="29">
        <f t="shared" ref="B18:H18" si="2">TREND($J18:$S18,$J$2:$S$2,B$2)</f>
        <v>92.859877842424339</v>
      </c>
      <c r="C18" s="29">
        <f t="shared" si="2"/>
        <v>91.796697303030669</v>
      </c>
      <c r="D18" s="29">
        <f t="shared" si="2"/>
        <v>90.733516763636544</v>
      </c>
      <c r="E18" s="29">
        <f t="shared" si="2"/>
        <v>89.670336224242874</v>
      </c>
      <c r="F18" s="29">
        <f t="shared" si="2"/>
        <v>88.607155684848749</v>
      </c>
      <c r="G18" s="29">
        <f t="shared" si="2"/>
        <v>87.543975145454624</v>
      </c>
      <c r="H18" s="29">
        <f t="shared" si="2"/>
        <v>86.480794606060954</v>
      </c>
      <c r="I18" s="29">
        <f t="shared" ref="I18" si="3">TREND($J18:$S18,$J$2:$S$2,I$2)</f>
        <v>85.417614066666829</v>
      </c>
      <c r="J18" s="28">
        <f>'AEO 53'!K299</f>
        <v>84.625977000000006</v>
      </c>
      <c r="K18" s="28">
        <f>'AEO 53'!L299</f>
        <v>83.362945999999994</v>
      </c>
      <c r="L18" s="28">
        <f>'AEO 53'!M299</f>
        <v>82.160399999999996</v>
      </c>
      <c r="M18" s="28">
        <f>'AEO 53'!N299</f>
        <v>81.015656000000007</v>
      </c>
      <c r="N18" s="28">
        <f>'AEO 53'!O299</f>
        <v>79.926056000000003</v>
      </c>
      <c r="O18" s="28">
        <f>'AEO 53'!P299</f>
        <v>78.889160000000004</v>
      </c>
      <c r="P18" s="28">
        <f>'AEO 53'!Q299</f>
        <v>77.902648999999997</v>
      </c>
      <c r="Q18" s="28">
        <f>'AEO 53'!R299</f>
        <v>76.897109999999998</v>
      </c>
      <c r="R18" s="28">
        <f>'AEO 53'!S299</f>
        <v>75.924660000000003</v>
      </c>
      <c r="S18" s="28">
        <f>'AEO 53'!T299</f>
        <v>74.996596999999994</v>
      </c>
      <c r="T18" s="28">
        <f>'AEO 53'!U299</f>
        <v>74.111107000000004</v>
      </c>
      <c r="U18" s="28">
        <f>'AEO 53'!V299</f>
        <v>73.266334999999998</v>
      </c>
      <c r="V18" s="28">
        <f>'AEO 53'!W299</f>
        <v>72.460387999999995</v>
      </c>
      <c r="W18" s="28">
        <f>'AEO 53'!X299</f>
        <v>71.691597000000002</v>
      </c>
      <c r="X18" s="28">
        <f>'AEO 53'!Y299</f>
        <v>70.961098000000007</v>
      </c>
      <c r="Y18" s="28">
        <f>'AEO 53'!Z299</f>
        <v>70.263756000000001</v>
      </c>
      <c r="Z18" s="28">
        <f>'AEO 53'!AA299</f>
        <v>69.598236</v>
      </c>
      <c r="AA18" s="28">
        <f>'AEO 53'!AB299</f>
        <v>68.962897999999996</v>
      </c>
      <c r="AB18" s="28">
        <f>'AEO 53'!AC299</f>
        <v>68.356605999999999</v>
      </c>
      <c r="AC18" s="28">
        <f>'AEO 53'!AD299</f>
        <v>67.777687</v>
      </c>
      <c r="AD18" s="28">
        <f>'AEO 53'!AE299</f>
        <v>67.225043999999997</v>
      </c>
      <c r="AE18" s="28">
        <f>'AEO 53'!AF299</f>
        <v>66.697716</v>
      </c>
      <c r="AF18" s="28">
        <f>'AEO 53'!AG299</f>
        <v>66.19426</v>
      </c>
      <c r="AG18" s="28">
        <f>'AEO 53'!AH299</f>
        <v>65.707595999999995</v>
      </c>
      <c r="AH18" s="28" t="str">
        <f>'AEO 53'!AI299</f>
        <v>- -</v>
      </c>
      <c r="AI18" s="28">
        <f>'AEO 53'!AJ299</f>
        <v>0</v>
      </c>
    </row>
    <row r="21" spans="1:35" x14ac:dyDescent="0.45">
      <c r="A21" s="1" t="s">
        <v>1079</v>
      </c>
    </row>
    <row r="22" spans="1:35" x14ac:dyDescent="0.45">
      <c r="A22" t="s">
        <v>1006</v>
      </c>
    </row>
    <row r="23" spans="1:35" x14ac:dyDescent="0.45">
      <c r="A23" t="s">
        <v>1007</v>
      </c>
      <c r="B23" t="s">
        <v>1084</v>
      </c>
    </row>
    <row r="24" spans="1:35" x14ac:dyDescent="0.45">
      <c r="A24" t="s">
        <v>1008</v>
      </c>
      <c r="B24" t="s">
        <v>1084</v>
      </c>
    </row>
    <row r="25" spans="1:35" x14ac:dyDescent="0.45">
      <c r="A25" t="s">
        <v>1009</v>
      </c>
      <c r="B25" t="s">
        <v>1084</v>
      </c>
    </row>
    <row r="26" spans="1:35" x14ac:dyDescent="0.45">
      <c r="A26" t="s">
        <v>1010</v>
      </c>
      <c r="B26" t="s">
        <v>1084</v>
      </c>
    </row>
    <row r="27" spans="1:35" x14ac:dyDescent="0.45">
      <c r="A27" t="s">
        <v>1011</v>
      </c>
    </row>
    <row r="28" spans="1:35" x14ac:dyDescent="0.45">
      <c r="A28" t="s">
        <v>1080</v>
      </c>
    </row>
    <row r="29" spans="1:35" x14ac:dyDescent="0.45">
      <c r="A29" t="s">
        <v>1081</v>
      </c>
    </row>
    <row r="30" spans="1:35" x14ac:dyDescent="0.45">
      <c r="A30" t="s">
        <v>1005</v>
      </c>
    </row>
    <row r="31" spans="1:35" x14ac:dyDescent="0.45">
      <c r="A31" t="s">
        <v>1012</v>
      </c>
    </row>
    <row r="32" spans="1:35" x14ac:dyDescent="0.45">
      <c r="A32" t="s">
        <v>1013</v>
      </c>
      <c r="B32" t="s">
        <v>1085</v>
      </c>
    </row>
    <row r="33" spans="1:35" x14ac:dyDescent="0.45">
      <c r="A33" t="s">
        <v>1014</v>
      </c>
    </row>
    <row r="34" spans="1:35" x14ac:dyDescent="0.45">
      <c r="A34" t="s">
        <v>1015</v>
      </c>
    </row>
    <row r="35" spans="1:35" x14ac:dyDescent="0.45">
      <c r="A35" t="s">
        <v>1016</v>
      </c>
    </row>
    <row r="36" spans="1:35" x14ac:dyDescent="0.45">
      <c r="A36" t="s">
        <v>1082</v>
      </c>
      <c r="B36" t="s">
        <v>1086</v>
      </c>
    </row>
    <row r="37" spans="1:35" x14ac:dyDescent="0.45">
      <c r="A37" t="s">
        <v>1083</v>
      </c>
      <c r="B37" t="s">
        <v>1086</v>
      </c>
    </row>
    <row r="40" spans="1:35" x14ac:dyDescent="0.45">
      <c r="A40" s="1" t="s">
        <v>1087</v>
      </c>
    </row>
    <row r="41" spans="1:35" x14ac:dyDescent="0.45">
      <c r="A41" s="2" t="s">
        <v>1088</v>
      </c>
      <c r="B41" s="19"/>
    </row>
    <row r="42" spans="1:35" s="1" customFormat="1" x14ac:dyDescent="0.45">
      <c r="B42" s="1">
        <v>2017</v>
      </c>
      <c r="C42" s="1">
        <v>2018</v>
      </c>
      <c r="D42" s="1">
        <v>2019</v>
      </c>
      <c r="E42" s="1">
        <v>2020</v>
      </c>
      <c r="F42" s="1">
        <v>2021</v>
      </c>
      <c r="G42" s="1">
        <v>2022</v>
      </c>
      <c r="H42" s="1">
        <v>2023</v>
      </c>
      <c r="I42" s="1">
        <v>2024</v>
      </c>
      <c r="J42" s="1">
        <v>2025</v>
      </c>
      <c r="K42" s="1">
        <v>2026</v>
      </c>
      <c r="L42" s="1">
        <v>2027</v>
      </c>
      <c r="M42" s="1">
        <v>2028</v>
      </c>
      <c r="N42" s="1">
        <v>2029</v>
      </c>
      <c r="O42" s="1">
        <v>2030</v>
      </c>
      <c r="P42" s="1">
        <v>2031</v>
      </c>
      <c r="Q42" s="1">
        <v>2032</v>
      </c>
      <c r="R42" s="1">
        <v>2033</v>
      </c>
      <c r="S42" s="1">
        <v>2034</v>
      </c>
      <c r="T42" s="1">
        <v>2035</v>
      </c>
      <c r="U42" s="1">
        <v>2036</v>
      </c>
      <c r="V42" s="1">
        <v>2037</v>
      </c>
      <c r="W42" s="1">
        <v>2038</v>
      </c>
      <c r="X42" s="1">
        <v>2039</v>
      </c>
      <c r="Y42" s="1">
        <v>2040</v>
      </c>
      <c r="Z42" s="1">
        <v>2041</v>
      </c>
      <c r="AA42" s="1">
        <v>2042</v>
      </c>
      <c r="AB42" s="1">
        <v>2043</v>
      </c>
      <c r="AC42" s="1">
        <v>2044</v>
      </c>
      <c r="AD42" s="1">
        <v>2045</v>
      </c>
      <c r="AE42" s="1">
        <v>2046</v>
      </c>
      <c r="AF42" s="1">
        <v>2047</v>
      </c>
      <c r="AG42" s="1">
        <v>2048</v>
      </c>
      <c r="AH42" s="1">
        <v>2049</v>
      </c>
      <c r="AI42" s="1">
        <v>2050</v>
      </c>
    </row>
    <row r="43" spans="1:35" x14ac:dyDescent="0.45">
      <c r="A43" t="s">
        <v>1007</v>
      </c>
      <c r="B43" s="23">
        <f>'LDV Shares'!C13/SUM('LDV Shares'!C$13:C$16)</f>
        <v>6.2192308755534102E-2</v>
      </c>
      <c r="C43" s="23">
        <f>'LDV Shares'!D13/SUM('LDV Shares'!D$13:D$16)</f>
        <v>6.5487070021333804E-2</v>
      </c>
      <c r="D43" s="23">
        <f>'LDV Shares'!E13/SUM('LDV Shares'!E$13:E$16)</f>
        <v>6.6454550484116609E-2</v>
      </c>
      <c r="E43" s="23">
        <f>'LDV Shares'!F13/SUM('LDV Shares'!F$13:F$16)</f>
        <v>6.7640476286113596E-2</v>
      </c>
      <c r="F43" s="23">
        <f>'LDV Shares'!G13/SUM('LDV Shares'!G$13:G$16)</f>
        <v>6.8131805803094136E-2</v>
      </c>
      <c r="G43" s="23">
        <f>'LDV Shares'!H13/SUM('LDV Shares'!H$13:H$16)</f>
        <v>6.6869496565104575E-2</v>
      </c>
      <c r="H43" s="23">
        <f>'LDV Shares'!I13/SUM('LDV Shares'!I$13:I$16)</f>
        <v>6.9771867303350207E-2</v>
      </c>
      <c r="I43" s="23">
        <f>'LDV Shares'!J13/SUM('LDV Shares'!J$13:J$16)</f>
        <v>6.8244797861565218E-2</v>
      </c>
      <c r="J43" s="23">
        <f>'LDV Shares'!K13/SUM('LDV Shares'!K$13:K$16)</f>
        <v>6.8586238324204157E-2</v>
      </c>
      <c r="K43" s="23">
        <f>'LDV Shares'!L13/SUM('LDV Shares'!L$13:L$16)</f>
        <v>6.8400237375172118E-2</v>
      </c>
      <c r="L43" s="23">
        <f>'LDV Shares'!M13/SUM('LDV Shares'!M$13:M$16)</f>
        <v>6.8904322454074976E-2</v>
      </c>
      <c r="M43" s="23">
        <f>'LDV Shares'!N13/SUM('LDV Shares'!N$13:N$16)</f>
        <v>7.0075623014859298E-2</v>
      </c>
      <c r="N43" s="23">
        <f>'LDV Shares'!O13/SUM('LDV Shares'!O$13:O$16)</f>
        <v>6.8860781528239087E-2</v>
      </c>
      <c r="O43" s="23">
        <f>'LDV Shares'!P13/SUM('LDV Shares'!P$13:P$16)</f>
        <v>6.9062813667526049E-2</v>
      </c>
      <c r="P43" s="23">
        <f>'LDV Shares'!Q13/SUM('LDV Shares'!Q$13:Q$16)</f>
        <v>6.9620367007867015E-2</v>
      </c>
      <c r="Q43" s="23">
        <f>'LDV Shares'!R13/SUM('LDV Shares'!R$13:R$16)</f>
        <v>6.9523007762385208E-2</v>
      </c>
      <c r="R43" s="23">
        <f>'LDV Shares'!S13/SUM('LDV Shares'!S$13:S$16)</f>
        <v>6.929605903108213E-2</v>
      </c>
      <c r="S43" s="23">
        <f>'LDV Shares'!T13/SUM('LDV Shares'!T$13:T$16)</f>
        <v>6.9456619524338542E-2</v>
      </c>
      <c r="T43" s="23">
        <f>'LDV Shares'!U13/SUM('LDV Shares'!U$13:U$16)</f>
        <v>6.9064942403741961E-2</v>
      </c>
      <c r="U43" s="23">
        <f>'LDV Shares'!V13/SUM('LDV Shares'!V$13:V$16)</f>
        <v>6.9561366548085868E-2</v>
      </c>
      <c r="V43" s="23">
        <f>'LDV Shares'!W13/SUM('LDV Shares'!W$13:W$16)</f>
        <v>6.9714049872816458E-2</v>
      </c>
      <c r="W43" s="23">
        <f>'LDV Shares'!X13/SUM('LDV Shares'!X$13:X$16)</f>
        <v>6.9320067306783251E-2</v>
      </c>
      <c r="X43" s="23">
        <f>'LDV Shares'!Y13/SUM('LDV Shares'!Y$13:Y$16)</f>
        <v>6.9558545040689868E-2</v>
      </c>
      <c r="Y43" s="23">
        <f>'LDV Shares'!Z13/SUM('LDV Shares'!Z$13:Z$16)</f>
        <v>7.0039987758122924E-2</v>
      </c>
      <c r="Z43" s="23">
        <f>'LDV Shares'!AA13/SUM('LDV Shares'!AA$13:AA$16)</f>
        <v>6.973361145599799E-2</v>
      </c>
      <c r="AA43" s="23">
        <f>'LDV Shares'!AB13/SUM('LDV Shares'!AB$13:AB$16)</f>
        <v>6.9773609979381493E-2</v>
      </c>
      <c r="AB43" s="23">
        <f>'LDV Shares'!AC13/SUM('LDV Shares'!AC$13:AC$16)</f>
        <v>7.0078100444324498E-2</v>
      </c>
      <c r="AC43" s="23">
        <f>'LDV Shares'!AD13/SUM('LDV Shares'!AD$13:AD$16)</f>
        <v>6.963670813613268E-2</v>
      </c>
      <c r="AD43" s="23">
        <f>'LDV Shares'!AE13/SUM('LDV Shares'!AE$13:AE$16)</f>
        <v>7.0420564950293293E-2</v>
      </c>
      <c r="AE43" s="23">
        <f>'LDV Shares'!AF13/SUM('LDV Shares'!AF$13:AF$16)</f>
        <v>7.019095935936133E-2</v>
      </c>
      <c r="AF43" s="23">
        <f>'LDV Shares'!AG13/SUM('LDV Shares'!AG$13:AG$16)</f>
        <v>7.0092125066757285E-2</v>
      </c>
      <c r="AG43" s="23">
        <f>'LDV Shares'!AH13/SUM('LDV Shares'!AH$13:AH$16)</f>
        <v>7.0036946330781488E-2</v>
      </c>
      <c r="AH43" s="23" t="e">
        <f>'LDV Shares'!AI13/SUM('LDV Shares'!AI$13:AI$16)</f>
        <v>#N/A</v>
      </c>
      <c r="AI43" s="23" t="e">
        <f>'LDV Shares'!AJ13/SUM('LDV Shares'!AJ$13:AJ$16)</f>
        <v>#N/A</v>
      </c>
    </row>
    <row r="44" spans="1:35" x14ac:dyDescent="0.45">
      <c r="A44" t="s">
        <v>1008</v>
      </c>
      <c r="B44" s="23">
        <f>'LDV Shares'!C14/SUM('LDV Shares'!C$13:C$16)</f>
        <v>0.20070853619843193</v>
      </c>
      <c r="C44" s="23">
        <f>'LDV Shares'!D14/SUM('LDV Shares'!D$13:D$16)</f>
        <v>0.2107773001754423</v>
      </c>
      <c r="D44" s="23">
        <f>'LDV Shares'!E14/SUM('LDV Shares'!E$13:E$16)</f>
        <v>0.21345505050930288</v>
      </c>
      <c r="E44" s="23">
        <f>'LDV Shares'!F14/SUM('LDV Shares'!F$13:F$16)</f>
        <v>0.2140624229842906</v>
      </c>
      <c r="F44" s="23">
        <f>'LDV Shares'!G14/SUM('LDV Shares'!G$13:G$16)</f>
        <v>0.2137793521409378</v>
      </c>
      <c r="G44" s="23">
        <f>'LDV Shares'!H14/SUM('LDV Shares'!H$13:H$16)</f>
        <v>0.2133339664800816</v>
      </c>
      <c r="H44" s="23">
        <f>'LDV Shares'!I14/SUM('LDV Shares'!I$13:I$16)</f>
        <v>0.21840734462882122</v>
      </c>
      <c r="I44" s="23">
        <f>'LDV Shares'!J14/SUM('LDV Shares'!J$13:J$16)</f>
        <v>0.21701669530785647</v>
      </c>
      <c r="J44" s="23">
        <f>'LDV Shares'!K14/SUM('LDV Shares'!K$13:K$16)</f>
        <v>0.21778661922607484</v>
      </c>
      <c r="K44" s="23">
        <f>'LDV Shares'!L14/SUM('LDV Shares'!L$13:L$16)</f>
        <v>0.2172292910543055</v>
      </c>
      <c r="L44" s="23">
        <f>'LDV Shares'!M14/SUM('LDV Shares'!M$13:M$16)</f>
        <v>0.2184825876401236</v>
      </c>
      <c r="M44" s="23">
        <f>'LDV Shares'!N14/SUM('LDV Shares'!N$13:N$16)</f>
        <v>0.22184710726685267</v>
      </c>
      <c r="N44" s="23">
        <f>'LDV Shares'!O14/SUM('LDV Shares'!O$13:O$16)</f>
        <v>0.21826242142028368</v>
      </c>
      <c r="O44" s="23">
        <f>'LDV Shares'!P14/SUM('LDV Shares'!P$13:P$16)</f>
        <v>0.21870363701381354</v>
      </c>
      <c r="P44" s="23">
        <f>'LDV Shares'!Q14/SUM('LDV Shares'!Q$13:Q$16)</f>
        <v>0.22013676496493725</v>
      </c>
      <c r="Q44" s="23">
        <f>'LDV Shares'!R14/SUM('LDV Shares'!R$13:R$16)</f>
        <v>0.21995915246255446</v>
      </c>
      <c r="R44" s="23">
        <f>'LDV Shares'!S14/SUM('LDV Shares'!S$13:S$16)</f>
        <v>0.21932775324755605</v>
      </c>
      <c r="S44" s="23">
        <f>'LDV Shares'!T14/SUM('LDV Shares'!T$13:T$16)</f>
        <v>0.21967534268133401</v>
      </c>
      <c r="T44" s="23">
        <f>'LDV Shares'!U14/SUM('LDV Shares'!U$13:U$16)</f>
        <v>0.21857225375526021</v>
      </c>
      <c r="U44" s="23">
        <f>'LDV Shares'!V14/SUM('LDV Shares'!V$13:V$16)</f>
        <v>0.21981608562829483</v>
      </c>
      <c r="V44" s="23">
        <f>'LDV Shares'!W14/SUM('LDV Shares'!W$13:W$16)</f>
        <v>0.22015615840387534</v>
      </c>
      <c r="W44" s="23">
        <f>'LDV Shares'!X14/SUM('LDV Shares'!X$13:X$16)</f>
        <v>0.21908200012966991</v>
      </c>
      <c r="X44" s="23">
        <f>'LDV Shares'!Y14/SUM('LDV Shares'!Y$13:Y$16)</f>
        <v>0.21963952120531166</v>
      </c>
      <c r="Y44" s="23">
        <f>'LDV Shares'!Z14/SUM('LDV Shares'!Z$13:Z$16)</f>
        <v>0.22086016863050198</v>
      </c>
      <c r="Z44" s="23">
        <f>'LDV Shares'!AA14/SUM('LDV Shares'!AA$13:AA$16)</f>
        <v>0.22001411624327655</v>
      </c>
      <c r="AA44" s="23">
        <f>'LDV Shares'!AB14/SUM('LDV Shares'!AB$13:AB$16)</f>
        <v>0.22006369002075263</v>
      </c>
      <c r="AB44" s="23">
        <f>'LDV Shares'!AC14/SUM('LDV Shares'!AC$13:AC$16)</f>
        <v>0.2208215123357827</v>
      </c>
      <c r="AC44" s="23">
        <f>'LDV Shares'!AD14/SUM('LDV Shares'!AD$13:AD$16)</f>
        <v>0.2196545816473329</v>
      </c>
      <c r="AD44" s="23">
        <f>'LDV Shares'!AE14/SUM('LDV Shares'!AE$13:AE$16)</f>
        <v>0.22161022379593245</v>
      </c>
      <c r="AE44" s="23">
        <f>'LDV Shares'!AF14/SUM('LDV Shares'!AF$13:AF$16)</f>
        <v>0.22095304574994895</v>
      </c>
      <c r="AF44" s="23">
        <f>'LDV Shares'!AG14/SUM('LDV Shares'!AG$13:AG$16)</f>
        <v>0.22064674441736165</v>
      </c>
      <c r="AG44" s="23">
        <f>'LDV Shares'!AH14/SUM('LDV Shares'!AH$13:AH$16)</f>
        <v>0.22048457741734742</v>
      </c>
      <c r="AH44" s="23" t="e">
        <f>'LDV Shares'!AI14/SUM('LDV Shares'!AI$13:AI$16)</f>
        <v>#N/A</v>
      </c>
      <c r="AI44" s="23" t="e">
        <f>'LDV Shares'!AJ14/SUM('LDV Shares'!AJ$13:AJ$16)</f>
        <v>#N/A</v>
      </c>
    </row>
    <row r="45" spans="1:35" x14ac:dyDescent="0.45">
      <c r="A45" t="s">
        <v>1009</v>
      </c>
      <c r="B45" s="23">
        <f>'LDV Shares'!C15/SUM('LDV Shares'!C$13:C$16)</f>
        <v>0.53382379456493678</v>
      </c>
      <c r="C45" s="23">
        <f>'LDV Shares'!D15/SUM('LDV Shares'!D$13:D$16)</f>
        <v>0.52679384230287352</v>
      </c>
      <c r="D45" s="23">
        <f>'LDV Shares'!E15/SUM('LDV Shares'!E$13:E$16)</f>
        <v>0.52670646668650301</v>
      </c>
      <c r="E45" s="23">
        <f>'LDV Shares'!F15/SUM('LDV Shares'!F$13:F$16)</f>
        <v>0.52586946551778169</v>
      </c>
      <c r="F45" s="23">
        <f>'LDV Shares'!G15/SUM('LDV Shares'!G$13:G$16)</f>
        <v>0.52646017965786862</v>
      </c>
      <c r="G45" s="23">
        <f>'LDV Shares'!H15/SUM('LDV Shares'!H$13:H$16)</f>
        <v>0.52913244924645131</v>
      </c>
      <c r="H45" s="23">
        <f>'LDV Shares'!I15/SUM('LDV Shares'!I$13:I$16)</f>
        <v>0.5246809836012587</v>
      </c>
      <c r="I45" s="23">
        <f>'LDV Shares'!J15/SUM('LDV Shares'!J$13:J$16)</f>
        <v>0.52721018248479168</v>
      </c>
      <c r="J45" s="23">
        <f>'LDV Shares'!K15/SUM('LDV Shares'!K$13:K$16)</f>
        <v>0.52705802322102824</v>
      </c>
      <c r="K45" s="23">
        <f>'LDV Shares'!L15/SUM('LDV Shares'!L$13:L$16)</f>
        <v>0.52790146498969548</v>
      </c>
      <c r="L45" s="23">
        <f>'LDV Shares'!M15/SUM('LDV Shares'!M$13:M$16)</f>
        <v>0.52733544023255041</v>
      </c>
      <c r="M45" s="23">
        <f>'LDV Shares'!N15/SUM('LDV Shares'!N$13:N$16)</f>
        <v>0.52515155476736353</v>
      </c>
      <c r="N45" s="23">
        <f>'LDV Shares'!O15/SUM('LDV Shares'!O$13:O$16)</f>
        <v>0.52824929786448671</v>
      </c>
      <c r="O45" s="23">
        <f>'LDV Shares'!P15/SUM('LDV Shares'!P$13:P$16)</f>
        <v>0.52820678433846147</v>
      </c>
      <c r="P45" s="23">
        <f>'LDV Shares'!Q15/SUM('LDV Shares'!Q$13:Q$16)</f>
        <v>0.52740149043348017</v>
      </c>
      <c r="Q45" s="23">
        <f>'LDV Shares'!R15/SUM('LDV Shares'!R$13:R$16)</f>
        <v>0.52761761496169191</v>
      </c>
      <c r="R45" s="23">
        <f>'LDV Shares'!S15/SUM('LDV Shares'!S$13:S$16)</f>
        <v>0.52830945810075236</v>
      </c>
      <c r="S45" s="23">
        <f>'LDV Shares'!T15/SUM('LDV Shares'!T$13:T$16)</f>
        <v>0.52827515705651895</v>
      </c>
      <c r="T45" s="23">
        <f>'LDV Shares'!U15/SUM('LDV Shares'!U$13:U$16)</f>
        <v>0.52935430634808756</v>
      </c>
      <c r="U45" s="23">
        <f>'LDV Shares'!V15/SUM('LDV Shares'!V$13:V$16)</f>
        <v>0.52860809717420698</v>
      </c>
      <c r="V45" s="23">
        <f>'LDV Shares'!W15/SUM('LDV Shares'!W$13:W$16)</f>
        <v>0.52853018406668406</v>
      </c>
      <c r="W45" s="23">
        <f>'LDV Shares'!X15/SUM('LDV Shares'!X$13:X$16)</f>
        <v>0.52952120424704463</v>
      </c>
      <c r="X45" s="23">
        <f>'LDV Shares'!Y15/SUM('LDV Shares'!Y$13:Y$16)</f>
        <v>0.52927731413388801</v>
      </c>
      <c r="Y45" s="23">
        <f>'LDV Shares'!Z15/SUM('LDV Shares'!Z$13:Z$16)</f>
        <v>0.52849021817241948</v>
      </c>
      <c r="Z45" s="23">
        <f>'LDV Shares'!AA15/SUM('LDV Shares'!AA$13:AA$16)</f>
        <v>0.52928984958904846</v>
      </c>
      <c r="AA45" s="23">
        <f>'LDV Shares'!AB15/SUM('LDV Shares'!AB$13:AB$16)</f>
        <v>0.52940231289192285</v>
      </c>
      <c r="AB45" s="23">
        <f>'LDV Shares'!AC15/SUM('LDV Shares'!AC$13:AC$16)</f>
        <v>0.52894096569436444</v>
      </c>
      <c r="AC45" s="23">
        <f>'LDV Shares'!AD15/SUM('LDV Shares'!AD$13:AD$16)</f>
        <v>0.52997994311690033</v>
      </c>
      <c r="AD45" s="23">
        <f>'LDV Shares'!AE15/SUM('LDV Shares'!AE$13:AE$16)</f>
        <v>0.52857768841927733</v>
      </c>
      <c r="AE45" s="23">
        <f>'LDV Shares'!AF15/SUM('LDV Shares'!AF$13:AF$16)</f>
        <v>0.52921839967652462</v>
      </c>
      <c r="AF45" s="23">
        <f>'LDV Shares'!AG15/SUM('LDV Shares'!AG$13:AG$16)</f>
        <v>0.52958760514353354</v>
      </c>
      <c r="AG45" s="23">
        <f>'LDV Shares'!AH15/SUM('LDV Shares'!AH$13:AH$16)</f>
        <v>0.52982521950226247</v>
      </c>
      <c r="AH45" s="23" t="e">
        <f>'LDV Shares'!AI15/SUM('LDV Shares'!AI$13:AI$16)</f>
        <v>#N/A</v>
      </c>
      <c r="AI45" s="23" t="e">
        <f>'LDV Shares'!AJ15/SUM('LDV Shares'!AJ$13:AJ$16)</f>
        <v>#N/A</v>
      </c>
    </row>
    <row r="46" spans="1:35" x14ac:dyDescent="0.45">
      <c r="A46" t="s">
        <v>1010</v>
      </c>
      <c r="B46" s="23">
        <f>'LDV Shares'!C16/SUM('LDV Shares'!C$13:C$16)</f>
        <v>0.20327536048109712</v>
      </c>
      <c r="C46" s="23">
        <f>'LDV Shares'!D16/SUM('LDV Shares'!D$13:D$16)</f>
        <v>0.19694178750035027</v>
      </c>
      <c r="D46" s="23">
        <f>'LDV Shares'!E16/SUM('LDV Shares'!E$13:E$16)</f>
        <v>0.19338393232007753</v>
      </c>
      <c r="E46" s="23">
        <f>'LDV Shares'!F16/SUM('LDV Shares'!F$13:F$16)</f>
        <v>0.19242763521181405</v>
      </c>
      <c r="F46" s="23">
        <f>'LDV Shares'!G16/SUM('LDV Shares'!G$13:G$16)</f>
        <v>0.19162866239809956</v>
      </c>
      <c r="G46" s="23">
        <f>'LDV Shares'!H16/SUM('LDV Shares'!H$13:H$16)</f>
        <v>0.19066408770836249</v>
      </c>
      <c r="H46" s="23">
        <f>'LDV Shares'!I16/SUM('LDV Shares'!I$13:I$16)</f>
        <v>0.18713980446656986</v>
      </c>
      <c r="I46" s="23">
        <f>'LDV Shares'!J16/SUM('LDV Shares'!J$13:J$16)</f>
        <v>0.18752832434578662</v>
      </c>
      <c r="J46" s="23">
        <f>'LDV Shares'!K16/SUM('LDV Shares'!K$13:K$16)</f>
        <v>0.18656911922869268</v>
      </c>
      <c r="K46" s="23">
        <f>'LDV Shares'!L16/SUM('LDV Shares'!L$13:L$16)</f>
        <v>0.18646900658082693</v>
      </c>
      <c r="L46" s="23">
        <f>'LDV Shares'!M16/SUM('LDV Shares'!M$13:M$16)</f>
        <v>0.18527764967325103</v>
      </c>
      <c r="M46" s="23">
        <f>'LDV Shares'!N16/SUM('LDV Shares'!N$13:N$16)</f>
        <v>0.18292571495092461</v>
      </c>
      <c r="N46" s="23">
        <f>'LDV Shares'!O16/SUM('LDV Shares'!O$13:O$16)</f>
        <v>0.18462749918699045</v>
      </c>
      <c r="O46" s="23">
        <f>'LDV Shares'!P16/SUM('LDV Shares'!P$13:P$16)</f>
        <v>0.18402676498019879</v>
      </c>
      <c r="P46" s="23">
        <f>'LDV Shares'!Q16/SUM('LDV Shares'!Q$13:Q$16)</f>
        <v>0.18284137759371552</v>
      </c>
      <c r="Q46" s="23">
        <f>'LDV Shares'!R16/SUM('LDV Shares'!R$13:R$16)</f>
        <v>0.1829002248133684</v>
      </c>
      <c r="R46" s="23">
        <f>'LDV Shares'!S16/SUM('LDV Shares'!S$13:S$16)</f>
        <v>0.18306672962060946</v>
      </c>
      <c r="S46" s="23">
        <f>'LDV Shares'!T16/SUM('LDV Shares'!T$13:T$16)</f>
        <v>0.18259288073780838</v>
      </c>
      <c r="T46" s="23">
        <f>'LDV Shares'!U16/SUM('LDV Shares'!U$13:U$16)</f>
        <v>0.18300849749291018</v>
      </c>
      <c r="U46" s="23">
        <f>'LDV Shares'!V16/SUM('LDV Shares'!V$13:V$16)</f>
        <v>0.18201445064941221</v>
      </c>
      <c r="V46" s="23">
        <f>'LDV Shares'!W16/SUM('LDV Shares'!W$13:W$16)</f>
        <v>0.18159960765662408</v>
      </c>
      <c r="W46" s="23">
        <f>'LDV Shares'!X16/SUM('LDV Shares'!X$13:X$16)</f>
        <v>0.18207672831650221</v>
      </c>
      <c r="X46" s="23">
        <f>'LDV Shares'!Y16/SUM('LDV Shares'!Y$13:Y$16)</f>
        <v>0.18152461962011046</v>
      </c>
      <c r="Y46" s="23">
        <f>'LDV Shares'!Z16/SUM('LDV Shares'!Z$13:Z$16)</f>
        <v>0.18060962543895587</v>
      </c>
      <c r="Z46" s="23">
        <f>'LDV Shares'!AA16/SUM('LDV Shares'!AA$13:AA$16)</f>
        <v>0.18096242271167709</v>
      </c>
      <c r="AA46" s="23">
        <f>'LDV Shares'!AB16/SUM('LDV Shares'!AB$13:AB$16)</f>
        <v>0.18076038710794295</v>
      </c>
      <c r="AB46" s="23">
        <f>'LDV Shares'!AC16/SUM('LDV Shares'!AC$13:AC$16)</f>
        <v>0.18015942152552836</v>
      </c>
      <c r="AC46" s="23">
        <f>'LDV Shares'!AD16/SUM('LDV Shares'!AD$13:AD$16)</f>
        <v>0.18072876709963409</v>
      </c>
      <c r="AD46" s="23">
        <f>'LDV Shares'!AE16/SUM('LDV Shares'!AE$13:AE$16)</f>
        <v>0.17939152283449683</v>
      </c>
      <c r="AE46" s="23">
        <f>'LDV Shares'!AF16/SUM('LDV Shares'!AF$13:AF$16)</f>
        <v>0.17963759521416509</v>
      </c>
      <c r="AF46" s="23">
        <f>'LDV Shares'!AG16/SUM('LDV Shares'!AG$13:AG$16)</f>
        <v>0.17967352537234746</v>
      </c>
      <c r="AG46" s="23">
        <f>'LDV Shares'!AH16/SUM('LDV Shares'!AH$13:AH$16)</f>
        <v>0.17965325674960861</v>
      </c>
      <c r="AH46" s="23" t="e">
        <f>'LDV Shares'!AI16/SUM('LDV Shares'!AI$13:AI$16)</f>
        <v>#N/A</v>
      </c>
      <c r="AI46" s="23" t="e">
        <f>'LDV Shares'!AJ16/SUM('LDV Shares'!AJ$13:AJ$16)</f>
        <v>#N/A</v>
      </c>
    </row>
    <row r="47" spans="1:35" x14ac:dyDescent="0.45">
      <c r="A47" s="2" t="s">
        <v>1089</v>
      </c>
      <c r="B47" s="19"/>
    </row>
    <row r="48" spans="1:35" s="1" customFormat="1" x14ac:dyDescent="0.45">
      <c r="B48" s="1">
        <v>2017</v>
      </c>
      <c r="C48" s="1">
        <v>2018</v>
      </c>
      <c r="D48" s="1">
        <v>2019</v>
      </c>
      <c r="E48" s="1">
        <v>2020</v>
      </c>
      <c r="F48" s="1">
        <v>2021</v>
      </c>
      <c r="G48" s="1">
        <v>2022</v>
      </c>
      <c r="H48" s="1">
        <v>2023</v>
      </c>
      <c r="I48" s="1">
        <v>2024</v>
      </c>
      <c r="J48" s="1">
        <v>2025</v>
      </c>
      <c r="K48" s="1">
        <v>2026</v>
      </c>
      <c r="L48" s="1">
        <v>2027</v>
      </c>
      <c r="M48" s="1">
        <v>2028</v>
      </c>
      <c r="N48" s="1">
        <v>2029</v>
      </c>
      <c r="O48" s="1">
        <v>2030</v>
      </c>
      <c r="P48" s="1">
        <v>2031</v>
      </c>
      <c r="Q48" s="1">
        <v>2032</v>
      </c>
      <c r="R48" s="1">
        <v>2033</v>
      </c>
      <c r="S48" s="1">
        <v>2034</v>
      </c>
      <c r="T48" s="1">
        <v>2035</v>
      </c>
      <c r="U48" s="1">
        <v>2036</v>
      </c>
      <c r="V48" s="1">
        <v>2037</v>
      </c>
      <c r="W48" s="1">
        <v>2038</v>
      </c>
      <c r="X48" s="1">
        <v>2039</v>
      </c>
      <c r="Y48" s="1">
        <v>2040</v>
      </c>
      <c r="Z48" s="1">
        <v>2041</v>
      </c>
      <c r="AA48" s="1">
        <v>2042</v>
      </c>
      <c r="AB48" s="1">
        <v>2043</v>
      </c>
      <c r="AC48" s="1">
        <v>2044</v>
      </c>
      <c r="AD48" s="1">
        <v>2045</v>
      </c>
      <c r="AE48" s="1">
        <v>2046</v>
      </c>
      <c r="AF48" s="1">
        <v>2047</v>
      </c>
      <c r="AG48" s="1">
        <v>2048</v>
      </c>
      <c r="AH48" s="1">
        <v>2049</v>
      </c>
      <c r="AI48" s="1">
        <v>2050</v>
      </c>
    </row>
    <row r="49" spans="1:35" x14ac:dyDescent="0.45">
      <c r="A49" t="s">
        <v>1082</v>
      </c>
      <c r="B49" s="23">
        <f>'LDV Shares'!C28/SUM('LDV Shares'!C$28:C$29)</f>
        <v>0.38335255732860157</v>
      </c>
      <c r="C49" s="23">
        <f>'LDV Shares'!D28/SUM('LDV Shares'!D$28:D$29)</f>
        <v>0.38137303530357253</v>
      </c>
      <c r="D49" s="23">
        <f>'LDV Shares'!E28/SUM('LDV Shares'!E$28:E$29)</f>
        <v>0.38122313780793299</v>
      </c>
      <c r="E49" s="23">
        <f>'LDV Shares'!F28/SUM('LDV Shares'!F$28:F$29)</f>
        <v>0.38158994294329235</v>
      </c>
      <c r="F49" s="23">
        <f>'LDV Shares'!G28/SUM('LDV Shares'!G$28:G$29)</f>
        <v>0.38187878296427924</v>
      </c>
      <c r="G49" s="23">
        <f>'LDV Shares'!H28/SUM('LDV Shares'!H$28:H$29)</f>
        <v>0.38195435922588622</v>
      </c>
      <c r="H49" s="23">
        <f>'LDV Shares'!I28/SUM('LDV Shares'!I$28:I$29)</f>
        <v>0.3809217611344034</v>
      </c>
      <c r="I49" s="23">
        <f>'LDV Shares'!J28/SUM('LDV Shares'!J$28:J$29)</f>
        <v>0.3820351157151079</v>
      </c>
      <c r="J49" s="23">
        <f>'LDV Shares'!K28/SUM('LDV Shares'!K$28:K$29)</f>
        <v>0.38203689404461816</v>
      </c>
      <c r="K49" s="23">
        <f>'LDV Shares'!L28/SUM('LDV Shares'!L$28:L$29)</f>
        <v>0.38230620475652555</v>
      </c>
      <c r="L49" s="23">
        <f>'LDV Shares'!M28/SUM('LDV Shares'!M$28:M$29)</f>
        <v>0.38221126957748641</v>
      </c>
      <c r="M49" s="23">
        <f>'LDV Shares'!N28/SUM('LDV Shares'!N$28:N$29)</f>
        <v>0.38215944800710933</v>
      </c>
      <c r="N49" s="23">
        <f>'LDV Shares'!O28/SUM('LDV Shares'!O$28:O$29)</f>
        <v>0.38266003922581826</v>
      </c>
      <c r="O49" s="23">
        <f>'LDV Shares'!P28/SUM('LDV Shares'!P$28:P$29)</f>
        <v>0.38264117768210953</v>
      </c>
      <c r="P49" s="23">
        <f>'LDV Shares'!Q28/SUM('LDV Shares'!Q$28:Q$29)</f>
        <v>0.38252178085940819</v>
      </c>
      <c r="Q49" s="23">
        <f>'LDV Shares'!R28/SUM('LDV Shares'!R$28:R$29)</f>
        <v>0.3824842660575421</v>
      </c>
      <c r="R49" s="23">
        <f>'LDV Shares'!S28/SUM('LDV Shares'!S$28:S$29)</f>
        <v>0.38261508969006297</v>
      </c>
      <c r="S49" s="23">
        <f>'LDV Shares'!T28/SUM('LDV Shares'!T$28:T$29)</f>
        <v>0.38258945234662256</v>
      </c>
      <c r="T49" s="23">
        <f>'LDV Shares'!U28/SUM('LDV Shares'!U$28:U$29)</f>
        <v>0.38280474733904352</v>
      </c>
      <c r="U49" s="23">
        <f>'LDV Shares'!V28/SUM('LDV Shares'!V$28:V$29)</f>
        <v>0.38262246137097639</v>
      </c>
      <c r="V49" s="23">
        <f>'LDV Shares'!W28/SUM('LDV Shares'!W$28:W$29)</f>
        <v>0.38257964325759142</v>
      </c>
      <c r="W49" s="23">
        <f>'LDV Shares'!X28/SUM('LDV Shares'!X$28:X$29)</f>
        <v>0.38279137093895849</v>
      </c>
      <c r="X49" s="23">
        <f>'LDV Shares'!Y28/SUM('LDV Shares'!Y$28:Y$29)</f>
        <v>0.38271171241173879</v>
      </c>
      <c r="Y49" s="23">
        <f>'LDV Shares'!Z28/SUM('LDV Shares'!Z$28:Z$29)</f>
        <v>0.38252798871636001</v>
      </c>
      <c r="Z49" s="23">
        <f>'LDV Shares'!AA28/SUM('LDV Shares'!AA$28:AA$29)</f>
        <v>0.38268670234486368</v>
      </c>
      <c r="AA49" s="23">
        <f>'LDV Shares'!AB28/SUM('LDV Shares'!AB$28:AB$29)</f>
        <v>0.38268635800593687</v>
      </c>
      <c r="AB49" s="23">
        <f>'LDV Shares'!AC28/SUM('LDV Shares'!AC$28:AC$29)</f>
        <v>0.38256273007787006</v>
      </c>
      <c r="AC49" s="23">
        <f>'LDV Shares'!AD28/SUM('LDV Shares'!AD$28:AD$29)</f>
        <v>0.38279830588943681</v>
      </c>
      <c r="AD49" s="23">
        <f>'LDV Shares'!AE28/SUM('LDV Shares'!AE$28:AE$29)</f>
        <v>0.38245278847015435</v>
      </c>
      <c r="AE49" s="23">
        <f>'LDV Shares'!AF28/SUM('LDV Shares'!AF$28:AF$29)</f>
        <v>0.38255980173719789</v>
      </c>
      <c r="AF49" s="23">
        <f>'LDV Shares'!AG28/SUM('LDV Shares'!AG$28:AG$29)</f>
        <v>0.38260491530811186</v>
      </c>
      <c r="AG49" s="23">
        <f>'LDV Shares'!AH28/SUM('LDV Shares'!AH$28:AH$29)</f>
        <v>0.38263755212577549</v>
      </c>
      <c r="AH49" s="23" t="e">
        <f>'LDV Shares'!AI28/SUM('LDV Shares'!AI$28:AI$29)</f>
        <v>#N/A</v>
      </c>
      <c r="AI49" s="23" t="e">
        <f>'LDV Shares'!AJ28/SUM('LDV Shares'!AJ$28:AJ$29)</f>
        <v>#N/A</v>
      </c>
    </row>
    <row r="50" spans="1:35" x14ac:dyDescent="0.45">
      <c r="A50" t="s">
        <v>1083</v>
      </c>
      <c r="B50" s="23">
        <f>'LDV Shares'!C29/SUM('LDV Shares'!C$28:C$29)</f>
        <v>0.61664744267139848</v>
      </c>
      <c r="C50" s="23">
        <f>'LDV Shares'!D29/SUM('LDV Shares'!D$28:D$29)</f>
        <v>0.61862696469642753</v>
      </c>
      <c r="D50" s="23">
        <f>'LDV Shares'!E29/SUM('LDV Shares'!E$28:E$29)</f>
        <v>0.61877686219206696</v>
      </c>
      <c r="E50" s="23">
        <f>'LDV Shares'!F29/SUM('LDV Shares'!F$28:F$29)</f>
        <v>0.61841005705670771</v>
      </c>
      <c r="F50" s="23">
        <f>'LDV Shares'!G29/SUM('LDV Shares'!G$28:G$29)</f>
        <v>0.61812121703572087</v>
      </c>
      <c r="G50" s="23">
        <f>'LDV Shares'!H29/SUM('LDV Shares'!H$28:H$29)</f>
        <v>0.61804564077411372</v>
      </c>
      <c r="H50" s="23">
        <f>'LDV Shares'!I29/SUM('LDV Shares'!I$28:I$29)</f>
        <v>0.61907823886559665</v>
      </c>
      <c r="I50" s="23">
        <f>'LDV Shares'!J29/SUM('LDV Shares'!J$28:J$29)</f>
        <v>0.61796488428489216</v>
      </c>
      <c r="J50" s="23">
        <f>'LDV Shares'!K29/SUM('LDV Shares'!K$28:K$29)</f>
        <v>0.61796310595538184</v>
      </c>
      <c r="K50" s="23">
        <f>'LDV Shares'!L29/SUM('LDV Shares'!L$28:L$29)</f>
        <v>0.61769379524347445</v>
      </c>
      <c r="L50" s="23">
        <f>'LDV Shares'!M29/SUM('LDV Shares'!M$28:M$29)</f>
        <v>0.61778873042251359</v>
      </c>
      <c r="M50" s="23">
        <f>'LDV Shares'!N29/SUM('LDV Shares'!N$28:N$29)</f>
        <v>0.61784055199289056</v>
      </c>
      <c r="N50" s="23">
        <f>'LDV Shares'!O29/SUM('LDV Shares'!O$28:O$29)</f>
        <v>0.61733996077418174</v>
      </c>
      <c r="O50" s="23">
        <f>'LDV Shares'!P29/SUM('LDV Shares'!P$28:P$29)</f>
        <v>0.61735882231789052</v>
      </c>
      <c r="P50" s="23">
        <f>'LDV Shares'!Q29/SUM('LDV Shares'!Q$28:Q$29)</f>
        <v>0.61747821914059176</v>
      </c>
      <c r="Q50" s="23">
        <f>'LDV Shares'!R29/SUM('LDV Shares'!R$28:R$29)</f>
        <v>0.61751573394245785</v>
      </c>
      <c r="R50" s="23">
        <f>'LDV Shares'!S29/SUM('LDV Shares'!S$28:S$29)</f>
        <v>0.61738491030993692</v>
      </c>
      <c r="S50" s="23">
        <f>'LDV Shares'!T29/SUM('LDV Shares'!T$28:T$29)</f>
        <v>0.61741054765337744</v>
      </c>
      <c r="T50" s="23">
        <f>'LDV Shares'!U29/SUM('LDV Shares'!U$28:U$29)</f>
        <v>0.61719525266095654</v>
      </c>
      <c r="U50" s="23">
        <f>'LDV Shares'!V29/SUM('LDV Shares'!V$28:V$29)</f>
        <v>0.61737753862902356</v>
      </c>
      <c r="V50" s="23">
        <f>'LDV Shares'!W29/SUM('LDV Shares'!W$28:W$29)</f>
        <v>0.61742035674240847</v>
      </c>
      <c r="W50" s="23">
        <f>'LDV Shares'!X29/SUM('LDV Shares'!X$28:X$29)</f>
        <v>0.61720862906104146</v>
      </c>
      <c r="X50" s="23">
        <f>'LDV Shares'!Y29/SUM('LDV Shares'!Y$28:Y$29)</f>
        <v>0.61728828758826115</v>
      </c>
      <c r="Y50" s="23">
        <f>'LDV Shares'!Z29/SUM('LDV Shares'!Z$28:Z$29)</f>
        <v>0.61747201128364004</v>
      </c>
      <c r="Z50" s="23">
        <f>'LDV Shares'!AA29/SUM('LDV Shares'!AA$28:AA$29)</f>
        <v>0.61731329765513632</v>
      </c>
      <c r="AA50" s="23">
        <f>'LDV Shares'!AB29/SUM('LDV Shares'!AB$28:AB$29)</f>
        <v>0.61731364199406313</v>
      </c>
      <c r="AB50" s="23">
        <f>'LDV Shares'!AC29/SUM('LDV Shares'!AC$28:AC$29)</f>
        <v>0.61743726992212999</v>
      </c>
      <c r="AC50" s="23">
        <f>'LDV Shares'!AD29/SUM('LDV Shares'!AD$28:AD$29)</f>
        <v>0.61720169411056336</v>
      </c>
      <c r="AD50" s="23">
        <f>'LDV Shares'!AE29/SUM('LDV Shares'!AE$28:AE$29)</f>
        <v>0.6175472115298456</v>
      </c>
      <c r="AE50" s="23">
        <f>'LDV Shares'!AF29/SUM('LDV Shares'!AF$28:AF$29)</f>
        <v>0.61744019826280205</v>
      </c>
      <c r="AF50" s="23">
        <f>'LDV Shares'!AG29/SUM('LDV Shares'!AG$28:AG$29)</f>
        <v>0.61739508469188809</v>
      </c>
      <c r="AG50" s="23">
        <f>'LDV Shares'!AH29/SUM('LDV Shares'!AH$28:AH$29)</f>
        <v>0.61736244787422445</v>
      </c>
      <c r="AH50" s="23" t="e">
        <f>'LDV Shares'!AI29/SUM('LDV Shares'!AI$28:AI$29)</f>
        <v>#N/A</v>
      </c>
      <c r="AI50" s="23" t="e">
        <f>'LDV Shares'!AJ29/SUM('LDV Shares'!AJ$28:AJ$29)</f>
        <v>#N/A</v>
      </c>
    </row>
    <row r="53" spans="1:35" x14ac:dyDescent="0.45">
      <c r="A53" s="30" t="s">
        <v>1090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s="1" customFormat="1" x14ac:dyDescent="0.45">
      <c r="B54" s="1">
        <v>2017</v>
      </c>
      <c r="C54" s="1">
        <v>2018</v>
      </c>
      <c r="D54" s="1">
        <v>2019</v>
      </c>
      <c r="E54" s="1">
        <v>2020</v>
      </c>
      <c r="F54" s="1">
        <v>2021</v>
      </c>
      <c r="G54" s="1">
        <v>2022</v>
      </c>
      <c r="H54" s="1">
        <v>2023</v>
      </c>
      <c r="I54" s="1">
        <v>2024</v>
      </c>
      <c r="J54" s="1">
        <v>2025</v>
      </c>
      <c r="K54" s="1">
        <v>2026</v>
      </c>
      <c r="L54" s="1">
        <v>2027</v>
      </c>
      <c r="M54" s="1">
        <v>2028</v>
      </c>
      <c r="N54" s="1">
        <v>2029</v>
      </c>
      <c r="O54" s="1">
        <v>2030</v>
      </c>
      <c r="P54" s="1">
        <v>2031</v>
      </c>
      <c r="Q54" s="1">
        <v>2032</v>
      </c>
      <c r="R54" s="1">
        <v>2033</v>
      </c>
      <c r="S54" s="1">
        <v>2034</v>
      </c>
      <c r="T54" s="1">
        <v>2035</v>
      </c>
      <c r="U54" s="1">
        <v>2036</v>
      </c>
      <c r="V54" s="1">
        <v>2037</v>
      </c>
      <c r="W54" s="1">
        <v>2038</v>
      </c>
      <c r="X54" s="1">
        <v>2039</v>
      </c>
      <c r="Y54" s="1">
        <v>2040</v>
      </c>
      <c r="Z54" s="1">
        <v>2041</v>
      </c>
      <c r="AA54" s="1">
        <v>2042</v>
      </c>
      <c r="AB54" s="1">
        <v>2043</v>
      </c>
      <c r="AC54" s="1">
        <v>2044</v>
      </c>
      <c r="AD54" s="1">
        <v>2045</v>
      </c>
      <c r="AE54" s="1">
        <v>2046</v>
      </c>
      <c r="AF54" s="1">
        <v>2047</v>
      </c>
      <c r="AG54" s="1">
        <v>2048</v>
      </c>
      <c r="AH54" s="1">
        <v>2049</v>
      </c>
      <c r="AI54" s="1">
        <v>2050</v>
      </c>
    </row>
    <row r="55" spans="1:35" x14ac:dyDescent="0.45">
      <c r="A55" t="s">
        <v>1084</v>
      </c>
      <c r="B55" s="28">
        <f>SUMPRODUCT(B4:B7,B43:B46)</f>
        <v>76.461944020908874</v>
      </c>
      <c r="C55" s="28">
        <f t="shared" ref="C55:AI55" si="4">SUMPRODUCT(C4:C7,C43:C46)</f>
        <v>74.79889904528838</v>
      </c>
      <c r="D55" s="28">
        <f t="shared" si="4"/>
        <v>72.997296634688396</v>
      </c>
      <c r="E55" s="28">
        <f t="shared" si="4"/>
        <v>71.303487316622437</v>
      </c>
      <c r="F55" s="28">
        <f t="shared" si="4"/>
        <v>69.581046565788213</v>
      </c>
      <c r="G55" s="28">
        <f t="shared" si="4"/>
        <v>68.020894308215247</v>
      </c>
      <c r="H55" s="28">
        <f t="shared" si="4"/>
        <v>66.279673917276412</v>
      </c>
      <c r="I55" s="28">
        <f t="shared" si="4"/>
        <v>65.196626771574188</v>
      </c>
      <c r="J55" s="28">
        <f t="shared" si="4"/>
        <v>64.183358387222484</v>
      </c>
      <c r="K55" s="28">
        <f t="shared" si="4"/>
        <v>63.219410615332478</v>
      </c>
      <c r="L55" s="28">
        <f t="shared" si="4"/>
        <v>62.303561597365707</v>
      </c>
      <c r="M55" s="28">
        <f t="shared" si="4"/>
        <v>61.433470269321475</v>
      </c>
      <c r="N55" s="28">
        <f t="shared" si="4"/>
        <v>60.603355059800464</v>
      </c>
      <c r="O55" s="28">
        <f t="shared" si="4"/>
        <v>59.816693391497026</v>
      </c>
      <c r="P55" s="28">
        <f t="shared" si="4"/>
        <v>59.069723827172567</v>
      </c>
      <c r="Q55" s="28">
        <f t="shared" si="4"/>
        <v>58.293585310120733</v>
      </c>
      <c r="R55" s="28">
        <f t="shared" si="4"/>
        <v>57.53906497368444</v>
      </c>
      <c r="S55" s="28">
        <f t="shared" si="4"/>
        <v>56.819890649177616</v>
      </c>
      <c r="T55" s="28">
        <f t="shared" si="4"/>
        <v>56.131986722752515</v>
      </c>
      <c r="U55" s="28">
        <f t="shared" si="4"/>
        <v>55.478447595447903</v>
      </c>
      <c r="V55" s="28">
        <f t="shared" si="4"/>
        <v>54.85421155935915</v>
      </c>
      <c r="W55" s="28">
        <f t="shared" si="4"/>
        <v>54.256970842561131</v>
      </c>
      <c r="X55" s="28">
        <f t="shared" si="4"/>
        <v>53.691444596222716</v>
      </c>
      <c r="Y55" s="28">
        <f t="shared" si="4"/>
        <v>53.152865645607314</v>
      </c>
      <c r="Z55" s="28">
        <f t="shared" si="4"/>
        <v>52.635846790033135</v>
      </c>
      <c r="AA55" s="28">
        <f t="shared" si="4"/>
        <v>52.143578552062948</v>
      </c>
      <c r="AB55" s="28">
        <f t="shared" si="4"/>
        <v>51.675028986924374</v>
      </c>
      <c r="AC55" s="28">
        <f t="shared" si="4"/>
        <v>51.224541161115859</v>
      </c>
      <c r="AD55" s="28">
        <f t="shared" si="4"/>
        <v>50.800129599570141</v>
      </c>
      <c r="AE55" s="28">
        <f t="shared" si="4"/>
        <v>50.390510256209559</v>
      </c>
      <c r="AF55" s="28">
        <f t="shared" si="4"/>
        <v>50.000078237754224</v>
      </c>
      <c r="AG55" s="28">
        <f t="shared" si="4"/>
        <v>49.621561223181459</v>
      </c>
      <c r="AH55" s="28" t="e">
        <f t="shared" si="4"/>
        <v>#N/A</v>
      </c>
      <c r="AI55" s="28" t="e">
        <f t="shared" si="4"/>
        <v>#N/A</v>
      </c>
    </row>
    <row r="56" spans="1:35" x14ac:dyDescent="0.45">
      <c r="A56" t="s">
        <v>1086</v>
      </c>
      <c r="B56" s="28">
        <f>SUMPRODUCT(B17:B18,B49:B50)</f>
        <v>86.845923466587223</v>
      </c>
      <c r="C56" s="28">
        <f t="shared" ref="C56:AI56" si="5">SUMPRODUCT(C17:C18,C49:C50)</f>
        <v>85.738697147582144</v>
      </c>
      <c r="D56" s="28">
        <f t="shared" si="5"/>
        <v>84.602827099099159</v>
      </c>
      <c r="E56" s="28">
        <f t="shared" si="5"/>
        <v>83.826723846162082</v>
      </c>
      <c r="F56" s="28">
        <f t="shared" si="5"/>
        <v>82.457002206225226</v>
      </c>
      <c r="G56" s="28">
        <f t="shared" si="5"/>
        <v>81.087661142561316</v>
      </c>
      <c r="H56" s="28">
        <f t="shared" si="5"/>
        <v>79.769755165239914</v>
      </c>
      <c r="I56" s="28">
        <f t="shared" si="5"/>
        <v>78.653315945785806</v>
      </c>
      <c r="J56" s="28">
        <f t="shared" si="5"/>
        <v>77.745261405935537</v>
      </c>
      <c r="K56" s="28">
        <f t="shared" si="5"/>
        <v>76.561441063076757</v>
      </c>
      <c r="L56" s="28">
        <f t="shared" si="5"/>
        <v>75.440818965178323</v>
      </c>
      <c r="M56" s="28">
        <f t="shared" si="5"/>
        <v>74.373575369292269</v>
      </c>
      <c r="N56" s="28">
        <f t="shared" si="5"/>
        <v>73.34850837648699</v>
      </c>
      <c r="O56" s="28">
        <f t="shared" si="5"/>
        <v>72.381845896214145</v>
      </c>
      <c r="P56" s="28">
        <f t="shared" si="5"/>
        <v>71.464085992057448</v>
      </c>
      <c r="Q56" s="28">
        <f t="shared" si="5"/>
        <v>70.522888076154445</v>
      </c>
      <c r="R56" s="28">
        <f t="shared" si="5"/>
        <v>69.609102458124354</v>
      </c>
      <c r="S56" s="28">
        <f t="shared" si="5"/>
        <v>68.739556931069771</v>
      </c>
      <c r="T56" s="28">
        <f t="shared" si="5"/>
        <v>67.906021963865356</v>
      </c>
      <c r="U56" s="28">
        <f t="shared" si="5"/>
        <v>67.117104584752624</v>
      </c>
      <c r="V56" s="28">
        <f t="shared" si="5"/>
        <v>66.362327492892462</v>
      </c>
      <c r="W56" s="28">
        <f t="shared" si="5"/>
        <v>65.63835359942685</v>
      </c>
      <c r="X56" s="28">
        <f t="shared" si="5"/>
        <v>64.954903433851769</v>
      </c>
      <c r="Y56" s="28">
        <f t="shared" si="5"/>
        <v>64.304144368561964</v>
      </c>
      <c r="Z56" s="28">
        <f t="shared" si="5"/>
        <v>63.677840041209933</v>
      </c>
      <c r="AA56" s="28">
        <f t="shared" si="5"/>
        <v>63.082324353147577</v>
      </c>
      <c r="AB56" s="28">
        <f t="shared" si="5"/>
        <v>62.515836022102533</v>
      </c>
      <c r="AC56" s="28">
        <f t="shared" si="5"/>
        <v>61.969626877726313</v>
      </c>
      <c r="AD56" s="28">
        <f t="shared" si="5"/>
        <v>61.456884925048513</v>
      </c>
      <c r="AE56" s="28">
        <f t="shared" si="5"/>
        <v>60.960965128768905</v>
      </c>
      <c r="AF56" s="28">
        <f t="shared" si="5"/>
        <v>60.488441524407065</v>
      </c>
      <c r="AG56" s="28">
        <f t="shared" si="5"/>
        <v>60.031441117426333</v>
      </c>
      <c r="AH56" s="28" t="e">
        <f t="shared" si="5"/>
        <v>#N/A</v>
      </c>
      <c r="AI56" s="28" t="e">
        <f t="shared" si="5"/>
        <v>#N/A</v>
      </c>
    </row>
    <row r="59" spans="1:35" x14ac:dyDescent="0.45">
      <c r="A59" t="s">
        <v>1091</v>
      </c>
    </row>
    <row r="60" spans="1:35" x14ac:dyDescent="0.45">
      <c r="A60" t="s">
        <v>1092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47"/>
  <sheetViews>
    <sheetView workbookViewId="0"/>
  </sheetViews>
  <sheetFormatPr defaultRowHeight="14.25" x14ac:dyDescent="0.45"/>
  <cols>
    <col min="1" max="1" width="38.1328125" customWidth="1"/>
    <col min="2" max="2" width="24.3984375" customWidth="1"/>
    <col min="3" max="3" width="11.1328125" style="8" bestFit="1" customWidth="1"/>
  </cols>
  <sheetData>
    <row r="1" spans="1:3" x14ac:dyDescent="0.45">
      <c r="A1" t="s">
        <v>257</v>
      </c>
      <c r="B1" t="s">
        <v>258</v>
      </c>
      <c r="C1" s="8">
        <v>119000</v>
      </c>
    </row>
    <row r="2" spans="1:3" x14ac:dyDescent="0.45">
      <c r="A2" t="s">
        <v>259</v>
      </c>
      <c r="B2" t="s">
        <v>260</v>
      </c>
      <c r="C2" s="8">
        <v>119800</v>
      </c>
    </row>
    <row r="3" spans="1:3" x14ac:dyDescent="0.45">
      <c r="A3" t="s">
        <v>261</v>
      </c>
      <c r="B3" t="s">
        <v>262</v>
      </c>
      <c r="C3" s="8">
        <v>119000</v>
      </c>
    </row>
    <row r="4" spans="1:3" x14ac:dyDescent="0.45">
      <c r="A4" t="s">
        <v>263</v>
      </c>
      <c r="B4" t="s">
        <v>264</v>
      </c>
      <c r="C4" s="8">
        <v>119800</v>
      </c>
    </row>
    <row r="5" spans="1:3" x14ac:dyDescent="0.45">
      <c r="A5" t="s">
        <v>265</v>
      </c>
      <c r="B5" t="s">
        <v>258</v>
      </c>
      <c r="C5" s="8">
        <v>122900</v>
      </c>
    </row>
    <row r="6" spans="1:3" x14ac:dyDescent="0.45">
      <c r="A6" t="s">
        <v>266</v>
      </c>
      <c r="B6" t="s">
        <v>260</v>
      </c>
      <c r="C6" s="8">
        <v>154900</v>
      </c>
    </row>
    <row r="7" spans="1:3" x14ac:dyDescent="0.45">
      <c r="A7" t="s">
        <v>267</v>
      </c>
      <c r="B7" t="s">
        <v>268</v>
      </c>
      <c r="C7" s="8">
        <v>129330</v>
      </c>
    </row>
    <row r="8" spans="1:3" x14ac:dyDescent="0.45">
      <c r="A8" t="s">
        <v>269</v>
      </c>
      <c r="B8" t="s">
        <v>268</v>
      </c>
      <c r="C8" s="8">
        <v>123000</v>
      </c>
    </row>
    <row r="9" spans="1:3" x14ac:dyDescent="0.45">
      <c r="A9" t="s">
        <v>270</v>
      </c>
      <c r="B9" t="s">
        <v>260</v>
      </c>
      <c r="C9" s="8">
        <v>135900</v>
      </c>
    </row>
    <row r="10" spans="1:3" x14ac:dyDescent="0.45">
      <c r="A10" t="s">
        <v>271</v>
      </c>
      <c r="B10" t="s">
        <v>272</v>
      </c>
      <c r="C10" s="8">
        <v>131175</v>
      </c>
    </row>
    <row r="11" spans="1:3" x14ac:dyDescent="0.45">
      <c r="A11" t="s">
        <v>273</v>
      </c>
      <c r="B11" t="s">
        <v>274</v>
      </c>
      <c r="C11" s="8">
        <v>128200</v>
      </c>
    </row>
    <row r="12" spans="1:3" x14ac:dyDescent="0.45">
      <c r="A12" t="s">
        <v>275</v>
      </c>
      <c r="B12" t="s">
        <v>276</v>
      </c>
      <c r="C12" s="8">
        <v>129190</v>
      </c>
    </row>
    <row r="13" spans="1:3" x14ac:dyDescent="0.45">
      <c r="A13" t="s">
        <v>277</v>
      </c>
      <c r="B13" t="s">
        <v>278</v>
      </c>
      <c r="C13" s="8">
        <v>127516</v>
      </c>
    </row>
    <row r="14" spans="1:3" x14ac:dyDescent="0.45">
      <c r="A14" t="s">
        <v>279</v>
      </c>
      <c r="B14" t="s">
        <v>276</v>
      </c>
      <c r="C14" s="8">
        <v>130257</v>
      </c>
    </row>
    <row r="15" spans="1:3" x14ac:dyDescent="0.45">
      <c r="A15" t="s">
        <v>280</v>
      </c>
      <c r="B15" t="s">
        <v>276</v>
      </c>
      <c r="C15" s="8">
        <v>127450</v>
      </c>
    </row>
    <row r="16" spans="1:3" x14ac:dyDescent="0.45">
      <c r="A16" t="s">
        <v>281</v>
      </c>
      <c r="B16" t="s">
        <v>282</v>
      </c>
      <c r="C16" s="8">
        <v>132250</v>
      </c>
    </row>
    <row r="17" spans="1:3" x14ac:dyDescent="0.45">
      <c r="A17" t="s">
        <v>283</v>
      </c>
      <c r="B17" t="s">
        <v>276</v>
      </c>
      <c r="C17" s="8">
        <v>128530</v>
      </c>
    </row>
    <row r="18" spans="1:3" x14ac:dyDescent="0.45">
      <c r="A18" t="s">
        <v>284</v>
      </c>
      <c r="B18" t="s">
        <v>274</v>
      </c>
      <c r="C18" s="8">
        <v>132698</v>
      </c>
    </row>
    <row r="19" spans="1:3" x14ac:dyDescent="0.45">
      <c r="A19" t="s">
        <v>285</v>
      </c>
      <c r="B19" t="s">
        <v>286</v>
      </c>
      <c r="C19" s="8">
        <v>139900</v>
      </c>
    </row>
    <row r="20" spans="1:3" x14ac:dyDescent="0.45">
      <c r="A20" t="s">
        <v>287</v>
      </c>
      <c r="B20" t="s">
        <v>278</v>
      </c>
      <c r="C20" s="8">
        <v>135523</v>
      </c>
    </row>
    <row r="21" spans="1:3" x14ac:dyDescent="0.45">
      <c r="A21" t="s">
        <v>288</v>
      </c>
      <c r="B21" t="s">
        <v>274</v>
      </c>
      <c r="C21" s="8">
        <v>128200</v>
      </c>
    </row>
    <row r="22" spans="1:3" x14ac:dyDescent="0.45">
      <c r="A22" t="s">
        <v>289</v>
      </c>
      <c r="B22" t="s">
        <v>276</v>
      </c>
      <c r="C22" s="8">
        <v>187500</v>
      </c>
    </row>
    <row r="23" spans="1:3" x14ac:dyDescent="0.45">
      <c r="A23" t="s">
        <v>290</v>
      </c>
      <c r="B23" t="s">
        <v>276</v>
      </c>
      <c r="C23" s="8">
        <v>133744</v>
      </c>
    </row>
    <row r="24" spans="1:3" x14ac:dyDescent="0.45">
      <c r="A24" t="s">
        <v>291</v>
      </c>
      <c r="B24" t="s">
        <v>276</v>
      </c>
      <c r="C24" s="8">
        <v>129462</v>
      </c>
    </row>
    <row r="25" spans="1:3" x14ac:dyDescent="0.45">
      <c r="A25" t="s">
        <v>292</v>
      </c>
      <c r="B25" t="s">
        <v>276</v>
      </c>
      <c r="C25" s="8">
        <v>129462</v>
      </c>
    </row>
    <row r="26" spans="1:3" x14ac:dyDescent="0.45">
      <c r="A26" t="s">
        <v>293</v>
      </c>
      <c r="B26" t="s">
        <v>276</v>
      </c>
      <c r="C26" s="8">
        <v>129190</v>
      </c>
    </row>
    <row r="27" spans="1:3" x14ac:dyDescent="0.45">
      <c r="A27" t="s">
        <v>294</v>
      </c>
      <c r="B27" t="s">
        <v>295</v>
      </c>
      <c r="C27" s="8">
        <v>128149</v>
      </c>
    </row>
    <row r="28" spans="1:3" x14ac:dyDescent="0.45">
      <c r="A28" t="s">
        <v>296</v>
      </c>
      <c r="B28" t="s">
        <v>276</v>
      </c>
      <c r="C28" s="8">
        <v>131215</v>
      </c>
    </row>
    <row r="29" spans="1:3" x14ac:dyDescent="0.45">
      <c r="A29" t="s">
        <v>297</v>
      </c>
      <c r="B29" t="s">
        <v>274</v>
      </c>
      <c r="C29" s="8">
        <v>137085</v>
      </c>
    </row>
    <row r="30" spans="1:3" x14ac:dyDescent="0.45">
      <c r="A30" t="s">
        <v>298</v>
      </c>
      <c r="B30" t="s">
        <v>282</v>
      </c>
      <c r="C30" s="8">
        <v>138800</v>
      </c>
    </row>
    <row r="31" spans="1:3" x14ac:dyDescent="0.45">
      <c r="A31" t="s">
        <v>299</v>
      </c>
      <c r="B31" t="s">
        <v>300</v>
      </c>
      <c r="C31" s="8">
        <v>124167</v>
      </c>
    </row>
    <row r="32" spans="1:3" x14ac:dyDescent="0.45">
      <c r="A32" t="s">
        <v>301</v>
      </c>
      <c r="B32" t="s">
        <v>286</v>
      </c>
      <c r="C32" s="8">
        <v>124500</v>
      </c>
    </row>
    <row r="33" spans="1:3" x14ac:dyDescent="0.45">
      <c r="A33" t="s">
        <v>302</v>
      </c>
      <c r="B33" t="s">
        <v>303</v>
      </c>
      <c r="C33" s="8">
        <v>173500</v>
      </c>
    </row>
    <row r="34" spans="1:3" x14ac:dyDescent="0.45">
      <c r="A34" t="s">
        <v>304</v>
      </c>
      <c r="B34" t="s">
        <v>278</v>
      </c>
      <c r="C34" s="8">
        <v>135523</v>
      </c>
    </row>
    <row r="35" spans="1:3" x14ac:dyDescent="0.45">
      <c r="A35" t="s">
        <v>305</v>
      </c>
      <c r="B35" t="s">
        <v>306</v>
      </c>
      <c r="C35" s="8">
        <v>124791</v>
      </c>
    </row>
    <row r="36" spans="1:3" x14ac:dyDescent="0.45">
      <c r="A36" t="s">
        <v>307</v>
      </c>
      <c r="B36" t="s">
        <v>308</v>
      </c>
      <c r="C36" s="8">
        <v>129330</v>
      </c>
    </row>
    <row r="37" spans="1:3" x14ac:dyDescent="0.45">
      <c r="A37" t="s">
        <v>309</v>
      </c>
      <c r="B37" t="s">
        <v>268</v>
      </c>
      <c r="C37" s="8">
        <v>129330</v>
      </c>
    </row>
    <row r="38" spans="1:3" x14ac:dyDescent="0.45">
      <c r="A38" t="s">
        <v>310</v>
      </c>
      <c r="B38" t="s">
        <v>272</v>
      </c>
      <c r="C38" s="8">
        <v>126994</v>
      </c>
    </row>
    <row r="39" spans="1:3" x14ac:dyDescent="0.45">
      <c r="A39" t="s">
        <v>311</v>
      </c>
      <c r="B39" t="s">
        <v>276</v>
      </c>
      <c r="C39" s="8">
        <v>125046</v>
      </c>
    </row>
    <row r="40" spans="1:3" x14ac:dyDescent="0.45">
      <c r="A40" t="s">
        <v>312</v>
      </c>
      <c r="B40" t="s">
        <v>278</v>
      </c>
      <c r="C40" s="8">
        <v>136900</v>
      </c>
    </row>
    <row r="41" spans="1:3" x14ac:dyDescent="0.45">
      <c r="A41" t="s">
        <v>313</v>
      </c>
      <c r="B41" t="s">
        <v>272</v>
      </c>
      <c r="C41" s="8">
        <v>130436</v>
      </c>
    </row>
    <row r="42" spans="1:3" x14ac:dyDescent="0.45">
      <c r="A42" t="s">
        <v>314</v>
      </c>
      <c r="B42" t="s">
        <v>308</v>
      </c>
      <c r="C42" s="8">
        <v>129330</v>
      </c>
    </row>
    <row r="43" spans="1:3" x14ac:dyDescent="0.45">
      <c r="A43" t="s">
        <v>315</v>
      </c>
      <c r="B43" t="s">
        <v>268</v>
      </c>
      <c r="C43" s="8">
        <v>129330</v>
      </c>
    </row>
    <row r="44" spans="1:3" x14ac:dyDescent="0.45">
      <c r="A44" t="s">
        <v>316</v>
      </c>
      <c r="B44" t="s">
        <v>268</v>
      </c>
      <c r="C44" s="8">
        <v>123000</v>
      </c>
    </row>
    <row r="45" spans="1:3" x14ac:dyDescent="0.45">
      <c r="A45" t="s">
        <v>317</v>
      </c>
      <c r="B45" t="s">
        <v>308</v>
      </c>
      <c r="C45" s="8">
        <v>134672</v>
      </c>
    </row>
    <row r="46" spans="1:3" x14ac:dyDescent="0.45">
      <c r="A46" t="s">
        <v>318</v>
      </c>
      <c r="B46" t="s">
        <v>319</v>
      </c>
      <c r="C46" s="8">
        <v>144900</v>
      </c>
    </row>
    <row r="47" spans="1:3" x14ac:dyDescent="0.45">
      <c r="A47" t="s">
        <v>320</v>
      </c>
      <c r="B47" t="s">
        <v>268</v>
      </c>
      <c r="C47" s="8">
        <v>123000</v>
      </c>
    </row>
    <row r="48" spans="1:3" x14ac:dyDescent="0.45">
      <c r="A48" t="s">
        <v>321</v>
      </c>
      <c r="B48" t="s">
        <v>274</v>
      </c>
      <c r="C48" s="8">
        <v>137085</v>
      </c>
    </row>
    <row r="49" spans="1:3" x14ac:dyDescent="0.45">
      <c r="A49" t="s">
        <v>322</v>
      </c>
      <c r="B49" t="s">
        <v>272</v>
      </c>
      <c r="C49" s="8">
        <v>128400</v>
      </c>
    </row>
    <row r="50" spans="1:3" x14ac:dyDescent="0.45">
      <c r="A50" t="s">
        <v>323</v>
      </c>
      <c r="B50" t="s">
        <v>282</v>
      </c>
      <c r="C50" s="8">
        <v>144750</v>
      </c>
    </row>
    <row r="51" spans="1:3" x14ac:dyDescent="0.45">
      <c r="A51" t="s">
        <v>324</v>
      </c>
      <c r="B51" t="s">
        <v>308</v>
      </c>
      <c r="C51" s="8">
        <v>129330</v>
      </c>
    </row>
    <row r="52" spans="1:3" x14ac:dyDescent="0.45">
      <c r="A52" t="s">
        <v>325</v>
      </c>
      <c r="B52" t="s">
        <v>278</v>
      </c>
      <c r="C52" s="8">
        <v>127450</v>
      </c>
    </row>
    <row r="53" spans="1:3" x14ac:dyDescent="0.45">
      <c r="A53" t="s">
        <v>326</v>
      </c>
      <c r="B53" t="s">
        <v>327</v>
      </c>
      <c r="C53" s="8">
        <v>132900</v>
      </c>
    </row>
    <row r="54" spans="1:3" x14ac:dyDescent="0.45">
      <c r="A54" t="s">
        <v>328</v>
      </c>
      <c r="B54" t="s">
        <v>268</v>
      </c>
      <c r="C54" s="8">
        <v>134675</v>
      </c>
    </row>
    <row r="55" spans="1:3" x14ac:dyDescent="0.45">
      <c r="A55" t="s">
        <v>329</v>
      </c>
      <c r="B55" t="s">
        <v>268</v>
      </c>
      <c r="C55" s="8">
        <v>134672</v>
      </c>
    </row>
    <row r="56" spans="1:3" x14ac:dyDescent="0.45">
      <c r="A56" t="s">
        <v>330</v>
      </c>
      <c r="B56" t="s">
        <v>268</v>
      </c>
      <c r="C56" s="8">
        <v>129330</v>
      </c>
    </row>
    <row r="57" spans="1:3" x14ac:dyDescent="0.45">
      <c r="A57" t="s">
        <v>331</v>
      </c>
      <c r="B57" t="s">
        <v>272</v>
      </c>
      <c r="C57" s="8">
        <v>112520</v>
      </c>
    </row>
    <row r="58" spans="1:3" x14ac:dyDescent="0.45">
      <c r="A58" t="s">
        <v>332</v>
      </c>
      <c r="B58" t="s">
        <v>282</v>
      </c>
      <c r="C58" s="8">
        <v>129950</v>
      </c>
    </row>
    <row r="59" spans="1:3" x14ac:dyDescent="0.45">
      <c r="A59" t="s">
        <v>333</v>
      </c>
      <c r="B59" t="s">
        <v>272</v>
      </c>
      <c r="C59" s="8">
        <v>128400</v>
      </c>
    </row>
    <row r="60" spans="1:3" x14ac:dyDescent="0.45">
      <c r="A60" t="s">
        <v>334</v>
      </c>
      <c r="B60" t="s">
        <v>335</v>
      </c>
      <c r="C60" s="8">
        <v>126576</v>
      </c>
    </row>
    <row r="61" spans="1:3" x14ac:dyDescent="0.45">
      <c r="A61" t="s">
        <v>336</v>
      </c>
      <c r="B61" t="s">
        <v>274</v>
      </c>
      <c r="C61" s="8">
        <v>128200</v>
      </c>
    </row>
    <row r="62" spans="1:3" x14ac:dyDescent="0.45">
      <c r="A62" t="s">
        <v>337</v>
      </c>
      <c r="B62" t="s">
        <v>272</v>
      </c>
      <c r="C62" s="8">
        <v>132700</v>
      </c>
    </row>
    <row r="63" spans="1:3" x14ac:dyDescent="0.45">
      <c r="A63" t="s">
        <v>338</v>
      </c>
      <c r="B63" t="s">
        <v>282</v>
      </c>
      <c r="C63" s="8">
        <v>121850</v>
      </c>
    </row>
    <row r="64" spans="1:3" x14ac:dyDescent="0.45">
      <c r="A64" t="s">
        <v>339</v>
      </c>
      <c r="B64" t="s">
        <v>274</v>
      </c>
      <c r="C64" s="8">
        <v>137085</v>
      </c>
    </row>
    <row r="65" spans="1:3" x14ac:dyDescent="0.45">
      <c r="A65" t="s">
        <v>340</v>
      </c>
      <c r="B65" t="s">
        <v>272</v>
      </c>
      <c r="C65" s="8">
        <v>126994</v>
      </c>
    </row>
    <row r="66" spans="1:3" x14ac:dyDescent="0.45">
      <c r="A66" t="s">
        <v>341</v>
      </c>
      <c r="B66" t="s">
        <v>300</v>
      </c>
      <c r="C66" s="8">
        <v>118900</v>
      </c>
    </row>
    <row r="67" spans="1:3" x14ac:dyDescent="0.45">
      <c r="A67" t="s">
        <v>342</v>
      </c>
      <c r="B67" t="s">
        <v>272</v>
      </c>
      <c r="C67" s="8">
        <v>130436</v>
      </c>
    </row>
    <row r="68" spans="1:3" x14ac:dyDescent="0.45">
      <c r="A68" t="s">
        <v>343</v>
      </c>
      <c r="B68" t="s">
        <v>272</v>
      </c>
      <c r="C68" s="8">
        <v>126994</v>
      </c>
    </row>
    <row r="69" spans="1:3" x14ac:dyDescent="0.45">
      <c r="A69" t="s">
        <v>344</v>
      </c>
      <c r="B69" t="s">
        <v>272</v>
      </c>
      <c r="C69" s="8">
        <v>120874</v>
      </c>
    </row>
    <row r="70" spans="1:3" x14ac:dyDescent="0.45">
      <c r="A70" t="s">
        <v>345</v>
      </c>
      <c r="B70" t="s">
        <v>272</v>
      </c>
      <c r="C70" s="8">
        <v>126994</v>
      </c>
    </row>
    <row r="71" spans="1:3" x14ac:dyDescent="0.45">
      <c r="A71" t="s">
        <v>346</v>
      </c>
      <c r="B71" t="s">
        <v>347</v>
      </c>
      <c r="C71" s="8">
        <v>135900</v>
      </c>
    </row>
    <row r="72" spans="1:3" x14ac:dyDescent="0.45">
      <c r="A72" t="s">
        <v>348</v>
      </c>
      <c r="B72" t="s">
        <v>274</v>
      </c>
      <c r="C72" s="8">
        <v>140759</v>
      </c>
    </row>
    <row r="73" spans="1:3" x14ac:dyDescent="0.45">
      <c r="A73" t="s">
        <v>349</v>
      </c>
      <c r="B73" t="s">
        <v>350</v>
      </c>
      <c r="C73" s="8">
        <v>105000</v>
      </c>
    </row>
    <row r="74" spans="1:3" x14ac:dyDescent="0.45">
      <c r="A74" t="s">
        <v>351</v>
      </c>
      <c r="B74" t="s">
        <v>276</v>
      </c>
      <c r="C74" s="8">
        <v>128733</v>
      </c>
    </row>
    <row r="75" spans="1:3" x14ac:dyDescent="0.45">
      <c r="A75" t="s">
        <v>352</v>
      </c>
      <c r="B75" t="s">
        <v>276</v>
      </c>
      <c r="C75" s="8">
        <v>129526</v>
      </c>
    </row>
    <row r="76" spans="1:3" x14ac:dyDescent="0.45">
      <c r="A76" t="s">
        <v>353</v>
      </c>
      <c r="B76" t="s">
        <v>276</v>
      </c>
      <c r="C76" s="8">
        <v>120566</v>
      </c>
    </row>
    <row r="77" spans="1:3" x14ac:dyDescent="0.45">
      <c r="A77" t="s">
        <v>354</v>
      </c>
      <c r="B77" t="s">
        <v>355</v>
      </c>
      <c r="C77" s="8">
        <v>137281</v>
      </c>
    </row>
    <row r="78" spans="1:3" x14ac:dyDescent="0.45">
      <c r="A78" t="s">
        <v>356</v>
      </c>
      <c r="B78" t="s">
        <v>276</v>
      </c>
      <c r="C78" s="8">
        <v>129190</v>
      </c>
    </row>
    <row r="79" spans="1:3" x14ac:dyDescent="0.45">
      <c r="A79" t="s">
        <v>357</v>
      </c>
      <c r="B79" t="s">
        <v>282</v>
      </c>
      <c r="C79" s="8">
        <v>133450</v>
      </c>
    </row>
    <row r="80" spans="1:3" x14ac:dyDescent="0.45">
      <c r="A80" t="s">
        <v>358</v>
      </c>
      <c r="B80" t="s">
        <v>274</v>
      </c>
      <c r="C80" s="8">
        <v>132180</v>
      </c>
    </row>
    <row r="81" spans="1:3" x14ac:dyDescent="0.45">
      <c r="A81" t="s">
        <v>359</v>
      </c>
      <c r="B81" t="s">
        <v>276</v>
      </c>
      <c r="C81" s="8">
        <v>126539</v>
      </c>
    </row>
    <row r="82" spans="1:3" x14ac:dyDescent="0.45">
      <c r="A82" t="s">
        <v>360</v>
      </c>
      <c r="B82" t="s">
        <v>278</v>
      </c>
      <c r="C82" s="8">
        <v>123785</v>
      </c>
    </row>
    <row r="83" spans="1:3" x14ac:dyDescent="0.45">
      <c r="A83" t="s">
        <v>361</v>
      </c>
      <c r="B83" t="s">
        <v>272</v>
      </c>
      <c r="C83" s="8">
        <v>136005</v>
      </c>
    </row>
    <row r="84" spans="1:3" x14ac:dyDescent="0.45">
      <c r="A84" t="s">
        <v>362</v>
      </c>
      <c r="B84" t="s">
        <v>276</v>
      </c>
      <c r="C84" s="8">
        <v>128570</v>
      </c>
    </row>
    <row r="85" spans="1:3" x14ac:dyDescent="0.45">
      <c r="A85" t="s">
        <v>363</v>
      </c>
      <c r="B85" t="s">
        <v>272</v>
      </c>
      <c r="C85" s="8">
        <v>133680</v>
      </c>
    </row>
    <row r="86" spans="1:3" x14ac:dyDescent="0.45">
      <c r="A86" t="s">
        <v>364</v>
      </c>
      <c r="B86" t="s">
        <v>335</v>
      </c>
      <c r="C86" s="8">
        <v>126948</v>
      </c>
    </row>
    <row r="87" spans="1:3" x14ac:dyDescent="0.45">
      <c r="A87" t="s">
        <v>365</v>
      </c>
      <c r="B87" t="s">
        <v>327</v>
      </c>
      <c r="C87" s="8">
        <v>128950</v>
      </c>
    </row>
    <row r="88" spans="1:3" x14ac:dyDescent="0.45">
      <c r="A88" t="s">
        <v>366</v>
      </c>
      <c r="B88" t="s">
        <v>276</v>
      </c>
      <c r="C88" s="8">
        <v>129190</v>
      </c>
    </row>
    <row r="89" spans="1:3" x14ac:dyDescent="0.45">
      <c r="A89" t="s">
        <v>367</v>
      </c>
      <c r="B89" t="s">
        <v>276</v>
      </c>
      <c r="C89" s="8">
        <v>129190</v>
      </c>
    </row>
    <row r="90" spans="1:3" x14ac:dyDescent="0.45">
      <c r="A90" t="s">
        <v>368</v>
      </c>
      <c r="B90" t="s">
        <v>276</v>
      </c>
      <c r="C90" s="8">
        <v>129190</v>
      </c>
    </row>
    <row r="91" spans="1:3" x14ac:dyDescent="0.45">
      <c r="A91" t="s">
        <v>369</v>
      </c>
      <c r="B91" t="s">
        <v>272</v>
      </c>
      <c r="C91" s="8">
        <v>124693</v>
      </c>
    </row>
    <row r="92" spans="1:3" x14ac:dyDescent="0.45">
      <c r="A92" t="s">
        <v>370</v>
      </c>
      <c r="B92" t="s">
        <v>276</v>
      </c>
      <c r="C92" s="8">
        <v>123648</v>
      </c>
    </row>
    <row r="93" spans="1:3" x14ac:dyDescent="0.45">
      <c r="A93" t="s">
        <v>371</v>
      </c>
      <c r="B93" t="s">
        <v>276</v>
      </c>
      <c r="C93" s="8">
        <v>123648</v>
      </c>
    </row>
    <row r="94" spans="1:3" x14ac:dyDescent="0.45">
      <c r="A94" t="s">
        <v>372</v>
      </c>
      <c r="B94" t="s">
        <v>276</v>
      </c>
      <c r="C94" s="8">
        <v>126539</v>
      </c>
    </row>
    <row r="95" spans="1:3" x14ac:dyDescent="0.45">
      <c r="A95" t="s">
        <v>373</v>
      </c>
      <c r="B95" t="s">
        <v>374</v>
      </c>
      <c r="C95" s="8">
        <v>111900</v>
      </c>
    </row>
    <row r="96" spans="1:3" x14ac:dyDescent="0.45">
      <c r="A96" t="s">
        <v>375</v>
      </c>
      <c r="B96" t="s">
        <v>276</v>
      </c>
      <c r="C96" s="8">
        <v>123648</v>
      </c>
    </row>
    <row r="97" spans="1:3" x14ac:dyDescent="0.45">
      <c r="A97" t="s">
        <v>376</v>
      </c>
      <c r="B97" t="s">
        <v>276</v>
      </c>
      <c r="C97" s="8">
        <v>126539</v>
      </c>
    </row>
    <row r="98" spans="1:3" x14ac:dyDescent="0.45">
      <c r="A98" t="s">
        <v>377</v>
      </c>
      <c r="B98" t="s">
        <v>276</v>
      </c>
      <c r="C98" s="8">
        <v>123648</v>
      </c>
    </row>
    <row r="99" spans="1:3" x14ac:dyDescent="0.45">
      <c r="A99" t="s">
        <v>378</v>
      </c>
      <c r="B99" t="s">
        <v>327</v>
      </c>
      <c r="C99" s="8">
        <v>142008</v>
      </c>
    </row>
    <row r="100" spans="1:3" x14ac:dyDescent="0.45">
      <c r="A100" t="s">
        <v>379</v>
      </c>
      <c r="B100" t="s">
        <v>276</v>
      </c>
      <c r="C100" s="8">
        <v>129190</v>
      </c>
    </row>
    <row r="101" spans="1:3" x14ac:dyDescent="0.45">
      <c r="A101" t="s">
        <v>380</v>
      </c>
      <c r="B101" t="s">
        <v>276</v>
      </c>
      <c r="C101" s="8">
        <v>129190</v>
      </c>
    </row>
    <row r="102" spans="1:3" x14ac:dyDescent="0.45">
      <c r="A102" t="s">
        <v>381</v>
      </c>
      <c r="B102" t="s">
        <v>276</v>
      </c>
      <c r="C102" s="8">
        <v>123648</v>
      </c>
    </row>
    <row r="103" spans="1:3" x14ac:dyDescent="0.45">
      <c r="A103" t="s">
        <v>382</v>
      </c>
      <c r="B103" t="s">
        <v>276</v>
      </c>
      <c r="C103" s="8">
        <v>123648</v>
      </c>
    </row>
    <row r="104" spans="1:3" x14ac:dyDescent="0.45">
      <c r="A104" t="s">
        <v>383</v>
      </c>
      <c r="B104" t="s">
        <v>276</v>
      </c>
      <c r="C104" s="8">
        <v>131215</v>
      </c>
    </row>
    <row r="105" spans="1:3" x14ac:dyDescent="0.45">
      <c r="A105" t="s">
        <v>384</v>
      </c>
      <c r="B105" t="s">
        <v>276</v>
      </c>
      <c r="C105" s="8">
        <v>140060</v>
      </c>
    </row>
    <row r="106" spans="1:3" x14ac:dyDescent="0.45">
      <c r="A106" t="s">
        <v>385</v>
      </c>
      <c r="B106" t="s">
        <v>276</v>
      </c>
      <c r="C106" s="8">
        <v>123648</v>
      </c>
    </row>
    <row r="107" spans="1:3" x14ac:dyDescent="0.45">
      <c r="A107" t="s">
        <v>386</v>
      </c>
      <c r="B107" t="s">
        <v>276</v>
      </c>
      <c r="C107" s="8">
        <v>123648</v>
      </c>
    </row>
    <row r="108" spans="1:3" x14ac:dyDescent="0.45">
      <c r="A108" t="s">
        <v>373</v>
      </c>
      <c r="B108" t="s">
        <v>387</v>
      </c>
      <c r="C108" s="8">
        <v>111900</v>
      </c>
    </row>
    <row r="109" spans="1:3" x14ac:dyDescent="0.45">
      <c r="A109" t="s">
        <v>388</v>
      </c>
      <c r="B109" t="s">
        <v>276</v>
      </c>
      <c r="C109" s="8">
        <v>123648</v>
      </c>
    </row>
    <row r="110" spans="1:3" x14ac:dyDescent="0.45">
      <c r="A110" t="s">
        <v>389</v>
      </c>
      <c r="B110" t="s">
        <v>335</v>
      </c>
      <c r="C110" s="8">
        <v>139932</v>
      </c>
    </row>
    <row r="111" spans="1:3" x14ac:dyDescent="0.45">
      <c r="A111" t="s">
        <v>390</v>
      </c>
      <c r="B111" t="s">
        <v>282</v>
      </c>
      <c r="C111" s="8">
        <v>128500</v>
      </c>
    </row>
    <row r="112" spans="1:3" x14ac:dyDescent="0.45">
      <c r="A112" t="s">
        <v>391</v>
      </c>
      <c r="B112" t="s">
        <v>272</v>
      </c>
      <c r="C112" s="8">
        <v>133680</v>
      </c>
    </row>
    <row r="113" spans="1:3" x14ac:dyDescent="0.45">
      <c r="A113" t="s">
        <v>392</v>
      </c>
      <c r="B113" t="s">
        <v>268</v>
      </c>
      <c r="C113" s="8">
        <v>133744</v>
      </c>
    </row>
    <row r="114" spans="1:3" x14ac:dyDescent="0.45">
      <c r="A114" t="s">
        <v>393</v>
      </c>
      <c r="B114" t="s">
        <v>276</v>
      </c>
      <c r="C114" s="8">
        <v>132444</v>
      </c>
    </row>
    <row r="115" spans="1:3" x14ac:dyDescent="0.45">
      <c r="A115" t="s">
        <v>394</v>
      </c>
      <c r="B115" t="s">
        <v>335</v>
      </c>
      <c r="C115" s="8">
        <v>143314</v>
      </c>
    </row>
    <row r="116" spans="1:3" x14ac:dyDescent="0.45">
      <c r="A116" t="s">
        <v>395</v>
      </c>
      <c r="B116" t="s">
        <v>274</v>
      </c>
      <c r="C116" s="8">
        <v>132180</v>
      </c>
    </row>
    <row r="117" spans="1:3" x14ac:dyDescent="0.45">
      <c r="A117" t="s">
        <v>396</v>
      </c>
      <c r="B117" t="s">
        <v>319</v>
      </c>
      <c r="C117" s="8">
        <v>144500</v>
      </c>
    </row>
    <row r="118" spans="1:3" x14ac:dyDescent="0.45">
      <c r="A118" t="s">
        <v>397</v>
      </c>
      <c r="B118" t="s">
        <v>276</v>
      </c>
      <c r="C118" s="8">
        <v>129190</v>
      </c>
    </row>
    <row r="119" spans="1:3" x14ac:dyDescent="0.45">
      <c r="A119" t="s">
        <v>398</v>
      </c>
      <c r="B119" t="s">
        <v>319</v>
      </c>
      <c r="C119" s="8">
        <v>144214</v>
      </c>
    </row>
    <row r="120" spans="1:3" x14ac:dyDescent="0.45">
      <c r="A120" t="s">
        <v>399</v>
      </c>
      <c r="B120" t="s">
        <v>276</v>
      </c>
      <c r="C120" s="8">
        <v>143500</v>
      </c>
    </row>
    <row r="121" spans="1:3" x14ac:dyDescent="0.45">
      <c r="A121" t="s">
        <v>400</v>
      </c>
      <c r="B121" t="s">
        <v>276</v>
      </c>
      <c r="C121" s="8">
        <v>133745</v>
      </c>
    </row>
    <row r="122" spans="1:3" x14ac:dyDescent="0.45">
      <c r="A122" t="s">
        <v>401</v>
      </c>
      <c r="B122" t="s">
        <v>276</v>
      </c>
      <c r="C122" s="8">
        <v>133744</v>
      </c>
    </row>
    <row r="123" spans="1:3" x14ac:dyDescent="0.45">
      <c r="A123" t="s">
        <v>402</v>
      </c>
      <c r="B123" t="s">
        <v>276</v>
      </c>
      <c r="C123" s="8">
        <v>133744</v>
      </c>
    </row>
    <row r="124" spans="1:3" x14ac:dyDescent="0.45">
      <c r="A124" t="s">
        <v>403</v>
      </c>
      <c r="B124" t="s">
        <v>276</v>
      </c>
      <c r="C124" s="8">
        <v>133744</v>
      </c>
    </row>
    <row r="125" spans="1:3" x14ac:dyDescent="0.45">
      <c r="A125" t="s">
        <v>404</v>
      </c>
      <c r="B125" t="s">
        <v>405</v>
      </c>
      <c r="C125" s="8">
        <v>152980</v>
      </c>
    </row>
    <row r="126" spans="1:3" x14ac:dyDescent="0.45">
      <c r="A126" t="s">
        <v>406</v>
      </c>
      <c r="B126" t="s">
        <v>276</v>
      </c>
      <c r="C126" s="8">
        <v>128570</v>
      </c>
    </row>
    <row r="127" spans="1:3" x14ac:dyDescent="0.45">
      <c r="A127" t="s">
        <v>407</v>
      </c>
      <c r="B127" t="s">
        <v>276</v>
      </c>
      <c r="C127" s="8">
        <v>123648</v>
      </c>
    </row>
    <row r="128" spans="1:3" x14ac:dyDescent="0.45">
      <c r="A128" t="s">
        <v>408</v>
      </c>
      <c r="B128" t="s">
        <v>276</v>
      </c>
      <c r="C128" s="8">
        <v>130257</v>
      </c>
    </row>
    <row r="129" spans="1:3" x14ac:dyDescent="0.45">
      <c r="A129" t="s">
        <v>409</v>
      </c>
      <c r="B129" t="s">
        <v>410</v>
      </c>
      <c r="C129" s="8">
        <v>130086</v>
      </c>
    </row>
    <row r="130" spans="1:3" x14ac:dyDescent="0.45">
      <c r="A130" t="s">
        <v>411</v>
      </c>
      <c r="B130" t="s">
        <v>276</v>
      </c>
      <c r="C130" s="8">
        <v>128295</v>
      </c>
    </row>
    <row r="131" spans="1:3" x14ac:dyDescent="0.45">
      <c r="A131" t="s">
        <v>412</v>
      </c>
      <c r="B131" t="s">
        <v>276</v>
      </c>
      <c r="C131" s="8">
        <v>128397</v>
      </c>
    </row>
    <row r="132" spans="1:3" x14ac:dyDescent="0.45">
      <c r="A132" t="s">
        <v>413</v>
      </c>
      <c r="B132" t="s">
        <v>355</v>
      </c>
      <c r="C132" s="8">
        <v>130746</v>
      </c>
    </row>
    <row r="133" spans="1:3" x14ac:dyDescent="0.45">
      <c r="A133" t="s">
        <v>414</v>
      </c>
      <c r="B133" t="s">
        <v>282</v>
      </c>
      <c r="C133" s="8">
        <v>132250</v>
      </c>
    </row>
    <row r="134" spans="1:3" x14ac:dyDescent="0.45">
      <c r="A134" t="s">
        <v>415</v>
      </c>
      <c r="B134" t="s">
        <v>276</v>
      </c>
      <c r="C134" s="8">
        <v>128030</v>
      </c>
    </row>
    <row r="135" spans="1:3" x14ac:dyDescent="0.45">
      <c r="A135" t="s">
        <v>416</v>
      </c>
      <c r="B135" t="s">
        <v>272</v>
      </c>
      <c r="C135" s="8">
        <v>133680</v>
      </c>
    </row>
    <row r="136" spans="1:3" x14ac:dyDescent="0.45">
      <c r="A136" t="s">
        <v>417</v>
      </c>
      <c r="B136" t="s">
        <v>418</v>
      </c>
      <c r="C136" s="8">
        <v>134920</v>
      </c>
    </row>
    <row r="137" spans="1:3" x14ac:dyDescent="0.45">
      <c r="A137" t="s">
        <v>419</v>
      </c>
      <c r="B137" t="s">
        <v>282</v>
      </c>
      <c r="C137" s="8">
        <v>132250</v>
      </c>
    </row>
    <row r="138" spans="1:3" x14ac:dyDescent="0.45">
      <c r="A138" t="s">
        <v>373</v>
      </c>
      <c r="B138" t="s">
        <v>387</v>
      </c>
      <c r="C138" s="8">
        <v>111900</v>
      </c>
    </row>
    <row r="139" spans="1:3" x14ac:dyDescent="0.45">
      <c r="A139" t="s">
        <v>420</v>
      </c>
      <c r="B139" t="s">
        <v>272</v>
      </c>
      <c r="C139" s="8">
        <v>130436</v>
      </c>
    </row>
    <row r="140" spans="1:3" x14ac:dyDescent="0.45">
      <c r="A140" t="s">
        <v>421</v>
      </c>
      <c r="B140" t="s">
        <v>278</v>
      </c>
      <c r="C140" s="8">
        <v>135523</v>
      </c>
    </row>
    <row r="141" spans="1:3" x14ac:dyDescent="0.45">
      <c r="A141" t="s">
        <v>422</v>
      </c>
      <c r="B141" t="s">
        <v>278</v>
      </c>
      <c r="C141" s="8">
        <v>123785</v>
      </c>
    </row>
    <row r="142" spans="1:3" x14ac:dyDescent="0.45">
      <c r="A142" t="s">
        <v>423</v>
      </c>
      <c r="B142" t="s">
        <v>282</v>
      </c>
      <c r="C142" s="8">
        <v>136500</v>
      </c>
    </row>
    <row r="143" spans="1:3" x14ac:dyDescent="0.45">
      <c r="A143" t="s">
        <v>424</v>
      </c>
      <c r="B143" t="s">
        <v>268</v>
      </c>
      <c r="C143" s="8">
        <v>129330</v>
      </c>
    </row>
    <row r="144" spans="1:3" x14ac:dyDescent="0.45">
      <c r="A144" t="s">
        <v>425</v>
      </c>
      <c r="B144" t="s">
        <v>282</v>
      </c>
      <c r="C144" s="8">
        <v>133744</v>
      </c>
    </row>
    <row r="145" spans="1:3" x14ac:dyDescent="0.45">
      <c r="A145" t="s">
        <v>426</v>
      </c>
      <c r="B145" t="s">
        <v>276</v>
      </c>
      <c r="C145" s="8">
        <v>132180</v>
      </c>
    </row>
    <row r="146" spans="1:3" x14ac:dyDescent="0.45">
      <c r="A146" t="s">
        <v>427</v>
      </c>
      <c r="B146" t="s">
        <v>272</v>
      </c>
      <c r="C146" s="8">
        <v>136005</v>
      </c>
    </row>
    <row r="147" spans="1:3" x14ac:dyDescent="0.45">
      <c r="A147" t="s">
        <v>428</v>
      </c>
      <c r="B147" t="s">
        <v>327</v>
      </c>
      <c r="C147" s="8">
        <v>127078</v>
      </c>
    </row>
    <row r="148" spans="1:3" x14ac:dyDescent="0.45">
      <c r="A148" t="s">
        <v>429</v>
      </c>
      <c r="B148" t="s">
        <v>274</v>
      </c>
      <c r="C148" s="8">
        <v>124693</v>
      </c>
    </row>
    <row r="149" spans="1:3" x14ac:dyDescent="0.45">
      <c r="A149" t="s">
        <v>430</v>
      </c>
      <c r="B149" t="s">
        <v>355</v>
      </c>
      <c r="C149" s="8">
        <v>117149</v>
      </c>
    </row>
    <row r="150" spans="1:3" x14ac:dyDescent="0.45">
      <c r="A150" t="s">
        <v>431</v>
      </c>
      <c r="B150" t="s">
        <v>276</v>
      </c>
      <c r="C150" s="8">
        <v>128676</v>
      </c>
    </row>
    <row r="151" spans="1:3" x14ac:dyDescent="0.45">
      <c r="A151" t="s">
        <v>432</v>
      </c>
      <c r="B151" t="s">
        <v>335</v>
      </c>
      <c r="C151" s="8">
        <v>136219</v>
      </c>
    </row>
    <row r="152" spans="1:3" x14ac:dyDescent="0.45">
      <c r="A152" t="s">
        <v>433</v>
      </c>
      <c r="B152" t="s">
        <v>276</v>
      </c>
      <c r="C152" s="8">
        <v>128676</v>
      </c>
    </row>
    <row r="153" spans="1:3" x14ac:dyDescent="0.45">
      <c r="A153" t="s">
        <v>434</v>
      </c>
      <c r="B153" t="s">
        <v>278</v>
      </c>
      <c r="C153" s="8">
        <v>123785</v>
      </c>
    </row>
    <row r="154" spans="1:3" x14ac:dyDescent="0.45">
      <c r="A154" t="s">
        <v>435</v>
      </c>
      <c r="B154" t="s">
        <v>276</v>
      </c>
      <c r="C154" s="8">
        <v>131215</v>
      </c>
    </row>
    <row r="155" spans="1:3" x14ac:dyDescent="0.45">
      <c r="A155" t="s">
        <v>436</v>
      </c>
      <c r="B155" t="s">
        <v>278</v>
      </c>
      <c r="C155" s="8">
        <v>135523</v>
      </c>
    </row>
    <row r="156" spans="1:3" x14ac:dyDescent="0.45">
      <c r="A156" t="s">
        <v>437</v>
      </c>
      <c r="B156" t="s">
        <v>276</v>
      </c>
      <c r="C156" s="8">
        <v>175000</v>
      </c>
    </row>
    <row r="157" spans="1:3" x14ac:dyDescent="0.45">
      <c r="A157" t="s">
        <v>438</v>
      </c>
      <c r="B157" t="s">
        <v>276</v>
      </c>
      <c r="C157" s="8">
        <v>148677</v>
      </c>
    </row>
    <row r="158" spans="1:3" x14ac:dyDescent="0.45">
      <c r="A158" t="s">
        <v>439</v>
      </c>
      <c r="B158" t="s">
        <v>440</v>
      </c>
      <c r="C158" s="8">
        <v>137900</v>
      </c>
    </row>
    <row r="159" spans="1:3" x14ac:dyDescent="0.45">
      <c r="A159" t="s">
        <v>441</v>
      </c>
      <c r="B159" t="s">
        <v>276</v>
      </c>
      <c r="C159" s="8">
        <v>126539</v>
      </c>
    </row>
    <row r="160" spans="1:3" x14ac:dyDescent="0.45">
      <c r="A160" t="s">
        <v>442</v>
      </c>
      <c r="B160" t="s">
        <v>276</v>
      </c>
      <c r="C160" s="8">
        <v>131683</v>
      </c>
    </row>
    <row r="161" spans="1:3" x14ac:dyDescent="0.45">
      <c r="A161" t="s">
        <v>443</v>
      </c>
      <c r="B161" t="s">
        <v>276</v>
      </c>
      <c r="C161" s="8">
        <v>128030</v>
      </c>
    </row>
    <row r="162" spans="1:3" x14ac:dyDescent="0.45">
      <c r="A162" t="s">
        <v>444</v>
      </c>
      <c r="B162" t="s">
        <v>274</v>
      </c>
      <c r="C162" s="8">
        <v>132180</v>
      </c>
    </row>
    <row r="163" spans="1:3" x14ac:dyDescent="0.45">
      <c r="A163" t="s">
        <v>445</v>
      </c>
      <c r="B163" t="s">
        <v>272</v>
      </c>
      <c r="C163" s="8">
        <v>132018</v>
      </c>
    </row>
    <row r="164" spans="1:3" x14ac:dyDescent="0.45">
      <c r="A164" t="s">
        <v>446</v>
      </c>
      <c r="B164" t="s">
        <v>355</v>
      </c>
      <c r="C164" s="8">
        <v>130881</v>
      </c>
    </row>
    <row r="165" spans="1:3" x14ac:dyDescent="0.45">
      <c r="A165" t="s">
        <v>447</v>
      </c>
      <c r="B165" t="s">
        <v>276</v>
      </c>
      <c r="C165" s="8">
        <v>129462</v>
      </c>
    </row>
    <row r="166" spans="1:3" x14ac:dyDescent="0.45">
      <c r="A166" t="s">
        <v>448</v>
      </c>
      <c r="B166" t="s">
        <v>347</v>
      </c>
      <c r="C166" s="8">
        <v>156800</v>
      </c>
    </row>
    <row r="167" spans="1:3" x14ac:dyDescent="0.45">
      <c r="A167" t="s">
        <v>449</v>
      </c>
      <c r="B167" t="s">
        <v>319</v>
      </c>
      <c r="C167" s="8">
        <v>144500</v>
      </c>
    </row>
    <row r="168" spans="1:3" x14ac:dyDescent="0.45">
      <c r="A168" t="s">
        <v>450</v>
      </c>
      <c r="B168" t="s">
        <v>276</v>
      </c>
      <c r="C168" s="8">
        <v>132180</v>
      </c>
    </row>
    <row r="169" spans="1:3" x14ac:dyDescent="0.45">
      <c r="A169" t="s">
        <v>451</v>
      </c>
      <c r="B169" t="s">
        <v>278</v>
      </c>
      <c r="C169" s="8">
        <v>129712</v>
      </c>
    </row>
    <row r="170" spans="1:3" x14ac:dyDescent="0.45">
      <c r="A170" t="s">
        <v>452</v>
      </c>
      <c r="B170" t="s">
        <v>278</v>
      </c>
      <c r="C170" s="8">
        <v>136345</v>
      </c>
    </row>
    <row r="171" spans="1:3" x14ac:dyDescent="0.45">
      <c r="A171" t="s">
        <v>453</v>
      </c>
      <c r="B171" t="s">
        <v>276</v>
      </c>
      <c r="C171" s="8">
        <v>120617</v>
      </c>
    </row>
    <row r="172" spans="1:3" x14ac:dyDescent="0.45">
      <c r="A172" t="s">
        <v>454</v>
      </c>
      <c r="B172" t="s">
        <v>300</v>
      </c>
      <c r="C172" s="8">
        <v>127111</v>
      </c>
    </row>
    <row r="173" spans="1:3" x14ac:dyDescent="0.45">
      <c r="A173" t="s">
        <v>455</v>
      </c>
      <c r="B173" t="s">
        <v>335</v>
      </c>
      <c r="C173" s="8">
        <v>137454</v>
      </c>
    </row>
    <row r="174" spans="1:3" x14ac:dyDescent="0.45">
      <c r="A174" t="s">
        <v>456</v>
      </c>
      <c r="B174" t="s">
        <v>276</v>
      </c>
      <c r="C174" s="8">
        <v>128856</v>
      </c>
    </row>
    <row r="175" spans="1:3" x14ac:dyDescent="0.45">
      <c r="A175" t="s">
        <v>457</v>
      </c>
      <c r="B175" t="s">
        <v>272</v>
      </c>
      <c r="C175" s="8">
        <v>132018</v>
      </c>
    </row>
    <row r="176" spans="1:3" x14ac:dyDescent="0.45">
      <c r="A176" t="s">
        <v>373</v>
      </c>
      <c r="B176" t="s">
        <v>458</v>
      </c>
      <c r="C176" s="8">
        <v>111900</v>
      </c>
    </row>
    <row r="177" spans="1:3" x14ac:dyDescent="0.45">
      <c r="A177" t="s">
        <v>459</v>
      </c>
      <c r="B177" t="s">
        <v>260</v>
      </c>
      <c r="C177" s="8">
        <v>130256</v>
      </c>
    </row>
    <row r="178" spans="1:3" x14ac:dyDescent="0.45">
      <c r="A178" t="s">
        <v>460</v>
      </c>
      <c r="B178" t="s">
        <v>418</v>
      </c>
      <c r="C178" s="8">
        <v>131500</v>
      </c>
    </row>
    <row r="179" spans="1:3" x14ac:dyDescent="0.45">
      <c r="A179" t="s">
        <v>461</v>
      </c>
      <c r="B179" t="s">
        <v>335</v>
      </c>
      <c r="C179" s="8">
        <v>133409</v>
      </c>
    </row>
    <row r="180" spans="1:3" x14ac:dyDescent="0.45">
      <c r="A180" t="s">
        <v>462</v>
      </c>
      <c r="B180" t="s">
        <v>335</v>
      </c>
      <c r="C180" s="8">
        <v>138957</v>
      </c>
    </row>
    <row r="181" spans="1:3" x14ac:dyDescent="0.45">
      <c r="A181" t="s">
        <v>463</v>
      </c>
      <c r="B181" t="s">
        <v>276</v>
      </c>
      <c r="C181" s="8">
        <v>128733</v>
      </c>
    </row>
    <row r="182" spans="1:3" x14ac:dyDescent="0.45">
      <c r="A182" t="s">
        <v>464</v>
      </c>
      <c r="B182" t="s">
        <v>276</v>
      </c>
      <c r="C182" s="8">
        <v>129526</v>
      </c>
    </row>
    <row r="183" spans="1:3" x14ac:dyDescent="0.45">
      <c r="A183" t="s">
        <v>465</v>
      </c>
      <c r="B183" t="s">
        <v>418</v>
      </c>
      <c r="C183" s="8">
        <v>131500</v>
      </c>
    </row>
    <row r="184" spans="1:3" x14ac:dyDescent="0.45">
      <c r="A184" t="s">
        <v>466</v>
      </c>
      <c r="B184" t="s">
        <v>467</v>
      </c>
      <c r="C184" s="8">
        <v>129462</v>
      </c>
    </row>
    <row r="185" spans="1:3" x14ac:dyDescent="0.45">
      <c r="A185" t="s">
        <v>468</v>
      </c>
      <c r="B185" t="s">
        <v>335</v>
      </c>
      <c r="C185" s="8">
        <v>133801</v>
      </c>
    </row>
    <row r="186" spans="1:3" x14ac:dyDescent="0.45">
      <c r="A186" t="s">
        <v>469</v>
      </c>
      <c r="B186" t="s">
        <v>278</v>
      </c>
      <c r="C186" s="8">
        <v>135523</v>
      </c>
    </row>
    <row r="187" spans="1:3" x14ac:dyDescent="0.45">
      <c r="A187" t="s">
        <v>470</v>
      </c>
      <c r="B187" t="s">
        <v>276</v>
      </c>
      <c r="C187" s="8">
        <v>132180</v>
      </c>
    </row>
    <row r="188" spans="1:3" x14ac:dyDescent="0.45">
      <c r="A188" t="s">
        <v>471</v>
      </c>
      <c r="B188" t="s">
        <v>276</v>
      </c>
      <c r="C188" s="8">
        <v>128676</v>
      </c>
    </row>
    <row r="189" spans="1:3" x14ac:dyDescent="0.45">
      <c r="A189" t="s">
        <v>472</v>
      </c>
      <c r="B189" t="s">
        <v>282</v>
      </c>
      <c r="C189" s="8">
        <v>132250</v>
      </c>
    </row>
    <row r="190" spans="1:3" x14ac:dyDescent="0.45">
      <c r="A190" t="s">
        <v>473</v>
      </c>
      <c r="B190" t="s">
        <v>276</v>
      </c>
      <c r="C190" s="8">
        <v>132180</v>
      </c>
    </row>
    <row r="191" spans="1:3" x14ac:dyDescent="0.45">
      <c r="A191" t="s">
        <v>474</v>
      </c>
      <c r="B191" t="s">
        <v>276</v>
      </c>
      <c r="C191" s="8">
        <v>185000</v>
      </c>
    </row>
    <row r="192" spans="1:3" x14ac:dyDescent="0.45">
      <c r="A192" t="s">
        <v>475</v>
      </c>
      <c r="B192" t="s">
        <v>276</v>
      </c>
      <c r="C192" s="8">
        <v>120617</v>
      </c>
    </row>
    <row r="193" spans="1:3" x14ac:dyDescent="0.45">
      <c r="A193" t="s">
        <v>476</v>
      </c>
      <c r="B193" t="s">
        <v>272</v>
      </c>
      <c r="C193" s="8">
        <v>132018</v>
      </c>
    </row>
    <row r="194" spans="1:3" x14ac:dyDescent="0.45">
      <c r="A194" t="s">
        <v>477</v>
      </c>
      <c r="B194" t="s">
        <v>418</v>
      </c>
      <c r="C194" s="8">
        <v>289000</v>
      </c>
    </row>
    <row r="195" spans="1:3" x14ac:dyDescent="0.45">
      <c r="A195" t="s">
        <v>478</v>
      </c>
      <c r="B195" t="s">
        <v>282</v>
      </c>
      <c r="C195" s="8">
        <v>135500</v>
      </c>
    </row>
    <row r="196" spans="1:3" x14ac:dyDescent="0.45">
      <c r="A196" t="s">
        <v>479</v>
      </c>
      <c r="B196" t="s">
        <v>335</v>
      </c>
      <c r="C196" s="8">
        <v>149592</v>
      </c>
    </row>
    <row r="197" spans="1:3" x14ac:dyDescent="0.45">
      <c r="A197" t="s">
        <v>480</v>
      </c>
      <c r="B197" t="s">
        <v>276</v>
      </c>
      <c r="C197" s="8">
        <v>128856</v>
      </c>
    </row>
    <row r="198" spans="1:3" x14ac:dyDescent="0.45">
      <c r="A198" t="s">
        <v>481</v>
      </c>
      <c r="B198" t="s">
        <v>276</v>
      </c>
      <c r="C198" s="8">
        <v>129462</v>
      </c>
    </row>
    <row r="199" spans="1:3" x14ac:dyDescent="0.45">
      <c r="A199" t="s">
        <v>482</v>
      </c>
      <c r="B199" t="s">
        <v>282</v>
      </c>
      <c r="C199" s="8">
        <v>131450</v>
      </c>
    </row>
    <row r="200" spans="1:3" x14ac:dyDescent="0.45">
      <c r="A200" t="s">
        <v>483</v>
      </c>
      <c r="B200" t="s">
        <v>276</v>
      </c>
      <c r="C200" s="8">
        <v>138775</v>
      </c>
    </row>
    <row r="201" spans="1:3" x14ac:dyDescent="0.45">
      <c r="A201" t="s">
        <v>484</v>
      </c>
      <c r="B201" t="s">
        <v>276</v>
      </c>
      <c r="C201" s="8">
        <v>138775</v>
      </c>
    </row>
    <row r="202" spans="1:3" x14ac:dyDescent="0.45">
      <c r="A202" t="s">
        <v>485</v>
      </c>
      <c r="B202" t="s">
        <v>276</v>
      </c>
      <c r="C202" s="8">
        <v>131369</v>
      </c>
    </row>
    <row r="203" spans="1:3" x14ac:dyDescent="0.45">
      <c r="A203" t="s">
        <v>486</v>
      </c>
      <c r="B203" t="s">
        <v>272</v>
      </c>
      <c r="C203" s="8">
        <v>133680</v>
      </c>
    </row>
    <row r="204" spans="1:3" x14ac:dyDescent="0.45">
      <c r="A204" t="s">
        <v>487</v>
      </c>
      <c r="B204" t="s">
        <v>276</v>
      </c>
      <c r="C204" s="8">
        <v>126539</v>
      </c>
    </row>
    <row r="205" spans="1:3" x14ac:dyDescent="0.45">
      <c r="A205" t="s">
        <v>488</v>
      </c>
      <c r="B205" t="s">
        <v>272</v>
      </c>
      <c r="C205" s="8">
        <v>124693</v>
      </c>
    </row>
    <row r="206" spans="1:3" x14ac:dyDescent="0.45">
      <c r="A206" t="s">
        <v>489</v>
      </c>
      <c r="B206" t="s">
        <v>276</v>
      </c>
      <c r="C206" s="8">
        <v>126539</v>
      </c>
    </row>
    <row r="207" spans="1:3" x14ac:dyDescent="0.45">
      <c r="A207" t="s">
        <v>490</v>
      </c>
      <c r="B207" t="s">
        <v>276</v>
      </c>
      <c r="C207" s="8">
        <v>126539</v>
      </c>
    </row>
    <row r="208" spans="1:3" x14ac:dyDescent="0.45">
      <c r="A208" t="s">
        <v>491</v>
      </c>
      <c r="B208" t="s">
        <v>276</v>
      </c>
      <c r="C208" s="8">
        <v>126539</v>
      </c>
    </row>
    <row r="209" spans="1:3" x14ac:dyDescent="0.45">
      <c r="A209" t="s">
        <v>492</v>
      </c>
      <c r="B209" t="s">
        <v>276</v>
      </c>
      <c r="C209" s="8">
        <v>126539</v>
      </c>
    </row>
    <row r="210" spans="1:3" x14ac:dyDescent="0.45">
      <c r="A210" t="s">
        <v>493</v>
      </c>
      <c r="B210" t="s">
        <v>286</v>
      </c>
      <c r="C210" s="8">
        <v>132900</v>
      </c>
    </row>
    <row r="211" spans="1:3" x14ac:dyDescent="0.45">
      <c r="A211" t="s">
        <v>494</v>
      </c>
      <c r="B211" t="s">
        <v>276</v>
      </c>
      <c r="C211" s="8">
        <v>130257</v>
      </c>
    </row>
    <row r="212" spans="1:3" x14ac:dyDescent="0.45">
      <c r="A212" t="s">
        <v>495</v>
      </c>
      <c r="B212" t="s">
        <v>276</v>
      </c>
      <c r="C212" s="8">
        <v>132551</v>
      </c>
    </row>
    <row r="213" spans="1:3" x14ac:dyDescent="0.45">
      <c r="A213" t="s">
        <v>496</v>
      </c>
      <c r="B213" t="s">
        <v>276</v>
      </c>
      <c r="C213" s="8">
        <v>130257</v>
      </c>
    </row>
    <row r="214" spans="1:3" x14ac:dyDescent="0.45">
      <c r="A214" t="s">
        <v>497</v>
      </c>
      <c r="B214" t="s">
        <v>278</v>
      </c>
      <c r="C214" s="8">
        <v>147838</v>
      </c>
    </row>
    <row r="215" spans="1:3" x14ac:dyDescent="0.45">
      <c r="A215" t="s">
        <v>498</v>
      </c>
      <c r="B215" t="s">
        <v>276</v>
      </c>
      <c r="C215" s="8">
        <v>129462</v>
      </c>
    </row>
    <row r="216" spans="1:3" x14ac:dyDescent="0.45">
      <c r="A216" t="s">
        <v>499</v>
      </c>
      <c r="B216" t="s">
        <v>276</v>
      </c>
      <c r="C216" s="8">
        <v>127513</v>
      </c>
    </row>
    <row r="217" spans="1:3" x14ac:dyDescent="0.45">
      <c r="A217" t="s">
        <v>500</v>
      </c>
      <c r="B217" t="s">
        <v>276</v>
      </c>
      <c r="C217" s="8">
        <v>131215</v>
      </c>
    </row>
    <row r="218" spans="1:3" x14ac:dyDescent="0.45">
      <c r="A218" t="s">
        <v>501</v>
      </c>
      <c r="B218" t="s">
        <v>327</v>
      </c>
      <c r="C218" s="8">
        <v>151734</v>
      </c>
    </row>
    <row r="219" spans="1:3" x14ac:dyDescent="0.45">
      <c r="A219" t="s">
        <v>502</v>
      </c>
      <c r="B219" t="s">
        <v>282</v>
      </c>
      <c r="C219" s="8">
        <v>132500</v>
      </c>
    </row>
    <row r="220" spans="1:3" x14ac:dyDescent="0.45">
      <c r="A220" t="s">
        <v>503</v>
      </c>
      <c r="B220" t="s">
        <v>319</v>
      </c>
      <c r="C220" s="8">
        <v>174105</v>
      </c>
    </row>
    <row r="221" spans="1:3" x14ac:dyDescent="0.45">
      <c r="A221" t="s">
        <v>504</v>
      </c>
      <c r="B221" t="s">
        <v>335</v>
      </c>
      <c r="C221" s="8">
        <v>140253</v>
      </c>
    </row>
    <row r="222" spans="1:3" x14ac:dyDescent="0.45">
      <c r="A222" t="s">
        <v>505</v>
      </c>
      <c r="B222" t="s">
        <v>282</v>
      </c>
      <c r="C222" s="8">
        <v>132250</v>
      </c>
    </row>
    <row r="223" spans="1:3" x14ac:dyDescent="0.45">
      <c r="A223" t="s">
        <v>506</v>
      </c>
      <c r="B223" t="s">
        <v>276</v>
      </c>
      <c r="C223" s="8">
        <v>132180</v>
      </c>
    </row>
    <row r="224" spans="1:3" x14ac:dyDescent="0.45">
      <c r="A224" t="s">
        <v>507</v>
      </c>
      <c r="B224" t="s">
        <v>276</v>
      </c>
      <c r="C224" s="8">
        <v>120566</v>
      </c>
    </row>
    <row r="225" spans="1:3" x14ac:dyDescent="0.45">
      <c r="A225" t="s">
        <v>508</v>
      </c>
      <c r="B225" t="s">
        <v>276</v>
      </c>
      <c r="C225" s="8">
        <v>120566</v>
      </c>
    </row>
    <row r="226" spans="1:3" x14ac:dyDescent="0.45">
      <c r="A226" t="s">
        <v>509</v>
      </c>
      <c r="B226" t="s">
        <v>278</v>
      </c>
      <c r="C226" s="8">
        <v>207200</v>
      </c>
    </row>
    <row r="227" spans="1:3" x14ac:dyDescent="0.45">
      <c r="A227" t="s">
        <v>510</v>
      </c>
      <c r="B227" t="s">
        <v>276</v>
      </c>
      <c r="C227" s="8">
        <v>132444</v>
      </c>
    </row>
    <row r="228" spans="1:3" x14ac:dyDescent="0.45">
      <c r="A228" t="s">
        <v>511</v>
      </c>
      <c r="B228" t="s">
        <v>276</v>
      </c>
      <c r="C228" s="8">
        <v>120566</v>
      </c>
    </row>
    <row r="229" spans="1:3" x14ac:dyDescent="0.45">
      <c r="A229" t="s">
        <v>512</v>
      </c>
      <c r="B229" t="s">
        <v>335</v>
      </c>
      <c r="C229" s="8">
        <v>124526</v>
      </c>
    </row>
    <row r="230" spans="1:3" x14ac:dyDescent="0.45">
      <c r="A230" t="s">
        <v>513</v>
      </c>
      <c r="B230" t="s">
        <v>276</v>
      </c>
      <c r="C230" s="8">
        <v>120566</v>
      </c>
    </row>
    <row r="231" spans="1:3" x14ac:dyDescent="0.45">
      <c r="A231" t="s">
        <v>373</v>
      </c>
      <c r="B231" t="s">
        <v>387</v>
      </c>
      <c r="C231" s="8">
        <v>111900</v>
      </c>
    </row>
    <row r="232" spans="1:3" x14ac:dyDescent="0.45">
      <c r="A232" t="s">
        <v>514</v>
      </c>
      <c r="B232" t="s">
        <v>276</v>
      </c>
      <c r="C232" s="8">
        <v>120566</v>
      </c>
    </row>
    <row r="233" spans="1:3" x14ac:dyDescent="0.45">
      <c r="A233" t="s">
        <v>515</v>
      </c>
      <c r="B233" t="s">
        <v>276</v>
      </c>
      <c r="C233" s="8">
        <v>120566</v>
      </c>
    </row>
    <row r="234" spans="1:3" x14ac:dyDescent="0.45">
      <c r="A234" t="s">
        <v>516</v>
      </c>
      <c r="B234" t="s">
        <v>276</v>
      </c>
      <c r="C234" s="8">
        <v>129462</v>
      </c>
    </row>
    <row r="235" spans="1:3" x14ac:dyDescent="0.45">
      <c r="A235" t="s">
        <v>517</v>
      </c>
      <c r="B235" t="s">
        <v>276</v>
      </c>
      <c r="C235" s="8">
        <v>128030</v>
      </c>
    </row>
    <row r="236" spans="1:3" x14ac:dyDescent="0.45">
      <c r="A236" t="s">
        <v>518</v>
      </c>
      <c r="B236" t="s">
        <v>276</v>
      </c>
      <c r="C236" s="8">
        <v>129190</v>
      </c>
    </row>
    <row r="237" spans="1:3" x14ac:dyDescent="0.45">
      <c r="A237" t="s">
        <v>373</v>
      </c>
      <c r="B237" t="s">
        <v>387</v>
      </c>
      <c r="C237" s="8">
        <v>111900</v>
      </c>
    </row>
    <row r="238" spans="1:3" x14ac:dyDescent="0.45">
      <c r="A238" t="s">
        <v>519</v>
      </c>
      <c r="B238" t="s">
        <v>272</v>
      </c>
      <c r="C238" s="8">
        <v>133680</v>
      </c>
    </row>
    <row r="239" spans="1:3" x14ac:dyDescent="0.45">
      <c r="A239" t="s">
        <v>520</v>
      </c>
      <c r="B239" t="s">
        <v>276</v>
      </c>
      <c r="C239" s="8">
        <v>130257</v>
      </c>
    </row>
    <row r="240" spans="1:3" x14ac:dyDescent="0.45">
      <c r="A240" t="s">
        <v>521</v>
      </c>
      <c r="B240" t="s">
        <v>276</v>
      </c>
      <c r="C240" s="8">
        <v>132180</v>
      </c>
    </row>
    <row r="241" spans="1:3" x14ac:dyDescent="0.45">
      <c r="A241" t="s">
        <v>522</v>
      </c>
      <c r="B241" t="s">
        <v>272</v>
      </c>
      <c r="C241" s="8">
        <v>133680</v>
      </c>
    </row>
    <row r="242" spans="1:3" x14ac:dyDescent="0.45">
      <c r="A242" t="s">
        <v>523</v>
      </c>
      <c r="B242" t="s">
        <v>276</v>
      </c>
      <c r="C242" s="8">
        <v>179120</v>
      </c>
    </row>
    <row r="243" spans="1:3" x14ac:dyDescent="0.45">
      <c r="A243" t="s">
        <v>524</v>
      </c>
      <c r="B243" t="s">
        <v>276</v>
      </c>
      <c r="C243" s="8">
        <v>179120</v>
      </c>
    </row>
    <row r="244" spans="1:3" x14ac:dyDescent="0.45">
      <c r="A244" t="s">
        <v>525</v>
      </c>
      <c r="B244" t="s">
        <v>276</v>
      </c>
      <c r="C244" s="8">
        <v>127740</v>
      </c>
    </row>
    <row r="245" spans="1:3" x14ac:dyDescent="0.45">
      <c r="A245" t="s">
        <v>526</v>
      </c>
      <c r="B245" t="s">
        <v>276</v>
      </c>
      <c r="C245" s="8">
        <v>120566</v>
      </c>
    </row>
    <row r="246" spans="1:3" x14ac:dyDescent="0.45">
      <c r="A246" t="s">
        <v>527</v>
      </c>
      <c r="B246" t="s">
        <v>276</v>
      </c>
      <c r="C246" s="8">
        <v>129190</v>
      </c>
    </row>
    <row r="247" spans="1:3" x14ac:dyDescent="0.45">
      <c r="A247" t="s">
        <v>528</v>
      </c>
      <c r="B247" t="s">
        <v>529</v>
      </c>
      <c r="C247" s="8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4"/>
  <sheetViews>
    <sheetView workbookViewId="0"/>
  </sheetViews>
  <sheetFormatPr defaultRowHeight="14.25" x14ac:dyDescent="0.45"/>
  <cols>
    <col min="1" max="1" width="69" customWidth="1"/>
    <col min="2" max="2" width="22.86328125" customWidth="1"/>
    <col min="3" max="3" width="12.59765625" style="9" bestFit="1" customWidth="1"/>
  </cols>
  <sheetData>
    <row r="1" spans="1:3" x14ac:dyDescent="0.45">
      <c r="A1" t="s">
        <v>530</v>
      </c>
      <c r="B1" t="s">
        <v>531</v>
      </c>
      <c r="C1" s="9">
        <v>142405</v>
      </c>
    </row>
    <row r="2" spans="1:3" x14ac:dyDescent="0.45">
      <c r="A2" t="s">
        <v>532</v>
      </c>
      <c r="B2" t="s">
        <v>533</v>
      </c>
      <c r="C2" s="9">
        <v>129900</v>
      </c>
    </row>
    <row r="3" spans="1:3" x14ac:dyDescent="0.45">
      <c r="A3" t="s">
        <v>534</v>
      </c>
      <c r="B3" t="s">
        <v>535</v>
      </c>
      <c r="C3" s="9">
        <v>125950</v>
      </c>
    </row>
    <row r="4" spans="1:3" x14ac:dyDescent="0.45">
      <c r="A4" t="s">
        <v>536</v>
      </c>
      <c r="B4" t="s">
        <v>531</v>
      </c>
      <c r="C4" s="9">
        <v>142988</v>
      </c>
    </row>
    <row r="5" spans="1:3" ht="15" customHeight="1" x14ac:dyDescent="0.45">
      <c r="A5" t="s">
        <v>537</v>
      </c>
      <c r="B5" t="s">
        <v>531</v>
      </c>
      <c r="C5" s="9">
        <v>136835</v>
      </c>
    </row>
    <row r="6" spans="1:3" x14ac:dyDescent="0.45">
      <c r="A6" t="s">
        <v>538</v>
      </c>
      <c r="B6" t="s">
        <v>260</v>
      </c>
      <c r="C6" s="9">
        <v>145650</v>
      </c>
    </row>
    <row r="7" spans="1:3" x14ac:dyDescent="0.45">
      <c r="A7" t="s">
        <v>539</v>
      </c>
      <c r="B7" t="s">
        <v>540</v>
      </c>
      <c r="C7" s="9">
        <v>146000</v>
      </c>
    </row>
    <row r="8" spans="1:3" x14ac:dyDescent="0.45">
      <c r="A8" t="s">
        <v>541</v>
      </c>
      <c r="B8" t="s">
        <v>529</v>
      </c>
      <c r="C8" s="9">
        <v>148600</v>
      </c>
    </row>
    <row r="9" spans="1:3" x14ac:dyDescent="0.45">
      <c r="A9" t="s">
        <v>542</v>
      </c>
      <c r="B9" t="s">
        <v>543</v>
      </c>
      <c r="C9" s="9">
        <v>136900</v>
      </c>
    </row>
    <row r="10" spans="1:3" x14ac:dyDescent="0.45">
      <c r="A10" t="s">
        <v>544</v>
      </c>
      <c r="B10" t="s">
        <v>545</v>
      </c>
      <c r="C10" s="9">
        <v>144500</v>
      </c>
    </row>
    <row r="11" spans="1:3" x14ac:dyDescent="0.45">
      <c r="A11" t="s">
        <v>546</v>
      </c>
      <c r="B11" t="s">
        <v>276</v>
      </c>
      <c r="C11" s="9">
        <v>135090</v>
      </c>
    </row>
    <row r="12" spans="1:3" x14ac:dyDescent="0.45">
      <c r="A12" t="s">
        <v>547</v>
      </c>
      <c r="B12" t="s">
        <v>467</v>
      </c>
      <c r="C12" s="9">
        <v>143860</v>
      </c>
    </row>
    <row r="13" spans="1:3" x14ac:dyDescent="0.45">
      <c r="A13" t="s">
        <v>548</v>
      </c>
      <c r="B13" t="s">
        <v>303</v>
      </c>
      <c r="C13" s="9">
        <v>138500</v>
      </c>
    </row>
    <row r="14" spans="1:3" x14ac:dyDescent="0.45">
      <c r="A14" t="s">
        <v>549</v>
      </c>
      <c r="B14" t="s">
        <v>282</v>
      </c>
      <c r="C14" s="9">
        <v>148275</v>
      </c>
    </row>
    <row r="15" spans="1:3" x14ac:dyDescent="0.45">
      <c r="A15" t="s">
        <v>550</v>
      </c>
      <c r="B15" t="s">
        <v>540</v>
      </c>
      <c r="C15" s="9">
        <v>136500</v>
      </c>
    </row>
    <row r="16" spans="1:3" x14ac:dyDescent="0.45">
      <c r="A16" t="s">
        <v>551</v>
      </c>
      <c r="B16" t="s">
        <v>355</v>
      </c>
      <c r="C16" s="9">
        <v>140608</v>
      </c>
    </row>
    <row r="17" spans="1:3" x14ac:dyDescent="0.45">
      <c r="A17" t="s">
        <v>552</v>
      </c>
      <c r="B17" t="s">
        <v>278</v>
      </c>
      <c r="C17" s="9">
        <v>165536</v>
      </c>
    </row>
    <row r="18" spans="1:3" x14ac:dyDescent="0.45">
      <c r="A18" t="s">
        <v>553</v>
      </c>
      <c r="B18" t="s">
        <v>529</v>
      </c>
      <c r="C18" s="9">
        <v>151764</v>
      </c>
    </row>
    <row r="19" spans="1:3" x14ac:dyDescent="0.45">
      <c r="A19" t="s">
        <v>554</v>
      </c>
      <c r="B19" t="s">
        <v>295</v>
      </c>
      <c r="C19" s="9">
        <v>138500</v>
      </c>
    </row>
    <row r="20" spans="1:3" x14ac:dyDescent="0.45">
      <c r="A20" t="s">
        <v>555</v>
      </c>
      <c r="B20" t="s">
        <v>278</v>
      </c>
      <c r="C20" s="9">
        <v>165718</v>
      </c>
    </row>
    <row r="21" spans="1:3" x14ac:dyDescent="0.45">
      <c r="A21" t="s">
        <v>556</v>
      </c>
      <c r="B21" t="s">
        <v>303</v>
      </c>
      <c r="C21" s="9">
        <v>139500</v>
      </c>
    </row>
    <row r="22" spans="1:3" x14ac:dyDescent="0.45">
      <c r="A22" t="s">
        <v>557</v>
      </c>
      <c r="B22" t="s">
        <v>282</v>
      </c>
      <c r="C22" s="9">
        <v>139500</v>
      </c>
    </row>
    <row r="23" spans="1:3" x14ac:dyDescent="0.45">
      <c r="A23" t="s">
        <v>558</v>
      </c>
      <c r="B23" t="s">
        <v>282</v>
      </c>
      <c r="C23" s="9">
        <v>151000</v>
      </c>
    </row>
    <row r="24" spans="1:3" x14ac:dyDescent="0.45">
      <c r="A24" t="s">
        <v>559</v>
      </c>
      <c r="B24" t="s">
        <v>282</v>
      </c>
      <c r="C24" s="9">
        <v>144000</v>
      </c>
    </row>
    <row r="25" spans="1:3" x14ac:dyDescent="0.45">
      <c r="A25" t="s">
        <v>560</v>
      </c>
      <c r="B25" t="s">
        <v>540</v>
      </c>
      <c r="C25" s="9">
        <v>141750</v>
      </c>
    </row>
    <row r="26" spans="1:3" x14ac:dyDescent="0.45">
      <c r="A26" t="s">
        <v>561</v>
      </c>
      <c r="B26" t="s">
        <v>282</v>
      </c>
      <c r="C26" s="9">
        <v>145934</v>
      </c>
    </row>
    <row r="27" spans="1:3" x14ac:dyDescent="0.45">
      <c r="A27" t="s">
        <v>562</v>
      </c>
      <c r="B27" t="s">
        <v>282</v>
      </c>
      <c r="C27" s="9">
        <v>141150</v>
      </c>
    </row>
    <row r="28" spans="1:3" x14ac:dyDescent="0.45">
      <c r="A28" t="s">
        <v>563</v>
      </c>
      <c r="B28" t="s">
        <v>258</v>
      </c>
      <c r="C28" s="9">
        <v>144500</v>
      </c>
    </row>
    <row r="29" spans="1:3" x14ac:dyDescent="0.45">
      <c r="A29" t="s">
        <v>564</v>
      </c>
      <c r="B29" t="s">
        <v>303</v>
      </c>
      <c r="C29" s="9">
        <v>136500</v>
      </c>
    </row>
    <row r="30" spans="1:3" x14ac:dyDescent="0.45">
      <c r="A30" t="s">
        <v>565</v>
      </c>
      <c r="B30" t="s">
        <v>303</v>
      </c>
      <c r="C30" s="9">
        <v>138500</v>
      </c>
    </row>
    <row r="31" spans="1:3" x14ac:dyDescent="0.45">
      <c r="A31" t="s">
        <v>566</v>
      </c>
      <c r="B31" t="s">
        <v>540</v>
      </c>
      <c r="C31" s="9">
        <v>140500</v>
      </c>
    </row>
    <row r="32" spans="1:3" x14ac:dyDescent="0.45">
      <c r="A32" t="s">
        <v>567</v>
      </c>
      <c r="B32" t="s">
        <v>272</v>
      </c>
      <c r="C32" s="9">
        <v>144775</v>
      </c>
    </row>
    <row r="33" spans="1:3" x14ac:dyDescent="0.45">
      <c r="A33" t="s">
        <v>568</v>
      </c>
      <c r="B33" t="s">
        <v>327</v>
      </c>
      <c r="C33" s="9">
        <v>147555</v>
      </c>
    </row>
    <row r="34" spans="1:3" x14ac:dyDescent="0.45">
      <c r="A34" t="s">
        <v>569</v>
      </c>
      <c r="B34" t="s">
        <v>540</v>
      </c>
      <c r="C34" s="9">
        <v>132000</v>
      </c>
    </row>
    <row r="35" spans="1:3" x14ac:dyDescent="0.45">
      <c r="A35" t="s">
        <v>570</v>
      </c>
      <c r="B35" t="s">
        <v>306</v>
      </c>
      <c r="C35" s="9">
        <v>131211</v>
      </c>
    </row>
    <row r="36" spans="1:3" x14ac:dyDescent="0.45">
      <c r="A36" t="s">
        <v>571</v>
      </c>
      <c r="B36" t="s">
        <v>540</v>
      </c>
      <c r="C36" s="9">
        <v>147500</v>
      </c>
    </row>
    <row r="37" spans="1:3" x14ac:dyDescent="0.45">
      <c r="A37" t="s">
        <v>572</v>
      </c>
      <c r="B37" t="s">
        <v>282</v>
      </c>
      <c r="C37" s="9">
        <v>141600</v>
      </c>
    </row>
    <row r="38" spans="1:3" x14ac:dyDescent="0.45">
      <c r="A38" t="s">
        <v>573</v>
      </c>
      <c r="B38" t="s">
        <v>260</v>
      </c>
      <c r="C38" s="9">
        <v>144000</v>
      </c>
    </row>
    <row r="39" spans="1:3" x14ac:dyDescent="0.45">
      <c r="A39" t="s">
        <v>574</v>
      </c>
      <c r="B39" t="s">
        <v>347</v>
      </c>
      <c r="C39" s="9">
        <v>155900</v>
      </c>
    </row>
    <row r="40" spans="1:3" x14ac:dyDescent="0.45">
      <c r="A40" t="s">
        <v>575</v>
      </c>
      <c r="B40" t="s">
        <v>282</v>
      </c>
      <c r="C40" s="9">
        <v>137500</v>
      </c>
    </row>
    <row r="41" spans="1:3" x14ac:dyDescent="0.45">
      <c r="A41" t="s">
        <v>576</v>
      </c>
      <c r="B41" t="s">
        <v>410</v>
      </c>
      <c r="C41" s="9">
        <v>136483</v>
      </c>
    </row>
    <row r="42" spans="1:3" x14ac:dyDescent="0.45">
      <c r="A42" t="s">
        <v>577</v>
      </c>
      <c r="B42" t="s">
        <v>387</v>
      </c>
      <c r="C42" s="9">
        <v>131900</v>
      </c>
    </row>
    <row r="43" spans="1:3" x14ac:dyDescent="0.45">
      <c r="A43" t="s">
        <v>578</v>
      </c>
      <c r="B43" t="s">
        <v>387</v>
      </c>
      <c r="C43" s="9">
        <v>131900</v>
      </c>
    </row>
    <row r="44" spans="1:3" x14ac:dyDescent="0.45">
      <c r="A44" t="s">
        <v>579</v>
      </c>
      <c r="B44" t="s">
        <v>282</v>
      </c>
      <c r="C44" s="9">
        <v>127995</v>
      </c>
    </row>
    <row r="45" spans="1:3" x14ac:dyDescent="0.45">
      <c r="A45" t="s">
        <v>580</v>
      </c>
      <c r="B45" t="s">
        <v>276</v>
      </c>
      <c r="C45" s="9">
        <v>145385</v>
      </c>
    </row>
    <row r="46" spans="1:3" x14ac:dyDescent="0.45">
      <c r="A46" t="s">
        <v>581</v>
      </c>
      <c r="B46" t="s">
        <v>272</v>
      </c>
      <c r="C46" s="9">
        <v>145180</v>
      </c>
    </row>
    <row r="47" spans="1:3" x14ac:dyDescent="0.45">
      <c r="A47" t="s">
        <v>582</v>
      </c>
      <c r="B47" t="s">
        <v>272</v>
      </c>
      <c r="C47" s="9">
        <v>140460</v>
      </c>
    </row>
    <row r="48" spans="1:3" x14ac:dyDescent="0.45">
      <c r="A48" t="s">
        <v>583</v>
      </c>
      <c r="B48" t="s">
        <v>529</v>
      </c>
      <c r="C48" s="9">
        <v>146000</v>
      </c>
    </row>
    <row r="49" spans="1:3" x14ac:dyDescent="0.45">
      <c r="A49" t="s">
        <v>584</v>
      </c>
      <c r="B49" t="s">
        <v>410</v>
      </c>
      <c r="C49" s="9">
        <v>137468</v>
      </c>
    </row>
    <row r="50" spans="1:3" x14ac:dyDescent="0.45">
      <c r="A50" t="s">
        <v>585</v>
      </c>
      <c r="B50" t="s">
        <v>335</v>
      </c>
      <c r="C50" s="9">
        <v>148351</v>
      </c>
    </row>
    <row r="51" spans="1:3" x14ac:dyDescent="0.45">
      <c r="A51" t="s">
        <v>586</v>
      </c>
      <c r="B51" t="s">
        <v>335</v>
      </c>
      <c r="C51" s="9">
        <v>153543</v>
      </c>
    </row>
    <row r="52" spans="1:3" x14ac:dyDescent="0.45">
      <c r="A52" t="s">
        <v>587</v>
      </c>
      <c r="B52" t="s">
        <v>335</v>
      </c>
      <c r="C52" s="9">
        <v>147429</v>
      </c>
    </row>
    <row r="53" spans="1:3" x14ac:dyDescent="0.45">
      <c r="A53" t="s">
        <v>588</v>
      </c>
      <c r="B53" t="s">
        <v>529</v>
      </c>
      <c r="C53" s="9">
        <v>146000</v>
      </c>
    </row>
    <row r="54" spans="1:3" x14ac:dyDescent="0.45">
      <c r="A54" t="s">
        <v>589</v>
      </c>
      <c r="B54" t="s">
        <v>374</v>
      </c>
      <c r="C54" s="9">
        <v>131900</v>
      </c>
    </row>
    <row r="55" spans="1:3" x14ac:dyDescent="0.45">
      <c r="A55" t="s">
        <v>590</v>
      </c>
      <c r="B55" t="s">
        <v>540</v>
      </c>
      <c r="C55" s="9">
        <v>144800</v>
      </c>
    </row>
    <row r="56" spans="1:3" x14ac:dyDescent="0.45">
      <c r="A56" t="s">
        <v>591</v>
      </c>
      <c r="B56" t="s">
        <v>272</v>
      </c>
      <c r="C56" s="9">
        <v>141245</v>
      </c>
    </row>
    <row r="57" spans="1:3" x14ac:dyDescent="0.45">
      <c r="A57" t="s">
        <v>592</v>
      </c>
      <c r="B57" t="s">
        <v>529</v>
      </c>
      <c r="C57" s="9">
        <v>146000</v>
      </c>
    </row>
    <row r="58" spans="1:3" x14ac:dyDescent="0.45">
      <c r="A58" t="s">
        <v>589</v>
      </c>
      <c r="B58" t="s">
        <v>387</v>
      </c>
      <c r="C58" s="9">
        <v>131900</v>
      </c>
    </row>
    <row r="59" spans="1:3" x14ac:dyDescent="0.45">
      <c r="A59" t="s">
        <v>593</v>
      </c>
      <c r="B59" t="s">
        <v>286</v>
      </c>
      <c r="C59" s="9">
        <v>146800</v>
      </c>
    </row>
    <row r="60" spans="1:3" x14ac:dyDescent="0.45">
      <c r="A60" t="s">
        <v>594</v>
      </c>
      <c r="B60" t="s">
        <v>335</v>
      </c>
      <c r="C60" s="9">
        <v>141898</v>
      </c>
    </row>
    <row r="61" spans="1:3" x14ac:dyDescent="0.45">
      <c r="A61" t="s">
        <v>595</v>
      </c>
      <c r="B61" t="s">
        <v>282</v>
      </c>
      <c r="C61" s="9">
        <v>147780</v>
      </c>
    </row>
    <row r="62" spans="1:3" x14ac:dyDescent="0.45">
      <c r="A62" t="s">
        <v>596</v>
      </c>
      <c r="B62" t="s">
        <v>387</v>
      </c>
      <c r="C62" s="9">
        <v>129900</v>
      </c>
    </row>
    <row r="63" spans="1:3" x14ac:dyDescent="0.45">
      <c r="A63" t="s">
        <v>597</v>
      </c>
      <c r="B63" t="s">
        <v>410</v>
      </c>
      <c r="C63" s="9">
        <v>145375</v>
      </c>
    </row>
    <row r="64" spans="1:3" x14ac:dyDescent="0.45">
      <c r="A64" t="s">
        <v>598</v>
      </c>
      <c r="B64" t="s">
        <v>276</v>
      </c>
      <c r="C64" s="9">
        <v>159000</v>
      </c>
    </row>
    <row r="65" spans="1:3" x14ac:dyDescent="0.45">
      <c r="A65" t="s">
        <v>599</v>
      </c>
      <c r="B65" t="s">
        <v>374</v>
      </c>
      <c r="C65" s="9">
        <v>129900</v>
      </c>
    </row>
    <row r="66" spans="1:3" x14ac:dyDescent="0.45">
      <c r="A66" t="s">
        <v>600</v>
      </c>
      <c r="B66" t="s">
        <v>335</v>
      </c>
      <c r="C66" s="9">
        <v>149391</v>
      </c>
    </row>
    <row r="67" spans="1:3" x14ac:dyDescent="0.45">
      <c r="A67" t="s">
        <v>601</v>
      </c>
      <c r="B67" t="s">
        <v>387</v>
      </c>
      <c r="C67" s="9">
        <v>129900</v>
      </c>
    </row>
    <row r="68" spans="1:3" x14ac:dyDescent="0.45">
      <c r="A68" t="s">
        <v>602</v>
      </c>
      <c r="B68" t="s">
        <v>282</v>
      </c>
      <c r="C68" s="9">
        <v>146500</v>
      </c>
    </row>
    <row r="69" spans="1:3" x14ac:dyDescent="0.45">
      <c r="A69" t="s">
        <v>577</v>
      </c>
      <c r="B69" t="s">
        <v>387</v>
      </c>
      <c r="C69" s="9">
        <v>131900</v>
      </c>
    </row>
    <row r="70" spans="1:3" x14ac:dyDescent="0.45">
      <c r="A70" t="s">
        <v>578</v>
      </c>
      <c r="B70" t="s">
        <v>387</v>
      </c>
      <c r="C70" s="9">
        <v>131900</v>
      </c>
    </row>
    <row r="71" spans="1:3" x14ac:dyDescent="0.45">
      <c r="A71" t="s">
        <v>603</v>
      </c>
      <c r="B71" t="s">
        <v>387</v>
      </c>
      <c r="C71" s="9">
        <v>136900</v>
      </c>
    </row>
    <row r="72" spans="1:3" x14ac:dyDescent="0.45">
      <c r="A72" t="s">
        <v>604</v>
      </c>
      <c r="B72" t="s">
        <v>529</v>
      </c>
      <c r="C72" s="9">
        <v>149285</v>
      </c>
    </row>
    <row r="73" spans="1:3" x14ac:dyDescent="0.45">
      <c r="A73" t="s">
        <v>605</v>
      </c>
      <c r="B73" t="s">
        <v>276</v>
      </c>
      <c r="C73" s="9">
        <v>146655</v>
      </c>
    </row>
    <row r="74" spans="1:3" x14ac:dyDescent="0.45">
      <c r="A74" t="s">
        <v>606</v>
      </c>
      <c r="B74" t="s">
        <v>276</v>
      </c>
      <c r="C74" s="9">
        <v>146655</v>
      </c>
    </row>
    <row r="75" spans="1:3" x14ac:dyDescent="0.45">
      <c r="A75" t="s">
        <v>589</v>
      </c>
      <c r="B75" t="s">
        <v>458</v>
      </c>
      <c r="C75" s="9">
        <v>131900</v>
      </c>
    </row>
    <row r="76" spans="1:3" x14ac:dyDescent="0.45">
      <c r="A76" t="s">
        <v>607</v>
      </c>
      <c r="B76" t="s">
        <v>282</v>
      </c>
      <c r="C76" s="9">
        <v>145180</v>
      </c>
    </row>
    <row r="77" spans="1:3" x14ac:dyDescent="0.45">
      <c r="A77" t="s">
        <v>608</v>
      </c>
      <c r="B77" t="s">
        <v>335</v>
      </c>
      <c r="C77" s="9">
        <v>153814</v>
      </c>
    </row>
    <row r="78" spans="1:3" x14ac:dyDescent="0.45">
      <c r="A78" t="s">
        <v>609</v>
      </c>
      <c r="B78" t="s">
        <v>335</v>
      </c>
      <c r="C78" s="9">
        <v>148613</v>
      </c>
    </row>
    <row r="79" spans="1:3" x14ac:dyDescent="0.45">
      <c r="A79" t="s">
        <v>610</v>
      </c>
      <c r="B79" t="s">
        <v>387</v>
      </c>
      <c r="C79" s="9">
        <v>131900</v>
      </c>
    </row>
    <row r="80" spans="1:3" x14ac:dyDescent="0.45">
      <c r="A80" t="s">
        <v>611</v>
      </c>
      <c r="B80" t="s">
        <v>282</v>
      </c>
      <c r="C80" s="9">
        <v>134900</v>
      </c>
    </row>
    <row r="81" spans="1:3" x14ac:dyDescent="0.45">
      <c r="A81" t="s">
        <v>612</v>
      </c>
      <c r="B81" t="s">
        <v>282</v>
      </c>
      <c r="C81" s="9">
        <v>146000</v>
      </c>
    </row>
    <row r="82" spans="1:3" x14ac:dyDescent="0.45">
      <c r="A82" t="s">
        <v>613</v>
      </c>
      <c r="B82" t="s">
        <v>335</v>
      </c>
      <c r="C82" s="9">
        <v>151674</v>
      </c>
    </row>
    <row r="83" spans="1:3" x14ac:dyDescent="0.45">
      <c r="A83" t="s">
        <v>614</v>
      </c>
      <c r="B83" t="s">
        <v>276</v>
      </c>
      <c r="C83" s="9">
        <v>146655</v>
      </c>
    </row>
    <row r="84" spans="1:3" x14ac:dyDescent="0.45">
      <c r="A84" t="s">
        <v>615</v>
      </c>
      <c r="B84" t="s">
        <v>282</v>
      </c>
      <c r="C84" s="9">
        <v>146500</v>
      </c>
    </row>
    <row r="85" spans="1:3" x14ac:dyDescent="0.45">
      <c r="A85" t="s">
        <v>616</v>
      </c>
      <c r="B85" t="s">
        <v>276</v>
      </c>
      <c r="C85" s="9">
        <v>146655</v>
      </c>
    </row>
    <row r="86" spans="1:3" x14ac:dyDescent="0.45">
      <c r="A86" t="s">
        <v>617</v>
      </c>
      <c r="B86" t="s">
        <v>282</v>
      </c>
      <c r="C86" s="9">
        <v>146655</v>
      </c>
    </row>
    <row r="87" spans="1:3" x14ac:dyDescent="0.45">
      <c r="A87" t="s">
        <v>589</v>
      </c>
      <c r="B87" t="s">
        <v>387</v>
      </c>
      <c r="C87" s="9">
        <v>131900</v>
      </c>
    </row>
    <row r="88" spans="1:3" x14ac:dyDescent="0.45">
      <c r="A88" t="s">
        <v>618</v>
      </c>
      <c r="B88" t="s">
        <v>276</v>
      </c>
      <c r="C88" s="9">
        <v>146655</v>
      </c>
    </row>
    <row r="89" spans="1:3" x14ac:dyDescent="0.45">
      <c r="A89" t="s">
        <v>619</v>
      </c>
      <c r="B89" t="s">
        <v>276</v>
      </c>
      <c r="C89" s="9">
        <v>138407</v>
      </c>
    </row>
    <row r="90" spans="1:3" x14ac:dyDescent="0.45">
      <c r="A90" t="s">
        <v>596</v>
      </c>
      <c r="B90" t="s">
        <v>387</v>
      </c>
      <c r="C90" s="9">
        <v>129900</v>
      </c>
    </row>
    <row r="91" spans="1:3" x14ac:dyDescent="0.45">
      <c r="A91" t="s">
        <v>620</v>
      </c>
      <c r="B91" t="s">
        <v>276</v>
      </c>
      <c r="C91" s="9">
        <v>138407</v>
      </c>
    </row>
    <row r="92" spans="1:3" x14ac:dyDescent="0.45">
      <c r="A92" t="s">
        <v>621</v>
      </c>
      <c r="B92" t="s">
        <v>278</v>
      </c>
      <c r="C92" s="9">
        <v>166322</v>
      </c>
    </row>
    <row r="93" spans="1:3" x14ac:dyDescent="0.45">
      <c r="A93" t="s">
        <v>622</v>
      </c>
      <c r="B93" t="s">
        <v>410</v>
      </c>
      <c r="C93" s="9">
        <v>132993</v>
      </c>
    </row>
    <row r="94" spans="1:3" x14ac:dyDescent="0.45">
      <c r="A94" t="s">
        <v>623</v>
      </c>
      <c r="B94" t="s">
        <v>410</v>
      </c>
      <c r="C94" s="9">
        <v>150929</v>
      </c>
    </row>
    <row r="95" spans="1:3" x14ac:dyDescent="0.45">
      <c r="A95" t="s">
        <v>624</v>
      </c>
      <c r="B95" t="s">
        <v>276</v>
      </c>
      <c r="C95" s="9">
        <v>143860</v>
      </c>
    </row>
    <row r="96" spans="1:3" x14ac:dyDescent="0.45">
      <c r="A96" t="s">
        <v>601</v>
      </c>
      <c r="B96" t="s">
        <v>387</v>
      </c>
      <c r="C96" s="9">
        <v>129900</v>
      </c>
    </row>
    <row r="97" spans="1:3" x14ac:dyDescent="0.45">
      <c r="A97" t="s">
        <v>625</v>
      </c>
      <c r="B97" t="s">
        <v>529</v>
      </c>
      <c r="C97" s="9">
        <v>150699</v>
      </c>
    </row>
    <row r="98" spans="1:3" x14ac:dyDescent="0.45">
      <c r="A98" t="s">
        <v>626</v>
      </c>
      <c r="B98" t="s">
        <v>335</v>
      </c>
      <c r="C98" s="9">
        <v>136908</v>
      </c>
    </row>
    <row r="99" spans="1:3" x14ac:dyDescent="0.45">
      <c r="A99" t="s">
        <v>610</v>
      </c>
      <c r="B99" t="s">
        <v>458</v>
      </c>
      <c r="C99" s="9">
        <v>131900</v>
      </c>
    </row>
    <row r="100" spans="1:3" x14ac:dyDescent="0.45">
      <c r="A100" t="s">
        <v>627</v>
      </c>
      <c r="B100" t="s">
        <v>303</v>
      </c>
      <c r="C100" s="9">
        <v>150500</v>
      </c>
    </row>
    <row r="101" spans="1:3" x14ac:dyDescent="0.45">
      <c r="A101" t="s">
        <v>628</v>
      </c>
      <c r="B101" t="s">
        <v>410</v>
      </c>
      <c r="C101" s="9">
        <v>147311</v>
      </c>
    </row>
    <row r="102" spans="1:3" x14ac:dyDescent="0.45">
      <c r="A102" t="s">
        <v>629</v>
      </c>
      <c r="B102" t="s">
        <v>282</v>
      </c>
      <c r="C102" s="9">
        <v>151500</v>
      </c>
    </row>
    <row r="103" spans="1:3" x14ac:dyDescent="0.45">
      <c r="A103" t="s">
        <v>630</v>
      </c>
      <c r="B103" t="s">
        <v>276</v>
      </c>
      <c r="C103" s="9">
        <v>135090</v>
      </c>
    </row>
    <row r="104" spans="1:3" x14ac:dyDescent="0.45">
      <c r="A104" t="s">
        <v>631</v>
      </c>
      <c r="B104" t="s">
        <v>276</v>
      </c>
      <c r="C104" s="9">
        <v>135090</v>
      </c>
    </row>
    <row r="105" spans="1:3" x14ac:dyDescent="0.45">
      <c r="A105" t="s">
        <v>601</v>
      </c>
      <c r="B105" t="s">
        <v>387</v>
      </c>
      <c r="C105" s="9">
        <v>129900</v>
      </c>
    </row>
    <row r="106" spans="1:3" x14ac:dyDescent="0.45">
      <c r="A106" t="s">
        <v>632</v>
      </c>
      <c r="B106" t="s">
        <v>303</v>
      </c>
      <c r="C106" s="9">
        <v>156500</v>
      </c>
    </row>
    <row r="107" spans="1:3" x14ac:dyDescent="0.45">
      <c r="A107" t="s">
        <v>633</v>
      </c>
      <c r="B107" t="s">
        <v>303</v>
      </c>
      <c r="C107" s="9">
        <v>146750</v>
      </c>
    </row>
    <row r="108" spans="1:3" x14ac:dyDescent="0.45">
      <c r="A108" t="s">
        <v>634</v>
      </c>
      <c r="B108" t="s">
        <v>286</v>
      </c>
      <c r="C108" s="9">
        <v>137900</v>
      </c>
    </row>
    <row r="109" spans="1:3" x14ac:dyDescent="0.45">
      <c r="A109" t="s">
        <v>635</v>
      </c>
      <c r="B109" t="s">
        <v>303</v>
      </c>
      <c r="C109" s="9">
        <v>150750</v>
      </c>
    </row>
    <row r="110" spans="1:3" x14ac:dyDescent="0.45">
      <c r="A110" t="s">
        <v>636</v>
      </c>
      <c r="B110" t="s">
        <v>303</v>
      </c>
      <c r="C110" s="9">
        <v>150750</v>
      </c>
    </row>
    <row r="111" spans="1:3" x14ac:dyDescent="0.45">
      <c r="A111" t="s">
        <v>637</v>
      </c>
      <c r="B111" t="s">
        <v>303</v>
      </c>
      <c r="C111" s="9">
        <v>150000</v>
      </c>
    </row>
    <row r="112" spans="1:3" x14ac:dyDescent="0.45">
      <c r="A112" t="s">
        <v>638</v>
      </c>
      <c r="B112" t="s">
        <v>335</v>
      </c>
      <c r="C112" s="9">
        <v>143529</v>
      </c>
    </row>
    <row r="113" spans="1:3" x14ac:dyDescent="0.45">
      <c r="A113" t="s">
        <v>596</v>
      </c>
      <c r="B113" t="s">
        <v>374</v>
      </c>
      <c r="C113" s="9">
        <v>129900</v>
      </c>
    </row>
    <row r="114" spans="1:3" x14ac:dyDescent="0.45">
      <c r="A114" t="s">
        <v>599</v>
      </c>
      <c r="B114" t="s">
        <v>387</v>
      </c>
      <c r="C114" s="9">
        <v>129900</v>
      </c>
    </row>
    <row r="115" spans="1:3" x14ac:dyDescent="0.45">
      <c r="A115" t="s">
        <v>639</v>
      </c>
      <c r="B115" t="s">
        <v>540</v>
      </c>
      <c r="C115" s="9">
        <v>145200</v>
      </c>
    </row>
    <row r="116" spans="1:3" x14ac:dyDescent="0.45">
      <c r="A116" t="s">
        <v>640</v>
      </c>
      <c r="B116" t="s">
        <v>529</v>
      </c>
      <c r="C116" s="9">
        <v>150699</v>
      </c>
    </row>
    <row r="117" spans="1:3" x14ac:dyDescent="0.45">
      <c r="A117" t="s">
        <v>603</v>
      </c>
      <c r="B117" t="s">
        <v>387</v>
      </c>
      <c r="C117" s="9">
        <v>136900</v>
      </c>
    </row>
    <row r="118" spans="1:3" x14ac:dyDescent="0.45">
      <c r="A118" t="s">
        <v>641</v>
      </c>
      <c r="B118" t="s">
        <v>276</v>
      </c>
      <c r="C118" s="9">
        <v>135090</v>
      </c>
    </row>
    <row r="119" spans="1:3" x14ac:dyDescent="0.45">
      <c r="A119" t="s">
        <v>642</v>
      </c>
      <c r="B119" t="s">
        <v>276</v>
      </c>
      <c r="C119" s="9">
        <v>135090</v>
      </c>
    </row>
    <row r="120" spans="1:3" x14ac:dyDescent="0.45">
      <c r="A120" t="s">
        <v>599</v>
      </c>
      <c r="B120" t="s">
        <v>387</v>
      </c>
      <c r="C120" s="9">
        <v>129900</v>
      </c>
    </row>
    <row r="121" spans="1:3" x14ac:dyDescent="0.45">
      <c r="A121" t="s">
        <v>643</v>
      </c>
      <c r="B121" t="s">
        <v>467</v>
      </c>
      <c r="C121" s="9">
        <v>148900</v>
      </c>
    </row>
    <row r="122" spans="1:3" x14ac:dyDescent="0.45">
      <c r="A122" t="s">
        <v>577</v>
      </c>
      <c r="B122" t="s">
        <v>387</v>
      </c>
      <c r="C122" s="9">
        <v>131900</v>
      </c>
    </row>
    <row r="123" spans="1:3" x14ac:dyDescent="0.45">
      <c r="A123" t="s">
        <v>578</v>
      </c>
      <c r="B123" t="s">
        <v>387</v>
      </c>
      <c r="C123" s="9">
        <v>131900</v>
      </c>
    </row>
    <row r="124" spans="1:3" x14ac:dyDescent="0.45">
      <c r="A124" t="s">
        <v>644</v>
      </c>
      <c r="B124" t="s">
        <v>529</v>
      </c>
      <c r="C124" s="9">
        <v>143500</v>
      </c>
    </row>
    <row r="125" spans="1:3" x14ac:dyDescent="0.45">
      <c r="A125" t="s">
        <v>645</v>
      </c>
      <c r="B125" t="s">
        <v>335</v>
      </c>
      <c r="C125" s="9">
        <v>147600</v>
      </c>
    </row>
    <row r="126" spans="1:3" x14ac:dyDescent="0.45">
      <c r="A126" t="s">
        <v>589</v>
      </c>
      <c r="B126" t="s">
        <v>387</v>
      </c>
      <c r="C126" s="9">
        <v>131900</v>
      </c>
    </row>
    <row r="127" spans="1:3" x14ac:dyDescent="0.45">
      <c r="A127" t="s">
        <v>646</v>
      </c>
      <c r="B127" t="s">
        <v>303</v>
      </c>
      <c r="C127" s="9">
        <v>139000</v>
      </c>
    </row>
    <row r="128" spans="1:3" x14ac:dyDescent="0.45">
      <c r="A128" t="s">
        <v>647</v>
      </c>
      <c r="B128" t="s">
        <v>276</v>
      </c>
      <c r="C128" s="9">
        <v>138407</v>
      </c>
    </row>
    <row r="129" spans="1:3" x14ac:dyDescent="0.45">
      <c r="A129" t="s">
        <v>648</v>
      </c>
      <c r="B129" t="s">
        <v>276</v>
      </c>
      <c r="C129" s="9">
        <v>138407</v>
      </c>
    </row>
    <row r="130" spans="1:3" x14ac:dyDescent="0.45">
      <c r="A130" t="s">
        <v>649</v>
      </c>
      <c r="B130" t="s">
        <v>276</v>
      </c>
      <c r="C130" s="9">
        <v>135090</v>
      </c>
    </row>
    <row r="131" spans="1:3" x14ac:dyDescent="0.45">
      <c r="A131" t="s">
        <v>650</v>
      </c>
      <c r="B131" t="s">
        <v>276</v>
      </c>
      <c r="C131" s="9">
        <v>146972</v>
      </c>
    </row>
    <row r="132" spans="1:3" x14ac:dyDescent="0.45">
      <c r="A132" t="s">
        <v>651</v>
      </c>
      <c r="B132" t="s">
        <v>276</v>
      </c>
      <c r="C132" s="9">
        <v>146972</v>
      </c>
    </row>
    <row r="133" spans="1:3" x14ac:dyDescent="0.45">
      <c r="A133" t="s">
        <v>652</v>
      </c>
      <c r="B133" t="s">
        <v>467</v>
      </c>
      <c r="C133" s="9">
        <v>146000</v>
      </c>
    </row>
    <row r="134" spans="1:3" x14ac:dyDescent="0.45">
      <c r="A134" t="s">
        <v>653</v>
      </c>
      <c r="B134" t="s">
        <v>529</v>
      </c>
      <c r="C134" s="9">
        <v>150475</v>
      </c>
    </row>
    <row r="135" spans="1:3" x14ac:dyDescent="0.45">
      <c r="A135" t="s">
        <v>654</v>
      </c>
      <c r="B135" t="s">
        <v>410</v>
      </c>
      <c r="C135" s="9">
        <v>136581</v>
      </c>
    </row>
    <row r="136" spans="1:3" x14ac:dyDescent="0.45">
      <c r="A136" t="s">
        <v>601</v>
      </c>
      <c r="B136" t="s">
        <v>458</v>
      </c>
      <c r="C136" s="9">
        <v>129900</v>
      </c>
    </row>
    <row r="137" spans="1:3" x14ac:dyDescent="0.45">
      <c r="A137" t="s">
        <v>596</v>
      </c>
      <c r="B137" t="s">
        <v>387</v>
      </c>
      <c r="C137" s="9">
        <v>129900</v>
      </c>
    </row>
    <row r="138" spans="1:3" x14ac:dyDescent="0.45">
      <c r="A138" t="s">
        <v>603</v>
      </c>
      <c r="B138" t="s">
        <v>458</v>
      </c>
      <c r="C138" s="9">
        <v>136900</v>
      </c>
    </row>
    <row r="139" spans="1:3" x14ac:dyDescent="0.45">
      <c r="A139" t="s">
        <v>655</v>
      </c>
      <c r="B139" t="s">
        <v>303</v>
      </c>
      <c r="C139" s="9">
        <v>134500</v>
      </c>
    </row>
    <row r="140" spans="1:3" x14ac:dyDescent="0.45">
      <c r="A140" t="s">
        <v>656</v>
      </c>
      <c r="B140" t="s">
        <v>335</v>
      </c>
      <c r="C140" s="9">
        <v>156236</v>
      </c>
    </row>
    <row r="141" spans="1:3" x14ac:dyDescent="0.45">
      <c r="A141" t="s">
        <v>657</v>
      </c>
      <c r="B141" t="s">
        <v>529</v>
      </c>
      <c r="C141" s="9">
        <v>151299</v>
      </c>
    </row>
    <row r="142" spans="1:3" x14ac:dyDescent="0.45">
      <c r="A142" t="s">
        <v>658</v>
      </c>
      <c r="B142" t="s">
        <v>387</v>
      </c>
      <c r="C142" s="9">
        <v>129900</v>
      </c>
    </row>
    <row r="143" spans="1:3" x14ac:dyDescent="0.45">
      <c r="A143" t="s">
        <v>659</v>
      </c>
      <c r="B143" t="s">
        <v>276</v>
      </c>
      <c r="C143" s="9">
        <v>143100</v>
      </c>
    </row>
    <row r="144" spans="1:3" x14ac:dyDescent="0.45">
      <c r="A144" t="s">
        <v>660</v>
      </c>
      <c r="B144" t="s">
        <v>335</v>
      </c>
      <c r="C144" s="9">
        <v>142880</v>
      </c>
    </row>
    <row r="145" spans="1:3" x14ac:dyDescent="0.45">
      <c r="A145" t="s">
        <v>610</v>
      </c>
      <c r="B145" t="s">
        <v>387</v>
      </c>
      <c r="C145" s="9">
        <v>131900</v>
      </c>
    </row>
    <row r="146" spans="1:3" x14ac:dyDescent="0.45">
      <c r="A146" t="s">
        <v>599</v>
      </c>
      <c r="B146" t="s">
        <v>458</v>
      </c>
      <c r="C146" s="9">
        <v>129900</v>
      </c>
    </row>
    <row r="147" spans="1:3" x14ac:dyDescent="0.45">
      <c r="A147" t="s">
        <v>599</v>
      </c>
      <c r="B147" t="s">
        <v>387</v>
      </c>
      <c r="C147" s="9">
        <v>129900</v>
      </c>
    </row>
    <row r="148" spans="1:3" x14ac:dyDescent="0.45">
      <c r="A148" t="s">
        <v>577</v>
      </c>
      <c r="B148" t="s">
        <v>387</v>
      </c>
      <c r="C148" s="9">
        <v>131900</v>
      </c>
    </row>
    <row r="149" spans="1:3" x14ac:dyDescent="0.45">
      <c r="A149" t="s">
        <v>610</v>
      </c>
      <c r="B149" t="s">
        <v>387</v>
      </c>
      <c r="C149" s="9">
        <v>131900</v>
      </c>
    </row>
    <row r="150" spans="1:3" x14ac:dyDescent="0.45">
      <c r="A150" t="s">
        <v>661</v>
      </c>
      <c r="B150" t="s">
        <v>278</v>
      </c>
      <c r="C150" s="9">
        <v>141690</v>
      </c>
    </row>
    <row r="151" spans="1:3" x14ac:dyDescent="0.45">
      <c r="A151" t="s">
        <v>658</v>
      </c>
      <c r="B151" t="s">
        <v>374</v>
      </c>
      <c r="C151" s="9">
        <v>129900</v>
      </c>
    </row>
    <row r="152" spans="1:3" x14ac:dyDescent="0.45">
      <c r="A152" t="s">
        <v>603</v>
      </c>
      <c r="B152" t="s">
        <v>387</v>
      </c>
      <c r="C152" s="9">
        <v>136900</v>
      </c>
    </row>
    <row r="153" spans="1:3" x14ac:dyDescent="0.45">
      <c r="A153" t="s">
        <v>662</v>
      </c>
      <c r="B153" t="s">
        <v>303</v>
      </c>
      <c r="C153" s="9">
        <v>139900</v>
      </c>
    </row>
    <row r="154" spans="1:3" x14ac:dyDescent="0.45">
      <c r="A154" t="s">
        <v>663</v>
      </c>
      <c r="B154" t="s">
        <v>467</v>
      </c>
      <c r="C154" s="9">
        <v>144800</v>
      </c>
    </row>
    <row r="155" spans="1:3" x14ac:dyDescent="0.45">
      <c r="A155" t="s">
        <v>664</v>
      </c>
      <c r="B155" t="s">
        <v>276</v>
      </c>
      <c r="C155" s="9">
        <v>136196</v>
      </c>
    </row>
    <row r="156" spans="1:3" x14ac:dyDescent="0.45">
      <c r="A156" t="s">
        <v>665</v>
      </c>
      <c r="B156" t="s">
        <v>268</v>
      </c>
      <c r="C156" s="9">
        <v>144850</v>
      </c>
    </row>
    <row r="157" spans="1:3" x14ac:dyDescent="0.45">
      <c r="A157" t="s">
        <v>666</v>
      </c>
      <c r="B157" t="s">
        <v>276</v>
      </c>
      <c r="C157" s="9">
        <v>135136</v>
      </c>
    </row>
    <row r="158" spans="1:3" x14ac:dyDescent="0.45">
      <c r="A158" t="s">
        <v>667</v>
      </c>
      <c r="B158" t="s">
        <v>276</v>
      </c>
      <c r="C158" s="9">
        <v>135136</v>
      </c>
    </row>
    <row r="159" spans="1:3" x14ac:dyDescent="0.45">
      <c r="A159" t="s">
        <v>668</v>
      </c>
      <c r="B159" t="s">
        <v>276</v>
      </c>
      <c r="C159" s="9">
        <v>135136</v>
      </c>
    </row>
    <row r="160" spans="1:3" x14ac:dyDescent="0.45">
      <c r="A160" t="s">
        <v>669</v>
      </c>
      <c r="B160" t="s">
        <v>276</v>
      </c>
      <c r="C160" s="9">
        <v>135136</v>
      </c>
    </row>
    <row r="161" spans="1:3" x14ac:dyDescent="0.45">
      <c r="A161" t="s">
        <v>670</v>
      </c>
      <c r="B161" t="s">
        <v>529</v>
      </c>
      <c r="C161" s="9">
        <v>146000</v>
      </c>
    </row>
    <row r="162" spans="1:3" x14ac:dyDescent="0.45">
      <c r="A162" t="s">
        <v>601</v>
      </c>
      <c r="B162" t="s">
        <v>374</v>
      </c>
      <c r="C162" s="9">
        <v>129900</v>
      </c>
    </row>
    <row r="163" spans="1:3" x14ac:dyDescent="0.45">
      <c r="A163" t="s">
        <v>601</v>
      </c>
      <c r="B163" t="s">
        <v>387</v>
      </c>
      <c r="C163" s="9">
        <v>129900</v>
      </c>
    </row>
    <row r="164" spans="1:3" x14ac:dyDescent="0.45">
      <c r="A164" t="s">
        <v>671</v>
      </c>
      <c r="B164" t="s">
        <v>268</v>
      </c>
      <c r="C164" s="9">
        <v>146750</v>
      </c>
    </row>
    <row r="165" spans="1:3" x14ac:dyDescent="0.45">
      <c r="A165" t="s">
        <v>672</v>
      </c>
      <c r="B165" t="s">
        <v>282</v>
      </c>
      <c r="C165" s="9">
        <v>132300</v>
      </c>
    </row>
    <row r="166" spans="1:3" x14ac:dyDescent="0.45">
      <c r="A166" t="s">
        <v>673</v>
      </c>
      <c r="B166" t="s">
        <v>272</v>
      </c>
      <c r="C166" s="9">
        <v>141034</v>
      </c>
    </row>
    <row r="167" spans="1:3" x14ac:dyDescent="0.45">
      <c r="A167" t="s">
        <v>674</v>
      </c>
      <c r="B167" t="s">
        <v>286</v>
      </c>
      <c r="C167" s="9">
        <v>145900</v>
      </c>
    </row>
    <row r="168" spans="1:3" x14ac:dyDescent="0.45">
      <c r="A168" t="s">
        <v>675</v>
      </c>
      <c r="B168" t="s">
        <v>335</v>
      </c>
      <c r="C168" s="9">
        <v>148191</v>
      </c>
    </row>
    <row r="169" spans="1:3" x14ac:dyDescent="0.45">
      <c r="A169" t="s">
        <v>603</v>
      </c>
      <c r="B169" t="s">
        <v>387</v>
      </c>
      <c r="C169" s="9">
        <v>136900</v>
      </c>
    </row>
    <row r="170" spans="1:3" x14ac:dyDescent="0.45">
      <c r="A170" t="s">
        <v>676</v>
      </c>
      <c r="B170" t="s">
        <v>529</v>
      </c>
      <c r="C170" s="9">
        <v>150499</v>
      </c>
    </row>
    <row r="171" spans="1:3" x14ac:dyDescent="0.45">
      <c r="A171" t="s">
        <v>577</v>
      </c>
      <c r="B171" t="s">
        <v>374</v>
      </c>
      <c r="C171" s="9">
        <v>131900</v>
      </c>
    </row>
    <row r="172" spans="1:3" x14ac:dyDescent="0.45">
      <c r="A172" t="s">
        <v>610</v>
      </c>
      <c r="B172" t="s">
        <v>374</v>
      </c>
      <c r="C172" s="9">
        <v>131900</v>
      </c>
    </row>
    <row r="173" spans="1:3" x14ac:dyDescent="0.45">
      <c r="A173" t="s">
        <v>677</v>
      </c>
      <c r="B173" t="s">
        <v>410</v>
      </c>
      <c r="C173" s="9">
        <v>152753</v>
      </c>
    </row>
    <row r="174" spans="1:3" x14ac:dyDescent="0.45">
      <c r="A174" t="s">
        <v>589</v>
      </c>
      <c r="B174" t="s">
        <v>387</v>
      </c>
      <c r="C174" s="9">
        <v>131900</v>
      </c>
    </row>
    <row r="175" spans="1:3" x14ac:dyDescent="0.45">
      <c r="A175" t="s">
        <v>599</v>
      </c>
      <c r="B175" t="s">
        <v>387</v>
      </c>
      <c r="C175" s="9">
        <v>129900</v>
      </c>
    </row>
    <row r="176" spans="1:3" x14ac:dyDescent="0.45">
      <c r="A176" t="s">
        <v>678</v>
      </c>
      <c r="B176" t="s">
        <v>335</v>
      </c>
      <c r="C176" s="9">
        <v>142880</v>
      </c>
    </row>
    <row r="177" spans="1:3" x14ac:dyDescent="0.45">
      <c r="A177" t="s">
        <v>679</v>
      </c>
      <c r="B177" t="s">
        <v>276</v>
      </c>
      <c r="C177" s="9">
        <v>142977</v>
      </c>
    </row>
    <row r="178" spans="1:3" x14ac:dyDescent="0.45">
      <c r="A178" t="s">
        <v>680</v>
      </c>
      <c r="B178" t="s">
        <v>278</v>
      </c>
      <c r="C178" s="9">
        <v>156500</v>
      </c>
    </row>
    <row r="179" spans="1:3" x14ac:dyDescent="0.45">
      <c r="A179" t="s">
        <v>681</v>
      </c>
      <c r="B179" t="s">
        <v>303</v>
      </c>
      <c r="C179" s="9">
        <v>150500</v>
      </c>
    </row>
    <row r="180" spans="1:3" x14ac:dyDescent="0.45">
      <c r="A180" t="s">
        <v>682</v>
      </c>
      <c r="B180" t="s">
        <v>303</v>
      </c>
      <c r="C180" s="9">
        <v>150500</v>
      </c>
    </row>
    <row r="181" spans="1:3" x14ac:dyDescent="0.45">
      <c r="A181" t="s">
        <v>683</v>
      </c>
      <c r="B181" t="s">
        <v>278</v>
      </c>
      <c r="C181" s="9">
        <v>166322</v>
      </c>
    </row>
    <row r="182" spans="1:3" x14ac:dyDescent="0.45">
      <c r="A182" t="s">
        <v>684</v>
      </c>
      <c r="B182" t="s">
        <v>303</v>
      </c>
      <c r="C182" s="9">
        <v>150500</v>
      </c>
    </row>
    <row r="183" spans="1:3" x14ac:dyDescent="0.45">
      <c r="A183" t="s">
        <v>685</v>
      </c>
      <c r="B183" t="s">
        <v>529</v>
      </c>
      <c r="C183" s="9">
        <v>146000</v>
      </c>
    </row>
    <row r="184" spans="1:3" x14ac:dyDescent="0.45">
      <c r="A184" t="s">
        <v>686</v>
      </c>
      <c r="B184" t="s">
        <v>529</v>
      </c>
      <c r="C184" s="9">
        <v>146000</v>
      </c>
    </row>
    <row r="185" spans="1:3" x14ac:dyDescent="0.45">
      <c r="A185" t="s">
        <v>687</v>
      </c>
      <c r="B185" t="s">
        <v>529</v>
      </c>
      <c r="C185" s="9">
        <v>146000</v>
      </c>
    </row>
    <row r="186" spans="1:3" x14ac:dyDescent="0.45">
      <c r="A186" t="s">
        <v>688</v>
      </c>
      <c r="B186" t="s">
        <v>529</v>
      </c>
      <c r="C186" s="9">
        <v>149262</v>
      </c>
    </row>
    <row r="187" spans="1:3" x14ac:dyDescent="0.45">
      <c r="A187" t="s">
        <v>689</v>
      </c>
      <c r="B187" t="s">
        <v>467</v>
      </c>
      <c r="C187" s="9">
        <v>149262</v>
      </c>
    </row>
    <row r="188" spans="1:3" x14ac:dyDescent="0.45">
      <c r="A188" t="s">
        <v>690</v>
      </c>
      <c r="B188" t="s">
        <v>282</v>
      </c>
      <c r="C188" s="9">
        <v>146500</v>
      </c>
    </row>
    <row r="189" spans="1:3" x14ac:dyDescent="0.45">
      <c r="A189" t="s">
        <v>691</v>
      </c>
      <c r="B189" t="s">
        <v>540</v>
      </c>
      <c r="C189" s="9">
        <v>140990</v>
      </c>
    </row>
    <row r="190" spans="1:3" x14ac:dyDescent="0.45">
      <c r="A190" t="s">
        <v>596</v>
      </c>
      <c r="B190" t="s">
        <v>458</v>
      </c>
      <c r="C190" s="9">
        <v>129900</v>
      </c>
    </row>
    <row r="191" spans="1:3" x14ac:dyDescent="0.45">
      <c r="A191" t="s">
        <v>692</v>
      </c>
      <c r="B191" t="s">
        <v>540</v>
      </c>
      <c r="C191" s="9">
        <v>146850</v>
      </c>
    </row>
    <row r="192" spans="1:3" x14ac:dyDescent="0.45">
      <c r="A192" t="s">
        <v>693</v>
      </c>
      <c r="B192" t="s">
        <v>335</v>
      </c>
      <c r="C192" s="9">
        <v>142667</v>
      </c>
    </row>
    <row r="193" spans="1:3" x14ac:dyDescent="0.45">
      <c r="A193" t="s">
        <v>694</v>
      </c>
      <c r="B193" t="s">
        <v>276</v>
      </c>
      <c r="C193" s="9">
        <v>146655</v>
      </c>
    </row>
    <row r="194" spans="1:3" x14ac:dyDescent="0.45">
      <c r="A194" t="s">
        <v>695</v>
      </c>
      <c r="B194" t="s">
        <v>276</v>
      </c>
      <c r="C194" s="9">
        <v>146972</v>
      </c>
    </row>
    <row r="195" spans="1:3" x14ac:dyDescent="0.45">
      <c r="A195" t="s">
        <v>696</v>
      </c>
      <c r="B195" t="s">
        <v>276</v>
      </c>
      <c r="C195" s="9">
        <v>146972</v>
      </c>
    </row>
    <row r="196" spans="1:3" x14ac:dyDescent="0.45">
      <c r="A196" t="s">
        <v>697</v>
      </c>
      <c r="B196" t="s">
        <v>276</v>
      </c>
      <c r="C196" s="9">
        <v>146972</v>
      </c>
    </row>
    <row r="197" spans="1:3" x14ac:dyDescent="0.45">
      <c r="A197" t="s">
        <v>698</v>
      </c>
      <c r="B197" t="s">
        <v>276</v>
      </c>
      <c r="C197" s="9">
        <v>142888</v>
      </c>
    </row>
    <row r="198" spans="1:3" x14ac:dyDescent="0.45">
      <c r="A198" t="s">
        <v>699</v>
      </c>
      <c r="B198" t="s">
        <v>335</v>
      </c>
      <c r="C198" s="9">
        <v>154160</v>
      </c>
    </row>
    <row r="199" spans="1:3" x14ac:dyDescent="0.45">
      <c r="A199" t="s">
        <v>700</v>
      </c>
      <c r="B199" t="s">
        <v>529</v>
      </c>
      <c r="C199" s="9">
        <v>148945</v>
      </c>
    </row>
    <row r="200" spans="1:3" x14ac:dyDescent="0.45">
      <c r="A200" t="s">
        <v>701</v>
      </c>
      <c r="B200" t="s">
        <v>529</v>
      </c>
      <c r="C200" s="9">
        <v>149262</v>
      </c>
    </row>
    <row r="201" spans="1:3" x14ac:dyDescent="0.45">
      <c r="A201" t="s">
        <v>596</v>
      </c>
      <c r="B201" t="s">
        <v>387</v>
      </c>
      <c r="C201" s="9">
        <v>129900</v>
      </c>
    </row>
    <row r="202" spans="1:3" x14ac:dyDescent="0.45">
      <c r="A202" t="s">
        <v>589</v>
      </c>
      <c r="B202" t="s">
        <v>387</v>
      </c>
      <c r="C202" s="9">
        <v>131900</v>
      </c>
    </row>
    <row r="203" spans="1:3" x14ac:dyDescent="0.45">
      <c r="A203" t="s">
        <v>702</v>
      </c>
      <c r="B203" t="s">
        <v>272</v>
      </c>
      <c r="C203" s="9">
        <v>148658</v>
      </c>
    </row>
    <row r="204" spans="1:3" x14ac:dyDescent="0.45">
      <c r="A204" t="s">
        <v>703</v>
      </c>
      <c r="B204" t="s">
        <v>303</v>
      </c>
      <c r="C204" s="9">
        <v>139900</v>
      </c>
    </row>
    <row r="205" spans="1:3" x14ac:dyDescent="0.45">
      <c r="A205" t="s">
        <v>704</v>
      </c>
      <c r="B205" t="s">
        <v>276</v>
      </c>
      <c r="C205" s="9">
        <v>142977</v>
      </c>
    </row>
    <row r="206" spans="1:3" x14ac:dyDescent="0.45">
      <c r="A206" t="s">
        <v>705</v>
      </c>
      <c r="B206" t="s">
        <v>410</v>
      </c>
      <c r="C206" s="9">
        <v>145375</v>
      </c>
    </row>
    <row r="207" spans="1:3" x14ac:dyDescent="0.45">
      <c r="A207" t="s">
        <v>610</v>
      </c>
      <c r="B207" t="s">
        <v>387</v>
      </c>
      <c r="C207" s="9">
        <v>131900</v>
      </c>
    </row>
    <row r="208" spans="1:3" x14ac:dyDescent="0.45">
      <c r="A208" t="s">
        <v>706</v>
      </c>
      <c r="B208" t="s">
        <v>276</v>
      </c>
      <c r="C208" s="9">
        <v>143415</v>
      </c>
    </row>
    <row r="209" spans="1:3" x14ac:dyDescent="0.45">
      <c r="A209" t="s">
        <v>707</v>
      </c>
      <c r="B209" t="s">
        <v>276</v>
      </c>
      <c r="C209" s="9">
        <v>143625</v>
      </c>
    </row>
    <row r="210" spans="1:3" x14ac:dyDescent="0.45">
      <c r="A210" t="s">
        <v>708</v>
      </c>
      <c r="B210" t="s">
        <v>529</v>
      </c>
      <c r="C210" s="9">
        <v>150475</v>
      </c>
    </row>
    <row r="211" spans="1:3" x14ac:dyDescent="0.45">
      <c r="A211" t="s">
        <v>603</v>
      </c>
      <c r="B211" t="s">
        <v>374</v>
      </c>
      <c r="C211" s="9">
        <v>136900</v>
      </c>
    </row>
    <row r="212" spans="1:3" x14ac:dyDescent="0.45">
      <c r="A212" t="s">
        <v>709</v>
      </c>
      <c r="B212" t="s">
        <v>276</v>
      </c>
      <c r="C212" s="9">
        <v>144910</v>
      </c>
    </row>
    <row r="213" spans="1:3" x14ac:dyDescent="0.45">
      <c r="A213" t="s">
        <v>710</v>
      </c>
      <c r="B213" t="s">
        <v>276</v>
      </c>
      <c r="C213" s="9">
        <v>153260</v>
      </c>
    </row>
    <row r="214" spans="1:3" x14ac:dyDescent="0.45">
      <c r="A214" t="s">
        <v>711</v>
      </c>
      <c r="B214" t="s">
        <v>276</v>
      </c>
      <c r="C214" s="9">
        <v>144808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5</vt:i4>
      </vt:variant>
    </vt:vector>
  </HeadingPairs>
  <TitlesOfParts>
    <vt:vector size="33" baseType="lpstr">
      <vt:lpstr>About</vt:lpstr>
      <vt:lpstr>AEO 39</vt:lpstr>
      <vt:lpstr>AEO 42</vt:lpstr>
      <vt:lpstr>AEO 53</vt:lpstr>
      <vt:lpstr>BEV and PHEV Price Calcs</vt:lpstr>
      <vt:lpstr>LDV Shares</vt:lpstr>
      <vt:lpstr>Hydrogen Vehicle Calcs</vt:lpstr>
      <vt:lpstr>Conventional Daycab Trucks</vt:lpstr>
      <vt:lpstr>Conventional Sleeper Trucks</vt:lpstr>
      <vt:lpstr>Passenger Aircraft</vt:lpstr>
      <vt:lpstr>Ships</vt:lpstr>
      <vt:lpstr>Motorbikes</vt:lpstr>
      <vt:lpstr>E3_MDV &amp; HDV Decarbonization</vt:lpstr>
      <vt:lpstr>CARB ACT ISOR</vt:lpstr>
      <vt:lpstr>US EPS Values</vt:lpstr>
      <vt:lpstr>CA Freight Calculations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  <vt:lpstr>cpi_2017to2012</vt:lpstr>
      <vt:lpstr>cpi_2018to2012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2017-07-01T03:43:09Z</dcterms:created>
  <dcterms:modified xsi:type="dcterms:W3CDTF">2021-01-06T18:37:30Z</dcterms:modified>
</cp:coreProperties>
</file>