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hidePivotFieldList="1" autoCompressPictures="0" defaultThemeVersion="124226"/>
  <mc:AlternateContent xmlns:mc="http://schemas.openxmlformats.org/markup-compatibility/2006">
    <mc:Choice Requires="x15">
      <x15ac:absPath xmlns:x15ac="http://schemas.microsoft.com/office/spreadsheetml/2010/11/ac" url="C:\Users\Kieran\Dropbox\eps-1.4.1-canada-wipC\InputData\indst\BIFUbC\"/>
    </mc:Choice>
  </mc:AlternateContent>
  <xr:revisionPtr revIDLastSave="0" documentId="13_ncr:1_{C9733B26-0D83-44C2-A471-FE40EE62402C}" xr6:coauthVersionLast="34" xr6:coauthVersionMax="34" xr10:uidLastSave="{00000000-0000-0000-0000-000000000000}"/>
  <bookViews>
    <workbookView xWindow="360" yWindow="135" windowWidth="20235" windowHeight="9000" firstSheet="1" activeTab="5" xr2:uid="{00000000-000D-0000-FFFF-FFFF00000000}"/>
  </bookViews>
  <sheets>
    <sheet name="About" sheetId="1" r:id="rId1"/>
    <sheet name="Sector Tables" sheetId="32" r:id="rId2"/>
    <sheet name="Waste Management" sheetId="33" r:id="rId3"/>
    <sheet name="Data for Projections" sheetId="29" r:id="rId4"/>
    <sheet name="Electricity by Industry" sheetId="37" r:id="rId5"/>
    <sheet name="Electricity" sheetId="36" r:id="rId6"/>
    <sheet name="Energy and Non-Energy" sheetId="34" r:id="rId7"/>
    <sheet name="2015 Energy Use" sheetId="30" r:id="rId8"/>
    <sheet name="Aggregated Fuel Use" sheetId="31" r:id="rId9"/>
    <sheet name="NGL Detail" sheetId="35" r:id="rId10"/>
    <sheet name="Industry Fuel Use" sheetId="28"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s>
  <definedNames>
    <definedName name="BTU_per_TJ">About!$A$48</definedName>
    <definedName name="BTUperGJ">#REF!</definedName>
    <definedName name="Electricity_Share">Electricity!$B$15</definedName>
  </definedNames>
  <calcPr calcId="179017"/>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34" l="1"/>
  <c r="C3" i="34" l="1"/>
  <c r="E3" i="31" l="1"/>
  <c r="D8" i="28" s="1"/>
  <c r="E4" i="31"/>
  <c r="D14" i="28" s="1"/>
  <c r="E6" i="31"/>
  <c r="D26" i="28" s="1"/>
  <c r="E7" i="31"/>
  <c r="D32" i="28" s="1"/>
  <c r="E2" i="31"/>
  <c r="D2" i="28" s="1"/>
  <c r="F14" i="28" l="1"/>
  <c r="J14" i="28"/>
  <c r="N14" i="28"/>
  <c r="R14" i="28"/>
  <c r="V14" i="28"/>
  <c r="Z14" i="28"/>
  <c r="K14" i="28"/>
  <c r="P14" i="28"/>
  <c r="U14" i="28"/>
  <c r="AA14" i="28"/>
  <c r="G14" i="28"/>
  <c r="L14" i="28"/>
  <c r="Q14" i="28"/>
  <c r="W14" i="28"/>
  <c r="AB14" i="28"/>
  <c r="O14" i="28"/>
  <c r="Y14" i="28"/>
  <c r="H14" i="28"/>
  <c r="S14" i="28"/>
  <c r="AC14" i="28"/>
  <c r="M14" i="28"/>
  <c r="T14" i="28"/>
  <c r="X14" i="28"/>
  <c r="E14" i="28"/>
  <c r="I14" i="28"/>
  <c r="F2" i="28"/>
  <c r="J2" i="28"/>
  <c r="N2" i="28"/>
  <c r="R2" i="28"/>
  <c r="V2" i="28"/>
  <c r="Z2" i="28"/>
  <c r="K2" i="28"/>
  <c r="P2" i="28"/>
  <c r="U2" i="28"/>
  <c r="AA2" i="28"/>
  <c r="G2" i="28"/>
  <c r="L2" i="28"/>
  <c r="Q2" i="28"/>
  <c r="W2" i="28"/>
  <c r="AB2" i="28"/>
  <c r="O2" i="28"/>
  <c r="Y2" i="28"/>
  <c r="H2" i="28"/>
  <c r="S2" i="28"/>
  <c r="AC2" i="28"/>
  <c r="X2" i="28"/>
  <c r="I2" i="28"/>
  <c r="M2" i="28"/>
  <c r="T2" i="28"/>
  <c r="E2" i="28"/>
  <c r="F8" i="28"/>
  <c r="J8" i="28"/>
  <c r="N8" i="28"/>
  <c r="R8" i="28"/>
  <c r="V8" i="28"/>
  <c r="Z8" i="28"/>
  <c r="K8" i="28"/>
  <c r="P8" i="28"/>
  <c r="U8" i="28"/>
  <c r="AA8" i="28"/>
  <c r="G8" i="28"/>
  <c r="L8" i="28"/>
  <c r="Q8" i="28"/>
  <c r="W8" i="28"/>
  <c r="AB8" i="28"/>
  <c r="I8" i="28"/>
  <c r="T8" i="28"/>
  <c r="M8" i="28"/>
  <c r="X8" i="28"/>
  <c r="H8" i="28"/>
  <c r="AC8" i="28"/>
  <c r="O8" i="28"/>
  <c r="E8" i="28"/>
  <c r="S8" i="28"/>
  <c r="Y8" i="28"/>
  <c r="G32" i="28"/>
  <c r="K32" i="28"/>
  <c r="O32" i="28"/>
  <c r="S32" i="28"/>
  <c r="W32" i="28"/>
  <c r="AA32" i="28"/>
  <c r="H32" i="28"/>
  <c r="L32" i="28"/>
  <c r="P32" i="28"/>
  <c r="T32" i="28"/>
  <c r="X32" i="28"/>
  <c r="AB32" i="28"/>
  <c r="F32" i="28"/>
  <c r="N32" i="28"/>
  <c r="V32" i="28"/>
  <c r="J32" i="28"/>
  <c r="Z32" i="28"/>
  <c r="I32" i="28"/>
  <c r="Q32" i="28"/>
  <c r="Y32" i="28"/>
  <c r="E32" i="28"/>
  <c r="R32" i="28"/>
  <c r="M32" i="28"/>
  <c r="U32" i="28"/>
  <c r="AC32" i="28"/>
  <c r="G26" i="28"/>
  <c r="K26" i="28"/>
  <c r="O26" i="28"/>
  <c r="S26" i="28"/>
  <c r="W26" i="28"/>
  <c r="AA26" i="28"/>
  <c r="H26" i="28"/>
  <c r="L26" i="28"/>
  <c r="P26" i="28"/>
  <c r="T26" i="28"/>
  <c r="X26" i="28"/>
  <c r="AB26" i="28"/>
  <c r="F26" i="28"/>
  <c r="N26" i="28"/>
  <c r="V26" i="28"/>
  <c r="J26" i="28"/>
  <c r="Z26" i="28"/>
  <c r="I26" i="28"/>
  <c r="Q26" i="28"/>
  <c r="Y26" i="28"/>
  <c r="R26" i="28"/>
  <c r="AC26" i="28"/>
  <c r="U26" i="28"/>
  <c r="E26" i="28"/>
  <c r="M26" i="28"/>
  <c r="B12" i="36"/>
  <c r="B13" i="36" s="1"/>
  <c r="AL77" i="29" l="1"/>
  <c r="AK77" i="29"/>
  <c r="AJ77" i="29"/>
  <c r="AI77" i="29"/>
  <c r="AH77" i="29"/>
  <c r="AG77" i="29"/>
  <c r="AF77" i="29"/>
  <c r="AE77" i="29"/>
  <c r="AD77" i="29"/>
  <c r="AC77" i="29"/>
  <c r="AL76" i="29"/>
  <c r="AK76" i="29"/>
  <c r="AJ76" i="29"/>
  <c r="AI76" i="29"/>
  <c r="AH76" i="29"/>
  <c r="AG76" i="29"/>
  <c r="AF76" i="29"/>
  <c r="AE76" i="29"/>
  <c r="AD76" i="29"/>
  <c r="AC76" i="29"/>
  <c r="D64" i="29"/>
  <c r="E64" i="29"/>
  <c r="F64" i="29"/>
  <c r="G64" i="29"/>
  <c r="H64" i="29"/>
  <c r="I64" i="29"/>
  <c r="J64" i="29"/>
  <c r="K64" i="29"/>
  <c r="L64" i="29"/>
  <c r="M64" i="29"/>
  <c r="N64" i="29"/>
  <c r="O64" i="29"/>
  <c r="P64" i="29"/>
  <c r="Q64" i="29"/>
  <c r="R64" i="29"/>
  <c r="S64" i="29"/>
  <c r="T64" i="29"/>
  <c r="U64" i="29"/>
  <c r="V64" i="29"/>
  <c r="W64" i="29"/>
  <c r="X64" i="29"/>
  <c r="Y64" i="29"/>
  <c r="Z64" i="29"/>
  <c r="AA64" i="29"/>
  <c r="AB64" i="29"/>
  <c r="C64" i="29"/>
  <c r="E63" i="29"/>
  <c r="F63" i="29"/>
  <c r="G63" i="29"/>
  <c r="H63" i="29"/>
  <c r="I63" i="29"/>
  <c r="J63" i="29"/>
  <c r="K63" i="29"/>
  <c r="L63" i="29"/>
  <c r="M63" i="29"/>
  <c r="N63" i="29"/>
  <c r="O63" i="29"/>
  <c r="P63" i="29"/>
  <c r="Q63" i="29"/>
  <c r="R63" i="29"/>
  <c r="S63" i="29"/>
  <c r="T63" i="29"/>
  <c r="U63" i="29"/>
  <c r="V63" i="29"/>
  <c r="W63" i="29"/>
  <c r="X63" i="29"/>
  <c r="Y63" i="29"/>
  <c r="Z63" i="29"/>
  <c r="AA63" i="29"/>
  <c r="AB63" i="29"/>
  <c r="AC63" i="29"/>
  <c r="AD63" i="29"/>
  <c r="AE63" i="29"/>
  <c r="AF63" i="29"/>
  <c r="AG63" i="29"/>
  <c r="AH63" i="29"/>
  <c r="AI63" i="29"/>
  <c r="AJ63" i="29"/>
  <c r="AK63" i="29"/>
  <c r="AL63" i="29"/>
  <c r="AC64" i="29"/>
  <c r="AD64" i="29"/>
  <c r="AE64" i="29"/>
  <c r="AF64" i="29"/>
  <c r="AG64" i="29"/>
  <c r="AH64" i="29"/>
  <c r="AI64" i="29"/>
  <c r="AJ64" i="29"/>
  <c r="AK64" i="29"/>
  <c r="AL64" i="29"/>
  <c r="E65" i="29"/>
  <c r="F65" i="29"/>
  <c r="G65" i="29"/>
  <c r="H65" i="29"/>
  <c r="I65" i="29"/>
  <c r="J65" i="29"/>
  <c r="K65" i="29"/>
  <c r="L65" i="29"/>
  <c r="M65" i="29"/>
  <c r="N65" i="29"/>
  <c r="O65" i="29"/>
  <c r="P65" i="29"/>
  <c r="Q65" i="29"/>
  <c r="R65" i="29"/>
  <c r="S65" i="29"/>
  <c r="T65" i="29"/>
  <c r="U65" i="29"/>
  <c r="V65" i="29"/>
  <c r="W65" i="29"/>
  <c r="X65" i="29"/>
  <c r="Y65" i="29"/>
  <c r="Z65" i="29"/>
  <c r="AA65" i="29"/>
  <c r="AB65" i="29"/>
  <c r="AC65" i="29"/>
  <c r="AD65" i="29"/>
  <c r="AE65" i="29"/>
  <c r="AF65" i="29"/>
  <c r="AG65" i="29"/>
  <c r="AH65" i="29"/>
  <c r="AI65" i="29"/>
  <c r="AJ65" i="29"/>
  <c r="AK65" i="29"/>
  <c r="AL65" i="29"/>
  <c r="D63" i="29"/>
  <c r="D65" i="29"/>
  <c r="C65" i="29"/>
  <c r="C63" i="29"/>
  <c r="E32" i="31"/>
  <c r="B8" i="37"/>
  <c r="E8" i="31" s="1"/>
  <c r="D38" i="28" s="1"/>
  <c r="B7" i="37"/>
  <c r="B5" i="37"/>
  <c r="B3" i="37"/>
  <c r="B6" i="37" s="1"/>
  <c r="B2" i="37"/>
  <c r="B4" i="37"/>
  <c r="B9" i="37"/>
  <c r="E9" i="31" s="1"/>
  <c r="D7" i="31"/>
  <c r="D3" i="31"/>
  <c r="D2" i="31"/>
  <c r="C4" i="31"/>
  <c r="C6" i="31"/>
  <c r="C7" i="31"/>
  <c r="C2" i="31"/>
  <c r="B3" i="31"/>
  <c r="B6" i="31"/>
  <c r="B7" i="31"/>
  <c r="B2" i="31"/>
  <c r="E20" i="30"/>
  <c r="E21" i="30"/>
  <c r="C4" i="34" s="1"/>
  <c r="E5" i="31" l="1"/>
  <c r="D44" i="28"/>
  <c r="G38" i="28"/>
  <c r="P38" i="28"/>
  <c r="Q38" i="28"/>
  <c r="E38" i="28"/>
  <c r="K38" i="28"/>
  <c r="T38" i="28"/>
  <c r="Y38" i="28"/>
  <c r="X38" i="28"/>
  <c r="O38" i="28"/>
  <c r="R38" i="28"/>
  <c r="AC38" i="28"/>
  <c r="S38" i="28"/>
  <c r="AB38" i="28"/>
  <c r="Z38" i="28"/>
  <c r="F38" i="28"/>
  <c r="W38" i="28"/>
  <c r="M38" i="28"/>
  <c r="AA38" i="28"/>
  <c r="N38" i="28"/>
  <c r="U38" i="28"/>
  <c r="H38" i="28"/>
  <c r="V38" i="28"/>
  <c r="J38" i="28"/>
  <c r="L38" i="28"/>
  <c r="I38" i="28"/>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2" i="28"/>
  <c r="F44" i="28" l="1"/>
  <c r="O44" i="28"/>
  <c r="H44" i="28"/>
  <c r="Q44" i="28"/>
  <c r="X44" i="28"/>
  <c r="L44" i="28"/>
  <c r="U44" i="28"/>
  <c r="K44" i="28"/>
  <c r="J44" i="28"/>
  <c r="S44" i="28"/>
  <c r="N44" i="28"/>
  <c r="W44" i="28"/>
  <c r="I44" i="28"/>
  <c r="Z44" i="28"/>
  <c r="G44" i="28"/>
  <c r="T44" i="28"/>
  <c r="AC44" i="28"/>
  <c r="R44" i="28"/>
  <c r="AA44" i="28"/>
  <c r="Y44" i="28"/>
  <c r="AB44" i="28"/>
  <c r="P44" i="28"/>
  <c r="V44" i="28"/>
  <c r="E44" i="28"/>
  <c r="M44" i="28"/>
  <c r="D20" i="28"/>
  <c r="B14" i="36"/>
  <c r="B15" i="36" s="1"/>
  <c r="J27" i="30"/>
  <c r="D4" i="31" s="1"/>
  <c r="I24" i="30"/>
  <c r="L20" i="28" l="1"/>
  <c r="I20" i="28"/>
  <c r="U20" i="28"/>
  <c r="G20" i="28"/>
  <c r="P20" i="28"/>
  <c r="Q20" i="28"/>
  <c r="AC20" i="28"/>
  <c r="S20" i="28"/>
  <c r="AB20" i="28"/>
  <c r="J20" i="28"/>
  <c r="AA20" i="28"/>
  <c r="K20" i="28"/>
  <c r="T20" i="28"/>
  <c r="Y20" i="28"/>
  <c r="M20" i="28"/>
  <c r="O20" i="28"/>
  <c r="X20" i="28"/>
  <c r="E20" i="28"/>
  <c r="N20" i="28"/>
  <c r="H20" i="28"/>
  <c r="W20" i="28"/>
  <c r="F20" i="28"/>
  <c r="R20" i="28"/>
  <c r="Z20" i="28"/>
  <c r="V20" i="28"/>
  <c r="B2" i="34"/>
  <c r="B5" i="34"/>
  <c r="B7" i="34"/>
  <c r="D5" i="28"/>
  <c r="D11" i="28"/>
  <c r="D17" i="28"/>
  <c r="D23" i="28"/>
  <c r="D35" i="28"/>
  <c r="D41" i="28"/>
  <c r="D47" i="28"/>
  <c r="B7" i="15"/>
  <c r="G6" i="31"/>
  <c r="D29" i="28" s="1"/>
  <c r="C22" i="31"/>
  <c r="D22" i="31"/>
  <c r="E22" i="31"/>
  <c r="F22" i="31"/>
  <c r="G22" i="31"/>
  <c r="H22" i="31"/>
  <c r="I22" i="31"/>
  <c r="J22" i="31"/>
  <c r="B22" i="31"/>
  <c r="C15" i="31"/>
  <c r="D15" i="31"/>
  <c r="E15" i="31"/>
  <c r="F15" i="31"/>
  <c r="C9" i="31" s="1"/>
  <c r="G15" i="31"/>
  <c r="H15" i="31"/>
  <c r="I15" i="31"/>
  <c r="J15" i="31"/>
  <c r="C16" i="31"/>
  <c r="D16" i="31"/>
  <c r="E16" i="31"/>
  <c r="F16" i="31"/>
  <c r="G16" i="31"/>
  <c r="H16" i="31"/>
  <c r="I16" i="31"/>
  <c r="J16" i="31"/>
  <c r="C17" i="31"/>
  <c r="D17" i="31"/>
  <c r="E17" i="31"/>
  <c r="F17" i="31"/>
  <c r="G17" i="31"/>
  <c r="H17" i="31"/>
  <c r="I17" i="31"/>
  <c r="J17" i="31"/>
  <c r="C18" i="31"/>
  <c r="D18" i="31"/>
  <c r="E18" i="31"/>
  <c r="F18" i="31"/>
  <c r="G18" i="31"/>
  <c r="H18" i="31"/>
  <c r="I18" i="31"/>
  <c r="J18" i="31"/>
  <c r="C19" i="31"/>
  <c r="D19" i="31"/>
  <c r="E19" i="31"/>
  <c r="F19" i="31"/>
  <c r="G19" i="31"/>
  <c r="H19" i="31"/>
  <c r="I19" i="31"/>
  <c r="J19" i="31"/>
  <c r="C20" i="31"/>
  <c r="D20" i="31"/>
  <c r="E20" i="31"/>
  <c r="F20" i="31"/>
  <c r="G20" i="31"/>
  <c r="H20" i="31"/>
  <c r="I20" i="31"/>
  <c r="J20" i="31"/>
  <c r="C21" i="31"/>
  <c r="D21" i="31"/>
  <c r="E21" i="31"/>
  <c r="F21" i="31"/>
  <c r="G21" i="31"/>
  <c r="H21" i="31"/>
  <c r="I21" i="31"/>
  <c r="J21" i="31"/>
  <c r="B21" i="31"/>
  <c r="B20" i="31"/>
  <c r="B19" i="31"/>
  <c r="B18" i="31"/>
  <c r="B15" i="31"/>
  <c r="B16" i="31"/>
  <c r="B17" i="31"/>
  <c r="K31" i="30"/>
  <c r="C3" i="31" s="1"/>
  <c r="D12" i="28" s="1"/>
  <c r="K25" i="30"/>
  <c r="I27" i="30"/>
  <c r="G32" i="30"/>
  <c r="E30" i="30"/>
  <c r="E25" i="30" s="1"/>
  <c r="D30" i="30"/>
  <c r="D28" i="30"/>
  <c r="D6" i="31" s="1"/>
  <c r="D28" i="28" s="1"/>
  <c r="B27" i="30"/>
  <c r="B4" i="31" s="1"/>
  <c r="D15" i="28" s="1"/>
  <c r="D9" i="28"/>
  <c r="D10" i="28"/>
  <c r="B5" i="15"/>
  <c r="F3" i="31"/>
  <c r="D13" i="28" s="1"/>
  <c r="D18" i="28"/>
  <c r="D16" i="28"/>
  <c r="B4" i="15"/>
  <c r="F4" i="31"/>
  <c r="D19" i="28" s="1"/>
  <c r="D30" i="28"/>
  <c r="B9" i="15"/>
  <c r="F6" i="31"/>
  <c r="D31" i="28" s="1"/>
  <c r="D33" i="28"/>
  <c r="D36" i="28"/>
  <c r="D34" i="28"/>
  <c r="B8" i="15"/>
  <c r="F7" i="31"/>
  <c r="D37" i="28" s="1"/>
  <c r="D39" i="28"/>
  <c r="D42" i="28"/>
  <c r="D40" i="28"/>
  <c r="D43" i="28"/>
  <c r="F9" i="31"/>
  <c r="D25" i="28" s="1"/>
  <c r="F2" i="31"/>
  <c r="D4" i="28"/>
  <c r="B3" i="15"/>
  <c r="D9" i="31"/>
  <c r="B9" i="31"/>
  <c r="AD20" i="28" l="1"/>
  <c r="AE20" i="28" s="1"/>
  <c r="AF20" i="28" s="1"/>
  <c r="AG20" i="28" s="1"/>
  <c r="AH20" i="28" s="1"/>
  <c r="AI20" i="28" s="1"/>
  <c r="AJ20" i="28" s="1"/>
  <c r="AK20" i="28" s="1"/>
  <c r="AL20" i="28" s="1"/>
  <c r="AM20" i="28" s="1"/>
  <c r="C5" i="31"/>
  <c r="D48" i="28"/>
  <c r="D45" i="28"/>
  <c r="B5" i="31"/>
  <c r="D46" i="28"/>
  <c r="K46" i="28" s="1"/>
  <c r="D5" i="31"/>
  <c r="G39" i="28"/>
  <c r="K39" i="28"/>
  <c r="O39" i="28"/>
  <c r="S39" i="28"/>
  <c r="W39" i="28"/>
  <c r="AA39" i="28"/>
  <c r="H39" i="28"/>
  <c r="L39" i="28"/>
  <c r="P39" i="28"/>
  <c r="T39" i="28"/>
  <c r="X39" i="28"/>
  <c r="AB39" i="28"/>
  <c r="F39" i="28"/>
  <c r="N39" i="28"/>
  <c r="V39" i="28"/>
  <c r="E39" i="28"/>
  <c r="I39" i="28"/>
  <c r="Q39" i="28"/>
  <c r="Y39" i="28"/>
  <c r="J39" i="28"/>
  <c r="Z39" i="28"/>
  <c r="U39" i="28"/>
  <c r="M39" i="28"/>
  <c r="AC39" i="28"/>
  <c r="R39" i="28"/>
  <c r="G28" i="28"/>
  <c r="K28" i="28"/>
  <c r="O28" i="28"/>
  <c r="S28" i="28"/>
  <c r="W28" i="28"/>
  <c r="AA28" i="28"/>
  <c r="H28" i="28"/>
  <c r="L28" i="28"/>
  <c r="P28" i="28"/>
  <c r="T28" i="28"/>
  <c r="X28" i="28"/>
  <c r="AB28" i="28"/>
  <c r="F28" i="28"/>
  <c r="N28" i="28"/>
  <c r="V28" i="28"/>
  <c r="J28" i="28"/>
  <c r="Z28" i="28"/>
  <c r="I28" i="28"/>
  <c r="Q28" i="28"/>
  <c r="Y28" i="28"/>
  <c r="E28" i="28"/>
  <c r="R28" i="28"/>
  <c r="M28" i="28"/>
  <c r="AC28" i="28"/>
  <c r="U28" i="28"/>
  <c r="F16" i="28"/>
  <c r="J16" i="28"/>
  <c r="N16" i="28"/>
  <c r="R16" i="28"/>
  <c r="V16" i="28"/>
  <c r="Z16" i="28"/>
  <c r="G16" i="28"/>
  <c r="K16" i="28"/>
  <c r="O16" i="28"/>
  <c r="S16" i="28"/>
  <c r="W16" i="28"/>
  <c r="AA16" i="28"/>
  <c r="I16" i="28"/>
  <c r="Q16" i="28"/>
  <c r="Y16" i="28"/>
  <c r="L16" i="28"/>
  <c r="T16" i="28"/>
  <c r="AB16" i="28"/>
  <c r="H16" i="28"/>
  <c r="X16" i="28"/>
  <c r="P16" i="28"/>
  <c r="M16" i="28"/>
  <c r="AC16" i="28"/>
  <c r="E16" i="28"/>
  <c r="U16" i="28"/>
  <c r="F47" i="28"/>
  <c r="J47" i="28"/>
  <c r="N47" i="28"/>
  <c r="R47" i="28"/>
  <c r="V47" i="28"/>
  <c r="Z47" i="28"/>
  <c r="X6" i="18" s="1"/>
  <c r="E47" i="28"/>
  <c r="G47" i="28"/>
  <c r="K47" i="28"/>
  <c r="O47" i="28"/>
  <c r="S47" i="28"/>
  <c r="W47" i="28"/>
  <c r="AA47" i="28"/>
  <c r="L47" i="28"/>
  <c r="T47" i="28"/>
  <c r="AB47" i="28"/>
  <c r="P47" i="28"/>
  <c r="I47" i="28"/>
  <c r="Y47" i="28"/>
  <c r="M47" i="28"/>
  <c r="U47" i="28"/>
  <c r="AC47" i="28"/>
  <c r="H47" i="28"/>
  <c r="F6" i="18" s="1"/>
  <c r="X47" i="28"/>
  <c r="Q47" i="28"/>
  <c r="F43" i="28"/>
  <c r="J43" i="28"/>
  <c r="N43" i="28"/>
  <c r="R43" i="28"/>
  <c r="V43" i="28"/>
  <c r="Z43" i="28"/>
  <c r="E43" i="28"/>
  <c r="G43" i="28"/>
  <c r="K43" i="28"/>
  <c r="O43" i="28"/>
  <c r="S43" i="28"/>
  <c r="W43" i="28"/>
  <c r="AA43" i="28"/>
  <c r="L43" i="28"/>
  <c r="T43" i="28"/>
  <c r="AB43" i="28"/>
  <c r="H43" i="28"/>
  <c r="X43" i="28"/>
  <c r="Q43" i="28"/>
  <c r="M43" i="28"/>
  <c r="U43" i="28"/>
  <c r="AC43" i="28"/>
  <c r="P43" i="28"/>
  <c r="N7" i="20" s="1"/>
  <c r="I43" i="28"/>
  <c r="Y43" i="28"/>
  <c r="G33" i="28"/>
  <c r="K33" i="28"/>
  <c r="O33" i="28"/>
  <c r="S33" i="28"/>
  <c r="W33" i="28"/>
  <c r="AA33" i="28"/>
  <c r="H33" i="28"/>
  <c r="L33" i="28"/>
  <c r="P33" i="28"/>
  <c r="T33" i="28"/>
  <c r="X33" i="28"/>
  <c r="AB33" i="28"/>
  <c r="F33" i="28"/>
  <c r="D8" i="16" s="1"/>
  <c r="N33" i="28"/>
  <c r="V33" i="28"/>
  <c r="R33" i="28"/>
  <c r="I33" i="28"/>
  <c r="Q33" i="28"/>
  <c r="Y33" i="28"/>
  <c r="J33" i="28"/>
  <c r="Z33" i="28"/>
  <c r="U33" i="28"/>
  <c r="E33" i="28"/>
  <c r="AC33" i="28"/>
  <c r="M33" i="28"/>
  <c r="F18" i="28"/>
  <c r="J18" i="28"/>
  <c r="N18" i="28"/>
  <c r="R18" i="28"/>
  <c r="V18" i="28"/>
  <c r="Z18" i="28"/>
  <c r="G18" i="28"/>
  <c r="K18" i="28"/>
  <c r="O18" i="28"/>
  <c r="S18" i="28"/>
  <c r="W18" i="28"/>
  <c r="I18" i="28"/>
  <c r="Q18" i="28"/>
  <c r="Y18" i="28"/>
  <c r="L18" i="28"/>
  <c r="T18" i="28"/>
  <c r="AA18" i="28"/>
  <c r="H18" i="28"/>
  <c r="X18" i="28"/>
  <c r="M18" i="28"/>
  <c r="AB18" i="28"/>
  <c r="P18" i="28"/>
  <c r="AC18" i="28"/>
  <c r="U18" i="28"/>
  <c r="E18" i="28"/>
  <c r="F12" i="28"/>
  <c r="J12" i="28"/>
  <c r="N12" i="28"/>
  <c r="R12" i="28"/>
  <c r="V12" i="28"/>
  <c r="Z12" i="28"/>
  <c r="K12" i="28"/>
  <c r="P12" i="28"/>
  <c r="U12" i="28"/>
  <c r="AA12" i="28"/>
  <c r="G12" i="28"/>
  <c r="L12" i="28"/>
  <c r="Q12" i="28"/>
  <c r="W12" i="28"/>
  <c r="AB12" i="28"/>
  <c r="I12" i="28"/>
  <c r="T12" i="28"/>
  <c r="M12" i="28"/>
  <c r="X12" i="28"/>
  <c r="S12" i="28"/>
  <c r="Y12" i="28"/>
  <c r="E12" i="28"/>
  <c r="H12" i="28"/>
  <c r="AC12" i="28"/>
  <c r="O12" i="28"/>
  <c r="F41" i="28"/>
  <c r="J41" i="28"/>
  <c r="N41" i="28"/>
  <c r="R41" i="28"/>
  <c r="V41" i="28"/>
  <c r="Z41" i="28"/>
  <c r="G41" i="28"/>
  <c r="K41" i="28"/>
  <c r="O41" i="28"/>
  <c r="S41" i="28"/>
  <c r="W41" i="28"/>
  <c r="AA41" i="28"/>
  <c r="L41" i="28"/>
  <c r="T41" i="28"/>
  <c r="AB41" i="28"/>
  <c r="E41" i="28"/>
  <c r="H41" i="28"/>
  <c r="X41" i="28"/>
  <c r="Q41" i="28"/>
  <c r="M41" i="28"/>
  <c r="U41" i="28"/>
  <c r="AC41" i="28"/>
  <c r="P41" i="28"/>
  <c r="N7" i="18" s="1"/>
  <c r="I41" i="28"/>
  <c r="Y41" i="28"/>
  <c r="F17" i="28"/>
  <c r="J17" i="28"/>
  <c r="N17" i="28"/>
  <c r="R17" i="28"/>
  <c r="V17" i="28"/>
  <c r="Z17" i="28"/>
  <c r="G17" i="28"/>
  <c r="K17" i="28"/>
  <c r="O17" i="28"/>
  <c r="S17" i="28"/>
  <c r="W17" i="28"/>
  <c r="AA17" i="28"/>
  <c r="I17" i="28"/>
  <c r="Q17" i="28"/>
  <c r="Y17" i="28"/>
  <c r="L17" i="28"/>
  <c r="T17" i="28"/>
  <c r="AB17" i="28"/>
  <c r="P17" i="28"/>
  <c r="U17" i="28"/>
  <c r="H17" i="28"/>
  <c r="X17" i="28"/>
  <c r="E17" i="28"/>
  <c r="M17" i="28"/>
  <c r="AC17" i="28"/>
  <c r="R46" i="28"/>
  <c r="Z46" i="28"/>
  <c r="G46" i="28"/>
  <c r="AA46" i="28"/>
  <c r="Y6" i="17" s="1"/>
  <c r="T46" i="28"/>
  <c r="AB46" i="28"/>
  <c r="M46" i="28"/>
  <c r="AC46" i="28"/>
  <c r="P46" i="28"/>
  <c r="F4" i="28"/>
  <c r="J4" i="28"/>
  <c r="N4" i="28"/>
  <c r="R4" i="28"/>
  <c r="V4" i="28"/>
  <c r="Z4" i="28"/>
  <c r="K4" i="28"/>
  <c r="P4" i="28"/>
  <c r="U4" i="28"/>
  <c r="AA4" i="28"/>
  <c r="G4" i="28"/>
  <c r="L4" i="28"/>
  <c r="Q4" i="28"/>
  <c r="W4" i="28"/>
  <c r="AB4" i="28"/>
  <c r="I4" i="28"/>
  <c r="T4" i="28"/>
  <c r="M4" i="28"/>
  <c r="X4" i="28"/>
  <c r="S4" i="28"/>
  <c r="Y4" i="28"/>
  <c r="E4" i="28"/>
  <c r="H4" i="28"/>
  <c r="AC4" i="28"/>
  <c r="O4" i="28"/>
  <c r="G40" i="28"/>
  <c r="K40" i="28"/>
  <c r="O40" i="28"/>
  <c r="S40" i="28"/>
  <c r="H40" i="28"/>
  <c r="F7" i="17" s="1"/>
  <c r="L40" i="28"/>
  <c r="P40" i="28"/>
  <c r="T40" i="28"/>
  <c r="F40" i="28"/>
  <c r="N40" i="28"/>
  <c r="V40" i="28"/>
  <c r="Z40" i="28"/>
  <c r="I40" i="28"/>
  <c r="Q40" i="28"/>
  <c r="W40" i="28"/>
  <c r="AA40" i="28"/>
  <c r="E40" i="28"/>
  <c r="R40" i="28"/>
  <c r="AB40" i="28"/>
  <c r="J40" i="28"/>
  <c r="M40" i="28"/>
  <c r="U40" i="28"/>
  <c r="AC40" i="28"/>
  <c r="X40" i="28"/>
  <c r="Y40" i="28"/>
  <c r="G31" i="28"/>
  <c r="K31" i="28"/>
  <c r="O31" i="28"/>
  <c r="S31" i="28"/>
  <c r="W31" i="28"/>
  <c r="AA31" i="28"/>
  <c r="Y9" i="20" s="1"/>
  <c r="H31" i="28"/>
  <c r="L31" i="28"/>
  <c r="P31" i="28"/>
  <c r="T31" i="28"/>
  <c r="X31" i="28"/>
  <c r="AB31" i="28"/>
  <c r="F31" i="28"/>
  <c r="N31" i="28"/>
  <c r="V31" i="28"/>
  <c r="E31" i="28"/>
  <c r="R31" i="28"/>
  <c r="I31" i="28"/>
  <c r="Q31" i="28"/>
  <c r="Y31" i="28"/>
  <c r="J31" i="28"/>
  <c r="Z31" i="28"/>
  <c r="U31" i="28"/>
  <c r="AC31" i="28"/>
  <c r="M31" i="28"/>
  <c r="F19" i="28"/>
  <c r="J19" i="28"/>
  <c r="N19" i="28"/>
  <c r="R19" i="28"/>
  <c r="V19" i="28"/>
  <c r="G19" i="28"/>
  <c r="L19" i="28"/>
  <c r="Q19" i="28"/>
  <c r="W19" i="28"/>
  <c r="AA19" i="28"/>
  <c r="H19" i="28"/>
  <c r="M19" i="28"/>
  <c r="S19" i="28"/>
  <c r="X19" i="28"/>
  <c r="AB19" i="28"/>
  <c r="K19" i="28"/>
  <c r="U19" i="28"/>
  <c r="E19" i="28"/>
  <c r="O19" i="28"/>
  <c r="Y19" i="28"/>
  <c r="P19" i="28"/>
  <c r="Z19" i="28"/>
  <c r="T19" i="28"/>
  <c r="I19" i="28"/>
  <c r="G4" i="20" s="1"/>
  <c r="AC19" i="28"/>
  <c r="F13" i="28"/>
  <c r="J13" i="28"/>
  <c r="N13" i="28"/>
  <c r="R13" i="28"/>
  <c r="V13" i="28"/>
  <c r="Z13" i="28"/>
  <c r="H13" i="28"/>
  <c r="M13" i="28"/>
  <c r="S13" i="28"/>
  <c r="X13" i="28"/>
  <c r="AC13" i="28"/>
  <c r="I13" i="28"/>
  <c r="O13" i="28"/>
  <c r="T13" i="28"/>
  <c r="Y13" i="28"/>
  <c r="G13" i="28"/>
  <c r="Q13" i="28"/>
  <c r="AB13" i="28"/>
  <c r="K13" i="28"/>
  <c r="U13" i="28"/>
  <c r="P13" i="28"/>
  <c r="W13" i="28"/>
  <c r="AA13" i="28"/>
  <c r="L13" i="28"/>
  <c r="E13" i="28"/>
  <c r="F9" i="28"/>
  <c r="J9" i="28"/>
  <c r="N9" i="28"/>
  <c r="R9" i="28"/>
  <c r="V9" i="28"/>
  <c r="Z9" i="28"/>
  <c r="H9" i="28"/>
  <c r="M9" i="28"/>
  <c r="S9" i="28"/>
  <c r="X9" i="28"/>
  <c r="AC9" i="28"/>
  <c r="I9" i="28"/>
  <c r="O9" i="28"/>
  <c r="T9" i="28"/>
  <c r="Y9" i="28"/>
  <c r="G9" i="28"/>
  <c r="Q9" i="28"/>
  <c r="AB9" i="28"/>
  <c r="K9" i="28"/>
  <c r="U9" i="28"/>
  <c r="AA9" i="28"/>
  <c r="L9" i="28"/>
  <c r="P9" i="28"/>
  <c r="E9" i="28"/>
  <c r="W9" i="28"/>
  <c r="U5" i="16" s="1"/>
  <c r="G35" i="28"/>
  <c r="K35" i="28"/>
  <c r="O35" i="28"/>
  <c r="S35" i="28"/>
  <c r="W35" i="28"/>
  <c r="AA35" i="28"/>
  <c r="H35" i="28"/>
  <c r="L35" i="28"/>
  <c r="P35" i="28"/>
  <c r="T35" i="28"/>
  <c r="X35" i="28"/>
  <c r="AB35" i="28"/>
  <c r="F35" i="28"/>
  <c r="N35" i="28"/>
  <c r="V35" i="28"/>
  <c r="E35" i="28"/>
  <c r="I35" i="28"/>
  <c r="Q35" i="28"/>
  <c r="Y35" i="28"/>
  <c r="J35" i="28"/>
  <c r="Z35" i="28"/>
  <c r="U35" i="28"/>
  <c r="M35" i="28"/>
  <c r="K8" i="18" s="1"/>
  <c r="AC35" i="28"/>
  <c r="R35" i="28"/>
  <c r="F11" i="28"/>
  <c r="J11" i="28"/>
  <c r="N11" i="28"/>
  <c r="R11" i="28"/>
  <c r="V11" i="28"/>
  <c r="Z11" i="28"/>
  <c r="H11" i="28"/>
  <c r="F5" i="18" s="1"/>
  <c r="M11" i="28"/>
  <c r="S11" i="28"/>
  <c r="X11" i="28"/>
  <c r="AC11" i="28"/>
  <c r="I11" i="28"/>
  <c r="O11" i="28"/>
  <c r="T11" i="28"/>
  <c r="Y11" i="28"/>
  <c r="L11" i="28"/>
  <c r="W11" i="28"/>
  <c r="P11" i="28"/>
  <c r="AA11" i="28"/>
  <c r="U11" i="28"/>
  <c r="E11" i="28"/>
  <c r="G11" i="28"/>
  <c r="AB11" i="28"/>
  <c r="K11" i="28"/>
  <c r="Q11" i="28"/>
  <c r="G25" i="28"/>
  <c r="K25" i="28"/>
  <c r="O25" i="28"/>
  <c r="M3" i="20" s="1"/>
  <c r="S25" i="28"/>
  <c r="W25" i="28"/>
  <c r="U3" i="20" s="1"/>
  <c r="AA25" i="28"/>
  <c r="Y3" i="20" s="1"/>
  <c r="H25" i="28"/>
  <c r="F3" i="20" s="1"/>
  <c r="L25" i="28"/>
  <c r="P25" i="28"/>
  <c r="T25" i="28"/>
  <c r="X25" i="28"/>
  <c r="V3" i="20" s="1"/>
  <c r="AB25" i="28"/>
  <c r="Z3" i="20" s="1"/>
  <c r="F25" i="28"/>
  <c r="D3" i="20" s="1"/>
  <c r="N25" i="28"/>
  <c r="V25" i="28"/>
  <c r="T3" i="20" s="1"/>
  <c r="R25" i="28"/>
  <c r="I25" i="28"/>
  <c r="Q25" i="28"/>
  <c r="O3" i="20" s="1"/>
  <c r="Y25" i="28"/>
  <c r="W3" i="20" s="1"/>
  <c r="J25" i="28"/>
  <c r="H3" i="20" s="1"/>
  <c r="Z25" i="28"/>
  <c r="U25" i="28"/>
  <c r="S3" i="20" s="1"/>
  <c r="E25" i="28"/>
  <c r="C3" i="20" s="1"/>
  <c r="AC25" i="28"/>
  <c r="M25" i="28"/>
  <c r="G36" i="28"/>
  <c r="K36" i="28"/>
  <c r="O36" i="28"/>
  <c r="S36" i="28"/>
  <c r="W36" i="28"/>
  <c r="AA36" i="28"/>
  <c r="H36" i="28"/>
  <c r="L36" i="28"/>
  <c r="P36" i="28"/>
  <c r="T36" i="28"/>
  <c r="X36" i="28"/>
  <c r="AB36" i="28"/>
  <c r="F36" i="28"/>
  <c r="N36" i="28"/>
  <c r="V36" i="28"/>
  <c r="I36" i="28"/>
  <c r="Q36" i="28"/>
  <c r="Y36" i="28"/>
  <c r="E36" i="28"/>
  <c r="R36" i="28"/>
  <c r="J36" i="28"/>
  <c r="AC36" i="28"/>
  <c r="U36" i="28"/>
  <c r="Z36" i="28"/>
  <c r="M36" i="28"/>
  <c r="F10" i="28"/>
  <c r="J10" i="28"/>
  <c r="N10" i="28"/>
  <c r="R10" i="28"/>
  <c r="V10" i="28"/>
  <c r="Z10" i="28"/>
  <c r="K10" i="28"/>
  <c r="P10" i="28"/>
  <c r="U10" i="28"/>
  <c r="AA10" i="28"/>
  <c r="G10" i="28"/>
  <c r="L10" i="28"/>
  <c r="Q10" i="28"/>
  <c r="W10" i="28"/>
  <c r="AB10" i="28"/>
  <c r="O10" i="28"/>
  <c r="Y10" i="28"/>
  <c r="H10" i="28"/>
  <c r="S10" i="28"/>
  <c r="AC10" i="28"/>
  <c r="X10" i="28"/>
  <c r="I10" i="28"/>
  <c r="M10" i="28"/>
  <c r="E10" i="28"/>
  <c r="T10" i="28"/>
  <c r="G23" i="28"/>
  <c r="E3" i="18" s="1"/>
  <c r="K23" i="28"/>
  <c r="I3" i="18" s="1"/>
  <c r="O23" i="28"/>
  <c r="M3" i="18" s="1"/>
  <c r="S23" i="28"/>
  <c r="Q3" i="18" s="1"/>
  <c r="W23" i="28"/>
  <c r="AA23" i="28"/>
  <c r="H23" i="28"/>
  <c r="L23" i="28"/>
  <c r="J3" i="18" s="1"/>
  <c r="P23" i="28"/>
  <c r="N3" i="18" s="1"/>
  <c r="T23" i="28"/>
  <c r="R3" i="18" s="1"/>
  <c r="X23" i="28"/>
  <c r="AB23" i="28"/>
  <c r="Z3" i="18" s="1"/>
  <c r="F23" i="28"/>
  <c r="N23" i="28"/>
  <c r="V23" i="28"/>
  <c r="T3" i="18" s="1"/>
  <c r="E23" i="28"/>
  <c r="C3" i="18" s="1"/>
  <c r="R23" i="28"/>
  <c r="I23" i="28"/>
  <c r="G3" i="18" s="1"/>
  <c r="Q23" i="28"/>
  <c r="Y23" i="28"/>
  <c r="W3" i="18" s="1"/>
  <c r="J23" i="28"/>
  <c r="Z23" i="28"/>
  <c r="AC23" i="28"/>
  <c r="AD23" i="28" s="1"/>
  <c r="AE23" i="28" s="1"/>
  <c r="AF23" i="28" s="1"/>
  <c r="AG23" i="28" s="1"/>
  <c r="AH23" i="28" s="1"/>
  <c r="AI23" i="28" s="1"/>
  <c r="AJ23" i="28" s="1"/>
  <c r="AK23" i="28" s="1"/>
  <c r="AL23" i="28" s="1"/>
  <c r="AM23" i="28" s="1"/>
  <c r="M23" i="28"/>
  <c r="K3" i="18" s="1"/>
  <c r="U23" i="28"/>
  <c r="S3" i="18" s="1"/>
  <c r="F45" i="28"/>
  <c r="J45" i="28"/>
  <c r="N45" i="28"/>
  <c r="R45" i="28"/>
  <c r="V45" i="28"/>
  <c r="Z45" i="28"/>
  <c r="G45" i="28"/>
  <c r="K45" i="28"/>
  <c r="O45" i="28"/>
  <c r="S45" i="28"/>
  <c r="W45" i="28"/>
  <c r="AA45" i="28"/>
  <c r="L45" i="28"/>
  <c r="T45" i="28"/>
  <c r="AB45" i="28"/>
  <c r="P45" i="28"/>
  <c r="Q45" i="28"/>
  <c r="M45" i="28"/>
  <c r="U45" i="28"/>
  <c r="AC45" i="28"/>
  <c r="H45" i="28"/>
  <c r="X45" i="28"/>
  <c r="E45" i="28"/>
  <c r="C6" i="16" s="1"/>
  <c r="I45" i="28"/>
  <c r="Y45" i="28"/>
  <c r="G37" i="28"/>
  <c r="K37" i="28"/>
  <c r="O37" i="28"/>
  <c r="S37" i="28"/>
  <c r="W37" i="28"/>
  <c r="AA37" i="28"/>
  <c r="H37" i="28"/>
  <c r="L37" i="28"/>
  <c r="P37" i="28"/>
  <c r="T37" i="28"/>
  <c r="X37" i="28"/>
  <c r="AB37" i="28"/>
  <c r="F37" i="28"/>
  <c r="N37" i="28"/>
  <c r="V37" i="28"/>
  <c r="I37" i="28"/>
  <c r="Q37" i="28"/>
  <c r="Y37" i="28"/>
  <c r="J37" i="28"/>
  <c r="Z37" i="28"/>
  <c r="R37" i="28"/>
  <c r="E37" i="28"/>
  <c r="M37" i="28"/>
  <c r="AC37" i="28"/>
  <c r="U37" i="28"/>
  <c r="G30" i="28"/>
  <c r="K30" i="28"/>
  <c r="O30" i="28"/>
  <c r="S30" i="28"/>
  <c r="W30" i="28"/>
  <c r="AA30" i="28"/>
  <c r="Y9" i="19" s="1"/>
  <c r="H30" i="28"/>
  <c r="L30" i="28"/>
  <c r="P30" i="28"/>
  <c r="T30" i="28"/>
  <c r="X30" i="28"/>
  <c r="AB30" i="28"/>
  <c r="F30" i="28"/>
  <c r="N30" i="28"/>
  <c r="V30" i="28"/>
  <c r="J30" i="28"/>
  <c r="Z30" i="28"/>
  <c r="I30" i="28"/>
  <c r="Q30" i="28"/>
  <c r="Y30" i="28"/>
  <c r="R30" i="28"/>
  <c r="AC30" i="28"/>
  <c r="E30" i="28"/>
  <c r="M30" i="28"/>
  <c r="U30" i="28"/>
  <c r="S9" i="19" s="1"/>
  <c r="F42" i="28"/>
  <c r="J42" i="28"/>
  <c r="N42" i="28"/>
  <c r="R42" i="28"/>
  <c r="V42" i="28"/>
  <c r="Z42" i="28"/>
  <c r="G42" i="28"/>
  <c r="K42" i="28"/>
  <c r="O42" i="28"/>
  <c r="S42" i="28"/>
  <c r="W42" i="28"/>
  <c r="AA42" i="28"/>
  <c r="L42" i="28"/>
  <c r="T42" i="28"/>
  <c r="AB42" i="28"/>
  <c r="P42" i="28"/>
  <c r="I42" i="28"/>
  <c r="Y42" i="28"/>
  <c r="M42" i="28"/>
  <c r="U42" i="28"/>
  <c r="AC42" i="28"/>
  <c r="E42" i="28"/>
  <c r="H42" i="28"/>
  <c r="X42" i="28"/>
  <c r="Q42" i="28"/>
  <c r="G34" i="28"/>
  <c r="E8" i="17" s="1"/>
  <c r="K34" i="28"/>
  <c r="O34" i="28"/>
  <c r="S34" i="28"/>
  <c r="W34" i="28"/>
  <c r="AA34" i="28"/>
  <c r="H34" i="28"/>
  <c r="L34" i="28"/>
  <c r="P34" i="28"/>
  <c r="T34" i="28"/>
  <c r="X34" i="28"/>
  <c r="AB34" i="28"/>
  <c r="F34" i="28"/>
  <c r="N34" i="28"/>
  <c r="V34" i="28"/>
  <c r="I34" i="28"/>
  <c r="Q34" i="28"/>
  <c r="Y34" i="28"/>
  <c r="R34" i="28"/>
  <c r="Z34" i="28"/>
  <c r="M34" i="28"/>
  <c r="U34" i="28"/>
  <c r="E34" i="28"/>
  <c r="J34" i="28"/>
  <c r="AC34" i="28"/>
  <c r="F15" i="28"/>
  <c r="J15" i="28"/>
  <c r="N15" i="28"/>
  <c r="R15" i="28"/>
  <c r="V15" i="28"/>
  <c r="Z15" i="28"/>
  <c r="H15" i="28"/>
  <c r="M15" i="28"/>
  <c r="S15" i="28"/>
  <c r="X15" i="28"/>
  <c r="AC15" i="28"/>
  <c r="I15" i="28"/>
  <c r="O15" i="28"/>
  <c r="T15" i="28"/>
  <c r="Y15" i="28"/>
  <c r="L15" i="28"/>
  <c r="W15" i="28"/>
  <c r="P15" i="28"/>
  <c r="AA15" i="28"/>
  <c r="K15" i="28"/>
  <c r="E15" i="28"/>
  <c r="Q15" i="28"/>
  <c r="U15" i="28"/>
  <c r="AB15" i="28"/>
  <c r="G15" i="28"/>
  <c r="F48" i="28"/>
  <c r="J48" i="28"/>
  <c r="N48" i="28"/>
  <c r="R48" i="28"/>
  <c r="V48" i="28"/>
  <c r="Z48" i="28"/>
  <c r="G48" i="28"/>
  <c r="K48" i="28"/>
  <c r="O48" i="28"/>
  <c r="S48" i="28"/>
  <c r="W48" i="28"/>
  <c r="AA48" i="28"/>
  <c r="E48" i="28"/>
  <c r="L48" i="28"/>
  <c r="T48" i="28"/>
  <c r="AB48" i="28"/>
  <c r="H48" i="28"/>
  <c r="X48" i="28"/>
  <c r="Q48" i="28"/>
  <c r="M48" i="28"/>
  <c r="U48" i="28"/>
  <c r="AC48" i="28"/>
  <c r="P48" i="28"/>
  <c r="I48" i="28"/>
  <c r="Y48" i="28"/>
  <c r="G29" i="28"/>
  <c r="K29" i="28"/>
  <c r="O29" i="28"/>
  <c r="S29" i="28"/>
  <c r="W29" i="28"/>
  <c r="AA29" i="28"/>
  <c r="H29" i="28"/>
  <c r="L29" i="28"/>
  <c r="P29" i="28"/>
  <c r="T29" i="28"/>
  <c r="X29" i="28"/>
  <c r="AB29" i="28"/>
  <c r="F29" i="28"/>
  <c r="N29" i="28"/>
  <c r="V29" i="28"/>
  <c r="R29" i="28"/>
  <c r="I29" i="28"/>
  <c r="Q29" i="28"/>
  <c r="Y29" i="28"/>
  <c r="J29" i="28"/>
  <c r="Z29" i="28"/>
  <c r="U29" i="28"/>
  <c r="M29" i="28"/>
  <c r="AC29" i="28"/>
  <c r="E29" i="28"/>
  <c r="F5" i="28"/>
  <c r="J5" i="28"/>
  <c r="N5" i="28"/>
  <c r="R5" i="28"/>
  <c r="V5" i="28"/>
  <c r="Z5" i="28"/>
  <c r="H5" i="28"/>
  <c r="M5" i="28"/>
  <c r="S5" i="28"/>
  <c r="X5" i="28"/>
  <c r="AC5" i="28"/>
  <c r="I5" i="28"/>
  <c r="O5" i="28"/>
  <c r="T5" i="28"/>
  <c r="Y5" i="28"/>
  <c r="G5" i="28"/>
  <c r="Q5" i="28"/>
  <c r="AB5" i="28"/>
  <c r="K5" i="28"/>
  <c r="U5" i="28"/>
  <c r="P5" i="28"/>
  <c r="W5" i="28"/>
  <c r="AA5" i="28"/>
  <c r="L5" i="28"/>
  <c r="E5" i="28"/>
  <c r="D7" i="28"/>
  <c r="B2" i="20" s="1"/>
  <c r="B69" i="29"/>
  <c r="B7" i="19"/>
  <c r="B8" i="17"/>
  <c r="V8" i="17"/>
  <c r="B4" i="16"/>
  <c r="B6" i="19"/>
  <c r="B9" i="18"/>
  <c r="B2" i="18"/>
  <c r="B3" i="20"/>
  <c r="L3" i="20"/>
  <c r="P3" i="20"/>
  <c r="X3" i="20"/>
  <c r="I3" i="20"/>
  <c r="E3" i="20"/>
  <c r="J3" i="20"/>
  <c r="K3" i="20"/>
  <c r="Q3" i="20"/>
  <c r="G3" i="20"/>
  <c r="B7" i="16"/>
  <c r="B8" i="19"/>
  <c r="F8" i="19"/>
  <c r="B9" i="17"/>
  <c r="D9" i="17"/>
  <c r="V9" i="17"/>
  <c r="B4" i="17"/>
  <c r="B5" i="17"/>
  <c r="G5" i="17"/>
  <c r="B6" i="18"/>
  <c r="B3" i="18"/>
  <c r="D3" i="18"/>
  <c r="H3" i="18"/>
  <c r="L3" i="18"/>
  <c r="P3" i="18"/>
  <c r="X3" i="18"/>
  <c r="Y3" i="18"/>
  <c r="U3" i="18"/>
  <c r="F3" i="18"/>
  <c r="V3" i="18"/>
  <c r="B6" i="16"/>
  <c r="B7" i="20"/>
  <c r="F7" i="20"/>
  <c r="B8" i="20"/>
  <c r="B8" i="16"/>
  <c r="B9" i="19"/>
  <c r="B4" i="19"/>
  <c r="G4" i="19"/>
  <c r="B5" i="19"/>
  <c r="B7" i="18"/>
  <c r="B4" i="18"/>
  <c r="M4" i="18"/>
  <c r="B6" i="17"/>
  <c r="B2" i="17"/>
  <c r="B7" i="17"/>
  <c r="B9" i="20"/>
  <c r="B4" i="20"/>
  <c r="B5" i="20"/>
  <c r="V5" i="20"/>
  <c r="B5" i="16"/>
  <c r="B8" i="18"/>
  <c r="M8" i="18"/>
  <c r="B5" i="18"/>
  <c r="L5" i="18"/>
  <c r="B2" i="15"/>
  <c r="B6" i="15"/>
  <c r="D27" i="28"/>
  <c r="D49" i="28"/>
  <c r="B4" i="34"/>
  <c r="B6" i="34"/>
  <c r="N3" i="20"/>
  <c r="R3" i="20"/>
  <c r="F3" i="15"/>
  <c r="J3" i="15"/>
  <c r="N3" i="15"/>
  <c r="R3" i="15"/>
  <c r="V3" i="15"/>
  <c r="Z3" i="15"/>
  <c r="C3" i="15"/>
  <c r="G3" i="15"/>
  <c r="K3" i="15"/>
  <c r="O3" i="15"/>
  <c r="S3" i="15"/>
  <c r="W3" i="15"/>
  <c r="AA3" i="15"/>
  <c r="D3" i="15"/>
  <c r="H3" i="15"/>
  <c r="L3" i="15"/>
  <c r="P3" i="15"/>
  <c r="T3" i="15"/>
  <c r="X3" i="15"/>
  <c r="I3" i="15"/>
  <c r="Y3" i="15"/>
  <c r="M3" i="15"/>
  <c r="Q3" i="15"/>
  <c r="U3" i="15"/>
  <c r="E3" i="15"/>
  <c r="B3" i="34"/>
  <c r="O3" i="18"/>
  <c r="D3" i="28"/>
  <c r="D6" i="28"/>
  <c r="U46" i="28" l="1"/>
  <c r="L46" i="28"/>
  <c r="V46" i="28"/>
  <c r="B71" i="29"/>
  <c r="D22" i="28"/>
  <c r="E46" i="28"/>
  <c r="W46" i="28"/>
  <c r="N46" i="28"/>
  <c r="L6" i="17" s="1"/>
  <c r="B70" i="29"/>
  <c r="D21" i="28"/>
  <c r="I46" i="28"/>
  <c r="S46" i="28"/>
  <c r="J46" i="28"/>
  <c r="Y46" i="28"/>
  <c r="W6" i="17" s="1"/>
  <c r="X46" i="28"/>
  <c r="O46" i="28"/>
  <c r="M6" i="17" s="1"/>
  <c r="F46" i="28"/>
  <c r="Q46" i="28"/>
  <c r="H46" i="28"/>
  <c r="B72" i="29"/>
  <c r="D24" i="28"/>
  <c r="F6" i="28"/>
  <c r="J6" i="28"/>
  <c r="N6" i="28"/>
  <c r="R6" i="28"/>
  <c r="V6" i="28"/>
  <c r="Z6" i="28"/>
  <c r="K6" i="28"/>
  <c r="P6" i="28"/>
  <c r="N2" i="19" s="1"/>
  <c r="U6" i="28"/>
  <c r="AA6" i="28"/>
  <c r="G6" i="28"/>
  <c r="E2" i="19" s="1"/>
  <c r="L6" i="28"/>
  <c r="J2" i="19" s="1"/>
  <c r="Q6" i="28"/>
  <c r="W6" i="28"/>
  <c r="AB6" i="28"/>
  <c r="O6" i="28"/>
  <c r="M2" i="19" s="1"/>
  <c r="Y6" i="28"/>
  <c r="H6" i="28"/>
  <c r="S6" i="28"/>
  <c r="Q2" i="19" s="1"/>
  <c r="AC6" i="28"/>
  <c r="AA2" i="19" s="1"/>
  <c r="M6" i="28"/>
  <c r="T6" i="28"/>
  <c r="X6" i="28"/>
  <c r="I6" i="28"/>
  <c r="G2" i="19" s="1"/>
  <c r="E6" i="28"/>
  <c r="F49" i="28"/>
  <c r="J49" i="28"/>
  <c r="H6" i="20" s="1"/>
  <c r="N49" i="28"/>
  <c r="L6" i="20" s="1"/>
  <c r="R49" i="28"/>
  <c r="V49" i="28"/>
  <c r="Z49" i="28"/>
  <c r="G49" i="28"/>
  <c r="E6" i="20" s="1"/>
  <c r="K49" i="28"/>
  <c r="O49" i="28"/>
  <c r="S49" i="28"/>
  <c r="W49" i="28"/>
  <c r="U6" i="20" s="1"/>
  <c r="AA49" i="28"/>
  <c r="L49" i="28"/>
  <c r="T49" i="28"/>
  <c r="AB49" i="28"/>
  <c r="Z6" i="20" s="1"/>
  <c r="E49" i="28"/>
  <c r="P49" i="28"/>
  <c r="I49" i="28"/>
  <c r="Y49" i="28"/>
  <c r="M49" i="28"/>
  <c r="U49" i="28"/>
  <c r="AC49" i="28"/>
  <c r="H49" i="28"/>
  <c r="F6" i="20" s="1"/>
  <c r="X49" i="28"/>
  <c r="Q49" i="28"/>
  <c r="G27" i="28"/>
  <c r="E9" i="16" s="1"/>
  <c r="K27" i="28"/>
  <c r="I9" i="16" s="1"/>
  <c r="O27" i="28"/>
  <c r="S27" i="28"/>
  <c r="W27" i="28"/>
  <c r="AA27" i="28"/>
  <c r="Y9" i="16" s="1"/>
  <c r="H27" i="28"/>
  <c r="L27" i="28"/>
  <c r="P27" i="28"/>
  <c r="N9" i="16" s="1"/>
  <c r="T27" i="28"/>
  <c r="X27" i="28"/>
  <c r="AB27" i="28"/>
  <c r="F27" i="28"/>
  <c r="N27" i="28"/>
  <c r="L9" i="16" s="1"/>
  <c r="V27" i="28"/>
  <c r="E27" i="28"/>
  <c r="R27" i="28"/>
  <c r="P9" i="16" s="1"/>
  <c r="I27" i="28"/>
  <c r="G9" i="16" s="1"/>
  <c r="Q27" i="28"/>
  <c r="Y27" i="28"/>
  <c r="J27" i="28"/>
  <c r="Z27" i="28"/>
  <c r="X9" i="16" s="1"/>
  <c r="M27" i="28"/>
  <c r="U27" i="28"/>
  <c r="AC27" i="28"/>
  <c r="AA9" i="16" s="1"/>
  <c r="F7" i="28"/>
  <c r="J7" i="28"/>
  <c r="N7" i="28"/>
  <c r="L2" i="20" s="1"/>
  <c r="R7" i="28"/>
  <c r="P2" i="20" s="1"/>
  <c r="V7" i="28"/>
  <c r="Z7" i="28"/>
  <c r="X2" i="20" s="1"/>
  <c r="H7" i="28"/>
  <c r="F2" i="20" s="1"/>
  <c r="M7" i="28"/>
  <c r="K2" i="20" s="1"/>
  <c r="S7" i="28"/>
  <c r="X7" i="28"/>
  <c r="AC7" i="28"/>
  <c r="I7" i="28"/>
  <c r="G2" i="20" s="1"/>
  <c r="O7" i="28"/>
  <c r="M2" i="20" s="1"/>
  <c r="T7" i="28"/>
  <c r="Y7" i="28"/>
  <c r="W2" i="20" s="1"/>
  <c r="L7" i="28"/>
  <c r="J2" i="20" s="1"/>
  <c r="W7" i="28"/>
  <c r="P7" i="28"/>
  <c r="AA7" i="28"/>
  <c r="Y2" i="20" s="1"/>
  <c r="K7" i="28"/>
  <c r="I2" i="20" s="1"/>
  <c r="E7" i="28"/>
  <c r="Q7" i="28"/>
  <c r="U7" i="28"/>
  <c r="S2" i="20" s="1"/>
  <c r="G7" i="28"/>
  <c r="E2" i="20" s="1"/>
  <c r="AB7" i="28"/>
  <c r="F3" i="28"/>
  <c r="J3" i="28"/>
  <c r="N3" i="28"/>
  <c r="L2" i="16" s="1"/>
  <c r="R3" i="28"/>
  <c r="V3" i="28"/>
  <c r="Z3" i="28"/>
  <c r="H3" i="28"/>
  <c r="F2" i="16" s="1"/>
  <c r="M3" i="28"/>
  <c r="S3" i="28"/>
  <c r="X3" i="28"/>
  <c r="AC3" i="28"/>
  <c r="I3" i="28"/>
  <c r="O3" i="28"/>
  <c r="T3" i="28"/>
  <c r="R2" i="16" s="1"/>
  <c r="Y3" i="28"/>
  <c r="W2" i="16" s="1"/>
  <c r="L3" i="28"/>
  <c r="W3" i="28"/>
  <c r="P3" i="28"/>
  <c r="AA3" i="28"/>
  <c r="U3" i="28"/>
  <c r="E3" i="28"/>
  <c r="G3" i="28"/>
  <c r="AB3" i="28"/>
  <c r="Z2" i="16" s="1"/>
  <c r="K3" i="28"/>
  <c r="Q3" i="28"/>
  <c r="I2" i="17"/>
  <c r="D2" i="18"/>
  <c r="Z2" i="18"/>
  <c r="N6" i="17"/>
  <c r="C2" i="17"/>
  <c r="Z5" i="18"/>
  <c r="X5" i="20"/>
  <c r="U4" i="20"/>
  <c r="U9" i="20"/>
  <c r="I7" i="17"/>
  <c r="S6" i="17"/>
  <c r="I5" i="19"/>
  <c r="E4" i="19"/>
  <c r="V8" i="20"/>
  <c r="Y4" i="17"/>
  <c r="D7" i="16"/>
  <c r="U5" i="18"/>
  <c r="G8" i="18"/>
  <c r="I5" i="16"/>
  <c r="Y5" i="20"/>
  <c r="Y4" i="20"/>
  <c r="E9" i="20"/>
  <c r="K7" i="17"/>
  <c r="G7" i="18"/>
  <c r="D5" i="19"/>
  <c r="U8" i="16"/>
  <c r="Y6" i="16"/>
  <c r="E5" i="17"/>
  <c r="W8" i="19"/>
  <c r="R4" i="18"/>
  <c r="P4" i="20"/>
  <c r="H9" i="20"/>
  <c r="N4" i="16"/>
  <c r="AA3" i="18"/>
  <c r="X9" i="18"/>
  <c r="Z5" i="17"/>
  <c r="N9" i="17"/>
  <c r="E7" i="19"/>
  <c r="D4" i="20"/>
  <c r="L2" i="18"/>
  <c r="C7" i="20"/>
  <c r="Y5" i="18"/>
  <c r="G5" i="18"/>
  <c r="T8" i="18"/>
  <c r="D5" i="16"/>
  <c r="L5" i="16"/>
  <c r="N5" i="20"/>
  <c r="S5" i="20"/>
  <c r="C4" i="20"/>
  <c r="K4" i="20"/>
  <c r="M9" i="20"/>
  <c r="N9" i="20"/>
  <c r="S7" i="17"/>
  <c r="D2" i="17"/>
  <c r="E4" i="18"/>
  <c r="L4" i="18"/>
  <c r="E7" i="18"/>
  <c r="V5" i="19"/>
  <c r="T4" i="19"/>
  <c r="X9" i="19"/>
  <c r="K8" i="16"/>
  <c r="K8" i="20"/>
  <c r="K7" i="20"/>
  <c r="F6" i="16"/>
  <c r="W6" i="18"/>
  <c r="U9" i="17"/>
  <c r="G6" i="19"/>
  <c r="Z4" i="16"/>
  <c r="D5" i="18"/>
  <c r="I8" i="18"/>
  <c r="Z5" i="16"/>
  <c r="W5" i="16"/>
  <c r="Z5" i="20"/>
  <c r="K5" i="20"/>
  <c r="E4" i="20"/>
  <c r="L4" i="20"/>
  <c r="K9" i="20"/>
  <c r="D9" i="20"/>
  <c r="G7" i="17"/>
  <c r="V2" i="17"/>
  <c r="E6" i="17"/>
  <c r="Y4" i="18"/>
  <c r="D4" i="18"/>
  <c r="X7" i="18"/>
  <c r="C5" i="19"/>
  <c r="W4" i="19"/>
  <c r="L9" i="19"/>
  <c r="I8" i="16"/>
  <c r="I8" i="20"/>
  <c r="Y7" i="20"/>
  <c r="G6" i="16"/>
  <c r="Y6" i="18"/>
  <c r="C4" i="17"/>
  <c r="M8" i="19"/>
  <c r="T7" i="16"/>
  <c r="K9" i="18"/>
  <c r="U6" i="19"/>
  <c r="W7" i="19"/>
  <c r="R2" i="18"/>
  <c r="R9" i="19"/>
  <c r="R7" i="18"/>
  <c r="AA7" i="19"/>
  <c r="AA8" i="19"/>
  <c r="AA5" i="19"/>
  <c r="AA9" i="19"/>
  <c r="AA7" i="16"/>
  <c r="J5" i="19"/>
  <c r="J2" i="17"/>
  <c r="Q4" i="19"/>
  <c r="Q2" i="18"/>
  <c r="Q5" i="16"/>
  <c r="Q9" i="17"/>
  <c r="J8" i="18"/>
  <c r="P6" i="19"/>
  <c r="P7" i="17"/>
  <c r="O4" i="16"/>
  <c r="O2" i="17"/>
  <c r="H7" i="18"/>
  <c r="H8" i="18"/>
  <c r="I8" i="17"/>
  <c r="I7" i="19"/>
  <c r="I4" i="16"/>
  <c r="I2" i="18"/>
  <c r="I7" i="16"/>
  <c r="I9" i="19"/>
  <c r="I4" i="17"/>
  <c r="I6" i="18"/>
  <c r="I7" i="20"/>
  <c r="I4" i="19"/>
  <c r="I7" i="18"/>
  <c r="I4" i="18"/>
  <c r="I6" i="17"/>
  <c r="I4" i="20"/>
  <c r="I5" i="18"/>
  <c r="Z2" i="20"/>
  <c r="Z7" i="19"/>
  <c r="Z6" i="18"/>
  <c r="Z7" i="20"/>
  <c r="Z9" i="19"/>
  <c r="Z6" i="19"/>
  <c r="Z8" i="16"/>
  <c r="Z4" i="19"/>
  <c r="Z4" i="18"/>
  <c r="Z2" i="17"/>
  <c r="Z8" i="19"/>
  <c r="Z9" i="17"/>
  <c r="Z4" i="17"/>
  <c r="Z6" i="16"/>
  <c r="Z7" i="18"/>
  <c r="Z6" i="17"/>
  <c r="Z7" i="17"/>
  <c r="Z8" i="18"/>
  <c r="N6" i="19"/>
  <c r="N9" i="18"/>
  <c r="N8" i="17"/>
  <c r="N7" i="16"/>
  <c r="N8" i="19"/>
  <c r="N4" i="17"/>
  <c r="N5" i="17"/>
  <c r="N8" i="16"/>
  <c r="N4" i="19"/>
  <c r="N2" i="20"/>
  <c r="N2" i="18"/>
  <c r="N6" i="16"/>
  <c r="N5" i="19"/>
  <c r="N2" i="17"/>
  <c r="N8" i="20"/>
  <c r="N9" i="19"/>
  <c r="N4" i="18"/>
  <c r="N4" i="20"/>
  <c r="N5" i="16"/>
  <c r="C5" i="18"/>
  <c r="X5" i="18"/>
  <c r="S5" i="18"/>
  <c r="W8" i="18"/>
  <c r="E8" i="18"/>
  <c r="D8" i="18"/>
  <c r="V8" i="18"/>
  <c r="T5" i="16"/>
  <c r="M5" i="16"/>
  <c r="V5" i="16"/>
  <c r="S5" i="16"/>
  <c r="I5" i="20"/>
  <c r="M5" i="20"/>
  <c r="L5" i="20"/>
  <c r="G5" i="20"/>
  <c r="S4" i="20"/>
  <c r="W4" i="20"/>
  <c r="F4" i="20"/>
  <c r="F9" i="20"/>
  <c r="V9" i="20"/>
  <c r="I9" i="20"/>
  <c r="M7" i="17"/>
  <c r="E7" i="17"/>
  <c r="L2" i="17"/>
  <c r="F2" i="17"/>
  <c r="T6" i="17"/>
  <c r="F6" i="17"/>
  <c r="C4" i="18"/>
  <c r="K4" i="18"/>
  <c r="Y7" i="18"/>
  <c r="C7" i="18"/>
  <c r="E5" i="19"/>
  <c r="F5" i="19"/>
  <c r="S5" i="19"/>
  <c r="M4" i="19"/>
  <c r="Y4" i="19"/>
  <c r="W9" i="19"/>
  <c r="G9" i="19"/>
  <c r="E8" i="16"/>
  <c r="X8" i="20"/>
  <c r="X7" i="20"/>
  <c r="I6" i="16"/>
  <c r="L6" i="18"/>
  <c r="S6" i="18"/>
  <c r="X5" i="17"/>
  <c r="I5" i="17"/>
  <c r="M4" i="17"/>
  <c r="X4" i="17"/>
  <c r="I9" i="17"/>
  <c r="I8" i="19"/>
  <c r="U8" i="19"/>
  <c r="M7" i="16"/>
  <c r="Z9" i="18"/>
  <c r="T6" i="19"/>
  <c r="F6" i="19"/>
  <c r="W4" i="16"/>
  <c r="X8" i="17"/>
  <c r="Y7" i="19"/>
  <c r="N7" i="19"/>
  <c r="T6" i="15"/>
  <c r="T2" i="20"/>
  <c r="V7" i="19"/>
  <c r="U7" i="19"/>
  <c r="M7" i="19"/>
  <c r="F8" i="17"/>
  <c r="G8" i="17"/>
  <c r="M8" i="17"/>
  <c r="G4" i="16"/>
  <c r="F4" i="16"/>
  <c r="M4" i="16"/>
  <c r="U4" i="16"/>
  <c r="K6" i="19"/>
  <c r="X6" i="19"/>
  <c r="Y6" i="19"/>
  <c r="E9" i="18"/>
  <c r="V9" i="18"/>
  <c r="G9" i="18"/>
  <c r="S2" i="18"/>
  <c r="E2" i="18"/>
  <c r="U2" i="18"/>
  <c r="V2" i="20"/>
  <c r="G7" i="19"/>
  <c r="S7" i="19"/>
  <c r="K8" i="17"/>
  <c r="W8" i="17"/>
  <c r="S8" i="17"/>
  <c r="K4" i="16"/>
  <c r="T4" i="16"/>
  <c r="V6" i="19"/>
  <c r="W6" i="19"/>
  <c r="T9" i="18"/>
  <c r="S9" i="18"/>
  <c r="U9" i="18"/>
  <c r="M9" i="18"/>
  <c r="W2" i="18"/>
  <c r="V2" i="18"/>
  <c r="M2" i="18"/>
  <c r="S7" i="16"/>
  <c r="K7" i="16"/>
  <c r="K8" i="19"/>
  <c r="X8" i="19"/>
  <c r="T8" i="19"/>
  <c r="K9" i="17"/>
  <c r="M9" i="17"/>
  <c r="S9" i="17"/>
  <c r="E4" i="17"/>
  <c r="V4" i="17"/>
  <c r="G4" i="17"/>
  <c r="S5" i="17"/>
  <c r="U5" i="17"/>
  <c r="E6" i="18"/>
  <c r="G6" i="18"/>
  <c r="V6" i="16"/>
  <c r="S6" i="16"/>
  <c r="T6" i="16"/>
  <c r="U6" i="16"/>
  <c r="E7" i="20"/>
  <c r="F8" i="20"/>
  <c r="E8" i="20"/>
  <c r="W8" i="16"/>
  <c r="F8" i="16"/>
  <c r="V8" i="16"/>
  <c r="T9" i="19"/>
  <c r="V9" i="19"/>
  <c r="E9" i="19"/>
  <c r="U4" i="19"/>
  <c r="K7" i="19"/>
  <c r="U8" i="17"/>
  <c r="Y8" i="17"/>
  <c r="V4" i="16"/>
  <c r="X4" i="16"/>
  <c r="M6" i="19"/>
  <c r="Y9" i="18"/>
  <c r="W9" i="18"/>
  <c r="K2" i="18"/>
  <c r="Y2" i="18"/>
  <c r="F7" i="16"/>
  <c r="X7" i="16"/>
  <c r="Y7" i="16"/>
  <c r="G7" i="16"/>
  <c r="V8" i="19"/>
  <c r="S8" i="19"/>
  <c r="Y8" i="19"/>
  <c r="X9" i="17"/>
  <c r="G9" i="17"/>
  <c r="E9" i="17"/>
  <c r="U4" i="17"/>
  <c r="W4" i="17"/>
  <c r="K5" i="17"/>
  <c r="T5" i="17"/>
  <c r="F5" i="17"/>
  <c r="V6" i="18"/>
  <c r="U6" i="18"/>
  <c r="X6" i="16"/>
  <c r="E6" i="16"/>
  <c r="W6" i="16"/>
  <c r="V7" i="20"/>
  <c r="U7" i="20"/>
  <c r="M8" i="20"/>
  <c r="T8" i="20"/>
  <c r="G8" i="20"/>
  <c r="T8" i="16"/>
  <c r="Y8" i="16"/>
  <c r="F9" i="19"/>
  <c r="M9" i="19"/>
  <c r="K4" i="19"/>
  <c r="W5" i="19"/>
  <c r="M5" i="19"/>
  <c r="X5" i="19"/>
  <c r="V7" i="18"/>
  <c r="M7" i="18"/>
  <c r="K7" i="18"/>
  <c r="W7" i="18"/>
  <c r="T4" i="18"/>
  <c r="V4" i="18"/>
  <c r="W4" i="18"/>
  <c r="U4" i="18"/>
  <c r="V6" i="17"/>
  <c r="U6" i="17"/>
  <c r="S2" i="17"/>
  <c r="M2" i="17"/>
  <c r="E2" i="17"/>
  <c r="V7" i="17"/>
  <c r="W7" i="17"/>
  <c r="X7" i="17"/>
  <c r="Y7" i="17"/>
  <c r="U2" i="20"/>
  <c r="F7" i="19"/>
  <c r="T7" i="19"/>
  <c r="T8" i="17"/>
  <c r="E4" i="16"/>
  <c r="Y4" i="16"/>
  <c r="E6" i="19"/>
  <c r="S6" i="19"/>
  <c r="F9" i="18"/>
  <c r="F2" i="18"/>
  <c r="T2" i="18"/>
  <c r="V7" i="16"/>
  <c r="E7" i="16"/>
  <c r="W7" i="16"/>
  <c r="G8" i="19"/>
  <c r="F9" i="17"/>
  <c r="W9" i="17"/>
  <c r="S4" i="17"/>
  <c r="F4" i="17"/>
  <c r="W5" i="17"/>
  <c r="Y5" i="17"/>
  <c r="M5" i="17"/>
  <c r="M6" i="18"/>
  <c r="T6" i="18"/>
  <c r="K6" i="16"/>
  <c r="M7" i="20"/>
  <c r="T7" i="20"/>
  <c r="G7" i="20"/>
  <c r="S8" i="20"/>
  <c r="Y8" i="20"/>
  <c r="W8" i="20"/>
  <c r="X8" i="16"/>
  <c r="M8" i="16"/>
  <c r="K9" i="19"/>
  <c r="S4" i="19"/>
  <c r="F4" i="19"/>
  <c r="V4" i="19"/>
  <c r="G5" i="19"/>
  <c r="T5" i="19"/>
  <c r="U5" i="19"/>
  <c r="F7" i="18"/>
  <c r="S7" i="18"/>
  <c r="T7" i="18"/>
  <c r="U7" i="18"/>
  <c r="X4" i="18"/>
  <c r="G4" i="18"/>
  <c r="G6" i="17"/>
  <c r="G2" i="17"/>
  <c r="W2" i="17"/>
  <c r="T2" i="17"/>
  <c r="U2" i="17"/>
  <c r="U7" i="17"/>
  <c r="T9" i="20"/>
  <c r="S9" i="20"/>
  <c r="W9" i="20"/>
  <c r="T4" i="20"/>
  <c r="V4" i="20"/>
  <c r="W5" i="20"/>
  <c r="T5" i="20"/>
  <c r="U5" i="20"/>
  <c r="G5" i="16"/>
  <c r="F5" i="16"/>
  <c r="Y5" i="16"/>
  <c r="F8" i="18"/>
  <c r="X8" i="18"/>
  <c r="Y8" i="18"/>
  <c r="U8" i="18"/>
  <c r="W5" i="18"/>
  <c r="E5" i="18"/>
  <c r="M5" i="18"/>
  <c r="D2" i="20"/>
  <c r="D7" i="19"/>
  <c r="D4" i="16"/>
  <c r="D8" i="17"/>
  <c r="D6" i="19"/>
  <c r="D6" i="18"/>
  <c r="D7" i="20"/>
  <c r="D8" i="20"/>
  <c r="D6" i="17"/>
  <c r="D9" i="18"/>
  <c r="D4" i="17"/>
  <c r="D6" i="16"/>
  <c r="D9" i="19"/>
  <c r="D4" i="19"/>
  <c r="D7" i="17"/>
  <c r="D5" i="20"/>
  <c r="L6" i="19"/>
  <c r="L9" i="18"/>
  <c r="L4" i="16"/>
  <c r="L7" i="16"/>
  <c r="L8" i="19"/>
  <c r="L9" i="17"/>
  <c r="L4" i="17"/>
  <c r="L5" i="17"/>
  <c r="L7" i="20"/>
  <c r="L8" i="20"/>
  <c r="L8" i="16"/>
  <c r="L4" i="19"/>
  <c r="L8" i="17"/>
  <c r="L9" i="20"/>
  <c r="L7" i="19"/>
  <c r="L5" i="19"/>
  <c r="C2" i="18"/>
  <c r="C2" i="20"/>
  <c r="C4" i="16"/>
  <c r="C6" i="19"/>
  <c r="C9" i="17"/>
  <c r="C8" i="20"/>
  <c r="C7" i="19"/>
  <c r="C5" i="17"/>
  <c r="C9" i="19"/>
  <c r="C6" i="17"/>
  <c r="C8" i="17"/>
  <c r="C9" i="18"/>
  <c r="C7" i="16"/>
  <c r="C8" i="19"/>
  <c r="C6" i="18"/>
  <c r="C8" i="16"/>
  <c r="C7" i="17"/>
  <c r="C9" i="20"/>
  <c r="C5" i="16"/>
  <c r="N5" i="18"/>
  <c r="T5" i="18"/>
  <c r="V5" i="18"/>
  <c r="K5" i="18"/>
  <c r="L8" i="18"/>
  <c r="C8" i="18"/>
  <c r="S8" i="18"/>
  <c r="N8" i="18"/>
  <c r="E5" i="16"/>
  <c r="X5" i="16"/>
  <c r="K5" i="16"/>
  <c r="C5" i="20"/>
  <c r="E5" i="20"/>
  <c r="F5" i="20"/>
  <c r="Z4" i="20"/>
  <c r="M4" i="20"/>
  <c r="X4" i="20"/>
  <c r="Z9" i="20"/>
  <c r="G9" i="20"/>
  <c r="X9" i="20"/>
  <c r="T7" i="17"/>
  <c r="L7" i="17"/>
  <c r="N7" i="17"/>
  <c r="X2" i="17"/>
  <c r="Y2" i="17"/>
  <c r="K2" i="17"/>
  <c r="X6" i="17"/>
  <c r="K6" i="17"/>
  <c r="S4" i="18"/>
  <c r="F4" i="18"/>
  <c r="L7" i="18"/>
  <c r="D7" i="18"/>
  <c r="Z5" i="19"/>
  <c r="Y5" i="19"/>
  <c r="K5" i="19"/>
  <c r="C4" i="19"/>
  <c r="X4" i="19"/>
  <c r="U9" i="19"/>
  <c r="G8" i="16"/>
  <c r="S8" i="16"/>
  <c r="U8" i="20"/>
  <c r="Z8" i="20"/>
  <c r="W7" i="20"/>
  <c r="S7" i="20"/>
  <c r="L6" i="16"/>
  <c r="M6" i="16"/>
  <c r="K6" i="18"/>
  <c r="N6" i="18"/>
  <c r="V5" i="17"/>
  <c r="D5" i="17"/>
  <c r="K4" i="17"/>
  <c r="T4" i="17"/>
  <c r="Y9" i="17"/>
  <c r="T9" i="17"/>
  <c r="D8" i="19"/>
  <c r="E8" i="19"/>
  <c r="U7" i="16"/>
  <c r="Z7" i="16"/>
  <c r="X2" i="18"/>
  <c r="G2" i="18"/>
  <c r="I9" i="18"/>
  <c r="I6" i="19"/>
  <c r="S4" i="16"/>
  <c r="Z8" i="17"/>
  <c r="X7" i="19"/>
  <c r="P9" i="15"/>
  <c r="P7" i="15"/>
  <c r="P5" i="15"/>
  <c r="P2" i="15"/>
  <c r="P8" i="15"/>
  <c r="P4" i="15"/>
  <c r="P6" i="15"/>
  <c r="P9" i="18"/>
  <c r="P4" i="17"/>
  <c r="P7" i="20"/>
  <c r="P9" i="19"/>
  <c r="P4" i="18"/>
  <c r="P9" i="20"/>
  <c r="P5" i="20"/>
  <c r="P7" i="19"/>
  <c r="P7" i="16"/>
  <c r="P8" i="19"/>
  <c r="P5" i="17"/>
  <c r="P5" i="19"/>
  <c r="P7" i="18"/>
  <c r="P2" i="17"/>
  <c r="P5" i="16"/>
  <c r="P8" i="17"/>
  <c r="P4" i="16"/>
  <c r="P2" i="18"/>
  <c r="P9" i="17"/>
  <c r="P6" i="18"/>
  <c r="P8" i="16"/>
  <c r="P4" i="19"/>
  <c r="H5" i="15"/>
  <c r="H7" i="15"/>
  <c r="H6" i="15"/>
  <c r="H9" i="15"/>
  <c r="H8" i="15"/>
  <c r="H2" i="15"/>
  <c r="H4" i="15"/>
  <c r="H7" i="19"/>
  <c r="H8" i="17"/>
  <c r="H8" i="19"/>
  <c r="H9" i="17"/>
  <c r="H6" i="16"/>
  <c r="H8" i="20"/>
  <c r="H8" i="16"/>
  <c r="H4" i="19"/>
  <c r="H5" i="19"/>
  <c r="H2" i="17"/>
  <c r="H4" i="20"/>
  <c r="H2" i="20"/>
  <c r="H2" i="18"/>
  <c r="H7" i="16"/>
  <c r="H7" i="20"/>
  <c r="H5" i="16"/>
  <c r="H6" i="19"/>
  <c r="H9" i="18"/>
  <c r="H4" i="17"/>
  <c r="H9" i="19"/>
  <c r="Q5" i="18"/>
  <c r="P8" i="18"/>
  <c r="R9" i="20"/>
  <c r="Q9" i="20"/>
  <c r="R7" i="17"/>
  <c r="AA2" i="17"/>
  <c r="P6" i="17"/>
  <c r="AA7" i="18"/>
  <c r="Q5" i="19"/>
  <c r="O4" i="19"/>
  <c r="AA4" i="17"/>
  <c r="AA9" i="18"/>
  <c r="R6" i="15"/>
  <c r="R8" i="15"/>
  <c r="R2" i="15"/>
  <c r="R4" i="15"/>
  <c r="R9" i="15"/>
  <c r="R7" i="15"/>
  <c r="R5" i="15"/>
  <c r="R7" i="19"/>
  <c r="R4" i="16"/>
  <c r="R8" i="19"/>
  <c r="R9" i="17"/>
  <c r="R5" i="17"/>
  <c r="R6" i="18"/>
  <c r="R6" i="16"/>
  <c r="R8" i="20"/>
  <c r="R4" i="20"/>
  <c r="R5" i="16"/>
  <c r="R8" i="18"/>
  <c r="R9" i="18"/>
  <c r="R4" i="17"/>
  <c r="R5" i="19"/>
  <c r="R2" i="17"/>
  <c r="R5" i="20"/>
  <c r="R2" i="20"/>
  <c r="R8" i="17"/>
  <c r="R6" i="19"/>
  <c r="R7" i="16"/>
  <c r="R7" i="20"/>
  <c r="R4" i="19"/>
  <c r="AA5" i="15"/>
  <c r="AA4" i="15"/>
  <c r="AA8" i="15"/>
  <c r="AA9" i="15"/>
  <c r="AA7" i="15"/>
  <c r="AA2" i="15"/>
  <c r="AA2" i="20"/>
  <c r="AA8" i="17"/>
  <c r="AA2" i="18"/>
  <c r="AA5" i="17"/>
  <c r="AA6" i="18"/>
  <c r="AA8" i="16"/>
  <c r="AA4" i="19"/>
  <c r="AA5" i="16"/>
  <c r="AA5" i="18"/>
  <c r="AA6" i="19"/>
  <c r="AA9" i="17"/>
  <c r="AA6" i="16"/>
  <c r="AA8" i="20"/>
  <c r="AA6" i="17"/>
  <c r="AA7" i="17"/>
  <c r="AA9" i="20"/>
  <c r="AA4" i="20"/>
  <c r="AA8" i="18"/>
  <c r="AA4" i="16"/>
  <c r="AA7" i="20"/>
  <c r="J4" i="15"/>
  <c r="J9" i="15"/>
  <c r="J8" i="15"/>
  <c r="J6" i="15"/>
  <c r="J2" i="15"/>
  <c r="J7" i="15"/>
  <c r="J5" i="15"/>
  <c r="J4" i="16"/>
  <c r="J6" i="19"/>
  <c r="J7" i="16"/>
  <c r="J7" i="20"/>
  <c r="J7" i="18"/>
  <c r="J6" i="17"/>
  <c r="J7" i="17"/>
  <c r="J5" i="20"/>
  <c r="J8" i="17"/>
  <c r="J9" i="18"/>
  <c r="J4" i="17"/>
  <c r="J5" i="17"/>
  <c r="J9" i="19"/>
  <c r="J5" i="18"/>
  <c r="J7" i="19"/>
  <c r="J2" i="18"/>
  <c r="J8" i="19"/>
  <c r="J9" i="17"/>
  <c r="J6" i="18"/>
  <c r="J6" i="16"/>
  <c r="J8" i="20"/>
  <c r="J8" i="16"/>
  <c r="J4" i="19"/>
  <c r="O2" i="15"/>
  <c r="O5" i="15"/>
  <c r="O8" i="15"/>
  <c r="O7" i="15"/>
  <c r="O4" i="15"/>
  <c r="O9" i="15"/>
  <c r="O6" i="19"/>
  <c r="O7" i="16"/>
  <c r="O9" i="19"/>
  <c r="O7" i="18"/>
  <c r="O4" i="18"/>
  <c r="O9" i="20"/>
  <c r="O2" i="20"/>
  <c r="O2" i="18"/>
  <c r="O5" i="17"/>
  <c r="O6" i="18"/>
  <c r="O6" i="17"/>
  <c r="O7" i="17"/>
  <c r="O4" i="20"/>
  <c r="O5" i="16"/>
  <c r="O8" i="18"/>
  <c r="O5" i="18"/>
  <c r="O9" i="18"/>
  <c r="O9" i="17"/>
  <c r="O4" i="17"/>
  <c r="O6" i="16"/>
  <c r="O8" i="20"/>
  <c r="O8" i="16"/>
  <c r="Q4" i="15"/>
  <c r="Q6" i="15"/>
  <c r="Q8" i="15"/>
  <c r="Q2" i="15"/>
  <c r="Q7" i="15"/>
  <c r="Q5" i="15"/>
  <c r="Q9" i="15"/>
  <c r="Q6" i="19"/>
  <c r="Q6" i="18"/>
  <c r="Q6" i="16"/>
  <c r="Q8" i="20"/>
  <c r="Q6" i="17"/>
  <c r="Q7" i="17"/>
  <c r="Q8" i="18"/>
  <c r="Q4" i="16"/>
  <c r="Q7" i="20"/>
  <c r="Q9" i="19"/>
  <c r="Q4" i="18"/>
  <c r="Q5" i="20"/>
  <c r="Q7" i="19"/>
  <c r="Q8" i="17"/>
  <c r="Q9" i="18"/>
  <c r="Q7" i="16"/>
  <c r="Q8" i="19"/>
  <c r="Q4" i="17"/>
  <c r="Q5" i="17"/>
  <c r="H5" i="18"/>
  <c r="P5" i="18"/>
  <c r="J5" i="16"/>
  <c r="O5" i="20"/>
  <c r="J9" i="20"/>
  <c r="H7" i="17"/>
  <c r="Q2" i="17"/>
  <c r="R6" i="17"/>
  <c r="H4" i="18"/>
  <c r="Q7" i="18"/>
  <c r="P8" i="20"/>
  <c r="P6" i="16"/>
  <c r="H6" i="18"/>
  <c r="O8" i="19"/>
  <c r="Q2" i="20"/>
  <c r="R5" i="18"/>
  <c r="H5" i="20"/>
  <c r="AA5" i="20"/>
  <c r="J4" i="20"/>
  <c r="Q4" i="20"/>
  <c r="H6" i="17"/>
  <c r="J4" i="18"/>
  <c r="AA4" i="18"/>
  <c r="O5" i="19"/>
  <c r="R8" i="16"/>
  <c r="Q8" i="16"/>
  <c r="O7" i="20"/>
  <c r="H5" i="17"/>
  <c r="H4" i="16"/>
  <c r="O8" i="17"/>
  <c r="O7" i="19"/>
  <c r="I2" i="15"/>
  <c r="I7" i="15"/>
  <c r="I9" i="15"/>
  <c r="I6" i="15"/>
  <c r="I5" i="15"/>
  <c r="I8" i="15"/>
  <c r="I4" i="15"/>
  <c r="D7" i="15"/>
  <c r="D5" i="15"/>
  <c r="D6" i="15"/>
  <c r="D4" i="15"/>
  <c r="D8" i="15"/>
  <c r="D9" i="15"/>
  <c r="D2" i="15"/>
  <c r="Z9" i="15"/>
  <c r="Z7" i="15"/>
  <c r="Z6" i="15"/>
  <c r="Z8" i="15"/>
  <c r="Z5" i="15"/>
  <c r="Z4" i="15"/>
  <c r="Z2" i="15"/>
  <c r="L9" i="15"/>
  <c r="L8" i="15"/>
  <c r="L4" i="15"/>
  <c r="L7" i="15"/>
  <c r="L6" i="15"/>
  <c r="L5" i="15"/>
  <c r="L2" i="15"/>
  <c r="N5" i="15"/>
  <c r="N9" i="15"/>
  <c r="N8" i="15"/>
  <c r="N2" i="15"/>
  <c r="N6" i="15"/>
  <c r="N7" i="15"/>
  <c r="N4" i="15"/>
  <c r="C5" i="15"/>
  <c r="C7" i="15"/>
  <c r="C6" i="15"/>
  <c r="C4" i="15"/>
  <c r="C8" i="15"/>
  <c r="C9" i="15"/>
  <c r="C2" i="15"/>
  <c r="E6" i="15"/>
  <c r="E2" i="15"/>
  <c r="E5" i="15"/>
  <c r="E4" i="15"/>
  <c r="E8" i="15"/>
  <c r="E7" i="15"/>
  <c r="E9" i="15"/>
  <c r="Y2" i="15"/>
  <c r="Y7" i="15"/>
  <c r="Y9" i="15"/>
  <c r="Y5" i="15"/>
  <c r="Y4" i="15"/>
  <c r="Y8" i="15"/>
  <c r="Y6" i="15"/>
  <c r="G9" i="15"/>
  <c r="G4" i="15"/>
  <c r="G2" i="15"/>
  <c r="G5" i="15"/>
  <c r="G7" i="15"/>
  <c r="G8" i="15"/>
  <c r="G6" i="15"/>
  <c r="T2" i="15"/>
  <c r="T5" i="15"/>
  <c r="T8" i="15"/>
  <c r="T9" i="15"/>
  <c r="T7" i="15"/>
  <c r="T4" i="15"/>
  <c r="U6" i="15"/>
  <c r="U8" i="15"/>
  <c r="U4" i="15"/>
  <c r="U9" i="15"/>
  <c r="U2" i="15"/>
  <c r="U7" i="15"/>
  <c r="U5" i="15"/>
  <c r="S6" i="15"/>
  <c r="S2" i="15"/>
  <c r="S7" i="15"/>
  <c r="S4" i="15"/>
  <c r="S9" i="15"/>
  <c r="S8" i="15"/>
  <c r="S5" i="15"/>
  <c r="V8" i="15"/>
  <c r="V9" i="15"/>
  <c r="V6" i="15"/>
  <c r="V5" i="15"/>
  <c r="V4" i="15"/>
  <c r="V7" i="15"/>
  <c r="K7" i="15"/>
  <c r="K5" i="15"/>
  <c r="K9" i="15"/>
  <c r="K6" i="15"/>
  <c r="K4" i="15"/>
  <c r="K2" i="15"/>
  <c r="K8" i="15"/>
  <c r="F7" i="15"/>
  <c r="F6" i="15"/>
  <c r="F5" i="15"/>
  <c r="F8" i="15"/>
  <c r="F2" i="15"/>
  <c r="F9" i="15"/>
  <c r="F4" i="15"/>
  <c r="M4" i="15"/>
  <c r="M5" i="15"/>
  <c r="M8" i="15"/>
  <c r="M9" i="15"/>
  <c r="M6" i="15"/>
  <c r="M7" i="15"/>
  <c r="M2" i="15"/>
  <c r="W2" i="15"/>
  <c r="W7" i="15"/>
  <c r="W8" i="15"/>
  <c r="W4" i="15"/>
  <c r="W6" i="15"/>
  <c r="W5" i="15"/>
  <c r="W9" i="15"/>
  <c r="X5" i="15"/>
  <c r="X7" i="15"/>
  <c r="X2" i="15"/>
  <c r="X8" i="15"/>
  <c r="X6" i="15"/>
  <c r="X9" i="15"/>
  <c r="X4" i="15"/>
  <c r="B2" i="19"/>
  <c r="K2" i="19"/>
  <c r="O2" i="19"/>
  <c r="S2" i="19"/>
  <c r="W2" i="19"/>
  <c r="D2" i="19"/>
  <c r="I2" i="19"/>
  <c r="T2" i="19"/>
  <c r="Y2" i="19"/>
  <c r="H2" i="19"/>
  <c r="V2" i="19"/>
  <c r="X2" i="19"/>
  <c r="L2" i="19"/>
  <c r="Z2" i="19"/>
  <c r="C2" i="19"/>
  <c r="R2" i="19"/>
  <c r="F2" i="19"/>
  <c r="U2" i="19"/>
  <c r="D9" i="16"/>
  <c r="H9" i="16"/>
  <c r="T9" i="16"/>
  <c r="S9" i="16"/>
  <c r="J9" i="16"/>
  <c r="O9" i="16"/>
  <c r="U9" i="16"/>
  <c r="Z9" i="16"/>
  <c r="F9" i="16"/>
  <c r="Q9" i="16"/>
  <c r="R9" i="16"/>
  <c r="K9" i="16"/>
  <c r="V9" i="16"/>
  <c r="M9" i="16"/>
  <c r="W9" i="16"/>
  <c r="C9" i="16"/>
  <c r="AD25" i="28"/>
  <c r="AE25" i="28" s="1"/>
  <c r="AF25" i="28" s="1"/>
  <c r="AG25" i="28" s="1"/>
  <c r="AH25" i="28" s="1"/>
  <c r="AI25" i="28" s="1"/>
  <c r="AJ25" i="28" s="1"/>
  <c r="AK25" i="28" s="1"/>
  <c r="AL25" i="28" s="1"/>
  <c r="AM25" i="28" s="1"/>
  <c r="AA3" i="20"/>
  <c r="B6" i="20"/>
  <c r="J6" i="20"/>
  <c r="R6" i="20"/>
  <c r="V6" i="20"/>
  <c r="C6" i="20"/>
  <c r="M6" i="20"/>
  <c r="X6" i="20"/>
  <c r="D6" i="20"/>
  <c r="I6" i="20"/>
  <c r="O6" i="20"/>
  <c r="T6" i="20"/>
  <c r="Y6" i="20"/>
  <c r="K6" i="20"/>
  <c r="P6" i="20"/>
  <c r="AA6" i="20"/>
  <c r="G6" i="20"/>
  <c r="Q6" i="20"/>
  <c r="W6" i="20"/>
  <c r="G2" i="16"/>
  <c r="K2" i="16"/>
  <c r="O2" i="16"/>
  <c r="S2" i="16"/>
  <c r="AA2" i="16"/>
  <c r="V2" i="16"/>
  <c r="I2" i="16"/>
  <c r="P2" i="16"/>
  <c r="D2" i="16"/>
  <c r="J2" i="16"/>
  <c r="M2" i="16"/>
  <c r="N2" i="16"/>
  <c r="E2" i="16"/>
  <c r="T2" i="16"/>
  <c r="C2" i="16"/>
  <c r="H2" i="16"/>
  <c r="U2" i="16"/>
  <c r="S6" i="20"/>
  <c r="N6" i="20"/>
  <c r="B2" i="16"/>
  <c r="V2" i="15"/>
  <c r="B9" i="16"/>
  <c r="O6" i="15"/>
  <c r="P2" i="19"/>
  <c r="AD36" i="28"/>
  <c r="AB8" i="19" s="1"/>
  <c r="AD26" i="28"/>
  <c r="AB9" i="15" s="1"/>
  <c r="AB3" i="15"/>
  <c r="AD42" i="28"/>
  <c r="AB7" i="19" s="1"/>
  <c r="AB3" i="18"/>
  <c r="AD33" i="28"/>
  <c r="AB8" i="16" s="1"/>
  <c r="O24" i="28" l="1"/>
  <c r="M3" i="19" s="1"/>
  <c r="X24" i="28"/>
  <c r="V3" i="19" s="1"/>
  <c r="Q24" i="28"/>
  <c r="O3" i="19" s="1"/>
  <c r="AC24" i="28"/>
  <c r="K24" i="28"/>
  <c r="I3" i="19" s="1"/>
  <c r="S24" i="28"/>
  <c r="Q3" i="19" s="1"/>
  <c r="AB24" i="28"/>
  <c r="Z3" i="19" s="1"/>
  <c r="Y24" i="28"/>
  <c r="W3" i="19" s="1"/>
  <c r="Z24" i="28"/>
  <c r="X3" i="19" s="1"/>
  <c r="T24" i="28"/>
  <c r="R3" i="19" s="1"/>
  <c r="W24" i="28"/>
  <c r="U3" i="19" s="1"/>
  <c r="F24" i="28"/>
  <c r="D3" i="19" s="1"/>
  <c r="E24" i="28"/>
  <c r="C3" i="19" s="1"/>
  <c r="AA24" i="28"/>
  <c r="Y3" i="19" s="1"/>
  <c r="N24" i="28"/>
  <c r="L3" i="19" s="1"/>
  <c r="R24" i="28"/>
  <c r="P3" i="19" s="1"/>
  <c r="B3" i="19"/>
  <c r="H24" i="28"/>
  <c r="F3" i="19" s="1"/>
  <c r="V24" i="28"/>
  <c r="T3" i="19" s="1"/>
  <c r="M24" i="28"/>
  <c r="K3" i="19" s="1"/>
  <c r="G24" i="28"/>
  <c r="E3" i="19" s="1"/>
  <c r="I24" i="28"/>
  <c r="G3" i="19" s="1"/>
  <c r="L24" i="28"/>
  <c r="J3" i="19" s="1"/>
  <c r="J24" i="28"/>
  <c r="H3" i="19" s="1"/>
  <c r="U24" i="28"/>
  <c r="S3" i="19" s="1"/>
  <c r="P24" i="28"/>
  <c r="N3" i="19" s="1"/>
  <c r="H22" i="28"/>
  <c r="F3" i="17" s="1"/>
  <c r="V22" i="28"/>
  <c r="T3" i="17" s="1"/>
  <c r="M22" i="28"/>
  <c r="K3" i="17" s="1"/>
  <c r="L22" i="28"/>
  <c r="J3" i="17" s="1"/>
  <c r="R22" i="28"/>
  <c r="P3" i="17" s="1"/>
  <c r="U22" i="28"/>
  <c r="S3" i="17" s="1"/>
  <c r="F22" i="28"/>
  <c r="D3" i="17" s="1"/>
  <c r="N22" i="28"/>
  <c r="L3" i="17" s="1"/>
  <c r="G22" i="28"/>
  <c r="E3" i="17" s="1"/>
  <c r="P22" i="28"/>
  <c r="N3" i="17" s="1"/>
  <c r="I22" i="28"/>
  <c r="G3" i="17" s="1"/>
  <c r="E22" i="28"/>
  <c r="C3" i="17" s="1"/>
  <c r="W22" i="28"/>
  <c r="U3" i="17" s="1"/>
  <c r="K22" i="28"/>
  <c r="I3" i="17" s="1"/>
  <c r="T22" i="28"/>
  <c r="R3" i="17" s="1"/>
  <c r="Q22" i="28"/>
  <c r="O3" i="17" s="1"/>
  <c r="AA22" i="28"/>
  <c r="Y3" i="17" s="1"/>
  <c r="AC22" i="28"/>
  <c r="O22" i="28"/>
  <c r="M3" i="17" s="1"/>
  <c r="X22" i="28"/>
  <c r="V3" i="17" s="1"/>
  <c r="Y22" i="28"/>
  <c r="W3" i="17" s="1"/>
  <c r="S22" i="28"/>
  <c r="Q3" i="17" s="1"/>
  <c r="AB22" i="28"/>
  <c r="Z3" i="17" s="1"/>
  <c r="J22" i="28"/>
  <c r="H3" i="17" s="1"/>
  <c r="B3" i="17"/>
  <c r="Z22" i="28"/>
  <c r="X3" i="17" s="1"/>
  <c r="V76" i="29"/>
  <c r="V77" i="29" s="1"/>
  <c r="E76" i="29"/>
  <c r="E77" i="29" s="1"/>
  <c r="S76" i="29"/>
  <c r="S77" i="29" s="1"/>
  <c r="L76" i="29"/>
  <c r="L77" i="29" s="1"/>
  <c r="R76" i="29"/>
  <c r="R77" i="29" s="1"/>
  <c r="H76" i="29"/>
  <c r="H77" i="29" s="1"/>
  <c r="I76" i="29"/>
  <c r="I77" i="29" s="1"/>
  <c r="N76" i="29"/>
  <c r="N77" i="29" s="1"/>
  <c r="W76" i="29"/>
  <c r="W77" i="29" s="1"/>
  <c r="P76" i="29"/>
  <c r="P77" i="29" s="1"/>
  <c r="U76" i="29"/>
  <c r="U77" i="29" s="1"/>
  <c r="K76" i="29"/>
  <c r="K77" i="29" s="1"/>
  <c r="D76" i="29"/>
  <c r="D77" i="29" s="1"/>
  <c r="X76" i="29"/>
  <c r="X77" i="29" s="1"/>
  <c r="C76" i="29"/>
  <c r="C77" i="29" s="1"/>
  <c r="Q76" i="29"/>
  <c r="Q77" i="29" s="1"/>
  <c r="O76" i="29"/>
  <c r="O77" i="29" s="1"/>
  <c r="Z76" i="29"/>
  <c r="Z77" i="29" s="1"/>
  <c r="AB76" i="29"/>
  <c r="AB77" i="29" s="1"/>
  <c r="T76" i="29"/>
  <c r="T77" i="29" s="1"/>
  <c r="M76" i="29"/>
  <c r="M77" i="29" s="1"/>
  <c r="J76" i="29"/>
  <c r="J77" i="29" s="1"/>
  <c r="Y76" i="29"/>
  <c r="Y77" i="29" s="1"/>
  <c r="AA76" i="29"/>
  <c r="AA77" i="29" s="1"/>
  <c r="F76" i="29"/>
  <c r="F77" i="29" s="1"/>
  <c r="G76" i="29"/>
  <c r="G77" i="29" s="1"/>
  <c r="H21" i="28"/>
  <c r="F3" i="16" s="1"/>
  <c r="V21" i="28"/>
  <c r="T3" i="16" s="1"/>
  <c r="E21" i="28"/>
  <c r="C3" i="16" s="1"/>
  <c r="AA21" i="28"/>
  <c r="Y3" i="16" s="1"/>
  <c r="L21" i="28"/>
  <c r="J3" i="16" s="1"/>
  <c r="I21" i="28"/>
  <c r="G3" i="16" s="1"/>
  <c r="M21" i="28"/>
  <c r="K3" i="16" s="1"/>
  <c r="U21" i="28"/>
  <c r="S3" i="16" s="1"/>
  <c r="G21" i="28"/>
  <c r="E3" i="16" s="1"/>
  <c r="P21" i="28"/>
  <c r="N3" i="16" s="1"/>
  <c r="Q21" i="28"/>
  <c r="O3" i="16" s="1"/>
  <c r="AC21" i="28"/>
  <c r="K21" i="28"/>
  <c r="I3" i="16" s="1"/>
  <c r="T21" i="28"/>
  <c r="R3" i="16" s="1"/>
  <c r="Y21" i="28"/>
  <c r="W3" i="16" s="1"/>
  <c r="F21" i="28"/>
  <c r="D3" i="16" s="1"/>
  <c r="N21" i="28"/>
  <c r="L3" i="16" s="1"/>
  <c r="O21" i="28"/>
  <c r="M3" i="16" s="1"/>
  <c r="X21" i="28"/>
  <c r="V3" i="16" s="1"/>
  <c r="J21" i="28"/>
  <c r="H3" i="16" s="1"/>
  <c r="B3" i="16"/>
  <c r="W21" i="28"/>
  <c r="U3" i="16" s="1"/>
  <c r="S21" i="28"/>
  <c r="Q3" i="16" s="1"/>
  <c r="AB21" i="28"/>
  <c r="Z3" i="16" s="1"/>
  <c r="R21" i="28"/>
  <c r="P3" i="16" s="1"/>
  <c r="Z21" i="28"/>
  <c r="X3" i="16" s="1"/>
  <c r="AD35" i="28"/>
  <c r="AB8" i="18" s="1"/>
  <c r="AD9" i="28"/>
  <c r="AB5" i="16" s="1"/>
  <c r="AD17" i="28"/>
  <c r="AB4" i="18" s="1"/>
  <c r="AD39" i="28"/>
  <c r="AB7" i="16" s="1"/>
  <c r="AD30" i="28"/>
  <c r="AB9" i="19" s="1"/>
  <c r="AD12" i="28"/>
  <c r="AB5" i="19" s="1"/>
  <c r="AD18" i="28"/>
  <c r="AB4" i="19" s="1"/>
  <c r="AD46" i="28"/>
  <c r="AB6" i="17" s="1"/>
  <c r="AD7" i="28"/>
  <c r="AB2" i="20" s="1"/>
  <c r="AD10" i="28"/>
  <c r="AB5" i="17" s="1"/>
  <c r="AD47" i="28"/>
  <c r="AD43" i="28"/>
  <c r="AB7" i="20" s="1"/>
  <c r="AD11" i="28"/>
  <c r="AB5" i="18" s="1"/>
  <c r="AD45" i="28"/>
  <c r="AB6" i="16" s="1"/>
  <c r="AD37" i="28"/>
  <c r="AB8" i="20" s="1"/>
  <c r="AD32" i="28"/>
  <c r="AB8" i="15" s="1"/>
  <c r="AD14" i="28"/>
  <c r="AB4" i="15" s="1"/>
  <c r="AD19" i="28"/>
  <c r="AB4" i="20" s="1"/>
  <c r="AD41" i="28"/>
  <c r="AB7" i="18" s="1"/>
  <c r="AD8" i="28"/>
  <c r="AB5" i="15" s="1"/>
  <c r="AD13" i="28"/>
  <c r="AB5" i="20" s="1"/>
  <c r="AD4" i="28"/>
  <c r="AB2" i="17" s="1"/>
  <c r="AD15" i="28"/>
  <c r="AB4" i="16" s="1"/>
  <c r="AD34" i="28"/>
  <c r="AB8" i="17" s="1"/>
  <c r="AD5" i="28"/>
  <c r="AB2" i="18" s="1"/>
  <c r="AD2" i="28"/>
  <c r="AD29" i="28"/>
  <c r="AB9" i="18" s="1"/>
  <c r="AD28" i="28"/>
  <c r="AB9" i="17" s="1"/>
  <c r="AD16" i="28"/>
  <c r="AB4" i="17" s="1"/>
  <c r="AD31" i="28"/>
  <c r="AB9" i="20" s="1"/>
  <c r="AD38" i="28"/>
  <c r="AB7" i="15" s="1"/>
  <c r="AD40" i="28"/>
  <c r="AB7" i="17" s="1"/>
  <c r="AD48" i="28"/>
  <c r="AB6" i="19" s="1"/>
  <c r="AB3" i="20"/>
  <c r="Q2" i="16"/>
  <c r="X2" i="16"/>
  <c r="AD49" i="28"/>
  <c r="AB6" i="20" s="1"/>
  <c r="Y2" i="16"/>
  <c r="AE2" i="28"/>
  <c r="AB2" i="15"/>
  <c r="AD44" i="28"/>
  <c r="AB6" i="15" s="1"/>
  <c r="AA6" i="15"/>
  <c r="AE47" i="28"/>
  <c r="AB6" i="18"/>
  <c r="AD27" i="28"/>
  <c r="AB9" i="16" s="1"/>
  <c r="AC3" i="18"/>
  <c r="AE48" i="28"/>
  <c r="AC6" i="19" s="1"/>
  <c r="AE30" i="28"/>
  <c r="AC9" i="19" s="1"/>
  <c r="AE19" i="28"/>
  <c r="AC4" i="20" s="1"/>
  <c r="AE36" i="28"/>
  <c r="AC8" i="19" s="1"/>
  <c r="AE35" i="28"/>
  <c r="AC8" i="18" s="1"/>
  <c r="AD3" i="28"/>
  <c r="AB2" i="16" s="1"/>
  <c r="AE33" i="28"/>
  <c r="AC8" i="16" s="1"/>
  <c r="AE4" i="28"/>
  <c r="AC2" i="17" s="1"/>
  <c r="AE17" i="28"/>
  <c r="AC4" i="18" s="1"/>
  <c r="AE31" i="28"/>
  <c r="AC9" i="20" s="1"/>
  <c r="AC3" i="15"/>
  <c r="AE26" i="28"/>
  <c r="AC9" i="15" s="1"/>
  <c r="AC3" i="20"/>
  <c r="AE18" i="28"/>
  <c r="AC4" i="19" s="1"/>
  <c r="AD6" i="28"/>
  <c r="AB2" i="19" s="1"/>
  <c r="AE10" i="28"/>
  <c r="AC5" i="17" s="1"/>
  <c r="AE41" i="28"/>
  <c r="AC7" i="18" s="1"/>
  <c r="AE37" i="28"/>
  <c r="AC8" i="20" s="1"/>
  <c r="AE11" i="28"/>
  <c r="AC5" i="18" s="1"/>
  <c r="AE42" i="28"/>
  <c r="AC7" i="19" s="1"/>
  <c r="AE45" i="28"/>
  <c r="AC6" i="16" s="1"/>
  <c r="AE12" i="28"/>
  <c r="AC5" i="19" s="1"/>
  <c r="AE14" i="28"/>
  <c r="AC4" i="15" s="1"/>
  <c r="AE9" i="28"/>
  <c r="AC5" i="16" s="1"/>
  <c r="AD22" i="28" l="1"/>
  <c r="AA3" i="17"/>
  <c r="AA3" i="19"/>
  <c r="AD24" i="28"/>
  <c r="AD21" i="28"/>
  <c r="AA3" i="16"/>
  <c r="AE28" i="28"/>
  <c r="AC9" i="17" s="1"/>
  <c r="AE39" i="28"/>
  <c r="AC7" i="16" s="1"/>
  <c r="AE5" i="28"/>
  <c r="AC2" i="18" s="1"/>
  <c r="AE13" i="28"/>
  <c r="AC5" i="20" s="1"/>
  <c r="AE16" i="28"/>
  <c r="AC4" i="17" s="1"/>
  <c r="AE7" i="28"/>
  <c r="AC2" i="20" s="1"/>
  <c r="AE40" i="28"/>
  <c r="AC7" i="17" s="1"/>
  <c r="AE34" i="28"/>
  <c r="AC8" i="17" s="1"/>
  <c r="AE46" i="28"/>
  <c r="AC6" i="17" s="1"/>
  <c r="AE32" i="28"/>
  <c r="AC8" i="15" s="1"/>
  <c r="AE43" i="28"/>
  <c r="AC7" i="20" s="1"/>
  <c r="AE38" i="28"/>
  <c r="AC7" i="15" s="1"/>
  <c r="AE8" i="28"/>
  <c r="AC5" i="15" s="1"/>
  <c r="AE15" i="28"/>
  <c r="AC4" i="16" s="1"/>
  <c r="AE29" i="28"/>
  <c r="AC9" i="18" s="1"/>
  <c r="AE49" i="28"/>
  <c r="AC6" i="20" s="1"/>
  <c r="AE27" i="28"/>
  <c r="AC9" i="16" s="1"/>
  <c r="AE44" i="28"/>
  <c r="AC6" i="15" s="1"/>
  <c r="AF47" i="28"/>
  <c r="AC6" i="18"/>
  <c r="AF2" i="28"/>
  <c r="AC2" i="15"/>
  <c r="AF42" i="28"/>
  <c r="AD7" i="19" s="1"/>
  <c r="AF36" i="28"/>
  <c r="AD8" i="19" s="1"/>
  <c r="AF11" i="28"/>
  <c r="AD5" i="18" s="1"/>
  <c r="AF10" i="28"/>
  <c r="AD5" i="17" s="1"/>
  <c r="AF46" i="28"/>
  <c r="AD6" i="17" s="1"/>
  <c r="AF18" i="28"/>
  <c r="AD4" i="19" s="1"/>
  <c r="AF26" i="28"/>
  <c r="AD9" i="15" s="1"/>
  <c r="AD3" i="15"/>
  <c r="AF17" i="28"/>
  <c r="AD4" i="18" s="1"/>
  <c r="AF4" i="28"/>
  <c r="AD2" i="17" s="1"/>
  <c r="AE3" i="28"/>
  <c r="AC2" i="16" s="1"/>
  <c r="AF35" i="28"/>
  <c r="AD8" i="18" s="1"/>
  <c r="AF32" i="28"/>
  <c r="AD8" i="15" s="1"/>
  <c r="AF16" i="28"/>
  <c r="AD4" i="17" s="1"/>
  <c r="AF48" i="28"/>
  <c r="AD6" i="19" s="1"/>
  <c r="AD3" i="18"/>
  <c r="AF14" i="28"/>
  <c r="AD4" i="15" s="1"/>
  <c r="AF45" i="28"/>
  <c r="AD6" i="16" s="1"/>
  <c r="AD3" i="20"/>
  <c r="AF29" i="28"/>
  <c r="AD9" i="18" s="1"/>
  <c r="AF8" i="28"/>
  <c r="AD5" i="15" s="1"/>
  <c r="AF30" i="28"/>
  <c r="AD9" i="19" s="1"/>
  <c r="AF9" i="28"/>
  <c r="AD5" i="16" s="1"/>
  <c r="AF12" i="28"/>
  <c r="AD5" i="19" s="1"/>
  <c r="AF37" i="28"/>
  <c r="AD8" i="20" s="1"/>
  <c r="AF28" i="28"/>
  <c r="AD9" i="17" s="1"/>
  <c r="AF41" i="28"/>
  <c r="AD7" i="18" s="1"/>
  <c r="AE6" i="28"/>
  <c r="AC2" i="19" s="1"/>
  <c r="AF5" i="28"/>
  <c r="AD2" i="18" s="1"/>
  <c r="AF31" i="28"/>
  <c r="AD9" i="20" s="1"/>
  <c r="AF15" i="28"/>
  <c r="AD4" i="16" s="1"/>
  <c r="AF33" i="28"/>
  <c r="AD8" i="16" s="1"/>
  <c r="AF39" i="28"/>
  <c r="AD7" i="16" s="1"/>
  <c r="AF19" i="28"/>
  <c r="AD4" i="20" s="1"/>
  <c r="AF40" i="28"/>
  <c r="AD7" i="17" s="1"/>
  <c r="AE21" i="28" l="1"/>
  <c r="AB3" i="16"/>
  <c r="AE24" i="28"/>
  <c r="AB3" i="19"/>
  <c r="AE22" i="28"/>
  <c r="AB3" i="17"/>
  <c r="AF34" i="28"/>
  <c r="AD8" i="17" s="1"/>
  <c r="AF38" i="28"/>
  <c r="AD7" i="15" s="1"/>
  <c r="AF49" i="28"/>
  <c r="AD6" i="20" s="1"/>
  <c r="AF13" i="28"/>
  <c r="AD5" i="20" s="1"/>
  <c r="AF7" i="28"/>
  <c r="AD2" i="20" s="1"/>
  <c r="AF43" i="28"/>
  <c r="AD7" i="20" s="1"/>
  <c r="AF27" i="28"/>
  <c r="AD9" i="16" s="1"/>
  <c r="AF44" i="28"/>
  <c r="AD6" i="15" s="1"/>
  <c r="AG2" i="28"/>
  <c r="AD2" i="15"/>
  <c r="AG47" i="28"/>
  <c r="AD6" i="18"/>
  <c r="AG31" i="28"/>
  <c r="AE9" i="20" s="1"/>
  <c r="AG29" i="28"/>
  <c r="AE9" i="18" s="1"/>
  <c r="AG16" i="28"/>
  <c r="AE4" i="17" s="1"/>
  <c r="AG35" i="28"/>
  <c r="AE8" i="18" s="1"/>
  <c r="AG17" i="28"/>
  <c r="AE4" i="18" s="1"/>
  <c r="AG46" i="28"/>
  <c r="AE6" i="17" s="1"/>
  <c r="AG43" i="28"/>
  <c r="AE7" i="20" s="1"/>
  <c r="AG40" i="28"/>
  <c r="AE7" i="17" s="1"/>
  <c r="AG19" i="28"/>
  <c r="AE4" i="20" s="1"/>
  <c r="AG33" i="28"/>
  <c r="AE8" i="16" s="1"/>
  <c r="AG37" i="28"/>
  <c r="AE8" i="20" s="1"/>
  <c r="AG30" i="28"/>
  <c r="AE9" i="19" s="1"/>
  <c r="AG8" i="28"/>
  <c r="AE5" i="15" s="1"/>
  <c r="AG45" i="28"/>
  <c r="AE6" i="16" s="1"/>
  <c r="AG36" i="28"/>
  <c r="AE8" i="19" s="1"/>
  <c r="AG28" i="28"/>
  <c r="AE9" i="17" s="1"/>
  <c r="AG15" i="28"/>
  <c r="AE4" i="16" s="1"/>
  <c r="AG5" i="28"/>
  <c r="AE2" i="18" s="1"/>
  <c r="AG41" i="28"/>
  <c r="AE7" i="18" s="1"/>
  <c r="AG9" i="28"/>
  <c r="AE5" i="16" s="1"/>
  <c r="AE3" i="20"/>
  <c r="AE3" i="18"/>
  <c r="AG48" i="28"/>
  <c r="AE6" i="19" s="1"/>
  <c r="AG32" i="28"/>
  <c r="AE8" i="15" s="1"/>
  <c r="AF3" i="28"/>
  <c r="AD2" i="16" s="1"/>
  <c r="AG4" i="28"/>
  <c r="AE2" i="17" s="1"/>
  <c r="AE3" i="15"/>
  <c r="AG18" i="28"/>
  <c r="AE4" i="19" s="1"/>
  <c r="AG10" i="28"/>
  <c r="AE5" i="17" s="1"/>
  <c r="AG11" i="28"/>
  <c r="AE5" i="18" s="1"/>
  <c r="AF6" i="28"/>
  <c r="AD2" i="19" s="1"/>
  <c r="AG27" i="28"/>
  <c r="AE9" i="16" s="1"/>
  <c r="AG39" i="28"/>
  <c r="AE7" i="16" s="1"/>
  <c r="AG12" i="28"/>
  <c r="AE5" i="19" s="1"/>
  <c r="AG14" i="28"/>
  <c r="AE4" i="15" s="1"/>
  <c r="AG38" i="28"/>
  <c r="AE7" i="15" s="1"/>
  <c r="AG26" i="28"/>
  <c r="AE9" i="15" s="1"/>
  <c r="AG42" i="28"/>
  <c r="AE7" i="19" s="1"/>
  <c r="AG34" i="28" l="1"/>
  <c r="AE8" i="17" s="1"/>
  <c r="AF22" i="28"/>
  <c r="AC3" i="17"/>
  <c r="AF24" i="28"/>
  <c r="AC3" i="19"/>
  <c r="AF21" i="28"/>
  <c r="AC3" i="16"/>
  <c r="AG49" i="28"/>
  <c r="AE6" i="20" s="1"/>
  <c r="AG13" i="28"/>
  <c r="AE5" i="20" s="1"/>
  <c r="AG7" i="28"/>
  <c r="AE2" i="20" s="1"/>
  <c r="AG44" i="28"/>
  <c r="AE6" i="15" s="1"/>
  <c r="AH47" i="28"/>
  <c r="AE6" i="18"/>
  <c r="AH2" i="28"/>
  <c r="AE2" i="15"/>
  <c r="AH42" i="28"/>
  <c r="AF7" i="19" s="1"/>
  <c r="AH39" i="28"/>
  <c r="AF7" i="16" s="1"/>
  <c r="AH32" i="28"/>
  <c r="AF8" i="15" s="1"/>
  <c r="AH30" i="28"/>
  <c r="AF9" i="19" s="1"/>
  <c r="AH46" i="28"/>
  <c r="AF6" i="17" s="1"/>
  <c r="AH35" i="28"/>
  <c r="AF8" i="18" s="1"/>
  <c r="AH31" i="28"/>
  <c r="AF9" i="20" s="1"/>
  <c r="AH26" i="28"/>
  <c r="AF9" i="15" s="1"/>
  <c r="AH14" i="28"/>
  <c r="AF4" i="15" s="1"/>
  <c r="AH27" i="28"/>
  <c r="AF9" i="16" s="1"/>
  <c r="AF3" i="15"/>
  <c r="AF3" i="20"/>
  <c r="AH15" i="28"/>
  <c r="AF4" i="16" s="1"/>
  <c r="AH28" i="28"/>
  <c r="AF9" i="17" s="1"/>
  <c r="AH19" i="28"/>
  <c r="AF4" i="20" s="1"/>
  <c r="AH29" i="28"/>
  <c r="AF9" i="18" s="1"/>
  <c r="AH4" i="28"/>
  <c r="AF2" i="17" s="1"/>
  <c r="AH34" i="28"/>
  <c r="AF8" i="17" s="1"/>
  <c r="AH12" i="28"/>
  <c r="AF5" i="19" s="1"/>
  <c r="AH13" i="28"/>
  <c r="AF5" i="20" s="1"/>
  <c r="AH10" i="28"/>
  <c r="AF5" i="17" s="1"/>
  <c r="AG3" i="28"/>
  <c r="AE2" i="16" s="1"/>
  <c r="AH48" i="28"/>
  <c r="AF6" i="19" s="1"/>
  <c r="AH41" i="28"/>
  <c r="AF7" i="18" s="1"/>
  <c r="AH8" i="28"/>
  <c r="AF5" i="15" s="1"/>
  <c r="AH37" i="28"/>
  <c r="AF8" i="20" s="1"/>
  <c r="AH43" i="28"/>
  <c r="AF7" i="20" s="1"/>
  <c r="AH17" i="28"/>
  <c r="AF4" i="18" s="1"/>
  <c r="AH16" i="28"/>
  <c r="AF4" i="17" s="1"/>
  <c r="AH49" i="28"/>
  <c r="AF6" i="20" s="1"/>
  <c r="AF3" i="18"/>
  <c r="AH7" i="28"/>
  <c r="AF2" i="20" s="1"/>
  <c r="AH38" i="28"/>
  <c r="AF7" i="15" s="1"/>
  <c r="AG6" i="28"/>
  <c r="AE2" i="19" s="1"/>
  <c r="AH11" i="28"/>
  <c r="AF5" i="18" s="1"/>
  <c r="AH18" i="28"/>
  <c r="AF4" i="19" s="1"/>
  <c r="AH9" i="28"/>
  <c r="AF5" i="16" s="1"/>
  <c r="AH5" i="28"/>
  <c r="AF2" i="18" s="1"/>
  <c r="AH36" i="28"/>
  <c r="AF8" i="19" s="1"/>
  <c r="AH45" i="28"/>
  <c r="AF6" i="16" s="1"/>
  <c r="AH33" i="28"/>
  <c r="AF8" i="16" s="1"/>
  <c r="AH40" i="28"/>
  <c r="AF7" i="17" s="1"/>
  <c r="AG21" i="28" l="1"/>
  <c r="AD3" i="16"/>
  <c r="AG24" i="28"/>
  <c r="AD3" i="19"/>
  <c r="AG22" i="28"/>
  <c r="AD3" i="17"/>
  <c r="AH44" i="28"/>
  <c r="AF6" i="15" s="1"/>
  <c r="AI2" i="28"/>
  <c r="AF2" i="15"/>
  <c r="AI47" i="28"/>
  <c r="AF6" i="18"/>
  <c r="AI5" i="28"/>
  <c r="AG2" i="18" s="1"/>
  <c r="AI8" i="28"/>
  <c r="AG5" i="15" s="1"/>
  <c r="AG3" i="20"/>
  <c r="AI26" i="28"/>
  <c r="AG9" i="15" s="1"/>
  <c r="AI30" i="28"/>
  <c r="AG9" i="19" s="1"/>
  <c r="AI39" i="28"/>
  <c r="AG7" i="16" s="1"/>
  <c r="AI37" i="28"/>
  <c r="AG8" i="20" s="1"/>
  <c r="AI10" i="28"/>
  <c r="AG5" i="17" s="1"/>
  <c r="AI12" i="28"/>
  <c r="AG5" i="19" s="1"/>
  <c r="AI4" i="28"/>
  <c r="AG2" i="17" s="1"/>
  <c r="AG3" i="15"/>
  <c r="AI31" i="28"/>
  <c r="AG9" i="20" s="1"/>
  <c r="AI46" i="28"/>
  <c r="AG6" i="17" s="1"/>
  <c r="AI7" i="28"/>
  <c r="AG2" i="20" s="1"/>
  <c r="AI43" i="28"/>
  <c r="AG7" i="20" s="1"/>
  <c r="AI19" i="28"/>
  <c r="AG4" i="20" s="1"/>
  <c r="AI33" i="28"/>
  <c r="AG8" i="16" s="1"/>
  <c r="AI36" i="28"/>
  <c r="AG8" i="19" s="1"/>
  <c r="AI9" i="28"/>
  <c r="AG5" i="16" s="1"/>
  <c r="AI11" i="28"/>
  <c r="AG5" i="18" s="1"/>
  <c r="AI38" i="28"/>
  <c r="AG7" i="15" s="1"/>
  <c r="AG3" i="18"/>
  <c r="AI17" i="28"/>
  <c r="AG4" i="18" s="1"/>
  <c r="AI48" i="28"/>
  <c r="AG6" i="19" s="1"/>
  <c r="AI29" i="28"/>
  <c r="AG9" i="18" s="1"/>
  <c r="AI15" i="28"/>
  <c r="AG4" i="16" s="1"/>
  <c r="AI14" i="28"/>
  <c r="AG4" i="15" s="1"/>
  <c r="AI32" i="28"/>
  <c r="AG8" i="15" s="1"/>
  <c r="AI42" i="28"/>
  <c r="AG7" i="19" s="1"/>
  <c r="AI18" i="28"/>
  <c r="AG4" i="19" s="1"/>
  <c r="AI16" i="28"/>
  <c r="AG4" i="17" s="1"/>
  <c r="AI34" i="28"/>
  <c r="AG8" i="17" s="1"/>
  <c r="AI27" i="28"/>
  <c r="AG9" i="16" s="1"/>
  <c r="AI40" i="28"/>
  <c r="AG7" i="17" s="1"/>
  <c r="AI45" i="28"/>
  <c r="AG6" i="16" s="1"/>
  <c r="AH6" i="28"/>
  <c r="AF2" i="19" s="1"/>
  <c r="AI49" i="28"/>
  <c r="AG6" i="20" s="1"/>
  <c r="AI41" i="28"/>
  <c r="AG7" i="18" s="1"/>
  <c r="AH3" i="28"/>
  <c r="AF2" i="16" s="1"/>
  <c r="AI13" i="28"/>
  <c r="AG5" i="20" s="1"/>
  <c r="AI28" i="28"/>
  <c r="AG9" i="17" s="1"/>
  <c r="AI35" i="28"/>
  <c r="AG8" i="18" s="1"/>
  <c r="AH22" i="28" l="1"/>
  <c r="AE3" i="17"/>
  <c r="AI44" i="28"/>
  <c r="AG6" i="15" s="1"/>
  <c r="AH24" i="28"/>
  <c r="AE3" i="19"/>
  <c r="AH21" i="28"/>
  <c r="AE3" i="16"/>
  <c r="AJ47" i="28"/>
  <c r="AG6" i="18"/>
  <c r="AJ2" i="28"/>
  <c r="AG2" i="15"/>
  <c r="AI3" i="28"/>
  <c r="AG2" i="16" s="1"/>
  <c r="AJ16" i="28"/>
  <c r="AH4" i="17" s="1"/>
  <c r="AJ8" i="28"/>
  <c r="AH5" i="15" s="1"/>
  <c r="AJ28" i="28"/>
  <c r="AH9" i="17" s="1"/>
  <c r="AJ13" i="28"/>
  <c r="AH5" i="20" s="1"/>
  <c r="AI6" i="28"/>
  <c r="AG2" i="19" s="1"/>
  <c r="AJ34" i="28"/>
  <c r="AH8" i="17" s="1"/>
  <c r="AJ18" i="28"/>
  <c r="AH4" i="19" s="1"/>
  <c r="AJ29" i="28"/>
  <c r="AH9" i="18" s="1"/>
  <c r="AH3" i="18"/>
  <c r="AJ36" i="28"/>
  <c r="AH8" i="19" s="1"/>
  <c r="AJ19" i="28"/>
  <c r="AH4" i="20" s="1"/>
  <c r="AJ7" i="28"/>
  <c r="AH2" i="20" s="1"/>
  <c r="AJ46" i="28"/>
  <c r="AH6" i="17" s="1"/>
  <c r="AH3" i="15"/>
  <c r="AJ12" i="28"/>
  <c r="AH5" i="19" s="1"/>
  <c r="AJ39" i="28"/>
  <c r="AH7" i="16" s="1"/>
  <c r="AJ41" i="28"/>
  <c r="AH7" i="18" s="1"/>
  <c r="AJ40" i="28"/>
  <c r="AH7" i="17" s="1"/>
  <c r="AJ32" i="28"/>
  <c r="AH8" i="15" s="1"/>
  <c r="AJ15" i="28"/>
  <c r="AH4" i="16" s="1"/>
  <c r="AJ17" i="28"/>
  <c r="AH4" i="18" s="1"/>
  <c r="AJ11" i="28"/>
  <c r="AH5" i="18" s="1"/>
  <c r="AJ31" i="28"/>
  <c r="AH9" i="20" s="1"/>
  <c r="AJ4" i="28"/>
  <c r="AH2" i="17" s="1"/>
  <c r="AJ30" i="28"/>
  <c r="AH9" i="19" s="1"/>
  <c r="AJ5" i="28"/>
  <c r="AH2" i="18" s="1"/>
  <c r="AJ49" i="28"/>
  <c r="AH6" i="20" s="1"/>
  <c r="AJ26" i="28"/>
  <c r="AH9" i="15" s="1"/>
  <c r="AJ35" i="28"/>
  <c r="AH8" i="18" s="1"/>
  <c r="AJ45" i="28"/>
  <c r="AH6" i="16" s="1"/>
  <c r="AJ27" i="28"/>
  <c r="AH9" i="16" s="1"/>
  <c r="AJ42" i="28"/>
  <c r="AH7" i="19" s="1"/>
  <c r="AJ14" i="28"/>
  <c r="AH4" i="15" s="1"/>
  <c r="AJ48" i="28"/>
  <c r="AH6" i="19" s="1"/>
  <c r="AJ44" i="28"/>
  <c r="AH6" i="15" s="1"/>
  <c r="AJ38" i="28"/>
  <c r="AH7" i="15" s="1"/>
  <c r="AJ9" i="28"/>
  <c r="AH5" i="16" s="1"/>
  <c r="AJ33" i="28"/>
  <c r="AH8" i="16" s="1"/>
  <c r="AJ43" i="28"/>
  <c r="AH7" i="20" s="1"/>
  <c r="AJ10" i="28"/>
  <c r="AH5" i="17" s="1"/>
  <c r="AJ37" i="28"/>
  <c r="AH8" i="20" s="1"/>
  <c r="AH3" i="20"/>
  <c r="AI21" i="28" l="1"/>
  <c r="AF3" i="16"/>
  <c r="AI24" i="28"/>
  <c r="AF3" i="19"/>
  <c r="AI22" i="28"/>
  <c r="AF3" i="17"/>
  <c r="AK2" i="28"/>
  <c r="AH2" i="15"/>
  <c r="AK47" i="28"/>
  <c r="AH6" i="18"/>
  <c r="AK14" i="28"/>
  <c r="AI4" i="15" s="1"/>
  <c r="AK5" i="28"/>
  <c r="AI2" i="18" s="1"/>
  <c r="AK15" i="28"/>
  <c r="AI4" i="16" s="1"/>
  <c r="AK39" i="28"/>
  <c r="AI7" i="16" s="1"/>
  <c r="AK18" i="28"/>
  <c r="AI4" i="19" s="1"/>
  <c r="AJ6" i="28"/>
  <c r="AH2" i="19" s="1"/>
  <c r="AK16" i="28"/>
  <c r="AI4" i="17" s="1"/>
  <c r="AK44" i="28"/>
  <c r="AI6" i="15" s="1"/>
  <c r="AK42" i="28"/>
  <c r="AI7" i="19" s="1"/>
  <c r="AK35" i="28"/>
  <c r="AI8" i="18" s="1"/>
  <c r="AK49" i="28"/>
  <c r="AI6" i="20" s="1"/>
  <c r="AK32" i="28"/>
  <c r="AI8" i="15" s="1"/>
  <c r="AK41" i="28"/>
  <c r="AI7" i="18" s="1"/>
  <c r="AK46" i="28"/>
  <c r="AI6" i="17" s="1"/>
  <c r="AI3" i="18"/>
  <c r="AK28" i="28"/>
  <c r="AI9" i="17" s="1"/>
  <c r="AK38" i="28"/>
  <c r="AI7" i="15" s="1"/>
  <c r="AK26" i="28"/>
  <c r="AI9" i="15" s="1"/>
  <c r="AK12" i="28"/>
  <c r="AI5" i="19" s="1"/>
  <c r="AK37" i="28"/>
  <c r="AI8" i="20" s="1"/>
  <c r="AK43" i="28"/>
  <c r="AI7" i="20" s="1"/>
  <c r="AK9" i="28"/>
  <c r="AI5" i="16" s="1"/>
  <c r="AK45" i="28"/>
  <c r="AI6" i="16" s="1"/>
  <c r="AK30" i="28"/>
  <c r="AI9" i="19" s="1"/>
  <c r="AK31" i="28"/>
  <c r="AI9" i="20" s="1"/>
  <c r="AK17" i="28"/>
  <c r="AI4" i="18" s="1"/>
  <c r="AI3" i="15"/>
  <c r="AI3" i="20"/>
  <c r="AK4" i="28"/>
  <c r="AI2" i="17" s="1"/>
  <c r="AK19" i="28"/>
  <c r="AI4" i="20" s="1"/>
  <c r="AK10" i="28"/>
  <c r="AI5" i="17" s="1"/>
  <c r="AK33" i="28"/>
  <c r="AI8" i="16" s="1"/>
  <c r="AK48" i="28"/>
  <c r="AI6" i="19" s="1"/>
  <c r="AK27" i="28"/>
  <c r="AI9" i="16" s="1"/>
  <c r="AK11" i="28"/>
  <c r="AI5" i="18" s="1"/>
  <c r="AK40" i="28"/>
  <c r="AI7" i="17" s="1"/>
  <c r="AK7" i="28"/>
  <c r="AI2" i="20" s="1"/>
  <c r="AK36" i="28"/>
  <c r="AI8" i="19" s="1"/>
  <c r="AK29" i="28"/>
  <c r="AI9" i="18" s="1"/>
  <c r="AK34" i="28"/>
  <c r="AI8" i="17" s="1"/>
  <c r="AK13" i="28"/>
  <c r="AI5" i="20" s="1"/>
  <c r="AK8" i="28"/>
  <c r="AI5" i="15" s="1"/>
  <c r="AJ3" i="28"/>
  <c r="AH2" i="16" s="1"/>
  <c r="AJ22" i="28" l="1"/>
  <c r="AG3" i="17"/>
  <c r="AJ24" i="28"/>
  <c r="AG3" i="19"/>
  <c r="AJ21" i="28"/>
  <c r="AG3" i="16"/>
  <c r="AL47" i="28"/>
  <c r="AI6" i="18"/>
  <c r="AL2" i="28"/>
  <c r="AI2" i="15"/>
  <c r="AL43" i="28"/>
  <c r="AJ7" i="20" s="1"/>
  <c r="AL16" i="28"/>
  <c r="AJ4" i="17" s="1"/>
  <c r="AL18" i="28"/>
  <c r="AJ4" i="19" s="1"/>
  <c r="AJ3" i="20"/>
  <c r="AL30" i="28"/>
  <c r="AJ9" i="19" s="1"/>
  <c r="AL37" i="28"/>
  <c r="AJ8" i="20" s="1"/>
  <c r="AL28" i="28"/>
  <c r="AJ9" i="17" s="1"/>
  <c r="AL46" i="28"/>
  <c r="AJ6" i="17" s="1"/>
  <c r="AL32" i="28"/>
  <c r="AJ8" i="15" s="1"/>
  <c r="AL35" i="28"/>
  <c r="AJ8" i="18" s="1"/>
  <c r="AL15" i="28"/>
  <c r="AJ4" i="16" s="1"/>
  <c r="AL48" i="28"/>
  <c r="AJ6" i="19" s="1"/>
  <c r="AJ3" i="18"/>
  <c r="AL34" i="28"/>
  <c r="AJ8" i="17" s="1"/>
  <c r="AL36" i="28"/>
  <c r="AJ8" i="19" s="1"/>
  <c r="AL40" i="28"/>
  <c r="AJ7" i="17" s="1"/>
  <c r="AL27" i="28"/>
  <c r="AJ9" i="16" s="1"/>
  <c r="AL33" i="28"/>
  <c r="AJ8" i="16" s="1"/>
  <c r="AL19" i="28"/>
  <c r="AJ4" i="20" s="1"/>
  <c r="AL17" i="28"/>
  <c r="AJ4" i="18" s="1"/>
  <c r="AL9" i="28"/>
  <c r="AJ5" i="16" s="1"/>
  <c r="AL26" i="28"/>
  <c r="AJ9" i="15" s="1"/>
  <c r="AL41" i="28"/>
  <c r="AJ7" i="18" s="1"/>
  <c r="AL42" i="28"/>
  <c r="AJ7" i="19" s="1"/>
  <c r="AK6" i="28"/>
  <c r="AI2" i="19" s="1"/>
  <c r="AL39" i="28"/>
  <c r="AJ7" i="16" s="1"/>
  <c r="AL5" i="28"/>
  <c r="AJ2" i="18" s="1"/>
  <c r="AL29" i="28"/>
  <c r="AJ9" i="18" s="1"/>
  <c r="AL8" i="28"/>
  <c r="AJ5" i="15" s="1"/>
  <c r="AK3" i="28"/>
  <c r="AI2" i="16" s="1"/>
  <c r="AL13" i="28"/>
  <c r="AJ5" i="20" s="1"/>
  <c r="AL7" i="28"/>
  <c r="AJ2" i="20" s="1"/>
  <c r="AL11" i="28"/>
  <c r="AJ5" i="18" s="1"/>
  <c r="AL10" i="28"/>
  <c r="AJ5" i="17" s="1"/>
  <c r="AL4" i="28"/>
  <c r="AJ2" i="17" s="1"/>
  <c r="AJ3" i="15"/>
  <c r="AL31" i="28"/>
  <c r="AJ9" i="20" s="1"/>
  <c r="AL45" i="28"/>
  <c r="AJ6" i="16" s="1"/>
  <c r="AL12" i="28"/>
  <c r="AJ5" i="19" s="1"/>
  <c r="AL38" i="28"/>
  <c r="AJ7" i="15" s="1"/>
  <c r="AL49" i="28"/>
  <c r="AJ6" i="20" s="1"/>
  <c r="AL44" i="28"/>
  <c r="AJ6" i="15" s="1"/>
  <c r="AL14" i="28"/>
  <c r="AJ4" i="15" s="1"/>
  <c r="AK21" i="28" l="1"/>
  <c r="AH3" i="16"/>
  <c r="AK24" i="28"/>
  <c r="AH3" i="19"/>
  <c r="AK22" i="28"/>
  <c r="AH3" i="17"/>
  <c r="AM2" i="28"/>
  <c r="AJ2" i="15"/>
  <c r="AM47" i="28"/>
  <c r="AK6" i="18" s="1"/>
  <c r="AJ6" i="18"/>
  <c r="AM49" i="28"/>
  <c r="AK6" i="20" s="1"/>
  <c r="AM4" i="28"/>
  <c r="AK2" i="17" s="1"/>
  <c r="AM8" i="28"/>
  <c r="AK5" i="15" s="1"/>
  <c r="AM19" i="28"/>
  <c r="AK4" i="20" s="1"/>
  <c r="AM35" i="28"/>
  <c r="AK8" i="18" s="1"/>
  <c r="AM30" i="28"/>
  <c r="AK9" i="19" s="1"/>
  <c r="AM44" i="28"/>
  <c r="AK6" i="15" s="1"/>
  <c r="AM45" i="28"/>
  <c r="AK6" i="16" s="1"/>
  <c r="AK3" i="15"/>
  <c r="AM10" i="28"/>
  <c r="AK5" i="17" s="1"/>
  <c r="AM7" i="28"/>
  <c r="AK2" i="20" s="1"/>
  <c r="AM29" i="28"/>
  <c r="AK9" i="18" s="1"/>
  <c r="AM42" i="28"/>
  <c r="AK7" i="19" s="1"/>
  <c r="AM17" i="28"/>
  <c r="AK4" i="18" s="1"/>
  <c r="AM33" i="28"/>
  <c r="AK8" i="16" s="1"/>
  <c r="AM40" i="28"/>
  <c r="AK7" i="17" s="1"/>
  <c r="AM34" i="28"/>
  <c r="AK8" i="17" s="1"/>
  <c r="AM48" i="28"/>
  <c r="AK6" i="19" s="1"/>
  <c r="AM32" i="28"/>
  <c r="AK8" i="15" s="1"/>
  <c r="AM46" i="28"/>
  <c r="AK6" i="17" s="1"/>
  <c r="AM18" i="28"/>
  <c r="AK4" i="19" s="1"/>
  <c r="AM38" i="28"/>
  <c r="AK7" i="15" s="1"/>
  <c r="AL3" i="28"/>
  <c r="AJ2" i="16" s="1"/>
  <c r="AM39" i="28"/>
  <c r="AK7" i="16" s="1"/>
  <c r="AM26" i="28"/>
  <c r="AK9" i="15" s="1"/>
  <c r="AM15" i="28"/>
  <c r="AK4" i="16" s="1"/>
  <c r="AK3" i="20"/>
  <c r="AM43" i="28"/>
  <c r="AK7" i="20" s="1"/>
  <c r="AM13" i="28"/>
  <c r="AK5" i="20" s="1"/>
  <c r="AL6" i="28"/>
  <c r="AJ2" i="19" s="1"/>
  <c r="AM9" i="28"/>
  <c r="AK5" i="16" s="1"/>
  <c r="AM28" i="28"/>
  <c r="AK9" i="17" s="1"/>
  <c r="AM14" i="28"/>
  <c r="AK4" i="15" s="1"/>
  <c r="AM12" i="28"/>
  <c r="AK5" i="19" s="1"/>
  <c r="AM31" i="28"/>
  <c r="AK9" i="20" s="1"/>
  <c r="AM11" i="28"/>
  <c r="AK5" i="18" s="1"/>
  <c r="AM5" i="28"/>
  <c r="AK2" i="18" s="1"/>
  <c r="AM41" i="28"/>
  <c r="AK7" i="18" s="1"/>
  <c r="AM27" i="28"/>
  <c r="AK9" i="16" s="1"/>
  <c r="AM36" i="28"/>
  <c r="AK8" i="19" s="1"/>
  <c r="AK3" i="18"/>
  <c r="AM37" i="28"/>
  <c r="AK8" i="20" s="1"/>
  <c r="AM16" i="28"/>
  <c r="AK4" i="17" s="1"/>
  <c r="AL22" i="28" l="1"/>
  <c r="AI3" i="17"/>
  <c r="AL24" i="28"/>
  <c r="AI3" i="19"/>
  <c r="AL21" i="28"/>
  <c r="AI3" i="16"/>
  <c r="AK2" i="15"/>
  <c r="AM3" i="28"/>
  <c r="AK2" i="16" s="1"/>
  <c r="AM6" i="28"/>
  <c r="AK2" i="19" s="1"/>
  <c r="AM21" i="28" l="1"/>
  <c r="AK3" i="16" s="1"/>
  <c r="AJ3" i="16"/>
  <c r="AM24" i="28"/>
  <c r="AK3" i="19" s="1"/>
  <c r="AJ3" i="19"/>
  <c r="AM22" i="28"/>
  <c r="AK3" i="17" s="1"/>
  <c r="AJ3" i="17"/>
</calcChain>
</file>

<file path=xl/sharedStrings.xml><?xml version="1.0" encoding="utf-8"?>
<sst xmlns="http://schemas.openxmlformats.org/spreadsheetml/2006/main" count="1622" uniqueCount="337">
  <si>
    <t>Year</t>
  </si>
  <si>
    <t>iron and steel</t>
  </si>
  <si>
    <t>chemicals</t>
  </si>
  <si>
    <t>other industries</t>
  </si>
  <si>
    <t>agriculture</t>
  </si>
  <si>
    <t>Sources:</t>
  </si>
  <si>
    <t>Cement and other carbonate use (BTU)</t>
  </si>
  <si>
    <t>Natural gas and petroleum systems (BTU)</t>
  </si>
  <si>
    <t>Iron and steel (BTU)</t>
  </si>
  <si>
    <t>Chemicals (BTU)</t>
  </si>
  <si>
    <t>Mining (BTU)</t>
  </si>
  <si>
    <t>Waste management (BTU)</t>
  </si>
  <si>
    <t>Other industries (BTU)</t>
  </si>
  <si>
    <t>Note:</t>
  </si>
  <si>
    <t>Agriculture (BTU)</t>
  </si>
  <si>
    <t>BIFUbC BAU Industrial Fuel Use before CCS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</si>
  <si>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</si>
  <si>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</si>
  <si>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</si>
  <si>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Canada</t>
  </si>
  <si>
    <t>x</t>
  </si>
  <si>
    <t>..</t>
  </si>
  <si>
    <t>Coal</t>
  </si>
  <si>
    <t>Electricity</t>
  </si>
  <si>
    <t>Natural gas</t>
  </si>
  <si>
    <t>Survey or program details:</t>
  </si>
  <si>
    <t>Geography</t>
  </si>
  <si>
    <t>Footnotes:</t>
  </si>
  <si>
    <t>Source:</t>
  </si>
  <si>
    <t>natural gas</t>
  </si>
  <si>
    <t>electricity</t>
  </si>
  <si>
    <t>petroleum diesel</t>
  </si>
  <si>
    <t>biomass</t>
  </si>
  <si>
    <t>heat</t>
  </si>
  <si>
    <t>Other</t>
  </si>
  <si>
    <t>Other industries</t>
  </si>
  <si>
    <t>Natural gas and petroleum systems</t>
  </si>
  <si>
    <t>Chemicals</t>
  </si>
  <si>
    <t>Cement and other carbonate use</t>
  </si>
  <si>
    <t>Iron and steel</t>
  </si>
  <si>
    <t>Crude oil</t>
  </si>
  <si>
    <t>Primary electricity, hydro and nuclear</t>
  </si>
  <si>
    <t>Refined petroleum products</t>
  </si>
  <si>
    <t>terajoules</t>
  </si>
  <si>
    <t>Production</t>
  </si>
  <si>
    <t>Exports</t>
  </si>
  <si>
    <t>Imports</t>
  </si>
  <si>
    <t>.</t>
  </si>
  <si>
    <t>Net supply</t>
  </si>
  <si>
    <t>Producer consumption</t>
  </si>
  <si>
    <t>Non-energy use</t>
  </si>
  <si>
    <t>Energy use, final demand</t>
  </si>
  <si>
    <t>Statistics Canada. Table 153-0113 - Physical flow account for energy use, annual (terajoules)</t>
  </si>
  <si>
    <t>For more information on the concepts, sources and methods, please consult the &lt;a href="http://www.statcan.gc.ca/pub/16-509-x/2016001/28-eng.htm"&gt;Energy use account&lt;/a&gt; section of the Methodological guide: Canadian System of Environmental-Economic Accounting (&lt;a href="http://www5.statcan.gc.ca/olc-cel/olc.action?objId=16-509-X&amp;objType=2&amp;lang=en&amp;limit=0"&gt;16-509-X&lt;/a&gt;).</t>
  </si>
  <si>
    <t>Data for 2014 and 2015 were revised in December 2017.</t>
  </si>
  <si>
    <t>Totals may not add due to rounding.</t>
  </si>
  <si>
    <t>This table replaces CANSIM table 153-0032.</t>
  </si>
  <si>
    <t>The alphanumeric codes appearing in square brackets besides each industry title represent the Input-Output Industry Classification (IOIC) codes. The IOIC identifies both institutional sectors and industries based on the North American Industry Classification System (NAICS). The first two characters of the IOIC alphanumeric codes represent the sector. IOIC codes beginning with a BS represent business sector industries, codes beginning with an NP represent Non-Profit Institutions Serving Household (NPISH) sector industries, and codes beginning with a GS represent government sector industries.</t>
  </si>
  <si>
    <t>This table is published at the link 1961 level of the input-output tables. The input-output tables are built around three classification systems: the Input-Output Industry Classification (IOIC) for industries, the Input-Output Commodity Classification (IOCC) for products (goods and services) and the Input-Output Final Demand Classification (IOFDC) for final demand categories. The Input-Output Industry Classification (IOIC) is based on the North American Industry Classification System (NAICS) and the Input-Output Commodity Classification (IOCC) is based on the North American Products Classification System (NAPCS). The Input-Output Final Demand Classification is based on the Classification of Individual Consumption by Purpose (COICOP) for the personal expenditure categories and the North American Industry Classification (NAICS) for the gross fixed capital formation categories. The classifications of the Input-Output tables can be found at the following link http://www.statcan.gc.ca/nea-cen/hr2012-rh2012/data-donnees/aggregation-agregation/aggregation-agregation-eng.htm.</t>
  </si>
  <si>
    <t>Data source: Statistics Canada, Environment, Energy and Transportation Statistics Division.</t>
  </si>
  <si>
    <t xml:space="preserve">Waste management and remediation services [BS56200] </t>
  </si>
  <si>
    <t>Mining</t>
  </si>
  <si>
    <t>Agriculture</t>
  </si>
  <si>
    <t>Model Sector</t>
  </si>
  <si>
    <t>Sector</t>
  </si>
  <si>
    <t>Canadian System of Environmental-Economic Accounts - Physical Flow Accounts - 5115</t>
  </si>
  <si>
    <t>Table 153-0113 Physical flow account for energy use, annual (terajoules)(1,2,3,5,6,7,10)</t>
  </si>
  <si>
    <t>coal</t>
  </si>
  <si>
    <t>Waste Management</t>
  </si>
  <si>
    <t>Industry</t>
  </si>
  <si>
    <t>Fuel Type</t>
  </si>
  <si>
    <t>Industrial</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</si>
  <si>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</si>
  <si>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</si>
  <si>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</si>
  <si>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</si>
  <si>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</si>
  <si>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</si>
  <si>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</si>
  <si>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</si>
  <si>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</si>
  <si>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</si>
  <si>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</si>
  <si>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</si>
  <si>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</si>
  <si>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</si>
  <si>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</si>
  <si>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</si>
  <si>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</si>
  <si>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</si>
  <si>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</si>
  <si>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</si>
  <si>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</si>
  <si>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</si>
  <si>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</si>
  <si>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</si>
  <si>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</si>
  <si>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</si>
  <si>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</si>
  <si>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</si>
  <si>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</si>
  <si>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</si>
  <si>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</si>
  <si>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</si>
  <si>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</si>
  <si>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</si>
  <si>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</si>
  <si>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</si>
  <si>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</si>
  <si>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Total</t>
  </si>
  <si>
    <t>LPG &amp; Petroleum Feedstocks</t>
  </si>
  <si>
    <t>Natural Gas</t>
  </si>
  <si>
    <t>RPP</t>
  </si>
  <si>
    <t>Solar and Geothermal</t>
  </si>
  <si>
    <t>Still Gas &amp; Petroleum Coke</t>
  </si>
  <si>
    <t>Biomass</t>
  </si>
  <si>
    <t>Coal, Coke &amp; Coke Oven Gas</t>
  </si>
  <si>
    <t>Select Report Version: Canada’s Energy Future 2016</t>
  </si>
  <si>
    <t>Select Appendices: End - Use Demand</t>
  </si>
  <si>
    <t>Select Case: Reference</t>
  </si>
  <si>
    <t>Select Region: Canada</t>
  </si>
  <si>
    <t>Petajoules</t>
  </si>
  <si>
    <t>Select Appendices: Crude Oil Production</t>
  </si>
  <si>
    <t>Select Unit: Thousand Barrels per day</t>
  </si>
  <si>
    <t>Conventional Light</t>
  </si>
  <si>
    <t>Conventional Heavy</t>
  </si>
  <si>
    <t>C5+</t>
  </si>
  <si>
    <t>Field Condensate</t>
  </si>
  <si>
    <t xml:space="preserve">Mined Bitumen </t>
  </si>
  <si>
    <t xml:space="preserve">In Situ Bitumen </t>
  </si>
  <si>
    <t xml:space="preserve">(Upgraded Bitumen) </t>
  </si>
  <si>
    <t>Select Appendices: Natural Gas Production</t>
  </si>
  <si>
    <t>Select Unit: Billion Cubic Feet per day</t>
  </si>
  <si>
    <t>Select Appendices: Macro Indicators</t>
  </si>
  <si>
    <t xml:space="preserve">Real Gross Domestic Product ($2007 Millions) </t>
  </si>
  <si>
    <t>Population (thousands)</t>
  </si>
  <si>
    <t>Gross Domestic Product Deflator (2007=1)</t>
  </si>
  <si>
    <t>Consumer Price Index (2002=1)</t>
  </si>
  <si>
    <t>Canada-US Exchange Rate (C$/US$)</t>
  </si>
  <si>
    <t>Statistics Canada</t>
  </si>
  <si>
    <t>CANSIM</t>
  </si>
  <si>
    <t>Table 153-0113 Physical flow account for energy use</t>
  </si>
  <si>
    <t>Scaling Factors for Future Projections</t>
  </si>
  <si>
    <t>National Energy Board</t>
  </si>
  <si>
    <t>Canada’s Energy Future 2016: Energy Supply and Demand Projections to 2040</t>
  </si>
  <si>
    <t>http://www.neb-one.gc.ca/nrg/ntgrtd/ftr/2016/index-eng.html</t>
  </si>
  <si>
    <t>Appendices</t>
  </si>
  <si>
    <t>Projections for 2041-2050 were made by extrapolating from 2031-2040.</t>
  </si>
  <si>
    <t xml:space="preserve">For waste management, we use 100% of the energy use is from electricity (common due to use of </t>
  </si>
  <si>
    <t>pumps for moving water).</t>
  </si>
  <si>
    <t>Future values are scaled based on projections from the National Energy Board. With the exception of</t>
  </si>
  <si>
    <t>natural gas and petroleum systems and waste management, all variables are scaled based on the growth in industry</t>
  </si>
  <si>
    <t>energy demand. Natural gas and petroleum systems are scaled based on an average growth rate of natural gas production</t>
  </si>
  <si>
    <t>and crude oil production. Waste management is scaled based on population.</t>
  </si>
  <si>
    <t>Total coal</t>
  </si>
  <si>
    <t>Gas plant natural gas liquids (NGL's)</t>
  </si>
  <si>
    <t>Steam</t>
  </si>
  <si>
    <t>Primary energy</t>
  </si>
  <si>
    <t>Coke</t>
  </si>
  <si>
    <t>Coke oven gas</t>
  </si>
  <si>
    <t>Total refined petroleum products</t>
  </si>
  <si>
    <t>Secondary electricity, thermal</t>
  </si>
  <si>
    <t>Total primary and secondary energy</t>
  </si>
  <si>
    <t>Supply and demand characteristics</t>
  </si>
  <si>
    <t>...</t>
  </si>
  <si>
    <t>Inter-regional transfers</t>
  </si>
  <si>
    <t>Stock variation</t>
  </si>
  <si>
    <t>Inter-product transfers</t>
  </si>
  <si>
    <t>Other adjustments</t>
  </si>
  <si>
    <t>Availability</t>
  </si>
  <si>
    <t>Stock change, utilities and industry</t>
  </si>
  <si>
    <t>Transformed to other fuels</t>
  </si>
  <si>
    <t>Electricity by utilities</t>
  </si>
  <si>
    <t>Electricity by industry</t>
  </si>
  <si>
    <t>Coke and manufactured gases</t>
  </si>
  <si>
    <t>Steam generation</t>
  </si>
  <si>
    <t>Total industrial</t>
  </si>
  <si>
    <t>Total mining and oil and gas extraction</t>
  </si>
  <si>
    <t>Total manufacturing</t>
  </si>
  <si>
    <t>Pulp and paper manufacturing</t>
  </si>
  <si>
    <t>Iron and steel manufacturing</t>
  </si>
  <si>
    <t>Aluminum and non-ferrous metal manufacturing</t>
  </si>
  <si>
    <t>Cement manufacturing</t>
  </si>
  <si>
    <t>Refined petroleum products manufacturing</t>
  </si>
  <si>
    <t>Chemicals and fertilizers manufacturing</t>
  </si>
  <si>
    <t>All other manufacturing</t>
  </si>
  <si>
    <t>Forestry and logging and support activities for forestry</t>
  </si>
  <si>
    <t>Construction</t>
  </si>
  <si>
    <t>Total transportation</t>
  </si>
  <si>
    <t>Railways</t>
  </si>
  <si>
    <t>Total airlines</t>
  </si>
  <si>
    <t>Canadian airlines</t>
  </si>
  <si>
    <t>Foreign airlines</t>
  </si>
  <si>
    <t>Total marine</t>
  </si>
  <si>
    <t>Domestic marine</t>
  </si>
  <si>
    <t>Foreign marine</t>
  </si>
  <si>
    <t>Pipelines</t>
  </si>
  <si>
    <t>Road transport and urban transit</t>
  </si>
  <si>
    <t>Retail pump sales</t>
  </si>
  <si>
    <t>Residential</t>
  </si>
  <si>
    <t>Public administration</t>
  </si>
  <si>
    <t>Commercial and other institutional</t>
  </si>
  <si>
    <t>Statistical difference</t>
  </si>
  <si>
    <t>non energy</t>
  </si>
  <si>
    <t>energy</t>
  </si>
  <si>
    <t>BTU_per_TJ</t>
  </si>
  <si>
    <t>Industrial Sector – Disaggregated Industries</t>
  </si>
  <si>
    <r>
      <t>Table 48: Primary Production of Alumina and Aluminum Secondary Energy Use and GHG </t>
    </r>
    <r>
      <rPr>
        <sz val="11"/>
        <color theme="1"/>
        <rFont val="Calibri"/>
        <family val="2"/>
        <scheme val="minor"/>
      </rPr>
      <t>Emissions</t>
    </r>
  </si>
  <si>
    <t>Total Primary Production of Alumina and Aluminum Energy Use (PJ)</t>
  </si>
  <si>
    <t>Energy Use by Energy Source (PJ)</t>
  </si>
  <si>
    <t>X</t>
  </si>
  <si>
    <t>Diesel Fuel Oil, Light Fuel Oil and Kerosene</t>
  </si>
  <si>
    <t>Heavy Fuel Oil</t>
  </si>
  <si>
    <t>Still Gas and Petroleum Coke</t>
  </si>
  <si>
    <t>LPG and Gas Plant NGL</t>
  </si>
  <si>
    <t>Coke and Coke Oven Gas</t>
  </si>
  <si>
    <t>Wood Waste and Pulping Liquor</t>
  </si>
  <si>
    <t>Other1</t>
  </si>
  <si>
    <r>
      <t>Table 49: Other Non-Ferrous Smelting and Refining Secondary Energy Use and GHG </t>
    </r>
    <r>
      <rPr>
        <sz val="11"/>
        <color theme="1"/>
        <rFont val="Calibri"/>
        <family val="2"/>
        <scheme val="minor"/>
      </rPr>
      <t>Emissions</t>
    </r>
  </si>
  <si>
    <t>Total Other Non-Ferrous Smelting and Refining Energy Use (PJ)</t>
  </si>
  <si>
    <r>
      <t>Table 47: Iron and Steel Secondary Energy Use and GHG </t>
    </r>
    <r>
      <rPr>
        <sz val="11"/>
        <color theme="1"/>
        <rFont val="Calibri"/>
        <family val="2"/>
        <scheme val="minor"/>
      </rPr>
      <t>Emissions</t>
    </r>
  </si>
  <si>
    <t>Total Iron and Steel Energy Use (PJ)</t>
  </si>
  <si>
    <r>
      <t>Table 50: Fabricated Metal Products Industries Secondary Energy Use and</t>
    </r>
    <r>
      <rPr>
        <b/>
        <sz val="12.1"/>
        <color rgb="FF333333"/>
        <rFont val="Calibri"/>
        <family val="2"/>
        <scheme val="minor"/>
      </rPr>
      <t> GHG </t>
    </r>
    <r>
      <rPr>
        <sz val="11"/>
        <color theme="1"/>
        <rFont val="Calibri"/>
        <family val="2"/>
        <scheme val="minor"/>
      </rPr>
      <t>Emissions</t>
    </r>
  </si>
  <si>
    <t>Total Fabricated Metal Products Industries Energy Use (PJ)</t>
  </si>
  <si>
    <t>Energy vs. Non-Energy</t>
  </si>
  <si>
    <t>Notes</t>
  </si>
  <si>
    <r>
      <t>Table 36: Petroleum Refining Secondary Energy Use and GHG </t>
    </r>
    <r>
      <rPr>
        <sz val="11"/>
        <color theme="1"/>
        <rFont val="Calibri"/>
        <family val="2"/>
        <scheme val="minor"/>
      </rPr>
      <t>Emissions</t>
    </r>
  </si>
  <si>
    <t>Total Petroleum Refining Energy Use (PJ)</t>
  </si>
  <si>
    <t>Use natural gas from 2013 sector table</t>
  </si>
  <si>
    <t>See note above on coal use. Take difference in total and calculated use for refined petroleum products for natural gas)</t>
  </si>
  <si>
    <t>Based on linked article, assign all of this to refined petroluem products manufacturing: https://www.neb-one.gc.ca/nrg/sttstc/ntrlgslqds/index-eng.html. Assume all remainig refined petroleum products</t>
  </si>
  <si>
    <r>
      <t>Table 9: Copper, Nickel, Lead and Zinc Mines Secondary Energy Use and GHG </t>
    </r>
    <r>
      <rPr>
        <sz val="11"/>
        <color theme="1"/>
        <rFont val="Calibri"/>
        <family val="2"/>
        <scheme val="minor"/>
      </rPr>
      <t>Emissions</t>
    </r>
  </si>
  <si>
    <t>Total Copper, Nickel, Lead and Zinc Mines Energy Use (PJ)</t>
  </si>
  <si>
    <r>
      <t>Table 10: Iron Mines Secondary Energy Use and GHG </t>
    </r>
    <r>
      <rPr>
        <sz val="11"/>
        <color theme="1"/>
        <rFont val="Calibri"/>
        <family val="2"/>
        <scheme val="minor"/>
      </rPr>
      <t>Emissions</t>
    </r>
  </si>
  <si>
    <t>Total Iron Mines Energy Use (PJ)</t>
  </si>
  <si>
    <r>
      <t>Table 11: Gold and Silver Mines Secondary Energy Use and GHG </t>
    </r>
    <r>
      <rPr>
        <sz val="11"/>
        <color theme="1"/>
        <rFont val="Calibri"/>
        <family val="2"/>
        <scheme val="minor"/>
      </rPr>
      <t>Emissions</t>
    </r>
  </si>
  <si>
    <t>Total Gold and Silver Mines Energy Use (PJ)</t>
  </si>
  <si>
    <r>
      <t>Table 12: Other Metal Mines Secondary Energy Use and GHG </t>
    </r>
    <r>
      <rPr>
        <sz val="11"/>
        <color theme="1"/>
        <rFont val="Calibri"/>
        <family val="2"/>
        <scheme val="minor"/>
      </rPr>
      <t>Emissions</t>
    </r>
  </si>
  <si>
    <t>Total Other Metal Mines Energy Use (PJ)</t>
  </si>
  <si>
    <r>
      <t>Table 13: Salt Mines Secondary Energy Use and GHG </t>
    </r>
    <r>
      <rPr>
        <sz val="11"/>
        <color theme="1"/>
        <rFont val="Calibri"/>
        <family val="2"/>
        <scheme val="minor"/>
      </rPr>
      <t>Emissions</t>
    </r>
  </si>
  <si>
    <t>Total Salt Mines Energy Use (PJ)</t>
  </si>
  <si>
    <r>
      <t>Table 14: Potash Mines Secondary Energy Use and GHG </t>
    </r>
    <r>
      <rPr>
        <sz val="11"/>
        <color theme="1"/>
        <rFont val="Calibri"/>
        <family val="2"/>
        <scheme val="minor"/>
      </rPr>
      <t>Emissions</t>
    </r>
  </si>
  <si>
    <t>Total Potash Mines Energy Use (PJ)</t>
  </si>
  <si>
    <r>
      <t>Table 15: Other Non-Metal Mines Secondary Energy Use and GHG </t>
    </r>
    <r>
      <rPr>
        <sz val="11"/>
        <color theme="1"/>
        <rFont val="Calibri"/>
        <family val="2"/>
        <scheme val="minor"/>
      </rPr>
      <t>Emissions</t>
    </r>
  </si>
  <si>
    <t>Total Other Non-Metal Mines Energy Use (PJ)</t>
  </si>
  <si>
    <r>
      <t>Table 16: Upstream Mining Secondary Energy Use and GHG </t>
    </r>
    <r>
      <rPr>
        <sz val="11"/>
        <color theme="1"/>
        <rFont val="Calibri"/>
        <family val="2"/>
        <scheme val="minor"/>
      </rPr>
      <t>Emissions</t>
    </r>
  </si>
  <si>
    <t>Total Upstream Mining Energy Use (PJ)</t>
  </si>
  <si>
    <t>Mining Adjustments</t>
  </si>
  <si>
    <t>Copper, Nickel, Lead and Zinc Mines Secondary Energy Use and GHG Emissions</t>
  </si>
  <si>
    <t>Iron Mines Secondary Energy Use and GHG Emissions</t>
  </si>
  <si>
    <t>Gold and Silver Mines Secondary Energy Use and GHG Emissions</t>
  </si>
  <si>
    <t>Other Metal Mines Secondary Energy Use and GHG Emissions</t>
  </si>
  <si>
    <t>Salt Mines Secondary Energy Use and GHG Emissions</t>
  </si>
  <si>
    <t>Potash Mines Secondary Energy Use and GHG Emissions</t>
  </si>
  <si>
    <t>Other Non-Metal Mines Secondary Energy Use and GHG Emissions</t>
  </si>
  <si>
    <t>Upstream Mining Secondary Energy Use and GHG Emissions</t>
  </si>
  <si>
    <t>Model Electricity Source</t>
  </si>
  <si>
    <t>Table 1: Secondary Energy Use by Energy Source</t>
  </si>
  <si>
    <t>Total Energy Use (PJ)</t>
  </si>
  <si>
    <t>(accessed: January 26, 2018)</t>
  </si>
  <si>
    <t>Natural Resources Canada</t>
  </si>
  <si>
    <t>http://oee.nrcan.gc.ca/corporate/statistics/neud/dpa/menus/trends/comprehensive/trends_id_ca.cfm</t>
  </si>
  <si>
    <t>Report on Energy Supply and Demand in Canada</t>
  </si>
  <si>
    <t>http://www.statcan.gc.ca/pub/57-003-x/2017001/tablesectlist-listetableauxsect-eng.htm</t>
  </si>
  <si>
    <t>Comprenehsive Energy Use Database</t>
  </si>
  <si>
    <t>http://www5.statcan.gc.ca/cansim/a47</t>
  </si>
  <si>
    <t>Where data is proprietary, we use tables from Natural Resources Canada to estimate fuel shares, making assumptions as necessary.</t>
  </si>
  <si>
    <t>Energy</t>
  </si>
  <si>
    <t>Non-Energy</t>
  </si>
  <si>
    <t>CANSIM Data used to corroborate</t>
  </si>
  <si>
    <t>We can assume he remaining coal use is iron and steel based on the sector tables. For coke oven gas, CANSIM used to corroborate</t>
  </si>
  <si>
    <t>Spreadsheet name</t>
  </si>
  <si>
    <t>Table 7-1</t>
  </si>
  <si>
    <t>Details of natural gas liquids, terajoules — Canada</t>
  </si>
  <si>
    <r>
      <t>PDF</t>
    </r>
    <r>
      <rPr>
        <sz val="8"/>
        <color rgb="FF0000FF"/>
        <rFont val="Arial"/>
        <family val="2"/>
      </rPr>
      <t> </t>
    </r>
    <r>
      <rPr>
        <sz val="7"/>
        <color rgb="FF335075"/>
        <rFont val="Arial"/>
        <family val="2"/>
      </rPr>
      <t>Symbols</t>
    </r>
    <r>
      <rPr>
        <sz val="8"/>
        <color rgb="FF0000FF"/>
        <rFont val="Arial"/>
        <family val="2"/>
      </rPr>
      <t> </t>
    </r>
    <r>
      <rPr>
        <sz val="7"/>
        <color rgb="FF335075"/>
        <rFont val="Arial"/>
        <family val="2"/>
      </rPr>
      <t> Next table</t>
    </r>
    <r>
      <rPr>
        <sz val="8"/>
        <color rgb="FF0000FF"/>
        <rFont val="Arial"/>
        <family val="2"/>
      </rPr>
      <t> </t>
    </r>
    <r>
      <rPr>
        <sz val="7"/>
        <color rgb="FF335075"/>
        <rFont val="Arial"/>
        <family val="2"/>
      </rPr>
      <t> Previous table</t>
    </r>
  </si>
  <si>
    <t>Propane</t>
  </si>
  <si>
    <t>Butane</t>
  </si>
  <si>
    <t>Ethane</t>
  </si>
  <si>
    <t>Net refinery produced liquefied petroleum gases (LPG's)</t>
  </si>
  <si>
    <t>Electric power, components</t>
  </si>
  <si>
    <t>footnotes</t>
  </si>
  <si>
    <t>Agriculture sales of electricity</t>
  </si>
  <si>
    <r>
      <t>9,263,764</t>
    </r>
    <r>
      <rPr>
        <vertAlign val="superscript"/>
        <sz val="5"/>
        <color rgb="FF000000"/>
        <rFont val="Verdana"/>
        <family val="2"/>
      </rPr>
      <t>r</t>
    </r>
  </si>
  <si>
    <t>Mining and manufacturing sales of electricity</t>
  </si>
  <si>
    <r>
      <t>151,234,548</t>
    </r>
    <r>
      <rPr>
        <vertAlign val="superscript"/>
        <sz val="5"/>
        <color rgb="FF000000"/>
        <rFont val="Verdana"/>
        <family val="2"/>
      </rPr>
      <t>r</t>
    </r>
  </si>
  <si>
    <t>Table 2-1 Canada and Table 7-1 Canada</t>
  </si>
  <si>
    <t>Table 127-0008 Supply and disposition of electric power, electric utilities and industry, annual</t>
  </si>
  <si>
    <t>Annual Electricity Supply and Disposition Survey - 2194</t>
  </si>
  <si>
    <t>Estimates</t>
  </si>
  <si>
    <t>Electricity quantity (megawatt hours)</t>
  </si>
  <si>
    <t>Other industries sales of electricity</t>
  </si>
  <si>
    <t>Statistics Canada. Table 127-0008 - Supply and disposition of electric power, electric utilities and industry, annual</t>
  </si>
  <si>
    <t>(accessed: January 27, 2018)</t>
  </si>
  <si>
    <t>division between mining and waste handled on aggregated tab</t>
  </si>
  <si>
    <t>PJ</t>
  </si>
  <si>
    <t>Iron and Steel</t>
  </si>
  <si>
    <r>
      <t>Table 46: Cement Industry Secondary Energy Use and GHG </t>
    </r>
    <r>
      <rPr>
        <sz val="11"/>
        <color theme="1"/>
        <rFont val="Calibri"/>
        <family val="2"/>
        <scheme val="minor"/>
      </rPr>
      <t>Emissions</t>
    </r>
  </si>
  <si>
    <t>Total Cement Industry Energy Use (PJ)</t>
  </si>
  <si>
    <r>
      <t>Table 37: Petrochemical Industry Secondary Energy Use and GHG </t>
    </r>
    <r>
      <rPr>
        <sz val="11"/>
        <color theme="1"/>
        <rFont val="Calibri"/>
        <family val="2"/>
        <scheme val="minor"/>
      </rPr>
      <t>Emissions</t>
    </r>
  </si>
  <si>
    <t>Total Petrochemical Industry Energy Use (PJ)</t>
  </si>
  <si>
    <r>
      <t>Table 39: Alkali and Chlorine Manufacturing Secondary Energy Use and GHG </t>
    </r>
    <r>
      <rPr>
        <sz val="11"/>
        <color theme="1"/>
        <rFont val="Calibri"/>
        <family val="2"/>
        <scheme val="minor"/>
      </rPr>
      <t>Emissions</t>
    </r>
  </si>
  <si>
    <t>Total Alkali and Chlorine Manufacturing Energy Use (PJ)</t>
  </si>
  <si>
    <r>
      <t>Table 40: All Other Basic Inorganic Chemical Manufacturing Secondary Energy Use and GHG</t>
    </r>
    <r>
      <rPr>
        <sz val="11"/>
        <color theme="1"/>
        <rFont val="Calibri"/>
        <family val="2"/>
        <scheme val="minor"/>
      </rPr>
      <t>Emissions</t>
    </r>
  </si>
  <si>
    <t>Total All Other Basic Inorganic Chemical Manufacturing Energy Use (PJ)</t>
  </si>
  <si>
    <r>
      <t>Table 41: Chemical Fertilizer (except Potash) Manufacturing Secondary Energy Use and GHG</t>
    </r>
    <r>
      <rPr>
        <sz val="11"/>
        <color theme="1"/>
        <rFont val="Calibri"/>
        <family val="2"/>
        <scheme val="minor"/>
      </rPr>
      <t>Emissions</t>
    </r>
  </si>
  <si>
    <t>Total Chemical Fertilizer (except Potash) Manufacturing Energy Use (PJ)</t>
  </si>
  <si>
    <r>
      <t>Table 42: Other Chemical Manufacturing Secondary Energy Use and GHG </t>
    </r>
    <r>
      <rPr>
        <sz val="11"/>
        <color theme="1"/>
        <rFont val="Calibri"/>
        <family val="2"/>
        <scheme val="minor"/>
      </rPr>
      <t>Emissions</t>
    </r>
  </si>
  <si>
    <t>Total Other Chemical Manufacturing Energy Use (PJ)</t>
  </si>
  <si>
    <r>
      <t>Table 38: Industrial Gas Industry Secondary Energy Use and GHG </t>
    </r>
    <r>
      <rPr>
        <sz val="11"/>
        <color theme="1"/>
        <rFont val="Calibri"/>
        <family val="2"/>
        <scheme val="minor"/>
      </rPr>
      <t>Emissions</t>
    </r>
  </si>
  <si>
    <t>Total Industrial Gas Industry Energy Use (PJ)</t>
  </si>
  <si>
    <t>Agriculture Sector</t>
  </si>
  <si>
    <r>
      <t>Table 1: Secondary Energy Use and GHG </t>
    </r>
    <r>
      <rPr>
        <sz val="11"/>
        <color theme="1"/>
        <rFont val="Calibri"/>
        <family val="2"/>
        <scheme val="minor"/>
      </rPr>
      <t>Emissions by End-Use and Energy Source –</t>
    </r>
    <r>
      <rPr>
        <b/>
        <sz val="12.1"/>
        <color rgb="FF333333"/>
        <rFont val="Calibri"/>
        <family val="2"/>
        <scheme val="minor"/>
      </rPr>
      <t> </t>
    </r>
    <r>
      <rPr>
        <b/>
        <u/>
        <sz val="12.1"/>
        <color rgb="FF333333"/>
        <rFont val="Calibri"/>
        <family val="2"/>
        <scheme val="minor"/>
      </rPr>
      <t>Including</t>
    </r>
    <r>
      <rPr>
        <sz val="11"/>
        <color theme="1"/>
        <rFont val="Calibri"/>
        <family val="2"/>
        <scheme val="minor"/>
      </rPr>
      <t>Electricity-Related Emissions</t>
    </r>
  </si>
  <si>
    <t>Energy Use by End-Use (PJ)</t>
  </si>
  <si>
    <t>Non-Motive Energy Use</t>
  </si>
  <si>
    <t>Motive Energy Use1</t>
  </si>
  <si>
    <t>Motor Gasoline</t>
  </si>
  <si>
    <t>Diesel Fuel Oil</t>
  </si>
  <si>
    <t>Light Fuel Oil</t>
  </si>
  <si>
    <t>Kerosene</t>
  </si>
  <si>
    <t>oil</t>
  </si>
  <si>
    <t>gas</t>
  </si>
  <si>
    <t>total industry</t>
  </si>
  <si>
    <t>natural gas and petroleum systems scaling</t>
  </si>
  <si>
    <t>Start year energy use, all sectors</t>
  </si>
  <si>
    <t>start year energy use, NGPS</t>
  </si>
  <si>
    <t>Natural Gas Share</t>
  </si>
  <si>
    <t>Petroleum Share</t>
  </si>
  <si>
    <t>Scaling factors</t>
  </si>
  <si>
    <t>NGPS</t>
  </si>
  <si>
    <t>All Fuels and Industries Except Mining, Waste Management, and Electricity</t>
  </si>
  <si>
    <t>Mining, Electricity, and Clarifying Data</t>
  </si>
  <si>
    <t>Multiple tables; see Sector Tables tab</t>
  </si>
  <si>
    <t>2015 Electricity Use from Sales (MWh)</t>
  </si>
  <si>
    <t>2015 Electricity Use from Sales (TJ)</t>
  </si>
  <si>
    <t>2015 Total Electricity Use (TJ)</t>
  </si>
  <si>
    <t>Share of Total Electricity Use from Sales</t>
  </si>
  <si>
    <t>This is now Table: 25-10-0021-01 (formerly CANSIM  127-0008)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</si>
</sst>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E+00"/>
    <numFmt numFmtId="165" formatCode="#,##0.0"/>
    <numFmt numFmtId="166" formatCode="0.0"/>
  </numFmts>
  <fonts count="36"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sz val="8"/>
      <color theme="1"/>
      <name val="Arial"/>
      <family val="2"/>
    </font>
    <font>
      <b/>
      <sz val="14"/>
      <color rgb="FF000000"/>
      <name val="Calibri"/>
      <family val="2"/>
    </font>
    <font>
      <b/>
      <sz val="16"/>
      <color rgb="FF000000"/>
      <name val="Calibri"/>
      <family val="2"/>
    </font>
    <font>
      <sz val="11"/>
      <color rgb="FFFF0000"/>
      <name val="Calibri"/>
      <family val="2"/>
      <scheme val="minor"/>
    </font>
    <font>
      <sz val="10"/>
      <color rgb="FF000000"/>
      <name val="Times New Roman"/>
      <family val="1"/>
    </font>
    <font>
      <b/>
      <sz val="8"/>
      <color rgb="FFFFFFFF"/>
      <name val="Arial"/>
      <family val="2"/>
    </font>
    <font>
      <sz val="8"/>
      <color rgb="FF000000"/>
      <name val="Arial"/>
      <family val="2"/>
    </font>
    <font>
      <b/>
      <sz val="8"/>
      <color rgb="FF000000"/>
      <name val="Arial"/>
      <family val="2"/>
    </font>
    <font>
      <sz val="8"/>
      <color rgb="FF333333"/>
      <name val="Arial"/>
      <family val="2"/>
    </font>
    <font>
      <b/>
      <sz val="8"/>
      <color rgb="FF333333"/>
      <name val="Arial"/>
      <family val="2"/>
    </font>
    <font>
      <sz val="8"/>
      <color rgb="FFFF0000"/>
      <name val="Arial"/>
      <family val="2"/>
    </font>
    <font>
      <b/>
      <sz val="12.1"/>
      <color rgb="FF333333"/>
      <name val="Calibri"/>
      <family val="2"/>
      <scheme val="minor"/>
    </font>
    <font>
      <b/>
      <i/>
      <sz val="8"/>
      <color rgb="FF333333"/>
      <name val="Arial"/>
      <family val="2"/>
    </font>
    <font>
      <sz val="10"/>
      <color rgb="FF000000"/>
      <name val="Arial"/>
      <family val="2"/>
    </font>
    <font>
      <b/>
      <sz val="8"/>
      <color rgb="FFFF0000"/>
      <name val="Arial"/>
      <family val="2"/>
    </font>
    <font>
      <b/>
      <sz val="13"/>
      <color rgb="FF333333"/>
      <name val="Arial"/>
      <family val="2"/>
    </font>
    <font>
      <sz val="8"/>
      <color rgb="FF0000FF"/>
      <name val="Arial"/>
      <family val="2"/>
    </font>
    <font>
      <sz val="7"/>
      <color rgb="FF335075"/>
      <name val="Arial"/>
      <family val="2"/>
    </font>
    <font>
      <b/>
      <sz val="11"/>
      <color rgb="FFFFFFFF"/>
      <name val="Arial"/>
      <family val="2"/>
    </font>
    <font>
      <sz val="11"/>
      <color rgb="FF000000"/>
      <name val="Arial"/>
      <family val="2"/>
    </font>
    <font>
      <b/>
      <sz val="11"/>
      <color rgb="FF000000"/>
      <name val="Arial"/>
      <family val="2"/>
    </font>
    <font>
      <sz val="11"/>
      <color theme="1"/>
      <name val="Arial"/>
      <family val="2"/>
    </font>
    <font>
      <b/>
      <sz val="11"/>
      <color theme="1"/>
      <name val="Arial"/>
      <family val="2"/>
    </font>
    <font>
      <b/>
      <sz val="6"/>
      <color rgb="FF222222"/>
      <name val="Verdana"/>
      <family val="2"/>
    </font>
    <font>
      <sz val="6"/>
      <color rgb="FF000000"/>
      <name val="Verdana"/>
      <family val="2"/>
    </font>
    <font>
      <vertAlign val="superscript"/>
      <sz val="5"/>
      <color rgb="FF000000"/>
      <name val="Verdana"/>
      <family val="2"/>
    </font>
    <font>
      <b/>
      <u/>
      <sz val="12.1"/>
      <color rgb="FF333333"/>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396B9E"/>
        <bgColor indexed="64"/>
      </patternFill>
    </fill>
    <fill>
      <patternFill patternType="solid">
        <fgColor rgb="FFF3F3F3"/>
        <bgColor indexed="64"/>
      </patternFill>
    </fill>
    <fill>
      <patternFill patternType="solid">
        <fgColor rgb="FFFFFFFF"/>
        <bgColor indexed="64"/>
      </patternFill>
    </fill>
    <fill>
      <patternFill patternType="solid">
        <fgColor rgb="FFEEEEEE"/>
        <bgColor indexed="64"/>
      </patternFill>
    </fill>
    <fill>
      <patternFill patternType="solid">
        <fgColor rgb="FFF5F5F5"/>
        <bgColor indexed="64"/>
      </patternFill>
    </fill>
    <fill>
      <patternFill patternType="solid">
        <fgColor rgb="FFFFEBCD"/>
        <bgColor indexed="64"/>
      </patternFill>
    </fill>
    <fill>
      <patternFill patternType="solid">
        <fgColor rgb="FFF0F0F0"/>
        <bgColor indexed="64"/>
      </patternFill>
    </fill>
    <fill>
      <patternFill patternType="solid">
        <fgColor theme="9"/>
        <bgColor indexed="64"/>
      </patternFill>
    </fill>
  </fills>
  <borders count="2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medium">
        <color rgb="FF000000"/>
      </left>
      <right style="medium">
        <color rgb="FF000000"/>
      </right>
      <top style="medium">
        <color rgb="FF000000"/>
      </top>
      <bottom style="medium">
        <color rgb="FF000000"/>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AF3C43"/>
      </bottom>
      <diagonal/>
    </border>
    <border>
      <left style="medium">
        <color rgb="FFDDDDDD"/>
      </left>
      <right/>
      <top style="medium">
        <color rgb="FF000000"/>
      </top>
      <bottom style="medium">
        <color rgb="FFDDDDDD"/>
      </bottom>
      <diagonal/>
    </border>
    <border>
      <left/>
      <right/>
      <top style="medium">
        <color rgb="FF000000"/>
      </top>
      <bottom style="medium">
        <color rgb="FFDDDDDD"/>
      </bottom>
      <diagonal/>
    </border>
    <border>
      <left/>
      <right style="medium">
        <color rgb="FFDDDDDD"/>
      </right>
      <top style="medium">
        <color rgb="FF000000"/>
      </top>
      <bottom style="medium">
        <color rgb="FFDDDDDD"/>
      </bottom>
      <diagonal/>
    </border>
    <border>
      <left style="medium">
        <color rgb="FFD4D4D4"/>
      </left>
      <right style="medium">
        <color rgb="FFD4D4D4"/>
      </right>
      <top style="medium">
        <color rgb="FFD4D4D4"/>
      </top>
      <bottom style="medium">
        <color rgb="FFD4D4D4"/>
      </bottom>
      <diagonal/>
    </border>
  </borders>
  <cellStyleXfs count="20">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9" fontId="7" fillId="0" borderId="0" applyFont="0" applyFill="0" applyBorder="0" applyAlignment="0" applyProtection="0"/>
    <xf numFmtId="0" fontId="13" fillId="0" borderId="0"/>
  </cellStyleXfs>
  <cellXfs count="109">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4" fillId="0" borderId="0" xfId="9" applyAlignment="1" applyProtection="1"/>
    <xf numFmtId="0" fontId="0" fillId="0" borderId="0" xfId="0" applyFont="1"/>
    <xf numFmtId="0" fontId="0" fillId="0" borderId="0" xfId="0" applyFill="1"/>
    <xf numFmtId="164" fontId="0" fillId="0" borderId="0" xfId="0" applyNumberFormat="1"/>
    <xf numFmtId="0" fontId="10" fillId="0" borderId="0" xfId="0" applyNumberFormat="1" applyFont="1" applyFill="1" applyAlignment="1" applyProtection="1"/>
    <xf numFmtId="0" fontId="0" fillId="0" borderId="0" xfId="0" applyNumberFormat="1" applyFill="1" applyAlignment="1" applyProtection="1"/>
    <xf numFmtId="0" fontId="11" fillId="0" borderId="0" xfId="0" applyNumberFormat="1" applyFont="1" applyFill="1" applyAlignment="1" applyProtection="1"/>
    <xf numFmtId="0" fontId="0" fillId="0" borderId="0" xfId="0" applyAlignment="1">
      <alignment horizontal="left" vertical="top"/>
    </xf>
    <xf numFmtId="0" fontId="4" fillId="0" borderId="0" xfId="9" applyAlignment="1" applyProtection="1">
      <alignment wrapText="1"/>
    </xf>
    <xf numFmtId="0" fontId="0" fillId="0" borderId="0" xfId="0" applyAlignment="1">
      <alignment wrapText="1"/>
    </xf>
    <xf numFmtId="0" fontId="12" fillId="0" borderId="0" xfId="0" applyFont="1"/>
    <xf numFmtId="0" fontId="13" fillId="0" borderId="0" xfId="19" applyFill="1" applyBorder="1" applyAlignment="1">
      <alignment horizontal="left" vertical="top"/>
    </xf>
    <xf numFmtId="0" fontId="15" fillId="5" borderId="9" xfId="19" applyFont="1" applyFill="1" applyBorder="1" applyAlignment="1">
      <alignment horizontal="left" vertical="center" wrapText="1"/>
    </xf>
    <xf numFmtId="0" fontId="16" fillId="5" borderId="9" xfId="19" applyFont="1" applyFill="1" applyBorder="1" applyAlignment="1">
      <alignment horizontal="left" vertical="center" wrapText="1"/>
    </xf>
    <xf numFmtId="3" fontId="17" fillId="6" borderId="9" xfId="19" applyNumberFormat="1" applyFont="1" applyFill="1" applyBorder="1" applyAlignment="1">
      <alignment horizontal="right" vertical="center"/>
    </xf>
    <xf numFmtId="0" fontId="17" fillId="6" borderId="9" xfId="19" applyFont="1" applyFill="1" applyBorder="1" applyAlignment="1">
      <alignment horizontal="right" vertical="center"/>
    </xf>
    <xf numFmtId="3" fontId="18" fillId="6" borderId="9" xfId="19" applyNumberFormat="1" applyFont="1" applyFill="1" applyBorder="1" applyAlignment="1">
      <alignment horizontal="right" vertical="center"/>
    </xf>
    <xf numFmtId="0" fontId="18" fillId="6" borderId="9" xfId="19" applyFont="1" applyFill="1" applyBorder="1" applyAlignment="1">
      <alignment horizontal="right" vertical="center"/>
    </xf>
    <xf numFmtId="0" fontId="13" fillId="0" borderId="0" xfId="19" applyFont="1" applyFill="1" applyBorder="1" applyAlignment="1">
      <alignment horizontal="left" vertical="top"/>
    </xf>
    <xf numFmtId="0" fontId="15" fillId="5" borderId="9" xfId="19" applyFont="1" applyFill="1" applyBorder="1" applyAlignment="1">
      <alignment horizontal="left" vertical="center" wrapText="1" indent="1"/>
    </xf>
    <xf numFmtId="0" fontId="17" fillId="7" borderId="9" xfId="19" applyFont="1" applyFill="1" applyBorder="1" applyAlignment="1">
      <alignment horizontal="right" vertical="center"/>
    </xf>
    <xf numFmtId="3" fontId="17" fillId="7" borderId="9" xfId="19" applyNumberFormat="1" applyFont="1" applyFill="1" applyBorder="1" applyAlignment="1">
      <alignment horizontal="right" vertical="center"/>
    </xf>
    <xf numFmtId="0" fontId="13" fillId="3" borderId="0" xfId="19" applyFill="1" applyBorder="1" applyAlignment="1">
      <alignment horizontal="left" vertical="top"/>
    </xf>
    <xf numFmtId="3" fontId="13" fillId="0" borderId="0" xfId="19" applyNumberFormat="1" applyFill="1" applyBorder="1" applyAlignment="1">
      <alignment horizontal="left" vertical="top"/>
    </xf>
    <xf numFmtId="9" fontId="13" fillId="0" borderId="0" xfId="18" applyFont="1" applyFill="1" applyBorder="1" applyAlignment="1">
      <alignment horizontal="left" vertical="top"/>
    </xf>
    <xf numFmtId="3" fontId="19" fillId="6" borderId="9" xfId="19" applyNumberFormat="1" applyFont="1" applyFill="1" applyBorder="1" applyAlignment="1">
      <alignment horizontal="right" vertical="center"/>
    </xf>
    <xf numFmtId="0" fontId="17" fillId="3" borderId="9" xfId="19" applyFont="1" applyFill="1" applyBorder="1" applyAlignment="1">
      <alignment horizontal="right" vertical="center"/>
    </xf>
    <xf numFmtId="0" fontId="18" fillId="8" borderId="9" xfId="0" applyFont="1" applyFill="1" applyBorder="1" applyAlignment="1">
      <alignment horizontal="left" vertical="top" wrapText="1"/>
    </xf>
    <xf numFmtId="0" fontId="18" fillId="8" borderId="9" xfId="0" applyFont="1" applyFill="1" applyBorder="1" applyAlignment="1">
      <alignment horizontal="center" vertical="top" wrapText="1"/>
    </xf>
    <xf numFmtId="0" fontId="18" fillId="6" borderId="9" xfId="0" applyFont="1" applyFill="1" applyBorder="1" applyAlignment="1">
      <alignment horizontal="left" vertical="top" wrapText="1"/>
    </xf>
    <xf numFmtId="0" fontId="18" fillId="9" borderId="9" xfId="0" applyFont="1" applyFill="1" applyBorder="1" applyAlignment="1">
      <alignment horizontal="right" vertical="top" wrapText="1"/>
    </xf>
    <xf numFmtId="0" fontId="17" fillId="6" borderId="9" xfId="0" applyFont="1" applyFill="1" applyBorder="1" applyAlignment="1">
      <alignment vertical="top" wrapText="1"/>
    </xf>
    <xf numFmtId="0" fontId="17" fillId="6" borderId="9" xfId="0" applyFont="1" applyFill="1" applyBorder="1" applyAlignment="1">
      <alignment horizontal="left" vertical="top" wrapText="1"/>
    </xf>
    <xf numFmtId="0" fontId="17" fillId="9" borderId="9" xfId="0" applyFont="1" applyFill="1" applyBorder="1" applyAlignment="1">
      <alignment horizontal="right" vertical="top" wrapText="1"/>
    </xf>
    <xf numFmtId="0" fontId="17" fillId="8" borderId="9" xfId="0" applyFont="1" applyFill="1" applyBorder="1" applyAlignment="1">
      <alignment horizontal="left" vertical="top" wrapText="1"/>
    </xf>
    <xf numFmtId="0" fontId="17" fillId="8" borderId="9" xfId="0" applyFont="1" applyFill="1" applyBorder="1" applyAlignment="1">
      <alignment vertical="top" wrapText="1"/>
    </xf>
    <xf numFmtId="0" fontId="4" fillId="10" borderId="9" xfId="9" applyFill="1" applyBorder="1" applyAlignment="1" applyProtection="1">
      <alignment horizontal="left" vertical="top" wrapText="1"/>
    </xf>
    <xf numFmtId="0" fontId="17" fillId="10" borderId="9" xfId="0" applyFont="1" applyFill="1" applyBorder="1" applyAlignment="1">
      <alignment vertical="top" wrapText="1"/>
    </xf>
    <xf numFmtId="0" fontId="4" fillId="8" borderId="9" xfId="9" applyFill="1" applyBorder="1" applyAlignment="1" applyProtection="1">
      <alignment horizontal="left" vertical="top" wrapText="1"/>
    </xf>
    <xf numFmtId="3" fontId="17" fillId="3" borderId="9" xfId="19" applyNumberFormat="1" applyFont="1" applyFill="1" applyBorder="1" applyAlignment="1">
      <alignment horizontal="right" vertical="center"/>
    </xf>
    <xf numFmtId="0" fontId="14" fillId="11" borderId="8" xfId="19" applyFont="1" applyFill="1" applyBorder="1" applyAlignment="1">
      <alignment horizontal="center" vertical="center" wrapText="1"/>
    </xf>
    <xf numFmtId="0" fontId="14" fillId="4" borderId="8" xfId="19" applyFont="1" applyFill="1" applyBorder="1" applyAlignment="1">
      <alignment horizontal="center" vertical="center" wrapText="1"/>
    </xf>
    <xf numFmtId="3" fontId="19" fillId="3" borderId="9" xfId="19" applyNumberFormat="1" applyFont="1" applyFill="1" applyBorder="1" applyAlignment="1">
      <alignment horizontal="right" vertical="center"/>
    </xf>
    <xf numFmtId="0" fontId="22" fillId="0" borderId="0" xfId="19" applyFont="1" applyFill="1" applyBorder="1" applyAlignment="1">
      <alignment horizontal="left" vertical="top"/>
    </xf>
    <xf numFmtId="0" fontId="15" fillId="0" borderId="0" xfId="19" applyFont="1" applyFill="1" applyBorder="1" applyAlignment="1">
      <alignment horizontal="left" vertical="top"/>
    </xf>
    <xf numFmtId="0" fontId="9" fillId="0" borderId="0" xfId="0" applyFont="1"/>
    <xf numFmtId="0" fontId="19" fillId="3" borderId="9" xfId="19" applyFont="1" applyFill="1" applyBorder="1" applyAlignment="1">
      <alignment horizontal="right" vertical="center"/>
    </xf>
    <xf numFmtId="3" fontId="17" fillId="9" borderId="9" xfId="0" applyNumberFormat="1" applyFont="1" applyFill="1" applyBorder="1" applyAlignment="1">
      <alignment horizontal="right" vertical="top" wrapText="1"/>
    </xf>
    <xf numFmtId="4" fontId="18" fillId="9" borderId="9" xfId="0" applyNumberFormat="1" applyFont="1" applyFill="1" applyBorder="1" applyAlignment="1">
      <alignment horizontal="right" vertical="top" wrapText="1"/>
    </xf>
    <xf numFmtId="0" fontId="17" fillId="0" borderId="0" xfId="0" applyFont="1" applyAlignment="1">
      <alignment vertical="center" wrapText="1"/>
    </xf>
    <xf numFmtId="3" fontId="18" fillId="9" borderId="9" xfId="0" applyNumberFormat="1" applyFont="1" applyFill="1" applyBorder="1" applyAlignment="1">
      <alignment horizontal="right" vertical="top" wrapText="1"/>
    </xf>
    <xf numFmtId="4" fontId="0" fillId="0" borderId="0" xfId="0" applyNumberFormat="1"/>
    <xf numFmtId="2" fontId="0" fillId="0" borderId="0" xfId="0" applyNumberFormat="1"/>
    <xf numFmtId="0" fontId="0" fillId="0" borderId="0" xfId="0"/>
    <xf numFmtId="3" fontId="23" fillId="3" borderId="9" xfId="19" applyNumberFormat="1" applyFont="1" applyFill="1" applyBorder="1" applyAlignment="1">
      <alignment horizontal="right" vertical="center"/>
    </xf>
    <xf numFmtId="165" fontId="23" fillId="3" borderId="9" xfId="19" applyNumberFormat="1" applyFont="1" applyFill="1" applyBorder="1" applyAlignment="1">
      <alignment horizontal="right" vertical="center"/>
    </xf>
    <xf numFmtId="0" fontId="0" fillId="0" borderId="0" xfId="0"/>
    <xf numFmtId="3" fontId="0" fillId="0" borderId="0" xfId="0" applyNumberFormat="1"/>
    <xf numFmtId="166" fontId="0" fillId="0" borderId="0" xfId="0" applyNumberFormat="1"/>
    <xf numFmtId="1" fontId="0" fillId="0" borderId="0" xfId="0" applyNumberFormat="1"/>
    <xf numFmtId="3" fontId="30" fillId="0" borderId="9" xfId="0" applyNumberFormat="1" applyFont="1" applyBorder="1" applyAlignment="1">
      <alignment horizontal="right" vertical="center"/>
    </xf>
    <xf numFmtId="0" fontId="30" fillId="0" borderId="9" xfId="0" applyFont="1" applyBorder="1" applyAlignment="1">
      <alignment horizontal="right" vertical="center"/>
    </xf>
    <xf numFmtId="3" fontId="31" fillId="0" borderId="9" xfId="0" applyNumberFormat="1" applyFont="1" applyBorder="1" applyAlignment="1">
      <alignment horizontal="right" vertical="center"/>
    </xf>
    <xf numFmtId="0" fontId="31" fillId="0" borderId="9" xfId="0" applyFont="1" applyBorder="1" applyAlignment="1">
      <alignment horizontal="right" vertical="center"/>
    </xf>
    <xf numFmtId="0" fontId="24" fillId="0" borderId="16" xfId="0" applyFont="1" applyBorder="1" applyAlignment="1">
      <alignment vertical="center"/>
    </xf>
    <xf numFmtId="0" fontId="0" fillId="0" borderId="0" xfId="0" applyAlignment="1"/>
    <xf numFmtId="0" fontId="0" fillId="0" borderId="0" xfId="0" applyAlignment="1">
      <alignment vertical="center"/>
    </xf>
    <xf numFmtId="0" fontId="26" fillId="0" borderId="0" xfId="0" applyFont="1" applyAlignment="1">
      <alignment vertical="center"/>
    </xf>
    <xf numFmtId="0" fontId="27" fillId="4" borderId="8" xfId="0" applyFont="1" applyFill="1" applyBorder="1" applyAlignment="1">
      <alignment horizontal="left" vertical="center"/>
    </xf>
    <xf numFmtId="0" fontId="27" fillId="4" borderId="8" xfId="0" applyFont="1" applyFill="1" applyBorder="1" applyAlignment="1">
      <alignment horizontal="right" vertical="center"/>
    </xf>
    <xf numFmtId="0" fontId="28" fillId="5" borderId="9" xfId="0" applyFont="1" applyFill="1" applyBorder="1" applyAlignment="1">
      <alignment horizontal="left" vertical="center"/>
    </xf>
    <xf numFmtId="0" fontId="29" fillId="5" borderId="9" xfId="0" applyFont="1" applyFill="1" applyBorder="1" applyAlignment="1">
      <alignment horizontal="left" vertical="center"/>
    </xf>
    <xf numFmtId="0" fontId="0" fillId="6" borderId="0" xfId="0" applyFill="1"/>
    <xf numFmtId="0" fontId="32" fillId="7" borderId="20" xfId="0" applyFont="1" applyFill="1" applyBorder="1" applyAlignment="1">
      <alignment horizontal="left" vertical="center" wrapText="1"/>
    </xf>
    <xf numFmtId="0" fontId="32" fillId="7" borderId="20" xfId="0" applyFont="1" applyFill="1" applyBorder="1" applyAlignment="1">
      <alignment horizontal="center" vertical="top" wrapText="1"/>
    </xf>
    <xf numFmtId="0" fontId="4" fillId="6" borderId="20" xfId="9" applyFill="1" applyBorder="1" applyAlignment="1" applyProtection="1">
      <alignment vertical="top" wrapText="1"/>
    </xf>
    <xf numFmtId="0" fontId="32" fillId="6" borderId="20" xfId="0" applyFont="1" applyFill="1" applyBorder="1" applyAlignment="1">
      <alignment horizontal="left" vertical="center" wrapText="1" indent="2"/>
    </xf>
    <xf numFmtId="0" fontId="33" fillId="6" borderId="20" xfId="0" applyFont="1" applyFill="1" applyBorder="1" applyAlignment="1">
      <alignment vertical="top"/>
    </xf>
    <xf numFmtId="3" fontId="33" fillId="6" borderId="20" xfId="0" applyNumberFormat="1" applyFont="1" applyFill="1" applyBorder="1" applyAlignment="1">
      <alignment vertical="top"/>
    </xf>
    <xf numFmtId="0" fontId="17" fillId="10" borderId="9" xfId="0" applyFont="1" applyFill="1" applyBorder="1" applyAlignment="1">
      <alignment horizontal="left" vertical="top" wrapText="1"/>
    </xf>
    <xf numFmtId="0" fontId="20" fillId="6" borderId="11" xfId="0" applyFont="1" applyFill="1" applyBorder="1" applyAlignment="1">
      <alignment horizontal="left" vertical="center"/>
    </xf>
    <xf numFmtId="0" fontId="0" fillId="0" borderId="11" xfId="0" applyBorder="1"/>
    <xf numFmtId="0" fontId="21" fillId="8" borderId="13" xfId="0" applyFont="1" applyFill="1" applyBorder="1" applyAlignment="1">
      <alignment horizontal="left" vertical="top" wrapText="1"/>
    </xf>
    <xf numFmtId="0" fontId="21" fillId="8" borderId="14" xfId="0" applyFont="1" applyFill="1" applyBorder="1" applyAlignment="1">
      <alignment horizontal="left" vertical="top" wrapText="1"/>
    </xf>
    <xf numFmtId="0" fontId="21" fillId="8" borderId="15" xfId="0" applyFont="1" applyFill="1" applyBorder="1" applyAlignment="1">
      <alignment horizontal="left" vertical="top" wrapText="1"/>
    </xf>
    <xf numFmtId="0" fontId="21" fillId="6" borderId="13" xfId="0" applyFont="1" applyFill="1" applyBorder="1" applyAlignment="1">
      <alignment horizontal="left" vertical="top" wrapText="1"/>
    </xf>
    <xf numFmtId="0" fontId="21" fillId="6" borderId="14" xfId="0" applyFont="1" applyFill="1" applyBorder="1" applyAlignment="1">
      <alignment horizontal="left" vertical="top" wrapText="1"/>
    </xf>
    <xf numFmtId="0" fontId="21" fillId="6" borderId="15" xfId="0" applyFont="1" applyFill="1" applyBorder="1" applyAlignment="1">
      <alignment horizontal="left" vertical="top" wrapText="1"/>
    </xf>
    <xf numFmtId="0" fontId="20" fillId="6" borderId="0" xfId="0" applyFont="1" applyFill="1" applyAlignment="1">
      <alignment horizontal="left" vertical="center"/>
    </xf>
    <xf numFmtId="0" fontId="0" fillId="0" borderId="0" xfId="0"/>
    <xf numFmtId="0" fontId="0" fillId="6" borderId="0" xfId="0" applyFill="1" applyAlignment="1">
      <alignment horizontal="left" vertical="center"/>
    </xf>
    <xf numFmtId="0" fontId="0" fillId="6" borderId="11" xfId="0" applyFill="1" applyBorder="1" applyAlignment="1">
      <alignment horizontal="left" vertical="center"/>
    </xf>
    <xf numFmtId="0" fontId="15" fillId="6" borderId="10" xfId="19" applyFont="1" applyFill="1" applyBorder="1" applyAlignment="1">
      <alignment horizontal="center" vertical="center" wrapText="1"/>
    </xf>
    <xf numFmtId="0" fontId="15" fillId="6" borderId="11" xfId="19" applyFont="1" applyFill="1" applyBorder="1" applyAlignment="1">
      <alignment horizontal="center" vertical="center" wrapText="1"/>
    </xf>
    <xf numFmtId="0" fontId="15" fillId="6" borderId="12" xfId="19" applyFont="1" applyFill="1" applyBorder="1" applyAlignment="1">
      <alignment horizontal="center" vertical="center" wrapText="1"/>
    </xf>
    <xf numFmtId="0" fontId="17" fillId="6" borderId="13" xfId="19" applyFont="1" applyFill="1" applyBorder="1" applyAlignment="1">
      <alignment horizontal="right" vertical="center"/>
    </xf>
    <xf numFmtId="0" fontId="17" fillId="6" borderId="14" xfId="19" applyFont="1" applyFill="1" applyBorder="1" applyAlignment="1">
      <alignment horizontal="right" vertical="center"/>
    </xf>
    <xf numFmtId="0" fontId="17" fillId="6" borderId="15" xfId="19" applyFont="1" applyFill="1" applyBorder="1" applyAlignment="1">
      <alignment horizontal="right" vertical="center"/>
    </xf>
    <xf numFmtId="0" fontId="28" fillId="6" borderId="17" xfId="0" applyFont="1" applyFill="1" applyBorder="1" applyAlignment="1">
      <alignment horizontal="center" vertical="center"/>
    </xf>
    <xf numFmtId="0" fontId="28" fillId="6" borderId="18" xfId="0" applyFont="1" applyFill="1" applyBorder="1" applyAlignment="1">
      <alignment horizontal="center" vertical="center"/>
    </xf>
    <xf numFmtId="0" fontId="28" fillId="6" borderId="19" xfId="0" applyFont="1" applyFill="1" applyBorder="1" applyAlignment="1">
      <alignment horizontal="center" vertical="center"/>
    </xf>
    <xf numFmtId="0" fontId="30" fillId="0" borderId="13" xfId="0" applyFont="1" applyBorder="1" applyAlignment="1">
      <alignment horizontal="right" vertical="center"/>
    </xf>
    <xf numFmtId="0" fontId="30" fillId="0" borderId="14" xfId="0" applyFont="1" applyBorder="1" applyAlignment="1">
      <alignment horizontal="right" vertical="center"/>
    </xf>
    <xf numFmtId="0" fontId="30" fillId="0" borderId="15" xfId="0" applyFont="1" applyBorder="1" applyAlignment="1">
      <alignment horizontal="right" vertical="center"/>
    </xf>
  </cellXfs>
  <cellStyles count="20">
    <cellStyle name="Body: normal cell" xfId="2" xr:uid="{00000000-0005-0000-0000-000000000000}"/>
    <cellStyle name="Followed Hyperlink" xfId="10" builtinId="9" customBuiltin="1"/>
    <cellStyle name="Font: Calibri, 9pt regular" xfId="8" xr:uid="{00000000-0005-0000-0000-000002000000}"/>
    <cellStyle name="Footnotes: all except top row" xfId="11" xr:uid="{00000000-0005-0000-0000-000003000000}"/>
    <cellStyle name="Footnotes: top row" xfId="6" xr:uid="{00000000-0005-0000-0000-000004000000}"/>
    <cellStyle name="Header: bottom row" xfId="1" xr:uid="{00000000-0005-0000-0000-000005000000}"/>
    <cellStyle name="Header: top rows" xfId="3" xr:uid="{00000000-0005-0000-0000-000006000000}"/>
    <cellStyle name="Hyperlink" xfId="9" builtinId="8" customBuiltin="1"/>
    <cellStyle name="Normal" xfId="0" builtinId="0"/>
    <cellStyle name="Normal 2" xfId="19" xr:uid="{00000000-0005-0000-0000-000009000000}"/>
    <cellStyle name="Normal 3" xfId="13" xr:uid="{00000000-0005-0000-0000-00000A000000}"/>
    <cellStyle name="Normal 4" xfId="14" xr:uid="{00000000-0005-0000-0000-00000B000000}"/>
    <cellStyle name="Normal 5" xfId="15" xr:uid="{00000000-0005-0000-0000-00000C000000}"/>
    <cellStyle name="Normal 58" xfId="17" xr:uid="{00000000-0005-0000-0000-00000D000000}"/>
    <cellStyle name="Normal 6" xfId="16" xr:uid="{00000000-0005-0000-0000-00000E000000}"/>
    <cellStyle name="Parent row" xfId="5" xr:uid="{00000000-0005-0000-0000-00000F000000}"/>
    <cellStyle name="Percent" xfId="18" builtinId="5"/>
    <cellStyle name="Section Break" xfId="7" xr:uid="{00000000-0005-0000-0000-000011000000}"/>
    <cellStyle name="Section Break: parent row" xfId="4" xr:uid="{00000000-0005-0000-0000-000012000000}"/>
    <cellStyle name="Table title" xfId="12" xr:uid="{00000000-0005-0000-0000-000013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7:AK17"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 displayName="Table1" ref="A26:AK34"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43:AK44"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 displayName="Table15" ref="A54:AK59" totalsRowShown="0">
  <tableColumns count="3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eb-one.gc.ca/nrg/ntgrtd/ftr/2016/index-eng.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oee.nrcan.gc.ca/corporate/statistics/neud/dpa/showTable.cfm?type=CP&amp;sector=id&amp;juris=ca&amp;rn=11&amp;page=0" TargetMode="External"/><Relationship Id="rId13" Type="http://schemas.openxmlformats.org/officeDocument/2006/relationships/hyperlink" Target="http://oee.nrcan.gc.ca/corporate/statistics/neud/dpa/showTable.cfm?type=CP&amp;sector=id&amp;juris=ca&amp;rn=16&amp;page=0" TargetMode="External"/><Relationship Id="rId18" Type="http://schemas.openxmlformats.org/officeDocument/2006/relationships/hyperlink" Target="http://oee.nrcan.gc.ca/corporate/statistics/neud/dpa/showTable.cfm?type=CP&amp;sector=id&amp;juris=ca&amp;rn=40&amp;page=0" TargetMode="External"/><Relationship Id="rId3" Type="http://schemas.openxmlformats.org/officeDocument/2006/relationships/hyperlink" Target="http://oee.nrcan.gc.ca/corporate/statistics/neud/dpa/showTable.cfm?type=CP&amp;sector=id&amp;juris=ca&amp;rn=47&amp;page=0" TargetMode="External"/><Relationship Id="rId21" Type="http://schemas.openxmlformats.org/officeDocument/2006/relationships/hyperlink" Target="http://oee.nrcan.gc.ca/corporate/statistics/neud/dpa/showTable.cfm?type=CP&amp;sector=id&amp;juris=ca&amp;rn=38&amp;page=0" TargetMode="External"/><Relationship Id="rId7" Type="http://schemas.openxmlformats.org/officeDocument/2006/relationships/hyperlink" Target="http://oee.nrcan.gc.ca/corporate/statistics/neud/dpa/showTable.cfm?type=CP&amp;sector=id&amp;juris=ca&amp;rn=10&amp;page=0" TargetMode="External"/><Relationship Id="rId12" Type="http://schemas.openxmlformats.org/officeDocument/2006/relationships/hyperlink" Target="http://oee.nrcan.gc.ca/corporate/statistics/neud/dpa/showTable.cfm?type=CP&amp;sector=id&amp;juris=ca&amp;rn=15&amp;page=0" TargetMode="External"/><Relationship Id="rId17" Type="http://schemas.openxmlformats.org/officeDocument/2006/relationships/hyperlink" Target="http://oee.nrcan.gc.ca/corporate/statistics/neud/dpa/showTable.cfm?type=CP&amp;sector=id&amp;juris=ca&amp;rn=39&amp;page=0" TargetMode="External"/><Relationship Id="rId2" Type="http://schemas.openxmlformats.org/officeDocument/2006/relationships/hyperlink" Target="http://oee.nrcan.gc.ca/corporate/statistics/neud/dpa/showTable.cfm?type=CP&amp;sector=id&amp;juris=ca&amp;rn=49&amp;page=0" TargetMode="External"/><Relationship Id="rId16" Type="http://schemas.openxmlformats.org/officeDocument/2006/relationships/hyperlink" Target="http://oee.nrcan.gc.ca/corporate/statistics/neud/dpa/showTable.cfm?type=CP&amp;sector=id&amp;juris=ca&amp;rn=37&amp;page=0" TargetMode="External"/><Relationship Id="rId20" Type="http://schemas.openxmlformats.org/officeDocument/2006/relationships/hyperlink" Target="http://oee.nrcan.gc.ca/corporate/statistics/neud/dpa/showTable.cfm?type=CP&amp;sector=id&amp;juris=ca&amp;rn=42&amp;page=0" TargetMode="External"/><Relationship Id="rId1" Type="http://schemas.openxmlformats.org/officeDocument/2006/relationships/hyperlink" Target="http://oee.nrcan.gc.ca/corporate/statistics/neud/dpa/showTable.cfm?type=CP&amp;sector=id&amp;juris=ca&amp;rn=48&amp;page=0" TargetMode="External"/><Relationship Id="rId6" Type="http://schemas.openxmlformats.org/officeDocument/2006/relationships/hyperlink" Target="http://oee.nrcan.gc.ca/corporate/statistics/neud/dpa/showTable.cfm?type=CP&amp;sector=id&amp;juris=ca&amp;rn=9&amp;page=0" TargetMode="External"/><Relationship Id="rId11" Type="http://schemas.openxmlformats.org/officeDocument/2006/relationships/hyperlink" Target="http://oee.nrcan.gc.ca/corporate/statistics/neud/dpa/showTable.cfm?type=CP&amp;sector=id&amp;juris=ca&amp;rn=14&amp;page=0" TargetMode="External"/><Relationship Id="rId5" Type="http://schemas.openxmlformats.org/officeDocument/2006/relationships/hyperlink" Target="http://oee.nrcan.gc.ca/corporate/statistics/neud/dpa/showTable.cfm?type=CP&amp;sector=id&amp;juris=ca&amp;rn=36&amp;page=0" TargetMode="External"/><Relationship Id="rId15" Type="http://schemas.openxmlformats.org/officeDocument/2006/relationships/hyperlink" Target="http://oee.nrcan.gc.ca/corporate/statistics/neud/dpa/showTable.cfm?type=CP&amp;sector=id&amp;juris=ca&amp;rn=46&amp;page=0" TargetMode="External"/><Relationship Id="rId10" Type="http://schemas.openxmlformats.org/officeDocument/2006/relationships/hyperlink" Target="http://oee.nrcan.gc.ca/corporate/statistics/neud/dpa/showTable.cfm?type=CP&amp;sector=id&amp;juris=ca&amp;rn=13&amp;page=0" TargetMode="External"/><Relationship Id="rId19" Type="http://schemas.openxmlformats.org/officeDocument/2006/relationships/hyperlink" Target="http://oee.nrcan.gc.ca/corporate/statistics/neud/dpa/showTable.cfm?type=CP&amp;sector=id&amp;juris=ca&amp;rn=41&amp;page=0" TargetMode="External"/><Relationship Id="rId4" Type="http://schemas.openxmlformats.org/officeDocument/2006/relationships/hyperlink" Target="http://oee.nrcan.gc.ca/corporate/statistics/neud/dpa/showTable.cfm?type=CP&amp;sector=id&amp;juris=ca&amp;rn=50&amp;page=0" TargetMode="External"/><Relationship Id="rId9" Type="http://schemas.openxmlformats.org/officeDocument/2006/relationships/hyperlink" Target="http://oee.nrcan.gc.ca/corporate/statistics/neud/dpa/showTable.cfm?type=CP&amp;sector=id&amp;juris=ca&amp;rn=12&amp;page=0" TargetMode="External"/><Relationship Id="rId14" Type="http://schemas.openxmlformats.org/officeDocument/2006/relationships/hyperlink" Target="http://oee.nrcan.gc.ca/corporate/statistics/neud/dpa/showTable.cfm?type=CP&amp;sector=id&amp;juris=ca&amp;rn=1&amp;page=0" TargetMode="External"/><Relationship Id="rId22" Type="http://schemas.openxmlformats.org/officeDocument/2006/relationships/hyperlink" Target="http://oee.nrcan.gc.ca/corporate/statistics/neud/dpa/showTable.cfm?type=CP&amp;sector=agr&amp;juris=ca&amp;rn=1&amp;page=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5.statcan.gc.ca/cansim/a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topLeftCell="A21" workbookViewId="0">
      <selection activeCell="B16" sqref="B16"/>
    </sheetView>
  </sheetViews>
  <sheetFormatPr defaultColWidth="8.85546875" defaultRowHeight="15" x14ac:dyDescent="0.25"/>
  <cols>
    <col min="1" max="1" width="9.85546875" bestFit="1" customWidth="1"/>
    <col min="2" max="2" width="58.140625" customWidth="1"/>
    <col min="3" max="3" width="6.42578125" customWidth="1"/>
    <col min="4" max="4" width="44.140625" style="4" customWidth="1"/>
    <col min="5" max="5" width="60.42578125" customWidth="1"/>
  </cols>
  <sheetData>
    <row r="1" spans="1:2" x14ac:dyDescent="0.25">
      <c r="A1" s="1" t="s">
        <v>15</v>
      </c>
    </row>
    <row r="3" spans="1:2" s="4" customFormat="1" x14ac:dyDescent="0.25">
      <c r="A3" s="1" t="s">
        <v>5</v>
      </c>
      <c r="B3" s="3" t="s">
        <v>329</v>
      </c>
    </row>
    <row r="4" spans="1:2" s="4" customFormat="1" x14ac:dyDescent="0.25">
      <c r="B4" s="4" t="s">
        <v>139</v>
      </c>
    </row>
    <row r="5" spans="1:2" s="4" customFormat="1" x14ac:dyDescent="0.25">
      <c r="B5" s="2">
        <v>2017</v>
      </c>
    </row>
    <row r="6" spans="1:2" s="4" customFormat="1" x14ac:dyDescent="0.25">
      <c r="B6" s="4" t="s">
        <v>262</v>
      </c>
    </row>
    <row r="7" spans="1:2" s="4" customFormat="1" ht="26.25" x14ac:dyDescent="0.25">
      <c r="B7" s="13" t="s">
        <v>263</v>
      </c>
    </row>
    <row r="8" spans="1:2" s="4" customFormat="1" x14ac:dyDescent="0.25">
      <c r="B8" s="14" t="s">
        <v>285</v>
      </c>
    </row>
    <row r="9" spans="1:2" s="4" customFormat="1" x14ac:dyDescent="0.25"/>
    <row r="10" spans="1:2" s="4" customFormat="1" x14ac:dyDescent="0.25">
      <c r="B10" s="3" t="s">
        <v>330</v>
      </c>
    </row>
    <row r="11" spans="1:2" s="4" customFormat="1" x14ac:dyDescent="0.25">
      <c r="B11" s="4" t="s">
        <v>260</v>
      </c>
    </row>
    <row r="12" spans="1:2" s="4" customFormat="1" x14ac:dyDescent="0.25">
      <c r="B12" s="12">
        <v>2017</v>
      </c>
    </row>
    <row r="13" spans="1:2" s="4" customFormat="1" x14ac:dyDescent="0.25">
      <c r="B13" s="4" t="s">
        <v>264</v>
      </c>
    </row>
    <row r="14" spans="1:2" s="4" customFormat="1" x14ac:dyDescent="0.25">
      <c r="B14" s="5" t="s">
        <v>261</v>
      </c>
    </row>
    <row r="15" spans="1:2" s="4" customFormat="1" x14ac:dyDescent="0.25">
      <c r="B15" s="14" t="s">
        <v>331</v>
      </c>
    </row>
    <row r="16" spans="1:2" s="4" customFormat="1" x14ac:dyDescent="0.25"/>
    <row r="17" spans="1:2" s="4" customFormat="1" x14ac:dyDescent="0.25">
      <c r="B17" s="3" t="s">
        <v>68</v>
      </c>
    </row>
    <row r="18" spans="1:2" s="4" customFormat="1" x14ac:dyDescent="0.25">
      <c r="B18" s="4" t="s">
        <v>139</v>
      </c>
    </row>
    <row r="19" spans="1:2" s="4" customFormat="1" x14ac:dyDescent="0.25">
      <c r="B19" s="2">
        <v>2017</v>
      </c>
    </row>
    <row r="20" spans="1:2" s="4" customFormat="1" x14ac:dyDescent="0.25">
      <c r="B20" s="4" t="s">
        <v>140</v>
      </c>
    </row>
    <row r="21" spans="1:2" s="4" customFormat="1" x14ac:dyDescent="0.25">
      <c r="B21" s="5" t="s">
        <v>265</v>
      </c>
    </row>
    <row r="22" spans="1:2" s="4" customFormat="1" x14ac:dyDescent="0.25">
      <c r="B22" s="4" t="s">
        <v>141</v>
      </c>
    </row>
    <row r="23" spans="1:2" s="4" customFormat="1" x14ac:dyDescent="0.25"/>
    <row r="24" spans="1:2" x14ac:dyDescent="0.25">
      <c r="B24" s="3" t="s">
        <v>142</v>
      </c>
    </row>
    <row r="25" spans="1:2" x14ac:dyDescent="0.25">
      <c r="B25" s="4" t="s">
        <v>143</v>
      </c>
    </row>
    <row r="26" spans="1:2" x14ac:dyDescent="0.25">
      <c r="B26" s="2">
        <v>2017</v>
      </c>
    </row>
    <row r="27" spans="1:2" s="4" customFormat="1" x14ac:dyDescent="0.25">
      <c r="B27" s="4" t="s">
        <v>144</v>
      </c>
    </row>
    <row r="28" spans="1:2" x14ac:dyDescent="0.25">
      <c r="B28" s="5" t="s">
        <v>145</v>
      </c>
    </row>
    <row r="29" spans="1:2" s="4" customFormat="1" x14ac:dyDescent="0.25">
      <c r="B29" s="4" t="s">
        <v>146</v>
      </c>
    </row>
    <row r="30" spans="1:2" s="4" customFormat="1" x14ac:dyDescent="0.25"/>
    <row r="31" spans="1:2" x14ac:dyDescent="0.25">
      <c r="A31" s="1" t="s">
        <v>13</v>
      </c>
    </row>
    <row r="32" spans="1:2" s="4" customFormat="1" x14ac:dyDescent="0.25">
      <c r="A32" s="6" t="s">
        <v>16</v>
      </c>
    </row>
    <row r="33" spans="1:2" s="4" customFormat="1" x14ac:dyDescent="0.25">
      <c r="A33" s="6" t="s">
        <v>17</v>
      </c>
    </row>
    <row r="34" spans="1:2" s="4" customFormat="1" x14ac:dyDescent="0.25">
      <c r="A34" s="6" t="s">
        <v>18</v>
      </c>
    </row>
    <row r="35" spans="1:2" s="4" customFormat="1" x14ac:dyDescent="0.25">
      <c r="A35" s="1"/>
    </row>
    <row r="36" spans="1:2" x14ac:dyDescent="0.25">
      <c r="A36" s="6" t="s">
        <v>266</v>
      </c>
    </row>
    <row r="37" spans="1:2" x14ac:dyDescent="0.25">
      <c r="A37" s="6"/>
    </row>
    <row r="38" spans="1:2" x14ac:dyDescent="0.25">
      <c r="A38" t="s">
        <v>148</v>
      </c>
    </row>
    <row r="39" spans="1:2" x14ac:dyDescent="0.25">
      <c r="A39" t="s">
        <v>149</v>
      </c>
    </row>
    <row r="41" spans="1:2" s="4" customFormat="1" x14ac:dyDescent="0.25">
      <c r="A41" s="4" t="s">
        <v>150</v>
      </c>
    </row>
    <row r="42" spans="1:2" x14ac:dyDescent="0.25">
      <c r="A42" t="s">
        <v>151</v>
      </c>
    </row>
    <row r="43" spans="1:2" s="4" customFormat="1" x14ac:dyDescent="0.25">
      <c r="A43" s="4" t="s">
        <v>152</v>
      </c>
    </row>
    <row r="44" spans="1:2" s="4" customFormat="1" x14ac:dyDescent="0.25">
      <c r="A44" s="4" t="s">
        <v>153</v>
      </c>
    </row>
    <row r="45" spans="1:2" s="4" customFormat="1" x14ac:dyDescent="0.25"/>
    <row r="46" spans="1:2" s="4" customFormat="1" x14ac:dyDescent="0.25">
      <c r="A46" s="6" t="s">
        <v>147</v>
      </c>
    </row>
    <row r="47" spans="1:2" s="4" customFormat="1" x14ac:dyDescent="0.25"/>
    <row r="48" spans="1:2" s="4" customFormat="1" x14ac:dyDescent="0.25">
      <c r="A48" s="4">
        <v>947817120</v>
      </c>
      <c r="B48" s="4" t="s">
        <v>205</v>
      </c>
    </row>
    <row r="49" s="4" customFormat="1" x14ac:dyDescent="0.25"/>
  </sheetData>
  <hyperlinks>
    <hyperlink ref="B28" r:id="rId1" xr:uid="{00000000-0004-0000-0000-000000000000}"/>
  </hyperlinks>
  <pageMargins left="0.7" right="0.7" top="0.75" bottom="0.75" header="0.3" footer="0.3"/>
  <pageSetup orientation="portrait" horizontalDpi="1200" verticalDpi="120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1"/>
  <sheetViews>
    <sheetView workbookViewId="0">
      <selection activeCell="E38" sqref="E38"/>
    </sheetView>
  </sheetViews>
  <sheetFormatPr defaultRowHeight="15" x14ac:dyDescent="0.25"/>
  <cols>
    <col min="1" max="1" width="59" bestFit="1" customWidth="1"/>
    <col min="2" max="3" width="8.5703125" bestFit="1" customWidth="1"/>
    <col min="4" max="4" width="7.85546875" bestFit="1" customWidth="1"/>
    <col min="5" max="5" width="35.140625" bestFit="1" customWidth="1"/>
  </cols>
  <sheetData>
    <row r="1" spans="1:5" ht="17.25" thickBot="1" x14ac:dyDescent="0.3">
      <c r="A1" s="69" t="s">
        <v>272</v>
      </c>
      <c r="B1" s="70"/>
      <c r="C1" s="70"/>
      <c r="D1" s="70"/>
      <c r="E1" s="70"/>
    </row>
    <row r="2" spans="1:5" ht="17.25" thickBot="1" x14ac:dyDescent="0.3">
      <c r="A2" s="69" t="s">
        <v>273</v>
      </c>
      <c r="B2" s="70"/>
      <c r="C2" s="70"/>
      <c r="D2" s="70"/>
      <c r="E2" s="70"/>
    </row>
    <row r="3" spans="1:5" x14ac:dyDescent="0.25">
      <c r="A3" s="71"/>
      <c r="B3" s="70"/>
      <c r="C3" s="70"/>
      <c r="D3" s="70"/>
      <c r="E3" s="70"/>
    </row>
    <row r="4" spans="1:5" ht="15.75" thickBot="1" x14ac:dyDescent="0.3">
      <c r="A4" s="72" t="s">
        <v>274</v>
      </c>
      <c r="B4" s="70"/>
      <c r="C4" s="70"/>
      <c r="D4" s="70"/>
      <c r="E4" s="70"/>
    </row>
    <row r="5" spans="1:5" ht="15.75" thickBot="1" x14ac:dyDescent="0.3">
      <c r="A5" s="73"/>
      <c r="B5" s="74" t="s">
        <v>275</v>
      </c>
      <c r="C5" s="74" t="s">
        <v>276</v>
      </c>
      <c r="D5" s="74" t="s">
        <v>277</v>
      </c>
      <c r="E5" s="74" t="s">
        <v>155</v>
      </c>
    </row>
    <row r="6" spans="1:5" ht="15.75" thickBot="1" x14ac:dyDescent="0.3">
      <c r="A6" s="75"/>
      <c r="B6" s="103" t="s">
        <v>43</v>
      </c>
      <c r="C6" s="104"/>
      <c r="D6" s="104"/>
      <c r="E6" s="105"/>
    </row>
    <row r="7" spans="1:5" ht="15.75" thickBot="1" x14ac:dyDescent="0.3">
      <c r="A7" s="76" t="s">
        <v>163</v>
      </c>
      <c r="B7" s="106"/>
      <c r="C7" s="107"/>
      <c r="D7" s="107"/>
      <c r="E7" s="108"/>
    </row>
    <row r="8" spans="1:5" ht="15.75" thickBot="1" x14ac:dyDescent="0.3">
      <c r="A8" s="75" t="s">
        <v>44</v>
      </c>
      <c r="B8" s="65">
        <v>257968</v>
      </c>
      <c r="C8" s="65">
        <v>165015</v>
      </c>
      <c r="D8" s="65">
        <v>237218</v>
      </c>
      <c r="E8" s="65">
        <v>660200</v>
      </c>
    </row>
    <row r="9" spans="1:5" ht="15.75" thickBot="1" x14ac:dyDescent="0.3">
      <c r="A9" s="75" t="s">
        <v>45</v>
      </c>
      <c r="B9" s="65">
        <v>132885</v>
      </c>
      <c r="C9" s="65">
        <v>35235</v>
      </c>
      <c r="D9" s="66" t="s">
        <v>21</v>
      </c>
      <c r="E9" s="65">
        <v>168121</v>
      </c>
    </row>
    <row r="10" spans="1:5" ht="15.75" thickBot="1" x14ac:dyDescent="0.3">
      <c r="A10" s="75" t="s">
        <v>46</v>
      </c>
      <c r="B10" s="65">
        <v>11929</v>
      </c>
      <c r="C10" s="65">
        <v>12832</v>
      </c>
      <c r="D10" s="66" t="s">
        <v>21</v>
      </c>
      <c r="E10" s="65">
        <v>24761</v>
      </c>
    </row>
    <row r="11" spans="1:5" ht="15.75" thickBot="1" x14ac:dyDescent="0.3">
      <c r="A11" s="75" t="s">
        <v>165</v>
      </c>
      <c r="B11" s="66">
        <v>16</v>
      </c>
      <c r="C11" s="66">
        <v>-4</v>
      </c>
      <c r="D11" s="66" t="s">
        <v>47</v>
      </c>
      <c r="E11" s="66">
        <v>13</v>
      </c>
    </row>
    <row r="12" spans="1:5" ht="15.75" thickBot="1" x14ac:dyDescent="0.3">
      <c r="A12" s="75" t="s">
        <v>166</v>
      </c>
      <c r="B12" s="65">
        <v>21959</v>
      </c>
      <c r="C12" s="65">
        <v>6038</v>
      </c>
      <c r="D12" s="66" t="s">
        <v>21</v>
      </c>
      <c r="E12" s="65">
        <v>27997</v>
      </c>
    </row>
    <row r="13" spans="1:5" ht="15.75" thickBot="1" x14ac:dyDescent="0.3">
      <c r="A13" s="75" t="s">
        <v>167</v>
      </c>
      <c r="B13" s="66" t="s">
        <v>47</v>
      </c>
      <c r="C13" s="66" t="s">
        <v>47</v>
      </c>
      <c r="D13" s="66" t="s">
        <v>47</v>
      </c>
      <c r="E13" s="66" t="s">
        <v>21</v>
      </c>
    </row>
    <row r="14" spans="1:5" ht="15.75" thickBot="1" x14ac:dyDescent="0.3">
      <c r="A14" s="75" t="s">
        <v>168</v>
      </c>
      <c r="B14" s="65">
        <v>4776</v>
      </c>
      <c r="C14" s="65">
        <v>-103069</v>
      </c>
      <c r="D14" s="66" t="s">
        <v>21</v>
      </c>
      <c r="E14" s="65">
        <v>-98293</v>
      </c>
    </row>
    <row r="15" spans="1:5" ht="15.75" thickBot="1" x14ac:dyDescent="0.3">
      <c r="A15" s="76" t="s">
        <v>169</v>
      </c>
      <c r="B15" s="67">
        <v>119845</v>
      </c>
      <c r="C15" s="67">
        <v>33500</v>
      </c>
      <c r="D15" s="67">
        <v>237218</v>
      </c>
      <c r="E15" s="67">
        <v>390562</v>
      </c>
    </row>
    <row r="16" spans="1:5" ht="15.75" thickBot="1" x14ac:dyDescent="0.3">
      <c r="A16" s="76" t="s">
        <v>171</v>
      </c>
      <c r="B16" s="106"/>
      <c r="C16" s="107"/>
      <c r="D16" s="107"/>
      <c r="E16" s="108"/>
    </row>
    <row r="17" spans="1:5" ht="15.75" thickBot="1" x14ac:dyDescent="0.3">
      <c r="A17" s="75" t="s">
        <v>42</v>
      </c>
      <c r="B17" s="66" t="s">
        <v>21</v>
      </c>
      <c r="C17" s="65">
        <v>18094</v>
      </c>
      <c r="D17" s="66" t="s">
        <v>47</v>
      </c>
      <c r="E17" s="65">
        <v>18094</v>
      </c>
    </row>
    <row r="18" spans="1:5" ht="15.75" thickBot="1" x14ac:dyDescent="0.3">
      <c r="A18" s="75" t="s">
        <v>278</v>
      </c>
      <c r="B18" s="66" t="s">
        <v>20</v>
      </c>
      <c r="C18" s="66" t="s">
        <v>20</v>
      </c>
      <c r="D18" s="66" t="s">
        <v>47</v>
      </c>
      <c r="E18" s="65">
        <v>66705</v>
      </c>
    </row>
    <row r="19" spans="1:5" ht="15.75" thickBot="1" x14ac:dyDescent="0.3">
      <c r="A19" s="76" t="s">
        <v>48</v>
      </c>
      <c r="B19" s="68" t="s">
        <v>20</v>
      </c>
      <c r="C19" s="68" t="s">
        <v>20</v>
      </c>
      <c r="D19" s="67">
        <v>237218</v>
      </c>
      <c r="E19" s="67">
        <v>439173</v>
      </c>
    </row>
    <row r="20" spans="1:5" ht="15.75" thickBot="1" x14ac:dyDescent="0.3">
      <c r="A20" s="75" t="s">
        <v>49</v>
      </c>
      <c r="B20" s="65">
        <v>7428</v>
      </c>
      <c r="C20" s="65">
        <v>7268</v>
      </c>
      <c r="D20" s="66" t="s">
        <v>47</v>
      </c>
      <c r="E20" s="66" t="s">
        <v>20</v>
      </c>
    </row>
    <row r="21" spans="1:5" ht="15.75" thickBot="1" x14ac:dyDescent="0.3">
      <c r="A21" s="75" t="s">
        <v>50</v>
      </c>
      <c r="B21" s="66" t="s">
        <v>20</v>
      </c>
      <c r="C21" s="66" t="s">
        <v>20</v>
      </c>
      <c r="D21" s="65">
        <v>237218</v>
      </c>
      <c r="E21" s="66" t="s">
        <v>20</v>
      </c>
    </row>
    <row r="22" spans="1:5" ht="15.75" thickBot="1" x14ac:dyDescent="0.3">
      <c r="A22" s="76" t="s">
        <v>51</v>
      </c>
      <c r="B22" s="67">
        <v>128600</v>
      </c>
      <c r="C22" s="68" t="s">
        <v>47</v>
      </c>
      <c r="D22" s="68" t="s">
        <v>47</v>
      </c>
      <c r="E22" s="67">
        <v>128600</v>
      </c>
    </row>
    <row r="23" spans="1:5" ht="15.75" thickBot="1" x14ac:dyDescent="0.3">
      <c r="A23" s="76" t="s">
        <v>176</v>
      </c>
      <c r="B23" s="67">
        <v>60498</v>
      </c>
      <c r="C23" s="68" t="s">
        <v>47</v>
      </c>
      <c r="D23" s="68" t="s">
        <v>47</v>
      </c>
      <c r="E23" s="67">
        <v>60498</v>
      </c>
    </row>
    <row r="24" spans="1:5" ht="15.75" thickBot="1" x14ac:dyDescent="0.3">
      <c r="A24" s="75" t="s">
        <v>177</v>
      </c>
      <c r="B24" s="65">
        <v>49778</v>
      </c>
      <c r="C24" s="66" t="s">
        <v>47</v>
      </c>
      <c r="D24" s="66" t="s">
        <v>47</v>
      </c>
      <c r="E24" s="65">
        <v>49778</v>
      </c>
    </row>
    <row r="25" spans="1:5" ht="15.75" thickBot="1" x14ac:dyDescent="0.3">
      <c r="A25" s="75" t="s">
        <v>178</v>
      </c>
      <c r="B25" s="66" t="s">
        <v>20</v>
      </c>
      <c r="C25" s="66" t="s">
        <v>47</v>
      </c>
      <c r="D25" s="66" t="s">
        <v>47</v>
      </c>
      <c r="E25" s="66" t="s">
        <v>20</v>
      </c>
    </row>
    <row r="26" spans="1:5" ht="15.75" thickBot="1" x14ac:dyDescent="0.3">
      <c r="A26" s="75" t="s">
        <v>179</v>
      </c>
      <c r="B26" s="66" t="s">
        <v>20</v>
      </c>
      <c r="C26" s="66" t="s">
        <v>47</v>
      </c>
      <c r="D26" s="66" t="s">
        <v>47</v>
      </c>
      <c r="E26" s="66" t="s">
        <v>20</v>
      </c>
    </row>
    <row r="27" spans="1:5" ht="15.75" thickBot="1" x14ac:dyDescent="0.3">
      <c r="A27" s="75" t="s">
        <v>180</v>
      </c>
      <c r="B27" s="66" t="s">
        <v>20</v>
      </c>
      <c r="C27" s="66" t="s">
        <v>47</v>
      </c>
      <c r="D27" s="66" t="s">
        <v>47</v>
      </c>
      <c r="E27" s="66" t="s">
        <v>20</v>
      </c>
    </row>
    <row r="28" spans="1:5" ht="15.75" thickBot="1" x14ac:dyDescent="0.3">
      <c r="A28" s="75" t="s">
        <v>181</v>
      </c>
      <c r="B28" s="66" t="s">
        <v>20</v>
      </c>
      <c r="C28" s="66" t="s">
        <v>47</v>
      </c>
      <c r="D28" s="66" t="s">
        <v>47</v>
      </c>
      <c r="E28" s="66" t="s">
        <v>20</v>
      </c>
    </row>
    <row r="29" spans="1:5" ht="15.75" thickBot="1" x14ac:dyDescent="0.3">
      <c r="A29" s="75" t="s">
        <v>182</v>
      </c>
      <c r="B29" s="66" t="s">
        <v>20</v>
      </c>
      <c r="C29" s="66" t="s">
        <v>47</v>
      </c>
      <c r="D29" s="66" t="s">
        <v>47</v>
      </c>
      <c r="E29" s="66" t="s">
        <v>20</v>
      </c>
    </row>
    <row r="30" spans="1:5" ht="15.75" thickBot="1" x14ac:dyDescent="0.3">
      <c r="A30" s="75" t="s">
        <v>183</v>
      </c>
      <c r="B30" s="66" t="s">
        <v>20</v>
      </c>
      <c r="C30" s="66" t="s">
        <v>47</v>
      </c>
      <c r="D30" s="66" t="s">
        <v>47</v>
      </c>
      <c r="E30" s="66" t="s">
        <v>20</v>
      </c>
    </row>
    <row r="31" spans="1:5" ht="15.75" thickBot="1" x14ac:dyDescent="0.3">
      <c r="A31" s="75" t="s">
        <v>184</v>
      </c>
      <c r="B31" s="66">
        <v>160</v>
      </c>
      <c r="C31" s="66" t="s">
        <v>47</v>
      </c>
      <c r="D31" s="66" t="s">
        <v>47</v>
      </c>
      <c r="E31" s="66">
        <v>160</v>
      </c>
    </row>
    <row r="32" spans="1:5" ht="15.75" thickBot="1" x14ac:dyDescent="0.3">
      <c r="A32" s="75" t="s">
        <v>185</v>
      </c>
      <c r="B32" s="66" t="s">
        <v>20</v>
      </c>
      <c r="C32" s="66" t="s">
        <v>47</v>
      </c>
      <c r="D32" s="66" t="s">
        <v>47</v>
      </c>
      <c r="E32" s="66" t="s">
        <v>20</v>
      </c>
    </row>
    <row r="33" spans="1:5" ht="15.75" thickBot="1" x14ac:dyDescent="0.3">
      <c r="A33" s="75" t="s">
        <v>187</v>
      </c>
      <c r="B33" s="66" t="s">
        <v>20</v>
      </c>
      <c r="C33" s="66" t="s">
        <v>47</v>
      </c>
      <c r="D33" s="66" t="s">
        <v>47</v>
      </c>
      <c r="E33" s="66" t="s">
        <v>20</v>
      </c>
    </row>
    <row r="34" spans="1:5" ht="15.75" thickBot="1" x14ac:dyDescent="0.3">
      <c r="A34" s="76" t="s">
        <v>188</v>
      </c>
      <c r="B34" s="67">
        <v>10446</v>
      </c>
      <c r="C34" s="68" t="s">
        <v>47</v>
      </c>
      <c r="D34" s="68" t="s">
        <v>47</v>
      </c>
      <c r="E34" s="67">
        <v>10446</v>
      </c>
    </row>
    <row r="35" spans="1:5" ht="15.75" thickBot="1" x14ac:dyDescent="0.3">
      <c r="A35" s="75" t="s">
        <v>197</v>
      </c>
      <c r="B35" s="65">
        <v>10446</v>
      </c>
      <c r="C35" s="66" t="s">
        <v>47</v>
      </c>
      <c r="D35" s="66" t="s">
        <v>47</v>
      </c>
      <c r="E35" s="65">
        <v>10446</v>
      </c>
    </row>
    <row r="36" spans="1:5" ht="15.75" thickBot="1" x14ac:dyDescent="0.3">
      <c r="A36" s="75" t="s">
        <v>198</v>
      </c>
      <c r="B36" s="66" t="s">
        <v>47</v>
      </c>
      <c r="C36" s="66" t="s">
        <v>47</v>
      </c>
      <c r="D36" s="66" t="s">
        <v>47</v>
      </c>
      <c r="E36" s="66" t="s">
        <v>21</v>
      </c>
    </row>
    <row r="37" spans="1:5" ht="15.75" thickBot="1" x14ac:dyDescent="0.3">
      <c r="A37" s="75" t="s">
        <v>62</v>
      </c>
      <c r="B37" s="65">
        <v>8932</v>
      </c>
      <c r="C37" s="66" t="s">
        <v>47</v>
      </c>
      <c r="D37" s="66" t="s">
        <v>47</v>
      </c>
      <c r="E37" s="65">
        <v>8932</v>
      </c>
    </row>
    <row r="38" spans="1:5" ht="15.75" thickBot="1" x14ac:dyDescent="0.3">
      <c r="A38" s="75" t="s">
        <v>199</v>
      </c>
      <c r="B38" s="65">
        <v>14093</v>
      </c>
      <c r="C38" s="66" t="s">
        <v>47</v>
      </c>
      <c r="D38" s="66" t="s">
        <v>47</v>
      </c>
      <c r="E38" s="65">
        <v>14093</v>
      </c>
    </row>
    <row r="39" spans="1:5" ht="15.75" thickBot="1" x14ac:dyDescent="0.3">
      <c r="A39" s="75" t="s">
        <v>200</v>
      </c>
      <c r="B39" s="66" t="s">
        <v>21</v>
      </c>
      <c r="C39" s="66" t="s">
        <v>47</v>
      </c>
      <c r="D39" s="66" t="s">
        <v>47</v>
      </c>
      <c r="E39" s="66" t="s">
        <v>21</v>
      </c>
    </row>
    <row r="40" spans="1:5" ht="15.75" thickBot="1" x14ac:dyDescent="0.3">
      <c r="A40" s="75" t="s">
        <v>201</v>
      </c>
      <c r="B40" s="65">
        <v>34631</v>
      </c>
      <c r="C40" s="66" t="s">
        <v>47</v>
      </c>
      <c r="D40" s="66" t="s">
        <v>47</v>
      </c>
      <c r="E40" s="65">
        <v>34631</v>
      </c>
    </row>
    <row r="41" spans="1:5" ht="15.75" thickBot="1" x14ac:dyDescent="0.3">
      <c r="A41" s="75" t="s">
        <v>202</v>
      </c>
      <c r="B41" s="66">
        <v>15</v>
      </c>
      <c r="C41" s="66" t="s">
        <v>47</v>
      </c>
      <c r="D41" s="66" t="s">
        <v>47</v>
      </c>
      <c r="E41" s="66">
        <v>14</v>
      </c>
    </row>
  </sheetData>
  <mergeCells count="3">
    <mergeCell ref="B6:E6"/>
    <mergeCell ref="B7:E7"/>
    <mergeCell ref="B16:E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69"/>
  <sheetViews>
    <sheetView topLeftCell="A13" zoomScaleNormal="100" workbookViewId="0">
      <selection activeCell="A20" sqref="A20"/>
    </sheetView>
  </sheetViews>
  <sheetFormatPr defaultRowHeight="15" x14ac:dyDescent="0.25"/>
  <cols>
    <col min="1" max="1" width="28.42578125" style="4" customWidth="1"/>
    <col min="2" max="2" width="14.85546875" bestFit="1" customWidth="1"/>
    <col min="3" max="3" width="33.85546875" style="58" bestFit="1" customWidth="1"/>
    <col min="4" max="4" width="19.42578125" customWidth="1"/>
    <col min="5" max="5" width="9.42578125" bestFit="1" customWidth="1"/>
    <col min="6" max="6" width="10.42578125" bestFit="1" customWidth="1"/>
    <col min="7" max="7" width="8.85546875" bestFit="1" customWidth="1"/>
    <col min="17" max="17" width="12.140625" customWidth="1"/>
  </cols>
  <sheetData>
    <row r="1" spans="1:39" s="4" customFormat="1" x14ac:dyDescent="0.25">
      <c r="A1" s="4" t="s">
        <v>69</v>
      </c>
      <c r="B1" s="4" t="s">
        <v>70</v>
      </c>
      <c r="C1" s="58" t="s">
        <v>271</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38</v>
      </c>
      <c r="B2" s="4" t="s">
        <v>30</v>
      </c>
      <c r="C2" s="58" t="str">
        <f>CONCATENATE(A2," (BTU)")</f>
        <v>Cement and other carbonate use (BTU)</v>
      </c>
      <c r="D2" s="8">
        <f>INDEX('Aggregated Fuel Use'!$B$2:$G$9,MATCH($A2,'Aggregated Fuel Use'!$A$2:$A$9,0),MATCH($B2,'Aggregated Fuel Use'!$B$1:$G$1,0))*BTU_per_TJ</f>
        <v>7191088489440</v>
      </c>
      <c r="E2" s="8">
        <f>$D2*'Data for Projections'!M$8/'Data for Projections'!$L$8</f>
        <v>7421782341153.1855</v>
      </c>
      <c r="F2" s="8">
        <f>$D2*'Data for Projections'!N$8/'Data for Projections'!$L$8</f>
        <v>7633588024720.0537</v>
      </c>
      <c r="G2" s="8">
        <f>$D2*'Data for Projections'!O$8/'Data for Projections'!$L$8</f>
        <v>7788345392549.4297</v>
      </c>
      <c r="H2" s="8">
        <f>$D2*'Data for Projections'!P$8/'Data for Projections'!$L$8</f>
        <v>7918794711471.29</v>
      </c>
      <c r="I2" s="8">
        <f>$D2*'Data for Projections'!Q$8/'Data for Projections'!$L$8</f>
        <v>7993800743722.2773</v>
      </c>
      <c r="J2" s="8">
        <f>$D2*'Data for Projections'!R$8/'Data for Projections'!$L$8</f>
        <v>8056489922483.7627</v>
      </c>
      <c r="K2" s="8">
        <f>$D2*'Data for Projections'!S$8/'Data for Projections'!$L$8</f>
        <v>8129262870815.9746</v>
      </c>
      <c r="L2" s="8">
        <f>$D2*'Data for Projections'!T$8/'Data for Projections'!$L$8</f>
        <v>8237265044095.9658</v>
      </c>
      <c r="M2" s="8">
        <f>$D2*'Data for Projections'!U$8/'Data for Projections'!$L$8</f>
        <v>8319458815210.5156</v>
      </c>
      <c r="N2" s="8">
        <f>$D2*'Data for Projections'!V$8/'Data for Projections'!$L$8</f>
        <v>8375623201896.8262</v>
      </c>
      <c r="O2" s="8">
        <f>$D2*'Data for Projections'!W$8/'Data for Projections'!$L$8</f>
        <v>8418005273771.9375</v>
      </c>
      <c r="P2" s="8">
        <f>$D2*'Data for Projections'!X$8/'Data for Projections'!$L$8</f>
        <v>8468249661944.4092</v>
      </c>
      <c r="Q2" s="8">
        <f>$D2*'Data for Projections'!Y$8/'Data for Projections'!$L$8</f>
        <v>8510596841883.29</v>
      </c>
      <c r="R2" s="8">
        <f>$D2*'Data for Projections'!Z$8/'Data for Projections'!$L$8</f>
        <v>8543976794210.835</v>
      </c>
      <c r="S2" s="8">
        <f>$D2*'Data for Projections'!AA$8/'Data for Projections'!$L$8</f>
        <v>8575088770683.3721</v>
      </c>
      <c r="T2" s="8">
        <f>$D2*'Data for Projections'!AB$8/'Data for Projections'!$L$8</f>
        <v>8607945343967.4531</v>
      </c>
      <c r="U2" s="8">
        <f>$D2*'Data for Projections'!AC$8/'Data for Projections'!$L$8</f>
        <v>8635312252617.876</v>
      </c>
      <c r="V2" s="8">
        <f>$D2*'Data for Projections'!AD$8/'Data for Projections'!$L$8</f>
        <v>8653363014294.6523</v>
      </c>
      <c r="W2" s="8">
        <f>$D2*'Data for Projections'!AE$8/'Data for Projections'!$L$8</f>
        <v>8663318846765.8643</v>
      </c>
      <c r="X2" s="8">
        <f>$D2*'Data for Projections'!AF$8/'Data for Projections'!$L$8</f>
        <v>8673623598599.3848</v>
      </c>
      <c r="Y2" s="8">
        <f>$D2*'Data for Projections'!AG$8/'Data for Projections'!$L$8</f>
        <v>8682823439118.9287</v>
      </c>
      <c r="Z2" s="8">
        <f>$D2*'Data for Projections'!AH$8/'Data for Projections'!$L$8</f>
        <v>8682544303629.0801</v>
      </c>
      <c r="AA2" s="8">
        <f>$D2*'Data for Projections'!AI$8/'Data for Projections'!$L$8</f>
        <v>8679566858404.0459</v>
      </c>
      <c r="AB2" s="8">
        <f>$D2*'Data for Projections'!AJ$8/'Data for Projections'!$L$8</f>
        <v>8677705955138.3975</v>
      </c>
      <c r="AC2" s="8">
        <f>$D2*'Data for Projections'!AK$8/'Data for Projections'!$L$8</f>
        <v>8677926937401.1943</v>
      </c>
      <c r="AD2" s="8">
        <f>IF(AC2=0,0,AC2*(1+($AC2/$T2-1)/10))</f>
        <v>8684981990965.2432</v>
      </c>
      <c r="AE2" s="8">
        <f t="shared" ref="AE2:AM2" si="0">IF(AD2=0,0,AD2*(1+($AC2/$T2-1)/10))</f>
        <v>8692042780205.6982</v>
      </c>
      <c r="AF2" s="8">
        <f t="shared" si="0"/>
        <v>8699109309785.5977</v>
      </c>
      <c r="AG2" s="8">
        <f t="shared" si="0"/>
        <v>8706181584371.7715</v>
      </c>
      <c r="AH2" s="8">
        <f t="shared" si="0"/>
        <v>8713259608634.8418</v>
      </c>
      <c r="AI2" s="8">
        <f t="shared" si="0"/>
        <v>8720343387249.2295</v>
      </c>
      <c r="AJ2" s="8">
        <f t="shared" si="0"/>
        <v>8727432924893.1553</v>
      </c>
      <c r="AK2" s="8">
        <f t="shared" si="0"/>
        <v>8734528226248.6426</v>
      </c>
      <c r="AL2" s="8">
        <f t="shared" si="0"/>
        <v>8741629296001.5225</v>
      </c>
      <c r="AM2" s="8">
        <f t="shared" si="0"/>
        <v>8748736138841.4346</v>
      </c>
    </row>
    <row r="3" spans="1:39" x14ac:dyDescent="0.25">
      <c r="A3" s="4" t="s">
        <v>38</v>
      </c>
      <c r="B3" s="4" t="s">
        <v>67</v>
      </c>
      <c r="C3" s="58" t="str">
        <f t="shared" ref="C3:C49" si="1">CONCATENATE(A3," (BTU)")</f>
        <v>Cement and other carbonate use (BTU)</v>
      </c>
      <c r="D3" s="8">
        <f>INDEX('Aggregated Fuel Use'!$B$2:$G$9,MATCH($A3,'Aggregated Fuel Use'!$A$2:$A$9,0),MATCH($B3,'Aggregated Fuel Use'!$B$1:$G$1,0))*BTU_per_TJ</f>
        <v>19639718543520</v>
      </c>
      <c r="E3" s="8">
        <f>$D3*'Data for Projections'!M$8/'Data for Projections'!$L$8</f>
        <v>20269770909586.816</v>
      </c>
      <c r="F3" s="8">
        <f>$D3*'Data for Projections'!N$8/'Data for Projections'!$L$8</f>
        <v>20848237440388.066</v>
      </c>
      <c r="G3" s="8">
        <f>$D3*'Data for Projections'!O$8/'Data for Projections'!$L$8</f>
        <v>21270898231055.32</v>
      </c>
      <c r="H3" s="8">
        <f>$D3*'Data for Projections'!P$8/'Data for Projections'!$L$8</f>
        <v>21627170847027.363</v>
      </c>
      <c r="I3" s="8">
        <f>$D3*'Data for Projections'!Q$8/'Data for Projections'!$L$8</f>
        <v>21832021248275.906</v>
      </c>
      <c r="J3" s="8">
        <f>$D3*'Data for Projections'!R$8/'Data for Projections'!$L$8</f>
        <v>22003232856700.414</v>
      </c>
      <c r="K3" s="8">
        <f>$D3*'Data for Projections'!S$8/'Data for Projections'!$L$8</f>
        <v>22201984439986.531</v>
      </c>
      <c r="L3" s="8">
        <f>$D3*'Data for Projections'!T$8/'Data for Projections'!$L$8</f>
        <v>22496951229565.379</v>
      </c>
      <c r="M3" s="8">
        <f>$D3*'Data for Projections'!U$8/'Data for Projections'!$L$8</f>
        <v>22721432201130.5</v>
      </c>
      <c r="N3" s="8">
        <f>$D3*'Data for Projections'!V$8/'Data for Projections'!$L$8</f>
        <v>22874823825821.027</v>
      </c>
      <c r="O3" s="8">
        <f>$D3*'Data for Projections'!W$8/'Data for Projections'!$L$8</f>
        <v>22990574308399.672</v>
      </c>
      <c r="P3" s="8">
        <f>$D3*'Data for Projections'!X$8/'Data for Projections'!$L$8</f>
        <v>23127797712554.383</v>
      </c>
      <c r="Q3" s="8">
        <f>$D3*'Data for Projections'!Y$8/'Data for Projections'!$L$8</f>
        <v>23243452901102.371</v>
      </c>
      <c r="R3" s="8">
        <f>$D3*'Data for Projections'!Z$8/'Data for Projections'!$L$8</f>
        <v>23334617523769.965</v>
      </c>
      <c r="S3" s="8">
        <f>$D3*'Data for Projections'!AA$8/'Data for Projections'!$L$8</f>
        <v>23419588034444.465</v>
      </c>
      <c r="T3" s="8">
        <f>$D3*'Data for Projections'!AB$8/'Data for Projections'!$L$8</f>
        <v>23509323246652.117</v>
      </c>
      <c r="U3" s="8">
        <f>$D3*'Data for Projections'!AC$8/'Data for Projections'!$L$8</f>
        <v>23584065531368.789</v>
      </c>
      <c r="V3" s="8">
        <f>$D3*'Data for Projections'!AD$8/'Data for Projections'!$L$8</f>
        <v>23633364309898.445</v>
      </c>
      <c r="W3" s="8">
        <f>$D3*'Data for Projections'!AE$8/'Data for Projections'!$L$8</f>
        <v>23660554873314.281</v>
      </c>
      <c r="X3" s="8">
        <f>$D3*'Data for Projections'!AF$8/'Data for Projections'!$L$8</f>
        <v>23688698377036.758</v>
      </c>
      <c r="Y3" s="8">
        <f>$D3*'Data for Projections'!AG$8/'Data for Projections'!$L$8</f>
        <v>23713824236454.898</v>
      </c>
      <c r="Z3" s="8">
        <f>$D3*'Data for Projections'!AH$8/'Data for Projections'!$L$8</f>
        <v>23713061884209.59</v>
      </c>
      <c r="AA3" s="8">
        <f>$D3*'Data for Projections'!AI$8/'Data for Projections'!$L$8</f>
        <v>23704930126926.352</v>
      </c>
      <c r="AB3" s="8">
        <f>$D3*'Data for Projections'!AJ$8/'Data for Projections'!$L$8</f>
        <v>23699847778624.324</v>
      </c>
      <c r="AC3" s="8">
        <f>$D3*'Data for Projections'!AK$8/'Data for Projections'!$L$8</f>
        <v>23700451307485.191</v>
      </c>
      <c r="AD3" s="8">
        <f t="shared" ref="AD3:AM3" si="2">IF(AC3=0,0,AC3*(1+($AC3/$T3-1)/10))</f>
        <v>23719719498456.676</v>
      </c>
      <c r="AE3" s="8">
        <f t="shared" si="2"/>
        <v>23739003354243.082</v>
      </c>
      <c r="AF3" s="8">
        <f t="shared" si="2"/>
        <v>23758302887579.723</v>
      </c>
      <c r="AG3" s="8">
        <f t="shared" si="2"/>
        <v>23777618111212.266</v>
      </c>
      <c r="AH3" s="8">
        <f t="shared" si="2"/>
        <v>23796949037896.738</v>
      </c>
      <c r="AI3" s="8">
        <f t="shared" si="2"/>
        <v>23816295680399.535</v>
      </c>
      <c r="AJ3" s="8">
        <f t="shared" si="2"/>
        <v>23835658051497.438</v>
      </c>
      <c r="AK3" s="8">
        <f t="shared" si="2"/>
        <v>23855036163977.609</v>
      </c>
      <c r="AL3" s="8">
        <f t="shared" si="2"/>
        <v>23874430030637.609</v>
      </c>
      <c r="AM3" s="8">
        <f t="shared" si="2"/>
        <v>23893839664285.402</v>
      </c>
    </row>
    <row r="4" spans="1:39" x14ac:dyDescent="0.25">
      <c r="A4" s="4" t="s">
        <v>38</v>
      </c>
      <c r="B4" s="4" t="s">
        <v>29</v>
      </c>
      <c r="C4" s="58" t="str">
        <f t="shared" si="1"/>
        <v>Cement and other carbonate use (BTU)</v>
      </c>
      <c r="D4" s="8">
        <f>INDEX('Aggregated Fuel Use'!$B$2:$G$9,MATCH($A4,'Aggregated Fuel Use'!$A$2:$A$9,0),MATCH($B4,'Aggregated Fuel Use'!$B$1:$G$1,0))*BTU_per_TJ</f>
        <v>8154070683360</v>
      </c>
      <c r="E4" s="8">
        <f>$D4*'Data for Projections'!M$8/'Data for Projections'!$L$8</f>
        <v>8415657503748.6299</v>
      </c>
      <c r="F4" s="8">
        <f>$D4*'Data for Projections'!N$8/'Data for Projections'!$L$8</f>
        <v>8655826779579.0996</v>
      </c>
      <c r="G4" s="8">
        <f>$D4*'Data for Projections'!O$8/'Data for Projections'!$L$8</f>
        <v>8831308213009.4551</v>
      </c>
      <c r="H4" s="8">
        <f>$D4*'Data for Projections'!P$8/'Data for Projections'!$L$8</f>
        <v>8979226427150.0605</v>
      </c>
      <c r="I4" s="8">
        <f>$D4*'Data for Projections'!Q$8/'Data for Projections'!$L$8</f>
        <v>9064276762652.2676</v>
      </c>
      <c r="J4" s="8">
        <f>$D4*'Data for Projections'!R$8/'Data for Projections'!$L$8</f>
        <v>9135360854504.7852</v>
      </c>
      <c r="K4" s="8">
        <f>$D4*'Data for Projections'!S$8/'Data for Projections'!$L$8</f>
        <v>9217879066512.4336</v>
      </c>
      <c r="L4" s="8">
        <f>$D4*'Data for Projections'!T$8/'Data for Projections'!$L$8</f>
        <v>9340344164275.418</v>
      </c>
      <c r="M4" s="8">
        <f>$D4*'Data for Projections'!U$8/'Data for Projections'!$L$8</f>
        <v>9433544772275.7441</v>
      </c>
      <c r="N4" s="8">
        <f>$D4*'Data for Projections'!V$8/'Data for Projections'!$L$8</f>
        <v>9497230315792.5918</v>
      </c>
      <c r="O4" s="8">
        <f>$D4*'Data for Projections'!W$8/'Data for Projections'!$L$8</f>
        <v>9545287909616.4473</v>
      </c>
      <c r="P4" s="8">
        <f>$D4*'Data for Projections'!X$8/'Data for Projections'!$L$8</f>
        <v>9602260688244.0684</v>
      </c>
      <c r="Q4" s="8">
        <f>$D4*'Data for Projections'!Y$8/'Data for Projections'!$L$8</f>
        <v>9650278717638.3223</v>
      </c>
      <c r="R4" s="8">
        <f>$D4*'Data for Projections'!Z$8/'Data for Projections'!$L$8</f>
        <v>9688128688624.7285</v>
      </c>
      <c r="S4" s="8">
        <f>$D4*'Data for Projections'!AA$8/'Data for Projections'!$L$8</f>
        <v>9723406971686.9707</v>
      </c>
      <c r="T4" s="8">
        <f>$D4*'Data for Projections'!AB$8/'Data for Projections'!$L$8</f>
        <v>9760663476229.3398</v>
      </c>
      <c r="U4" s="8">
        <f>$D4*'Data for Projections'!AC$8/'Data for Projections'!$L$8</f>
        <v>9791695177180.9121</v>
      </c>
      <c r="V4" s="8">
        <f>$D4*'Data for Projections'!AD$8/'Data for Projections'!$L$8</f>
        <v>9812163175428.6152</v>
      </c>
      <c r="W4" s="8">
        <f>$D4*'Data for Projections'!AE$8/'Data for Projections'!$L$8</f>
        <v>9823452226008.5313</v>
      </c>
      <c r="X4" s="8">
        <f>$D4*'Data for Projections'!AF$8/'Data for Projections'!$L$8</f>
        <v>9835136920884.4766</v>
      </c>
      <c r="Y4" s="8">
        <f>$D4*'Data for Projections'!AG$8/'Data for Projections'!$L$8</f>
        <v>9845568742156.3379</v>
      </c>
      <c r="Z4" s="8">
        <f>$D4*'Data for Projections'!AH$8/'Data for Projections'!$L$8</f>
        <v>9845252226719.5176</v>
      </c>
      <c r="AA4" s="8">
        <f>$D4*'Data for Projections'!AI$8/'Data for Projections'!$L$8</f>
        <v>9841876062060.1035</v>
      </c>
      <c r="AB4" s="8">
        <f>$D4*'Data for Projections'!AJ$8/'Data for Projections'!$L$8</f>
        <v>9839765959147.9688</v>
      </c>
      <c r="AC4" s="8">
        <f>$D4*'Data for Projections'!AK$8/'Data for Projections'!$L$8</f>
        <v>9840016533868.7852</v>
      </c>
      <c r="AD4" s="8">
        <f t="shared" ref="AD4:AM4" si="3">IF(AC4=0,0,AC4*(1+($AC4/$T4-1)/10))</f>
        <v>9848016352744.6934</v>
      </c>
      <c r="AE4" s="8">
        <f t="shared" si="3"/>
        <v>9856022675380.207</v>
      </c>
      <c r="AF4" s="8">
        <f t="shared" si="3"/>
        <v>9864035507062.8066</v>
      </c>
      <c r="AG4" s="8">
        <f t="shared" si="3"/>
        <v>9872054853084.2715</v>
      </c>
      <c r="AH4" s="8">
        <f t="shared" si="3"/>
        <v>9880080718740.6836</v>
      </c>
      <c r="AI4" s="8">
        <f t="shared" si="3"/>
        <v>9888113109332.4297</v>
      </c>
      <c r="AJ4" s="8">
        <f t="shared" si="3"/>
        <v>9896152030164.207</v>
      </c>
      <c r="AK4" s="8">
        <f t="shared" si="3"/>
        <v>9904197486545.0234</v>
      </c>
      <c r="AL4" s="8">
        <f t="shared" si="3"/>
        <v>9912249483788.2051</v>
      </c>
      <c r="AM4" s="8">
        <f t="shared" si="3"/>
        <v>9920308027211.3984</v>
      </c>
    </row>
    <row r="5" spans="1:39" x14ac:dyDescent="0.25">
      <c r="A5" s="4" t="s">
        <v>38</v>
      </c>
      <c r="B5" s="4" t="s">
        <v>32</v>
      </c>
      <c r="C5" s="58" t="str">
        <f t="shared" si="1"/>
        <v>Cement and other carbonate use (BTU)</v>
      </c>
      <c r="D5" s="8">
        <f>INDEX('Aggregated Fuel Use'!$B$2:$G$9,MATCH($A5,'Aggregated Fuel Use'!$A$2:$A$9,0),MATCH($B5,'Aggregated Fuel Use'!$B$1:$G$1,0))*BTU_per_TJ</f>
        <v>0</v>
      </c>
      <c r="E5" s="8">
        <f>$D5*'Data for Projections'!M$8/'Data for Projections'!$L$8</f>
        <v>0</v>
      </c>
      <c r="F5" s="8">
        <f>$D5*'Data for Projections'!N$8/'Data for Projections'!$L$8</f>
        <v>0</v>
      </c>
      <c r="G5" s="8">
        <f>$D5*'Data for Projections'!O$8/'Data for Projections'!$L$8</f>
        <v>0</v>
      </c>
      <c r="H5" s="8">
        <f>$D5*'Data for Projections'!P$8/'Data for Projections'!$L$8</f>
        <v>0</v>
      </c>
      <c r="I5" s="8">
        <f>$D5*'Data for Projections'!Q$8/'Data for Projections'!$L$8</f>
        <v>0</v>
      </c>
      <c r="J5" s="8">
        <f>$D5*'Data for Projections'!R$8/'Data for Projections'!$L$8</f>
        <v>0</v>
      </c>
      <c r="K5" s="8">
        <f>$D5*'Data for Projections'!S$8/'Data for Projections'!$L$8</f>
        <v>0</v>
      </c>
      <c r="L5" s="8">
        <f>$D5*'Data for Projections'!T$8/'Data for Projections'!$L$8</f>
        <v>0</v>
      </c>
      <c r="M5" s="8">
        <f>$D5*'Data for Projections'!U$8/'Data for Projections'!$L$8</f>
        <v>0</v>
      </c>
      <c r="N5" s="8">
        <f>$D5*'Data for Projections'!V$8/'Data for Projections'!$L$8</f>
        <v>0</v>
      </c>
      <c r="O5" s="8">
        <f>$D5*'Data for Projections'!W$8/'Data for Projections'!$L$8</f>
        <v>0</v>
      </c>
      <c r="P5" s="8">
        <f>$D5*'Data for Projections'!X$8/'Data for Projections'!$L$8</f>
        <v>0</v>
      </c>
      <c r="Q5" s="8">
        <f>$D5*'Data for Projections'!Y$8/'Data for Projections'!$L$8</f>
        <v>0</v>
      </c>
      <c r="R5" s="8">
        <f>$D5*'Data for Projections'!Z$8/'Data for Projections'!$L$8</f>
        <v>0</v>
      </c>
      <c r="S5" s="8">
        <f>$D5*'Data for Projections'!AA$8/'Data for Projections'!$L$8</f>
        <v>0</v>
      </c>
      <c r="T5" s="8">
        <f>$D5*'Data for Projections'!AB$8/'Data for Projections'!$L$8</f>
        <v>0</v>
      </c>
      <c r="U5" s="8">
        <f>$D5*'Data for Projections'!AC$8/'Data for Projections'!$L$8</f>
        <v>0</v>
      </c>
      <c r="V5" s="8">
        <f>$D5*'Data for Projections'!AD$8/'Data for Projections'!$L$8</f>
        <v>0</v>
      </c>
      <c r="W5" s="8">
        <f>$D5*'Data for Projections'!AE$8/'Data for Projections'!$L$8</f>
        <v>0</v>
      </c>
      <c r="X5" s="8">
        <f>$D5*'Data for Projections'!AF$8/'Data for Projections'!$L$8</f>
        <v>0</v>
      </c>
      <c r="Y5" s="8">
        <f>$D5*'Data for Projections'!AG$8/'Data for Projections'!$L$8</f>
        <v>0</v>
      </c>
      <c r="Z5" s="8">
        <f>$D5*'Data for Projections'!AH$8/'Data for Projections'!$L$8</f>
        <v>0</v>
      </c>
      <c r="AA5" s="8">
        <f>$D5*'Data for Projections'!AI$8/'Data for Projections'!$L$8</f>
        <v>0</v>
      </c>
      <c r="AB5" s="8">
        <f>$D5*'Data for Projections'!AJ$8/'Data for Projections'!$L$8</f>
        <v>0</v>
      </c>
      <c r="AC5" s="8">
        <f>$D5*'Data for Projections'!AK$8/'Data for Projections'!$L$8</f>
        <v>0</v>
      </c>
      <c r="AD5" s="8">
        <f t="shared" ref="AD5:AM5" si="4">IF(AC5=0,0,AC5*(1+($AC5/$T5-1)/10))</f>
        <v>0</v>
      </c>
      <c r="AE5" s="8">
        <f t="shared" si="4"/>
        <v>0</v>
      </c>
      <c r="AF5" s="8">
        <f t="shared" si="4"/>
        <v>0</v>
      </c>
      <c r="AG5" s="8">
        <f t="shared" si="4"/>
        <v>0</v>
      </c>
      <c r="AH5" s="8">
        <f t="shared" si="4"/>
        <v>0</v>
      </c>
      <c r="AI5" s="8">
        <f t="shared" si="4"/>
        <v>0</v>
      </c>
      <c r="AJ5" s="8">
        <f t="shared" si="4"/>
        <v>0</v>
      </c>
      <c r="AK5" s="8">
        <f t="shared" si="4"/>
        <v>0</v>
      </c>
      <c r="AL5" s="8">
        <f t="shared" si="4"/>
        <v>0</v>
      </c>
      <c r="AM5" s="8">
        <f t="shared" si="4"/>
        <v>0</v>
      </c>
    </row>
    <row r="6" spans="1:39" x14ac:dyDescent="0.25">
      <c r="A6" s="4" t="s">
        <v>38</v>
      </c>
      <c r="B6" s="4" t="s">
        <v>31</v>
      </c>
      <c r="C6" s="58" t="str">
        <f t="shared" si="1"/>
        <v>Cement and other carbonate use (BTU)</v>
      </c>
      <c r="D6" s="8">
        <f>INDEX('Aggregated Fuel Use'!$B$2:$G$9,MATCH($A6,'Aggregated Fuel Use'!$A$2:$A$9,0),MATCH($B6,'Aggregated Fuel Use'!$B$1:$G$1,0))*BTU_per_TJ</f>
        <v>14120579453760</v>
      </c>
      <c r="E6" s="8">
        <f>$D6*'Data for Projections'!M$8/'Data for Projections'!$L$8</f>
        <v>14573574972782.41</v>
      </c>
      <c r="F6" s="8">
        <f>$D6*'Data for Projections'!N$8/'Data for Projections'!$L$8</f>
        <v>14989481269576.826</v>
      </c>
      <c r="G6" s="8">
        <f>$D6*'Data for Projections'!O$8/'Data for Projections'!$L$8</f>
        <v>15293366239383.34</v>
      </c>
      <c r="H6" s="8">
        <f>$D6*'Data for Projections'!P$8/'Data for Projections'!$L$8</f>
        <v>15549519389943.229</v>
      </c>
      <c r="I6" s="8">
        <f>$D6*'Data for Projections'!Q$8/'Data for Projections'!$L$8</f>
        <v>15696802883876.959</v>
      </c>
      <c r="J6" s="8">
        <f>$D6*'Data for Projections'!R$8/'Data for Projections'!$L$8</f>
        <v>15819900733512.996</v>
      </c>
      <c r="K6" s="8">
        <f>$D6*'Data for Projections'!S$8/'Data for Projections'!$L$8</f>
        <v>15962799294769.525</v>
      </c>
      <c r="L6" s="8">
        <f>$D6*'Data for Projections'!T$8/'Data for Projections'!$L$8</f>
        <v>16174874736647.121</v>
      </c>
      <c r="M6" s="8">
        <f>$D6*'Data for Projections'!U$8/'Data for Projections'!$L$8</f>
        <v>16336272232635.596</v>
      </c>
      <c r="N6" s="8">
        <f>$D6*'Data for Projections'!V$8/'Data for Projections'!$L$8</f>
        <v>16446557857105.434</v>
      </c>
      <c r="O6" s="8">
        <f>$D6*'Data for Projections'!W$8/'Data for Projections'!$L$8</f>
        <v>16529780225208.164</v>
      </c>
      <c r="P6" s="8">
        <f>$D6*'Data for Projections'!X$8/'Data for Projections'!$L$8</f>
        <v>16628441210445.209</v>
      </c>
      <c r="Q6" s="8">
        <f>$D6*'Data for Projections'!Y$8/'Data for Projections'!$L$8</f>
        <v>16711595063974.861</v>
      </c>
      <c r="R6" s="8">
        <f>$D6*'Data for Projections'!Z$8/'Data for Projections'!$L$8</f>
        <v>16777140672222.623</v>
      </c>
      <c r="S6" s="8">
        <f>$D6*'Data for Projections'!AA$8/'Data for Projections'!$L$8</f>
        <v>16838232833220.1</v>
      </c>
      <c r="T6" s="8">
        <f>$D6*'Data for Projections'!AB$8/'Data for Projections'!$L$8</f>
        <v>16902750722871.641</v>
      </c>
      <c r="U6" s="8">
        <f>$D6*'Data for Projections'!AC$8/'Data for Projections'!$L$8</f>
        <v>16956488986358.391</v>
      </c>
      <c r="V6" s="8">
        <f>$D6*'Data for Projections'!AD$8/'Data for Projections'!$L$8</f>
        <v>16991933858832.443</v>
      </c>
      <c r="W6" s="8">
        <f>$D6*'Data for Projections'!AE$8/'Data for Projections'!$L$8</f>
        <v>17011483350351.635</v>
      </c>
      <c r="X6" s="8">
        <f>$D6*'Data for Projections'!AF$8/'Data for Projections'!$L$8</f>
        <v>17031717987601.641</v>
      </c>
      <c r="Y6" s="8">
        <f>$D6*'Data for Projections'!AG$8/'Data for Projections'!$L$8</f>
        <v>17049782996704.07</v>
      </c>
      <c r="Z6" s="8">
        <f>$D6*'Data for Projections'!AH$8/'Data for Projections'!$L$8</f>
        <v>17049234880119.418</v>
      </c>
      <c r="AA6" s="8">
        <f>$D6*'Data for Projections'!AI$8/'Data for Projections'!$L$8</f>
        <v>17043388303216.484</v>
      </c>
      <c r="AB6" s="8">
        <f>$D6*'Data for Projections'!AJ$8/'Data for Projections'!$L$8</f>
        <v>17039734192652.148</v>
      </c>
      <c r="AC6" s="8">
        <f>$D6*'Data for Projections'!AK$8/'Data for Projections'!$L$8</f>
        <v>17040168118281.666</v>
      </c>
      <c r="AD6" s="8">
        <f t="shared" ref="AD6:AM6" si="5">IF(AC6=0,0,AC6*(1+($AC6/$T6-1)/10))</f>
        <v>17054021576565.203</v>
      </c>
      <c r="AE6" s="8">
        <f t="shared" si="5"/>
        <v>17067886297549.031</v>
      </c>
      <c r="AF6" s="8">
        <f t="shared" si="5"/>
        <v>17081762290389.594</v>
      </c>
      <c r="AG6" s="8">
        <f t="shared" si="5"/>
        <v>17095649564250.779</v>
      </c>
      <c r="AH6" s="8">
        <f t="shared" si="5"/>
        <v>17109548128303.926</v>
      </c>
      <c r="AI6" s="8">
        <f t="shared" si="5"/>
        <v>17123457991727.828</v>
      </c>
      <c r="AJ6" s="8">
        <f t="shared" si="5"/>
        <v>17137379163708.744</v>
      </c>
      <c r="AK6" s="8">
        <f t="shared" si="5"/>
        <v>17151311653440.396</v>
      </c>
      <c r="AL6" s="8">
        <f t="shared" si="5"/>
        <v>17165255470123.986</v>
      </c>
      <c r="AM6" s="8">
        <f t="shared" si="5"/>
        <v>17179210622968.195</v>
      </c>
    </row>
    <row r="7" spans="1:39" x14ac:dyDescent="0.25">
      <c r="A7" s="4" t="s">
        <v>38</v>
      </c>
      <c r="B7" s="4" t="s">
        <v>33</v>
      </c>
      <c r="C7" s="58" t="str">
        <f t="shared" si="1"/>
        <v>Cement and other carbonate use (BTU)</v>
      </c>
      <c r="D7" s="8">
        <f>INDEX('Aggregated Fuel Use'!$B$2:$G$9,MATCH($A7,'Aggregated Fuel Use'!$A$2:$A$9,0),MATCH($B7,'Aggregated Fuel Use'!$B$1:$G$1,0))*BTU_per_TJ</f>
        <v>0</v>
      </c>
      <c r="E7" s="8">
        <f>$D7*'Data for Projections'!M$8/'Data for Projections'!$L$8</f>
        <v>0</v>
      </c>
      <c r="F7" s="8">
        <f>$D7*'Data for Projections'!N$8/'Data for Projections'!$L$8</f>
        <v>0</v>
      </c>
      <c r="G7" s="8">
        <f>$D7*'Data for Projections'!O$8/'Data for Projections'!$L$8</f>
        <v>0</v>
      </c>
      <c r="H7" s="8">
        <f>$D7*'Data for Projections'!P$8/'Data for Projections'!$L$8</f>
        <v>0</v>
      </c>
      <c r="I7" s="8">
        <f>$D7*'Data for Projections'!Q$8/'Data for Projections'!$L$8</f>
        <v>0</v>
      </c>
      <c r="J7" s="8">
        <f>$D7*'Data for Projections'!R$8/'Data for Projections'!$L$8</f>
        <v>0</v>
      </c>
      <c r="K7" s="8">
        <f>$D7*'Data for Projections'!S$8/'Data for Projections'!$L$8</f>
        <v>0</v>
      </c>
      <c r="L7" s="8">
        <f>$D7*'Data for Projections'!T$8/'Data for Projections'!$L$8</f>
        <v>0</v>
      </c>
      <c r="M7" s="8">
        <f>$D7*'Data for Projections'!U$8/'Data for Projections'!$L$8</f>
        <v>0</v>
      </c>
      <c r="N7" s="8">
        <f>$D7*'Data for Projections'!V$8/'Data for Projections'!$L$8</f>
        <v>0</v>
      </c>
      <c r="O7" s="8">
        <f>$D7*'Data for Projections'!W$8/'Data for Projections'!$L$8</f>
        <v>0</v>
      </c>
      <c r="P7" s="8">
        <f>$D7*'Data for Projections'!X$8/'Data for Projections'!$L$8</f>
        <v>0</v>
      </c>
      <c r="Q7" s="8">
        <f>$D7*'Data for Projections'!Y$8/'Data for Projections'!$L$8</f>
        <v>0</v>
      </c>
      <c r="R7" s="8">
        <f>$D7*'Data for Projections'!Z$8/'Data for Projections'!$L$8</f>
        <v>0</v>
      </c>
      <c r="S7" s="8">
        <f>$D7*'Data for Projections'!AA$8/'Data for Projections'!$L$8</f>
        <v>0</v>
      </c>
      <c r="T7" s="8">
        <f>$D7*'Data for Projections'!AB$8/'Data for Projections'!$L$8</f>
        <v>0</v>
      </c>
      <c r="U7" s="8">
        <f>$D7*'Data for Projections'!AC$8/'Data for Projections'!$L$8</f>
        <v>0</v>
      </c>
      <c r="V7" s="8">
        <f>$D7*'Data for Projections'!AD$8/'Data for Projections'!$L$8</f>
        <v>0</v>
      </c>
      <c r="W7" s="8">
        <f>$D7*'Data for Projections'!AE$8/'Data for Projections'!$L$8</f>
        <v>0</v>
      </c>
      <c r="X7" s="8">
        <f>$D7*'Data for Projections'!AF$8/'Data for Projections'!$L$8</f>
        <v>0</v>
      </c>
      <c r="Y7" s="8">
        <f>$D7*'Data for Projections'!AG$8/'Data for Projections'!$L$8</f>
        <v>0</v>
      </c>
      <c r="Z7" s="8">
        <f>$D7*'Data for Projections'!AH$8/'Data for Projections'!$L$8</f>
        <v>0</v>
      </c>
      <c r="AA7" s="8">
        <f>$D7*'Data for Projections'!AI$8/'Data for Projections'!$L$8</f>
        <v>0</v>
      </c>
      <c r="AB7" s="8">
        <f>$D7*'Data for Projections'!AJ$8/'Data for Projections'!$L$8</f>
        <v>0</v>
      </c>
      <c r="AC7" s="8">
        <f>$D7*'Data for Projections'!AK$8/'Data for Projections'!$L$8</f>
        <v>0</v>
      </c>
      <c r="AD7" s="8">
        <f t="shared" ref="AD7:AM7" si="6">IF(AC7=0,0,AC7*(1+($AC7/$T7-1)/10))</f>
        <v>0</v>
      </c>
      <c r="AE7" s="8">
        <f t="shared" si="6"/>
        <v>0</v>
      </c>
      <c r="AF7" s="8">
        <f t="shared" si="6"/>
        <v>0</v>
      </c>
      <c r="AG7" s="8">
        <f t="shared" si="6"/>
        <v>0</v>
      </c>
      <c r="AH7" s="8">
        <f t="shared" si="6"/>
        <v>0</v>
      </c>
      <c r="AI7" s="8">
        <f t="shared" si="6"/>
        <v>0</v>
      </c>
      <c r="AJ7" s="8">
        <f t="shared" si="6"/>
        <v>0</v>
      </c>
      <c r="AK7" s="8">
        <f t="shared" si="6"/>
        <v>0</v>
      </c>
      <c r="AL7" s="8">
        <f t="shared" si="6"/>
        <v>0</v>
      </c>
      <c r="AM7" s="8">
        <f t="shared" si="6"/>
        <v>0</v>
      </c>
    </row>
    <row r="8" spans="1:39" x14ac:dyDescent="0.25">
      <c r="A8" s="4" t="s">
        <v>37</v>
      </c>
      <c r="B8" s="4" t="s">
        <v>30</v>
      </c>
      <c r="C8" s="58" t="str">
        <f t="shared" si="1"/>
        <v>Chemicals (BTU)</v>
      </c>
      <c r="D8" s="8">
        <f>INDEX('Aggregated Fuel Use'!$B$2:$G$9,MATCH($A8,'Aggregated Fuel Use'!$A$2:$A$9,0),MATCH($B8,'Aggregated Fuel Use'!$B$1:$G$1,0))*BTU_per_TJ</f>
        <v>69219084273600</v>
      </c>
      <c r="E8" s="8">
        <f>$D8*'Data for Projections'!M$8/'Data for Projections'!$L$8</f>
        <v>71439668429473.719</v>
      </c>
      <c r="F8" s="8">
        <f>$D8*'Data for Projections'!N$8/'Data for Projections'!$L$8</f>
        <v>73478441208027.625</v>
      </c>
      <c r="G8" s="8">
        <f>$D8*'Data for Projections'!O$8/'Data for Projections'!$L$8</f>
        <v>74968085411609.969</v>
      </c>
      <c r="H8" s="8">
        <f>$D8*'Data for Projections'!P$8/'Data for Projections'!$L$8</f>
        <v>76223748224429.719</v>
      </c>
      <c r="I8" s="8">
        <f>$D8*'Data for Projections'!Q$8/'Data for Projections'!$L$8</f>
        <v>76945731951237.359</v>
      </c>
      <c r="J8" s="8">
        <f>$D8*'Data for Projections'!R$8/'Data for Projections'!$L$8</f>
        <v>77549157643204.063</v>
      </c>
      <c r="K8" s="8">
        <f>$D8*'Data for Projections'!S$8/'Data for Projections'!$L$8</f>
        <v>78249646428850.734</v>
      </c>
      <c r="L8" s="8">
        <f>$D8*'Data for Projections'!T$8/'Data for Projections'!$L$8</f>
        <v>79289240301875.375</v>
      </c>
      <c r="M8" s="8">
        <f>$D8*'Data for Projections'!U$8/'Data for Projections'!$L$8</f>
        <v>80080410870544.875</v>
      </c>
      <c r="N8" s="8">
        <f>$D8*'Data for Projections'!V$8/'Data for Projections'!$L$8</f>
        <v>80621031031306.875</v>
      </c>
      <c r="O8" s="8">
        <f>$D8*'Data for Projections'!W$8/'Data for Projections'!$L$8</f>
        <v>81028987102091.031</v>
      </c>
      <c r="P8" s="8">
        <f>$D8*'Data for Projections'!X$8/'Data for Projections'!$L$8</f>
        <v>81512623278212.75</v>
      </c>
      <c r="Q8" s="8">
        <f>$D8*'Data for Projections'!Y$8/'Data for Projections'!$L$8</f>
        <v>81920243490541.297</v>
      </c>
      <c r="R8" s="8">
        <f>$D8*'Data for Projections'!Z$8/'Data for Projections'!$L$8</f>
        <v>82241548079770.313</v>
      </c>
      <c r="S8" s="8">
        <f>$D8*'Data for Projections'!AA$8/'Data for Projections'!$L$8</f>
        <v>82541021869382.719</v>
      </c>
      <c r="T8" s="8">
        <f>$D8*'Data for Projections'!AB$8/'Data for Projections'!$L$8</f>
        <v>82857288581777.141</v>
      </c>
      <c r="U8" s="8">
        <f>$D8*'Data for Projections'!AC$8/'Data for Projections'!$L$8</f>
        <v>83120713563817.5</v>
      </c>
      <c r="V8" s="8">
        <f>$D8*'Data for Projections'!AD$8/'Data for Projections'!$L$8</f>
        <v>83294464338201.984</v>
      </c>
      <c r="W8" s="8">
        <f>$D8*'Data for Projections'!AE$8/'Data for Projections'!$L$8</f>
        <v>83390295950877.953</v>
      </c>
      <c r="X8" s="8">
        <f>$D8*'Data for Projections'!AF$8/'Data for Projections'!$L$8</f>
        <v>83489486148110.328</v>
      </c>
      <c r="Y8" s="8">
        <f>$D8*'Data for Projections'!AG$8/'Data for Projections'!$L$8</f>
        <v>83578040827580.781</v>
      </c>
      <c r="Z8" s="8">
        <f>$D8*'Data for Projections'!AH$8/'Data for Projections'!$L$8</f>
        <v>83575353959935.641</v>
      </c>
      <c r="AA8" s="8">
        <f>$D8*'Data for Projections'!AI$8/'Data for Projections'!$L$8</f>
        <v>83546694038387.688</v>
      </c>
      <c r="AB8" s="8">
        <f>$D8*'Data for Projections'!AJ$8/'Data for Projections'!$L$8</f>
        <v>83528781587420.219</v>
      </c>
      <c r="AC8" s="8">
        <f>$D8*'Data for Projections'!AK$8/'Data for Projections'!$L$8</f>
        <v>83530908690972.609</v>
      </c>
      <c r="AD8" s="8">
        <f t="shared" ref="AD8:AM8" si="7">IF(AC8=0,0,AC8*(1+($AC8/$T8-1)/10))</f>
        <v>83598818347198.063</v>
      </c>
      <c r="AE8" s="8">
        <f t="shared" si="7"/>
        <v>83666783213183.359</v>
      </c>
      <c r="AF8" s="8">
        <f t="shared" si="7"/>
        <v>83734803333813.391</v>
      </c>
      <c r="AG8" s="8">
        <f t="shared" si="7"/>
        <v>83802878754009.547</v>
      </c>
      <c r="AH8" s="8">
        <f t="shared" si="7"/>
        <v>83871009518729.734</v>
      </c>
      <c r="AI8" s="8">
        <f t="shared" si="7"/>
        <v>83939195672968.391</v>
      </c>
      <c r="AJ8" s="8">
        <f t="shared" si="7"/>
        <v>84007437261756.563</v>
      </c>
      <c r="AK8" s="8">
        <f t="shared" si="7"/>
        <v>84075734330161.891</v>
      </c>
      <c r="AL8" s="8">
        <f t="shared" si="7"/>
        <v>84144086923288.656</v>
      </c>
      <c r="AM8" s="8">
        <f t="shared" si="7"/>
        <v>84212495086277.813</v>
      </c>
    </row>
    <row r="9" spans="1:39" x14ac:dyDescent="0.25">
      <c r="A9" s="4" t="s">
        <v>37</v>
      </c>
      <c r="B9" s="4" t="s">
        <v>67</v>
      </c>
      <c r="C9" s="58" t="str">
        <f t="shared" si="1"/>
        <v>Chemicals (BTU)</v>
      </c>
      <c r="D9" s="8">
        <f>INDEX('Aggregated Fuel Use'!$B$2:$G$9,MATCH($A9,'Aggregated Fuel Use'!$A$2:$A$9,0),MATCH($B9,'Aggregated Fuel Use'!$B$1:$G$1,0))*BTU_per_TJ</f>
        <v>0</v>
      </c>
      <c r="E9" s="8">
        <f>$D9*'Data for Projections'!M$8/'Data for Projections'!$L$8</f>
        <v>0</v>
      </c>
      <c r="F9" s="8">
        <f>$D9*'Data for Projections'!N$8/'Data for Projections'!$L$8</f>
        <v>0</v>
      </c>
      <c r="G9" s="8">
        <f>$D9*'Data for Projections'!O$8/'Data for Projections'!$L$8</f>
        <v>0</v>
      </c>
      <c r="H9" s="8">
        <f>$D9*'Data for Projections'!P$8/'Data for Projections'!$L$8</f>
        <v>0</v>
      </c>
      <c r="I9" s="8">
        <f>$D9*'Data for Projections'!Q$8/'Data for Projections'!$L$8</f>
        <v>0</v>
      </c>
      <c r="J9" s="8">
        <f>$D9*'Data for Projections'!R$8/'Data for Projections'!$L$8</f>
        <v>0</v>
      </c>
      <c r="K9" s="8">
        <f>$D9*'Data for Projections'!S$8/'Data for Projections'!$L$8</f>
        <v>0</v>
      </c>
      <c r="L9" s="8">
        <f>$D9*'Data for Projections'!T$8/'Data for Projections'!$L$8</f>
        <v>0</v>
      </c>
      <c r="M9" s="8">
        <f>$D9*'Data for Projections'!U$8/'Data for Projections'!$L$8</f>
        <v>0</v>
      </c>
      <c r="N9" s="8">
        <f>$D9*'Data for Projections'!V$8/'Data for Projections'!$L$8</f>
        <v>0</v>
      </c>
      <c r="O9" s="8">
        <f>$D9*'Data for Projections'!W$8/'Data for Projections'!$L$8</f>
        <v>0</v>
      </c>
      <c r="P9" s="8">
        <f>$D9*'Data for Projections'!X$8/'Data for Projections'!$L$8</f>
        <v>0</v>
      </c>
      <c r="Q9" s="8">
        <f>$D9*'Data for Projections'!Y$8/'Data for Projections'!$L$8</f>
        <v>0</v>
      </c>
      <c r="R9" s="8">
        <f>$D9*'Data for Projections'!Z$8/'Data for Projections'!$L$8</f>
        <v>0</v>
      </c>
      <c r="S9" s="8">
        <f>$D9*'Data for Projections'!AA$8/'Data for Projections'!$L$8</f>
        <v>0</v>
      </c>
      <c r="T9" s="8">
        <f>$D9*'Data for Projections'!AB$8/'Data for Projections'!$L$8</f>
        <v>0</v>
      </c>
      <c r="U9" s="8">
        <f>$D9*'Data for Projections'!AC$8/'Data for Projections'!$L$8</f>
        <v>0</v>
      </c>
      <c r="V9" s="8">
        <f>$D9*'Data for Projections'!AD$8/'Data for Projections'!$L$8</f>
        <v>0</v>
      </c>
      <c r="W9" s="8">
        <f>$D9*'Data for Projections'!AE$8/'Data for Projections'!$L$8</f>
        <v>0</v>
      </c>
      <c r="X9" s="8">
        <f>$D9*'Data for Projections'!AF$8/'Data for Projections'!$L$8</f>
        <v>0</v>
      </c>
      <c r="Y9" s="8">
        <f>$D9*'Data for Projections'!AG$8/'Data for Projections'!$L$8</f>
        <v>0</v>
      </c>
      <c r="Z9" s="8">
        <f>$D9*'Data for Projections'!AH$8/'Data for Projections'!$L$8</f>
        <v>0</v>
      </c>
      <c r="AA9" s="8">
        <f>$D9*'Data for Projections'!AI$8/'Data for Projections'!$L$8</f>
        <v>0</v>
      </c>
      <c r="AB9" s="8">
        <f>$D9*'Data for Projections'!AJ$8/'Data for Projections'!$L$8</f>
        <v>0</v>
      </c>
      <c r="AC9" s="8">
        <f>$D9*'Data for Projections'!AK$8/'Data for Projections'!$L$8</f>
        <v>0</v>
      </c>
      <c r="AD9" s="8">
        <f t="shared" ref="AD9:AM9" si="8">IF(AC9=0,0,AC9*(1+($AC9/$T9-1)/10))</f>
        <v>0</v>
      </c>
      <c r="AE9" s="8">
        <f t="shared" si="8"/>
        <v>0</v>
      </c>
      <c r="AF9" s="8">
        <f t="shared" si="8"/>
        <v>0</v>
      </c>
      <c r="AG9" s="8">
        <f t="shared" si="8"/>
        <v>0</v>
      </c>
      <c r="AH9" s="8">
        <f t="shared" si="8"/>
        <v>0</v>
      </c>
      <c r="AI9" s="8">
        <f t="shared" si="8"/>
        <v>0</v>
      </c>
      <c r="AJ9" s="8">
        <f t="shared" si="8"/>
        <v>0</v>
      </c>
      <c r="AK9" s="8">
        <f t="shared" si="8"/>
        <v>0</v>
      </c>
      <c r="AL9" s="8">
        <f t="shared" si="8"/>
        <v>0</v>
      </c>
      <c r="AM9" s="8">
        <f t="shared" si="8"/>
        <v>0</v>
      </c>
    </row>
    <row r="10" spans="1:39" x14ac:dyDescent="0.25">
      <c r="A10" s="4" t="s">
        <v>37</v>
      </c>
      <c r="B10" s="4" t="s">
        <v>29</v>
      </c>
      <c r="C10" s="58" t="str">
        <f t="shared" si="1"/>
        <v>Chemicals (BTU)</v>
      </c>
      <c r="D10" s="8">
        <f>INDEX('Aggregated Fuel Use'!$B$2:$G$9,MATCH($A10,'Aggregated Fuel Use'!$A$2:$A$9,0),MATCH($B10,'Aggregated Fuel Use'!$B$1:$G$1,0))*BTU_per_TJ</f>
        <v>197236951403520</v>
      </c>
      <c r="E10" s="8">
        <f>$D10*'Data for Projections'!M$8/'Data for Projections'!$L$8</f>
        <v>203564415192383.44</v>
      </c>
      <c r="F10" s="8">
        <f>$D10*'Data for Projections'!N$8/'Data for Projections'!$L$8</f>
        <v>209373814892862.06</v>
      </c>
      <c r="G10" s="8">
        <f>$D10*'Data for Projections'!O$8/'Data for Projections'!$L$8</f>
        <v>213618495163828.41</v>
      </c>
      <c r="H10" s="8">
        <f>$D10*'Data for Projections'!P$8/'Data for Projections'!$L$8</f>
        <v>217196455025481.69</v>
      </c>
      <c r="I10" s="8">
        <f>$D10*'Data for Projections'!Q$8/'Data for Projections'!$L$8</f>
        <v>219253718144936.19</v>
      </c>
      <c r="J10" s="8">
        <f>$D10*'Data for Projections'!R$8/'Data for Projections'!$L$8</f>
        <v>220973154990006.75</v>
      </c>
      <c r="K10" s="8">
        <f>$D10*'Data for Projections'!S$8/'Data for Projections'!$L$8</f>
        <v>222969169153199.03</v>
      </c>
      <c r="L10" s="8">
        <f>$D10*'Data for Projections'!T$8/'Data for Projections'!$L$8</f>
        <v>225931449402424.44</v>
      </c>
      <c r="M10" s="8">
        <f>$D10*'Data for Projections'!U$8/'Data for Projections'!$L$8</f>
        <v>228185857599848.09</v>
      </c>
      <c r="N10" s="8">
        <f>$D10*'Data for Projections'!V$8/'Data for Projections'!$L$8</f>
        <v>229726332650839.84</v>
      </c>
      <c r="O10" s="8">
        <f>$D10*'Data for Projections'!W$8/'Data for Projections'!$L$8</f>
        <v>230888786799900.5</v>
      </c>
      <c r="P10" s="8">
        <f>$D10*'Data for Projections'!X$8/'Data for Projections'!$L$8</f>
        <v>232266888315801.19</v>
      </c>
      <c r="Q10" s="8">
        <f>$D10*'Data for Projections'!Y$8/'Data for Projections'!$L$8</f>
        <v>233428385449920.31</v>
      </c>
      <c r="R10" s="8">
        <f>$D10*'Data for Projections'!Z$8/'Data for Projections'!$L$8</f>
        <v>234343929744048.78</v>
      </c>
      <c r="S10" s="8">
        <f>$D10*'Data for Projections'!AA$8/'Data for Projections'!$L$8</f>
        <v>235197268066973.38</v>
      </c>
      <c r="T10" s="8">
        <f>$D10*'Data for Projections'!AB$8/'Data for Projections'!$L$8</f>
        <v>236098457136977.91</v>
      </c>
      <c r="U10" s="8">
        <f>$D10*'Data for Projections'!AC$8/'Data for Projections'!$L$8</f>
        <v>236849075856171</v>
      </c>
      <c r="V10" s="8">
        <f>$D10*'Data for Projections'!AD$8/'Data for Projections'!$L$8</f>
        <v>237344171585957.56</v>
      </c>
      <c r="W10" s="8">
        <f>$D10*'Data for Projections'!AE$8/'Data for Projections'!$L$8</f>
        <v>237617239849293.44</v>
      </c>
      <c r="X10" s="8">
        <f>$D10*'Data for Projections'!AF$8/'Data for Projections'!$L$8</f>
        <v>237899878262045.31</v>
      </c>
      <c r="Y10" s="8">
        <f>$D10*'Data for Projections'!AG$8/'Data for Projections'!$L$8</f>
        <v>238152211201646.56</v>
      </c>
      <c r="Z10" s="8">
        <f>$D10*'Data for Projections'!AH$8/'Data for Projections'!$L$8</f>
        <v>238144555082113.75</v>
      </c>
      <c r="AA10" s="8">
        <f>$D10*'Data for Projections'!AI$8/'Data for Projections'!$L$8</f>
        <v>238062889807097.41</v>
      </c>
      <c r="AB10" s="8">
        <f>$D10*'Data for Projections'!AJ$8/'Data for Projections'!$L$8</f>
        <v>238011849010212.22</v>
      </c>
      <c r="AC10" s="8">
        <f>$D10*'Data for Projections'!AK$8/'Data for Projections'!$L$8</f>
        <v>238017910104842.34</v>
      </c>
      <c r="AD10" s="8">
        <f t="shared" ref="AD10:AM10" si="9">IF(AC10=0,0,AC10*(1+($AC10/$T10-1)/10))</f>
        <v>238211415894543.72</v>
      </c>
      <c r="AE10" s="8">
        <f t="shared" si="9"/>
        <v>238405079002199.16</v>
      </c>
      <c r="AF10" s="8">
        <f t="shared" si="9"/>
        <v>238598899555706.31</v>
      </c>
      <c r="AG10" s="8">
        <f t="shared" si="9"/>
        <v>238792877683066.84</v>
      </c>
      <c r="AH10" s="8">
        <f t="shared" si="9"/>
        <v>238987013512386.47</v>
      </c>
      <c r="AI10" s="8">
        <f t="shared" si="9"/>
        <v>239181307171875</v>
      </c>
      <c r="AJ10" s="8">
        <f t="shared" si="9"/>
        <v>239375758789846.56</v>
      </c>
      <c r="AK10" s="8">
        <f t="shared" si="9"/>
        <v>239570368494719.56</v>
      </c>
      <c r="AL10" s="8">
        <f t="shared" si="9"/>
        <v>239765136415016.81</v>
      </c>
      <c r="AM10" s="8">
        <f t="shared" si="9"/>
        <v>239960062679365.59</v>
      </c>
    </row>
    <row r="11" spans="1:39" x14ac:dyDescent="0.25">
      <c r="A11" s="4" t="s">
        <v>37</v>
      </c>
      <c r="B11" s="4" t="s">
        <v>32</v>
      </c>
      <c r="C11" s="58" t="str">
        <f t="shared" si="1"/>
        <v>Chemicals (BTU)</v>
      </c>
      <c r="D11" s="8">
        <f>INDEX('Aggregated Fuel Use'!$B$2:$G$9,MATCH($A11,'Aggregated Fuel Use'!$A$2:$A$9,0),MATCH($B11,'Aggregated Fuel Use'!$B$1:$G$1,0))*BTU_per_TJ</f>
        <v>0</v>
      </c>
      <c r="E11" s="8">
        <f>$D11*'Data for Projections'!M$8/'Data for Projections'!$L$8</f>
        <v>0</v>
      </c>
      <c r="F11" s="8">
        <f>$D11*'Data for Projections'!N$8/'Data for Projections'!$L$8</f>
        <v>0</v>
      </c>
      <c r="G11" s="8">
        <f>$D11*'Data for Projections'!O$8/'Data for Projections'!$L$8</f>
        <v>0</v>
      </c>
      <c r="H11" s="8">
        <f>$D11*'Data for Projections'!P$8/'Data for Projections'!$L$8</f>
        <v>0</v>
      </c>
      <c r="I11" s="8">
        <f>$D11*'Data for Projections'!Q$8/'Data for Projections'!$L$8</f>
        <v>0</v>
      </c>
      <c r="J11" s="8">
        <f>$D11*'Data for Projections'!R$8/'Data for Projections'!$L$8</f>
        <v>0</v>
      </c>
      <c r="K11" s="8">
        <f>$D11*'Data for Projections'!S$8/'Data for Projections'!$L$8</f>
        <v>0</v>
      </c>
      <c r="L11" s="8">
        <f>$D11*'Data for Projections'!T$8/'Data for Projections'!$L$8</f>
        <v>0</v>
      </c>
      <c r="M11" s="8">
        <f>$D11*'Data for Projections'!U$8/'Data for Projections'!$L$8</f>
        <v>0</v>
      </c>
      <c r="N11" s="8">
        <f>$D11*'Data for Projections'!V$8/'Data for Projections'!$L$8</f>
        <v>0</v>
      </c>
      <c r="O11" s="8">
        <f>$D11*'Data for Projections'!W$8/'Data for Projections'!$L$8</f>
        <v>0</v>
      </c>
      <c r="P11" s="8">
        <f>$D11*'Data for Projections'!X$8/'Data for Projections'!$L$8</f>
        <v>0</v>
      </c>
      <c r="Q11" s="8">
        <f>$D11*'Data for Projections'!Y$8/'Data for Projections'!$L$8</f>
        <v>0</v>
      </c>
      <c r="R11" s="8">
        <f>$D11*'Data for Projections'!Z$8/'Data for Projections'!$L$8</f>
        <v>0</v>
      </c>
      <c r="S11" s="8">
        <f>$D11*'Data for Projections'!AA$8/'Data for Projections'!$L$8</f>
        <v>0</v>
      </c>
      <c r="T11" s="8">
        <f>$D11*'Data for Projections'!AB$8/'Data for Projections'!$L$8</f>
        <v>0</v>
      </c>
      <c r="U11" s="8">
        <f>$D11*'Data for Projections'!AC$8/'Data for Projections'!$L$8</f>
        <v>0</v>
      </c>
      <c r="V11" s="8">
        <f>$D11*'Data for Projections'!AD$8/'Data for Projections'!$L$8</f>
        <v>0</v>
      </c>
      <c r="W11" s="8">
        <f>$D11*'Data for Projections'!AE$8/'Data for Projections'!$L$8</f>
        <v>0</v>
      </c>
      <c r="X11" s="8">
        <f>$D11*'Data for Projections'!AF$8/'Data for Projections'!$L$8</f>
        <v>0</v>
      </c>
      <c r="Y11" s="8">
        <f>$D11*'Data for Projections'!AG$8/'Data for Projections'!$L$8</f>
        <v>0</v>
      </c>
      <c r="Z11" s="8">
        <f>$D11*'Data for Projections'!AH$8/'Data for Projections'!$L$8</f>
        <v>0</v>
      </c>
      <c r="AA11" s="8">
        <f>$D11*'Data for Projections'!AI$8/'Data for Projections'!$L$8</f>
        <v>0</v>
      </c>
      <c r="AB11" s="8">
        <f>$D11*'Data for Projections'!AJ$8/'Data for Projections'!$L$8</f>
        <v>0</v>
      </c>
      <c r="AC11" s="8">
        <f>$D11*'Data for Projections'!AK$8/'Data for Projections'!$L$8</f>
        <v>0</v>
      </c>
      <c r="AD11" s="8">
        <f t="shared" ref="AD11:AM11" si="10">IF(AC11=0,0,AC11*(1+($AC11/$T11-1)/10))</f>
        <v>0</v>
      </c>
      <c r="AE11" s="8">
        <f t="shared" si="10"/>
        <v>0</v>
      </c>
      <c r="AF11" s="8">
        <f t="shared" si="10"/>
        <v>0</v>
      </c>
      <c r="AG11" s="8">
        <f t="shared" si="10"/>
        <v>0</v>
      </c>
      <c r="AH11" s="8">
        <f t="shared" si="10"/>
        <v>0</v>
      </c>
      <c r="AI11" s="8">
        <f t="shared" si="10"/>
        <v>0</v>
      </c>
      <c r="AJ11" s="8">
        <f t="shared" si="10"/>
        <v>0</v>
      </c>
      <c r="AK11" s="8">
        <f t="shared" si="10"/>
        <v>0</v>
      </c>
      <c r="AL11" s="8">
        <f t="shared" si="10"/>
        <v>0</v>
      </c>
      <c r="AM11" s="8">
        <f t="shared" si="10"/>
        <v>0</v>
      </c>
    </row>
    <row r="12" spans="1:39" x14ac:dyDescent="0.25">
      <c r="A12" s="4" t="s">
        <v>37</v>
      </c>
      <c r="B12" s="4" t="s">
        <v>31</v>
      </c>
      <c r="C12" s="58" t="str">
        <f t="shared" si="1"/>
        <v>Chemicals (BTU)</v>
      </c>
      <c r="D12" s="8">
        <f>INDEX('Aggregated Fuel Use'!$B$2:$G$9,MATCH($A12,'Aggregated Fuel Use'!$A$2:$A$9,0),MATCH($B12,'Aggregated Fuel Use'!$B$1:$G$1,0))*BTU_per_TJ</f>
        <v>103410639060480</v>
      </c>
      <c r="E12" s="8">
        <f>$D12*'Data for Projections'!M$8/'Data for Projections'!$L$8</f>
        <v>106728106043123.38</v>
      </c>
      <c r="F12" s="8">
        <f>$D12*'Data for Projections'!N$8/'Data for Projections'!$L$8</f>
        <v>109773953848564.23</v>
      </c>
      <c r="G12" s="8">
        <f>$D12*'Data for Projections'!O$8/'Data for Projections'!$L$8</f>
        <v>111999424767195.59</v>
      </c>
      <c r="H12" s="8">
        <f>$D12*'Data for Projections'!P$8/'Data for Projections'!$L$8</f>
        <v>113875336523047.8</v>
      </c>
      <c r="I12" s="8">
        <f>$D12*'Data for Projections'!Q$8/'Data for Projections'!$L$8</f>
        <v>114953952332025.22</v>
      </c>
      <c r="J12" s="8">
        <f>$D12*'Data for Projections'!R$8/'Data for Projections'!$L$8</f>
        <v>115855447014982</v>
      </c>
      <c r="K12" s="8">
        <f>$D12*'Data for Projections'!S$8/'Data for Projections'!$L$8</f>
        <v>116901950211876.39</v>
      </c>
      <c r="L12" s="8">
        <f>$D12*'Data for Projections'!T$8/'Data for Projections'!$L$8</f>
        <v>118455063315018.63</v>
      </c>
      <c r="M12" s="8">
        <f>$D12*'Data for Projections'!U$8/'Data for Projections'!$L$8</f>
        <v>119637041594138.41</v>
      </c>
      <c r="N12" s="8">
        <f>$D12*'Data for Projections'!V$8/'Data for Projections'!$L$8</f>
        <v>120444707238665.02</v>
      </c>
      <c r="O12" s="8">
        <f>$D12*'Data for Projections'!W$8/'Data for Projections'!$L$8</f>
        <v>121054177855491.44</v>
      </c>
      <c r="P12" s="8">
        <f>$D12*'Data for Projections'!X$8/'Data for Projections'!$L$8</f>
        <v>121776711627360.31</v>
      </c>
      <c r="Q12" s="8">
        <f>$D12*'Data for Projections'!Y$8/'Data for Projections'!$L$8</f>
        <v>122385680484623</v>
      </c>
      <c r="R12" s="8">
        <f>$D12*'Data for Projections'!Z$8/'Data for Projections'!$L$8</f>
        <v>122865697133989.59</v>
      </c>
      <c r="S12" s="8">
        <f>$D12*'Data for Projections'!AA$8/'Data for Projections'!$L$8</f>
        <v>123313099411709.34</v>
      </c>
      <c r="T12" s="8">
        <f>$D12*'Data for Projections'!AB$8/'Data for Projections'!$L$8</f>
        <v>123785589667618.97</v>
      </c>
      <c r="U12" s="8">
        <f>$D12*'Data for Projections'!AC$8/'Data for Projections'!$L$8</f>
        <v>124179136418824.39</v>
      </c>
      <c r="V12" s="8">
        <f>$D12*'Data for Projections'!AD$8/'Data for Projections'!$L$8</f>
        <v>124438713366495.83</v>
      </c>
      <c r="W12" s="8">
        <f>$D12*'Data for Projections'!AE$8/'Data for Projections'!$L$8</f>
        <v>124581882095366.14</v>
      </c>
      <c r="X12" s="8">
        <f>$D12*'Data for Projections'!AF$8/'Data for Projections'!$L$8</f>
        <v>124730068419874.44</v>
      </c>
      <c r="Y12" s="8">
        <f>$D12*'Data for Projections'!AG$8/'Data for Projections'!$L$8</f>
        <v>124862365691529.13</v>
      </c>
      <c r="Z12" s="8">
        <f>$D12*'Data for Projections'!AH$8/'Data for Projections'!$L$8</f>
        <v>124858351615018.73</v>
      </c>
      <c r="AA12" s="8">
        <f>$D12*'Data for Projections'!AI$8/'Data for Projections'!$L$8</f>
        <v>124815534798907.98</v>
      </c>
      <c r="AB12" s="8">
        <f>$D12*'Data for Projections'!AJ$8/'Data for Projections'!$L$8</f>
        <v>124788774288838.77</v>
      </c>
      <c r="AC12" s="8">
        <f>$D12*'Data for Projections'!AK$8/'Data for Projections'!$L$8</f>
        <v>124791952099409.5</v>
      </c>
      <c r="AD12" s="8">
        <f t="shared" ref="AD12:AM12" si="11">IF(AC12=0,0,AC12*(1+($AC12/$T12-1)/10))</f>
        <v>124893406503528.64</v>
      </c>
      <c r="AE12" s="8">
        <f t="shared" si="11"/>
        <v>124994943388897.11</v>
      </c>
      <c r="AF12" s="8">
        <f t="shared" si="11"/>
        <v>125096562822571.2</v>
      </c>
      <c r="AG12" s="8">
        <f t="shared" si="11"/>
        <v>125198264871661.73</v>
      </c>
      <c r="AH12" s="8">
        <f t="shared" si="11"/>
        <v>125300049603334.08</v>
      </c>
      <c r="AI12" s="8">
        <f t="shared" si="11"/>
        <v>125401917084808.2</v>
      </c>
      <c r="AJ12" s="8">
        <f t="shared" si="11"/>
        <v>125503867383358.73</v>
      </c>
      <c r="AK12" s="8">
        <f t="shared" si="11"/>
        <v>125605900566314.98</v>
      </c>
      <c r="AL12" s="8">
        <f t="shared" si="11"/>
        <v>125708016701061.02</v>
      </c>
      <c r="AM12" s="8">
        <f t="shared" si="11"/>
        <v>125810215855035.67</v>
      </c>
    </row>
    <row r="13" spans="1:39" x14ac:dyDescent="0.25">
      <c r="A13" s="4" t="s">
        <v>37</v>
      </c>
      <c r="B13" s="4" t="s">
        <v>33</v>
      </c>
      <c r="C13" s="58" t="str">
        <f t="shared" si="1"/>
        <v>Chemicals (BTU)</v>
      </c>
      <c r="D13" s="8">
        <f>INDEX('Aggregated Fuel Use'!$B$2:$G$9,MATCH($A13,'Aggregated Fuel Use'!$A$2:$A$9,0),MATCH($B13,'Aggregated Fuel Use'!$B$1:$G$1,0))*BTU_per_TJ</f>
        <v>11054391070560</v>
      </c>
      <c r="E13" s="8">
        <f>$D13*'Data for Projections'!M$8/'Data for Projections'!$L$8</f>
        <v>11409021674557.744</v>
      </c>
      <c r="F13" s="8">
        <f>$D13*'Data for Projections'!N$8/'Data for Projections'!$L$8</f>
        <v>11734616730237.248</v>
      </c>
      <c r="G13" s="8">
        <f>$D13*'Data for Projections'!O$8/'Data for Projections'!$L$8</f>
        <v>11972515132898.904</v>
      </c>
      <c r="H13" s="8">
        <f>$D13*'Data for Projections'!P$8/'Data for Projections'!$L$8</f>
        <v>12173046358229.822</v>
      </c>
      <c r="I13" s="8">
        <f>$D13*'Data for Projections'!Q$8/'Data for Projections'!$L$8</f>
        <v>12288348236988.654</v>
      </c>
      <c r="J13" s="8">
        <f>$D13*'Data for Projections'!R$8/'Data for Projections'!$L$8</f>
        <v>12384716220631.094</v>
      </c>
      <c r="K13" s="8">
        <f>$D13*'Data for Projections'!S$8/'Data for Projections'!$L$8</f>
        <v>12496585325204.523</v>
      </c>
      <c r="L13" s="8">
        <f>$D13*'Data for Projections'!T$8/'Data for Projections'!$L$8</f>
        <v>12662610018359.201</v>
      </c>
      <c r="M13" s="8">
        <f>$D13*'Data for Projections'!U$8/'Data for Projections'!$L$8</f>
        <v>12788961139027.316</v>
      </c>
      <c r="N13" s="8">
        <f>$D13*'Data for Projections'!V$8/'Data for Projections'!$L$8</f>
        <v>12875298985596.77</v>
      </c>
      <c r="O13" s="8">
        <f>$D13*'Data for Projections'!W$8/'Data for Projections'!$L$8</f>
        <v>12940450178990.658</v>
      </c>
      <c r="P13" s="8">
        <f>$D13*'Data for Projections'!X$8/'Data for Projections'!$L$8</f>
        <v>13017687598162.334</v>
      </c>
      <c r="Q13" s="8">
        <f>$D13*'Data for Projections'!Y$8/'Data for Projections'!$L$8</f>
        <v>13082785154459.578</v>
      </c>
      <c r="R13" s="8">
        <f>$D13*'Data for Projections'!Z$8/'Data for Projections'!$L$8</f>
        <v>13134097976918.541</v>
      </c>
      <c r="S13" s="8">
        <f>$D13*'Data for Projections'!AA$8/'Data for Projections'!$L$8</f>
        <v>13181924388095.451</v>
      </c>
      <c r="T13" s="8">
        <f>$D13*'Data for Projections'!AB$8/'Data for Projections'!$L$8</f>
        <v>13232432654104.707</v>
      </c>
      <c r="U13" s="8">
        <f>$D13*'Data for Projections'!AC$8/'Data for Projections'!$L$8</f>
        <v>13274502016908.17</v>
      </c>
      <c r="V13" s="8">
        <f>$D13*'Data for Projections'!AD$8/'Data for Projections'!$L$8</f>
        <v>13302250274906.887</v>
      </c>
      <c r="W13" s="8">
        <f>$D13*'Data for Projections'!AE$8/'Data for Projections'!$L$8</f>
        <v>13317554726483.494</v>
      </c>
      <c r="X13" s="8">
        <f>$D13*'Data for Projections'!AF$8/'Data for Projections'!$L$8</f>
        <v>13333395549026.576</v>
      </c>
      <c r="Y13" s="8">
        <f>$D13*'Data for Projections'!AG$8/'Data for Projections'!$L$8</f>
        <v>13347537863509.168</v>
      </c>
      <c r="Z13" s="8">
        <f>$D13*'Data for Projections'!AH$8/'Data for Projections'!$L$8</f>
        <v>13347108766735.99</v>
      </c>
      <c r="AA13" s="8">
        <f>$D13*'Data for Projections'!AI$8/'Data for Projections'!$L$8</f>
        <v>13342531734488.781</v>
      </c>
      <c r="AB13" s="8">
        <f>$D13*'Data for Projections'!AJ$8/'Data for Projections'!$L$8</f>
        <v>13339671089334.273</v>
      </c>
      <c r="AC13" s="8">
        <f>$D13*'Data for Projections'!AK$8/'Data for Projections'!$L$8</f>
        <v>13340010790946.373</v>
      </c>
      <c r="AD13" s="8">
        <f t="shared" ref="AD13:AM13" si="12">IF(AC13=0,0,AC13*(1+($AC13/$T13-1)/10))</f>
        <v>13350856064403.273</v>
      </c>
      <c r="AE13" s="8">
        <f t="shared" si="12"/>
        <v>13361710154941.223</v>
      </c>
      <c r="AF13" s="8">
        <f t="shared" si="12"/>
        <v>13372573069728.408</v>
      </c>
      <c r="AG13" s="8">
        <f t="shared" si="12"/>
        <v>13383444815938.84</v>
      </c>
      <c r="AH13" s="8">
        <f t="shared" si="12"/>
        <v>13394325400752.361</v>
      </c>
      <c r="AI13" s="8">
        <f t="shared" si="12"/>
        <v>13405214831354.654</v>
      </c>
      <c r="AJ13" s="8">
        <f t="shared" si="12"/>
        <v>13416113114937.244</v>
      </c>
      <c r="AK13" s="8">
        <f t="shared" si="12"/>
        <v>13427020258697.498</v>
      </c>
      <c r="AL13" s="8">
        <f t="shared" si="12"/>
        <v>13437936269838.639</v>
      </c>
      <c r="AM13" s="8">
        <f t="shared" si="12"/>
        <v>13448861155569.744</v>
      </c>
    </row>
    <row r="14" spans="1:39" x14ac:dyDescent="0.25">
      <c r="A14" s="4" t="s">
        <v>39</v>
      </c>
      <c r="B14" s="4" t="s">
        <v>30</v>
      </c>
      <c r="C14" s="58" t="str">
        <f t="shared" si="1"/>
        <v>Iron and steel (BTU)</v>
      </c>
      <c r="D14" s="8">
        <f>INDEX('Aggregated Fuel Use'!$B$2:$G$9,MATCH($A14,'Aggregated Fuel Use'!$A$2:$A$9,0),MATCH($B14,'Aggregated Fuel Use'!$B$1:$G$1,0))*BTU_per_TJ</f>
        <v>29092298681280</v>
      </c>
      <c r="E14" s="8">
        <f>$D14*'Data for Projections'!M$8/'Data for Projections'!$L$8</f>
        <v>30025594725102.922</v>
      </c>
      <c r="F14" s="8">
        <f>$D14*'Data for Projections'!N$8/'Data for Projections'!$L$8</f>
        <v>30882476714216.074</v>
      </c>
      <c r="G14" s="8">
        <f>$D14*'Data for Projections'!O$8/'Data for Projections'!$L$8</f>
        <v>31508563790551.23</v>
      </c>
      <c r="H14" s="8">
        <f>$D14*'Data for Projections'!P$8/'Data for Projections'!$L$8</f>
        <v>32036310119137.969</v>
      </c>
      <c r="I14" s="8">
        <f>$D14*'Data for Projections'!Q$8/'Data for Projections'!$L$8</f>
        <v>32339754847477.473</v>
      </c>
      <c r="J14" s="8">
        <f>$D14*'Data for Projections'!R$8/'Data for Projections'!$L$8</f>
        <v>32593370460091.813</v>
      </c>
      <c r="K14" s="8">
        <f>$D14*'Data for Projections'!S$8/'Data for Projections'!$L$8</f>
        <v>32887781014475.484</v>
      </c>
      <c r="L14" s="8">
        <f>$D14*'Data for Projections'!T$8/'Data for Projections'!$L$8</f>
        <v>33324715073610.328</v>
      </c>
      <c r="M14" s="8">
        <f>$D14*'Data for Projections'!U$8/'Data for Projections'!$L$8</f>
        <v>33657238549370.184</v>
      </c>
      <c r="N14" s="8">
        <f>$D14*'Data for Projections'!V$8/'Data for Projections'!$L$8</f>
        <v>33884457434957.32</v>
      </c>
      <c r="O14" s="8">
        <f>$D14*'Data for Projections'!W$8/'Data for Projections'!$L$8</f>
        <v>34055918528160.785</v>
      </c>
      <c r="P14" s="8">
        <f>$D14*'Data for Projections'!X$8/'Data for Projections'!$L$8</f>
        <v>34259187442167.086</v>
      </c>
      <c r="Q14" s="8">
        <f>$D14*'Data for Projections'!Y$8/'Data for Projections'!$L$8</f>
        <v>34430507376402.492</v>
      </c>
      <c r="R14" s="8">
        <f>$D14*'Data for Projections'!Z$8/'Data for Projections'!$L$8</f>
        <v>34565549455846.496</v>
      </c>
      <c r="S14" s="8">
        <f>$D14*'Data for Projections'!AA$8/'Data for Projections'!$L$8</f>
        <v>34691416202366.605</v>
      </c>
      <c r="T14" s="8">
        <f>$D14*'Data for Projections'!AB$8/'Data for Projections'!$L$8</f>
        <v>34824340897289.707</v>
      </c>
      <c r="U14" s="8">
        <f>$D14*'Data for Projections'!AC$8/'Data for Projections'!$L$8</f>
        <v>34935056581238.051</v>
      </c>
      <c r="V14" s="8">
        <f>$D14*'Data for Projections'!AD$8/'Data for Projections'!$L$8</f>
        <v>35008082820714.391</v>
      </c>
      <c r="W14" s="8">
        <f>$D14*'Data for Projections'!AE$8/'Data for Projections'!$L$8</f>
        <v>35048360179600.824</v>
      </c>
      <c r="X14" s="8">
        <f>$D14*'Data for Projections'!AF$8/'Data for Projections'!$L$8</f>
        <v>35090049128167.859</v>
      </c>
      <c r="Y14" s="8">
        <f>$D14*'Data for Projections'!AG$8/'Data for Projections'!$L$8</f>
        <v>35127268042746.328</v>
      </c>
      <c r="Z14" s="8">
        <f>$D14*'Data for Projections'!AH$8/'Data for Projections'!$L$8</f>
        <v>35126138771001.844</v>
      </c>
      <c r="AA14" s="8">
        <f>$D14*'Data for Projections'!AI$8/'Data for Projections'!$L$8</f>
        <v>35114093205727.395</v>
      </c>
      <c r="AB14" s="8">
        <f>$D14*'Data for Projections'!AJ$8/'Data for Projections'!$L$8</f>
        <v>35106564727430.867</v>
      </c>
      <c r="AC14" s="8">
        <f>$D14*'Data for Projections'!AK$8/'Data for Projections'!$L$8</f>
        <v>35107458734228.586</v>
      </c>
      <c r="AD14" s="8">
        <f t="shared" ref="AD14:AM14" si="13">IF(AC14=0,0,AC14*(1+($AC14/$T14-1)/10))</f>
        <v>35136000689427.598</v>
      </c>
      <c r="AE14" s="8">
        <f t="shared" si="13"/>
        <v>35164565848903.875</v>
      </c>
      <c r="AF14" s="8">
        <f t="shared" si="13"/>
        <v>35193154231522.227</v>
      </c>
      <c r="AG14" s="8">
        <f t="shared" si="13"/>
        <v>35221765856162.797</v>
      </c>
      <c r="AH14" s="8">
        <f t="shared" si="13"/>
        <v>35250400741721.078</v>
      </c>
      <c r="AI14" s="8">
        <f t="shared" si="13"/>
        <v>35279058907107.93</v>
      </c>
      <c r="AJ14" s="8">
        <f t="shared" si="13"/>
        <v>35307740371249.57</v>
      </c>
      <c r="AK14" s="8">
        <f t="shared" si="13"/>
        <v>35336445153087.625</v>
      </c>
      <c r="AL14" s="8">
        <f t="shared" si="13"/>
        <v>35365173271579.109</v>
      </c>
      <c r="AM14" s="8">
        <f t="shared" si="13"/>
        <v>35393924745696.445</v>
      </c>
    </row>
    <row r="15" spans="1:39" x14ac:dyDescent="0.25">
      <c r="A15" s="4" t="s">
        <v>39</v>
      </c>
      <c r="B15" s="4" t="s">
        <v>67</v>
      </c>
      <c r="C15" s="58" t="str">
        <f t="shared" si="1"/>
        <v>Iron and steel (BTU)</v>
      </c>
      <c r="D15" s="8">
        <f>INDEX('Aggregated Fuel Use'!$B$2:$G$9,MATCH($A15,'Aggregated Fuel Use'!$A$2:$A$9,0),MATCH($B15,'Aggregated Fuel Use'!$B$1:$G$1,0))*BTU_per_TJ</f>
        <v>84289376481600</v>
      </c>
      <c r="E15" s="8">
        <f>$D15*'Data for Projections'!M$8/'Data for Projections'!$L$8</f>
        <v>86993423434658.328</v>
      </c>
      <c r="F15" s="8">
        <f>$D15*'Data for Projections'!N$8/'Data for Projections'!$L$8</f>
        <v>89476075265368.984</v>
      </c>
      <c r="G15" s="8">
        <f>$D15*'Data for Projections'!O$8/'Data for Projections'!$L$8</f>
        <v>91290042936525.734</v>
      </c>
      <c r="H15" s="8">
        <f>$D15*'Data for Projections'!P$8/'Data for Projections'!$L$8</f>
        <v>92819087082001.031</v>
      </c>
      <c r="I15" s="8">
        <f>$D15*'Data for Projections'!Q$8/'Data for Projections'!$L$8</f>
        <v>93698260200240.172</v>
      </c>
      <c r="J15" s="8">
        <f>$D15*'Data for Projections'!R$8/'Data for Projections'!$L$8</f>
        <v>94433062976997.625</v>
      </c>
      <c r="K15" s="8">
        <f>$D15*'Data for Projections'!S$8/'Data for Projections'!$L$8</f>
        <v>95286061302446.891</v>
      </c>
      <c r="L15" s="8">
        <f>$D15*'Data for Projections'!T$8/'Data for Projections'!$L$8</f>
        <v>96551994249565.609</v>
      </c>
      <c r="M15" s="8">
        <f>$D15*'Data for Projections'!U$8/'Data for Projections'!$L$8</f>
        <v>97515417482097.172</v>
      </c>
      <c r="N15" s="8">
        <f>$D15*'Data for Projections'!V$8/'Data for Projections'!$L$8</f>
        <v>98173740786171.719</v>
      </c>
      <c r="O15" s="8">
        <f>$D15*'Data for Projections'!W$8/'Data for Projections'!$L$8</f>
        <v>98670516540996.234</v>
      </c>
      <c r="P15" s="8">
        <f>$D15*'Data for Projections'!X$8/'Data for Projections'!$L$8</f>
        <v>99259449378768.453</v>
      </c>
      <c r="Q15" s="8">
        <f>$D15*'Data for Projections'!Y$8/'Data for Projections'!$L$8</f>
        <v>99755816152455.656</v>
      </c>
      <c r="R15" s="8">
        <f>$D15*'Data for Projections'!Z$8/'Data for Projections'!$L$8</f>
        <v>100147074773846</v>
      </c>
      <c r="S15" s="8">
        <f>$D15*'Data for Projections'!AA$8/'Data for Projections'!$L$8</f>
        <v>100511749621309.13</v>
      </c>
      <c r="T15" s="8">
        <f>$D15*'Data for Projections'!AB$8/'Data for Projections'!$L$8</f>
        <v>100896873525639.33</v>
      </c>
      <c r="U15" s="8">
        <f>$D15*'Data for Projections'!AC$8/'Data for Projections'!$L$8</f>
        <v>101217651064361.11</v>
      </c>
      <c r="V15" s="8">
        <f>$D15*'Data for Projections'!AD$8/'Data for Projections'!$L$8</f>
        <v>101429230639412.61</v>
      </c>
      <c r="W15" s="8">
        <f>$D15*'Data for Projections'!AE$8/'Data for Projections'!$L$8</f>
        <v>101545926590600.81</v>
      </c>
      <c r="X15" s="8">
        <f>$D15*'Data for Projections'!AF$8/'Data for Projections'!$L$8</f>
        <v>101666712353162.44</v>
      </c>
      <c r="Y15" s="8">
        <f>$D15*'Data for Projections'!AG$8/'Data for Projections'!$L$8</f>
        <v>101774547046374.89</v>
      </c>
      <c r="Z15" s="8">
        <f>$D15*'Data for Projections'!AH$8/'Data for Projections'!$L$8</f>
        <v>101771275197276.16</v>
      </c>
      <c r="AA15" s="8">
        <f>$D15*'Data for Projections'!AI$8/'Data for Projections'!$L$8</f>
        <v>101736375473556.31</v>
      </c>
      <c r="AB15" s="8">
        <f>$D15*'Data for Projections'!AJ$8/'Data for Projections'!$L$8</f>
        <v>101714563146231.42</v>
      </c>
      <c r="AC15" s="8">
        <f>$D15*'Data for Projections'!AK$8/'Data for Projections'!$L$8</f>
        <v>101717153360101.25</v>
      </c>
      <c r="AD15" s="8">
        <f t="shared" ref="AD15:AM15" si="14">IF(AC15=0,0,AC15*(1+($AC15/$T15-1)/10))</f>
        <v>101799848221502.44</v>
      </c>
      <c r="AE15" s="8">
        <f t="shared" si="14"/>
        <v>101882610312863.14</v>
      </c>
      <c r="AF15" s="8">
        <f t="shared" si="14"/>
        <v>101965439688840.53</v>
      </c>
      <c r="AG15" s="8">
        <f t="shared" si="14"/>
        <v>102048336404136.22</v>
      </c>
      <c r="AH15" s="8">
        <f t="shared" si="14"/>
        <v>102131300513496.28</v>
      </c>
      <c r="AI15" s="8">
        <f t="shared" si="14"/>
        <v>102214332071711.31</v>
      </c>
      <c r="AJ15" s="8">
        <f t="shared" si="14"/>
        <v>102297431133616.45</v>
      </c>
      <c r="AK15" s="8">
        <f t="shared" si="14"/>
        <v>102380597754091.41</v>
      </c>
      <c r="AL15" s="8">
        <f t="shared" si="14"/>
        <v>102463831988060.52</v>
      </c>
      <c r="AM15" s="8">
        <f t="shared" si="14"/>
        <v>102547133890492.75</v>
      </c>
    </row>
    <row r="16" spans="1:39" x14ac:dyDescent="0.25">
      <c r="A16" s="4" t="s">
        <v>39</v>
      </c>
      <c r="B16" s="4" t="s">
        <v>29</v>
      </c>
      <c r="C16" s="58" t="str">
        <f t="shared" si="1"/>
        <v>Iron and steel (BTU)</v>
      </c>
      <c r="D16" s="8">
        <f>INDEX('Aggregated Fuel Use'!$B$2:$G$9,MATCH($A16,'Aggregated Fuel Use'!$A$2:$A$9,0),MATCH($B16,'Aggregated Fuel Use'!$B$1:$G$1,0))*BTU_per_TJ</f>
        <v>91758103353098.875</v>
      </c>
      <c r="E16" s="8">
        <f>$D16*'Data for Projections'!M$8/'Data for Projections'!$L$8</f>
        <v>94701750941291.922</v>
      </c>
      <c r="F16" s="8">
        <f>$D16*'Data for Projections'!N$8/'Data for Projections'!$L$8</f>
        <v>97404385991888.563</v>
      </c>
      <c r="G16" s="8">
        <f>$D16*'Data for Projections'!O$8/'Data for Projections'!$L$8</f>
        <v>99379086007441.719</v>
      </c>
      <c r="H16" s="8">
        <f>$D16*'Data for Projections'!P$8/'Data for Projections'!$L$8</f>
        <v>101043615946900.95</v>
      </c>
      <c r="I16" s="8">
        <f>$D16*'Data for Projections'!Q$8/'Data for Projections'!$L$8</f>
        <v>102000690980742.98</v>
      </c>
      <c r="J16" s="8">
        <f>$D16*'Data for Projections'!R$8/'Data for Projections'!$L$8</f>
        <v>102800603282248.44</v>
      </c>
      <c r="K16" s="8">
        <f>$D16*'Data for Projections'!S$8/'Data for Projections'!$L$8</f>
        <v>103729184222975.64</v>
      </c>
      <c r="L16" s="8">
        <f>$D16*'Data for Projections'!T$8/'Data for Projections'!$L$8</f>
        <v>105107289163936.61</v>
      </c>
      <c r="M16" s="8">
        <f>$D16*'Data for Projections'!U$8/'Data for Projections'!$L$8</f>
        <v>106156079559992.09</v>
      </c>
      <c r="N16" s="8">
        <f>$D16*'Data for Projections'!V$8/'Data for Projections'!$L$8</f>
        <v>106872735683177.59</v>
      </c>
      <c r="O16" s="8">
        <f>$D16*'Data for Projections'!W$8/'Data for Projections'!$L$8</f>
        <v>107413529825419.86</v>
      </c>
      <c r="P16" s="8">
        <f>$D16*'Data for Projections'!X$8/'Data for Projections'!$L$8</f>
        <v>108054646920504</v>
      </c>
      <c r="Q16" s="8">
        <f>$D16*'Data for Projections'!Y$8/'Data for Projections'!$L$8</f>
        <v>108594995842541.38</v>
      </c>
      <c r="R16" s="8">
        <f>$D16*'Data for Projections'!Z$8/'Data for Projections'!$L$8</f>
        <v>109020923171914.39</v>
      </c>
      <c r="S16" s="8">
        <f>$D16*'Data for Projections'!AA$8/'Data for Projections'!$L$8</f>
        <v>109417911187967.66</v>
      </c>
      <c r="T16" s="8">
        <f>$D16*'Data for Projections'!AB$8/'Data for Projections'!$L$8</f>
        <v>109837160214266.91</v>
      </c>
      <c r="U16" s="8">
        <f>$D16*'Data for Projections'!AC$8/'Data for Projections'!$L$8</f>
        <v>110186361261658.8</v>
      </c>
      <c r="V16" s="8">
        <f>$D16*'Data for Projections'!AD$8/'Data for Projections'!$L$8</f>
        <v>110416688514337.19</v>
      </c>
      <c r="W16" s="8">
        <f>$D16*'Data for Projections'!AE$8/'Data for Projections'!$L$8</f>
        <v>110543724679474.22</v>
      </c>
      <c r="X16" s="8">
        <f>$D16*'Data for Projections'!AF$8/'Data for Projections'!$L$8</f>
        <v>110675213046660.47</v>
      </c>
      <c r="Y16" s="8">
        <f>$D16*'Data for Projections'!AG$8/'Data for Projections'!$L$8</f>
        <v>110792602774024.25</v>
      </c>
      <c r="Z16" s="8">
        <f>$D16*'Data for Projections'!AH$8/'Data for Projections'!$L$8</f>
        <v>110789041012384.89</v>
      </c>
      <c r="AA16" s="8">
        <f>$D16*'Data for Projections'!AI$8/'Data for Projections'!$L$8</f>
        <v>110751048888231.77</v>
      </c>
      <c r="AB16" s="8">
        <f>$D16*'Data for Projections'!AJ$8/'Data for Projections'!$L$8</f>
        <v>110727303810636.05</v>
      </c>
      <c r="AC16" s="8">
        <f>$D16*'Data for Projections'!AK$8/'Data for Projections'!$L$8</f>
        <v>110730123538600.55</v>
      </c>
      <c r="AD16" s="8">
        <f t="shared" ref="AD16:AM16" si="15">IF(AC16=0,0,AC16*(1+($AC16/$T16-1)/10))</f>
        <v>110820145839819.94</v>
      </c>
      <c r="AE16" s="8">
        <f t="shared" si="15"/>
        <v>110910241328122.09</v>
      </c>
      <c r="AF16" s="8">
        <f t="shared" si="15"/>
        <v>111000410063007.27</v>
      </c>
      <c r="AG16" s="8">
        <f t="shared" si="15"/>
        <v>111090652104024.08</v>
      </c>
      <c r="AH16" s="8">
        <f t="shared" si="15"/>
        <v>111180967510769.56</v>
      </c>
      <c r="AI16" s="8">
        <f t="shared" si="15"/>
        <v>111271356342889.2</v>
      </c>
      <c r="AJ16" s="8">
        <f t="shared" si="15"/>
        <v>111361818660076.97</v>
      </c>
      <c r="AK16" s="8">
        <f t="shared" si="15"/>
        <v>111452354522075.36</v>
      </c>
      <c r="AL16" s="8">
        <f t="shared" si="15"/>
        <v>111542963988675.47</v>
      </c>
      <c r="AM16" s="8">
        <f t="shared" si="15"/>
        <v>111633647119716.97</v>
      </c>
    </row>
    <row r="17" spans="1:39" x14ac:dyDescent="0.25">
      <c r="A17" s="4" t="s">
        <v>39</v>
      </c>
      <c r="B17" s="4" t="s">
        <v>32</v>
      </c>
      <c r="C17" s="58" t="str">
        <f t="shared" si="1"/>
        <v>Iron and steel (BTU)</v>
      </c>
      <c r="D17" s="8">
        <f>INDEX('Aggregated Fuel Use'!$B$2:$G$9,MATCH($A17,'Aggregated Fuel Use'!$A$2:$A$9,0),MATCH($B17,'Aggregated Fuel Use'!$B$1:$G$1,0))*BTU_per_TJ</f>
        <v>0</v>
      </c>
      <c r="E17" s="8">
        <f>$D17*'Data for Projections'!M$8/'Data for Projections'!$L$8</f>
        <v>0</v>
      </c>
      <c r="F17" s="8">
        <f>$D17*'Data for Projections'!N$8/'Data for Projections'!$L$8</f>
        <v>0</v>
      </c>
      <c r="G17" s="8">
        <f>$D17*'Data for Projections'!O$8/'Data for Projections'!$L$8</f>
        <v>0</v>
      </c>
      <c r="H17" s="8">
        <f>$D17*'Data for Projections'!P$8/'Data for Projections'!$L$8</f>
        <v>0</v>
      </c>
      <c r="I17" s="8">
        <f>$D17*'Data for Projections'!Q$8/'Data for Projections'!$L$8</f>
        <v>0</v>
      </c>
      <c r="J17" s="8">
        <f>$D17*'Data for Projections'!R$8/'Data for Projections'!$L$8</f>
        <v>0</v>
      </c>
      <c r="K17" s="8">
        <f>$D17*'Data for Projections'!S$8/'Data for Projections'!$L$8</f>
        <v>0</v>
      </c>
      <c r="L17" s="8">
        <f>$D17*'Data for Projections'!T$8/'Data for Projections'!$L$8</f>
        <v>0</v>
      </c>
      <c r="M17" s="8">
        <f>$D17*'Data for Projections'!U$8/'Data for Projections'!$L$8</f>
        <v>0</v>
      </c>
      <c r="N17" s="8">
        <f>$D17*'Data for Projections'!V$8/'Data for Projections'!$L$8</f>
        <v>0</v>
      </c>
      <c r="O17" s="8">
        <f>$D17*'Data for Projections'!W$8/'Data for Projections'!$L$8</f>
        <v>0</v>
      </c>
      <c r="P17" s="8">
        <f>$D17*'Data for Projections'!X$8/'Data for Projections'!$L$8</f>
        <v>0</v>
      </c>
      <c r="Q17" s="8">
        <f>$D17*'Data for Projections'!Y$8/'Data for Projections'!$L$8</f>
        <v>0</v>
      </c>
      <c r="R17" s="8">
        <f>$D17*'Data for Projections'!Z$8/'Data for Projections'!$L$8</f>
        <v>0</v>
      </c>
      <c r="S17" s="8">
        <f>$D17*'Data for Projections'!AA$8/'Data for Projections'!$L$8</f>
        <v>0</v>
      </c>
      <c r="T17" s="8">
        <f>$D17*'Data for Projections'!AB$8/'Data for Projections'!$L$8</f>
        <v>0</v>
      </c>
      <c r="U17" s="8">
        <f>$D17*'Data for Projections'!AC$8/'Data for Projections'!$L$8</f>
        <v>0</v>
      </c>
      <c r="V17" s="8">
        <f>$D17*'Data for Projections'!AD$8/'Data for Projections'!$L$8</f>
        <v>0</v>
      </c>
      <c r="W17" s="8">
        <f>$D17*'Data for Projections'!AE$8/'Data for Projections'!$L$8</f>
        <v>0</v>
      </c>
      <c r="X17" s="8">
        <f>$D17*'Data for Projections'!AF$8/'Data for Projections'!$L$8</f>
        <v>0</v>
      </c>
      <c r="Y17" s="8">
        <f>$D17*'Data for Projections'!AG$8/'Data for Projections'!$L$8</f>
        <v>0</v>
      </c>
      <c r="Z17" s="8">
        <f>$D17*'Data for Projections'!AH$8/'Data for Projections'!$L$8</f>
        <v>0</v>
      </c>
      <c r="AA17" s="8">
        <f>$D17*'Data for Projections'!AI$8/'Data for Projections'!$L$8</f>
        <v>0</v>
      </c>
      <c r="AB17" s="8">
        <f>$D17*'Data for Projections'!AJ$8/'Data for Projections'!$L$8</f>
        <v>0</v>
      </c>
      <c r="AC17" s="8">
        <f>$D17*'Data for Projections'!AK$8/'Data for Projections'!$L$8</f>
        <v>0</v>
      </c>
      <c r="AD17" s="8">
        <f t="shared" ref="AD17:AM17" si="16">IF(AC17=0,0,AC17*(1+($AC17/$T17-1)/10))</f>
        <v>0</v>
      </c>
      <c r="AE17" s="8">
        <f t="shared" si="16"/>
        <v>0</v>
      </c>
      <c r="AF17" s="8">
        <f t="shared" si="16"/>
        <v>0</v>
      </c>
      <c r="AG17" s="8">
        <f t="shared" si="16"/>
        <v>0</v>
      </c>
      <c r="AH17" s="8">
        <f t="shared" si="16"/>
        <v>0</v>
      </c>
      <c r="AI17" s="8">
        <f t="shared" si="16"/>
        <v>0</v>
      </c>
      <c r="AJ17" s="8">
        <f t="shared" si="16"/>
        <v>0</v>
      </c>
      <c r="AK17" s="8">
        <f t="shared" si="16"/>
        <v>0</v>
      </c>
      <c r="AL17" s="8">
        <f t="shared" si="16"/>
        <v>0</v>
      </c>
      <c r="AM17" s="8">
        <f t="shared" si="16"/>
        <v>0</v>
      </c>
    </row>
    <row r="18" spans="1:39" x14ac:dyDescent="0.25">
      <c r="A18" s="4" t="s">
        <v>39</v>
      </c>
      <c r="B18" s="4" t="s">
        <v>31</v>
      </c>
      <c r="C18" s="58" t="str">
        <f t="shared" si="1"/>
        <v>Iron and steel (BTU)</v>
      </c>
      <c r="D18" s="8">
        <f>INDEX('Aggregated Fuel Use'!$B$2:$G$9,MATCH($A18,'Aggregated Fuel Use'!$A$2:$A$9,0),MATCH($B18,'Aggregated Fuel Use'!$B$1:$G$1,0))*BTU_per_TJ</f>
        <v>0</v>
      </c>
      <c r="E18" s="8">
        <f>$D18*'Data for Projections'!M$8/'Data for Projections'!$L$8</f>
        <v>0</v>
      </c>
      <c r="F18" s="8">
        <f>$D18*'Data for Projections'!N$8/'Data for Projections'!$L$8</f>
        <v>0</v>
      </c>
      <c r="G18" s="8">
        <f>$D18*'Data for Projections'!O$8/'Data for Projections'!$L$8</f>
        <v>0</v>
      </c>
      <c r="H18" s="8">
        <f>$D18*'Data for Projections'!P$8/'Data for Projections'!$L$8</f>
        <v>0</v>
      </c>
      <c r="I18" s="8">
        <f>$D18*'Data for Projections'!Q$8/'Data for Projections'!$L$8</f>
        <v>0</v>
      </c>
      <c r="J18" s="8">
        <f>$D18*'Data for Projections'!R$8/'Data for Projections'!$L$8</f>
        <v>0</v>
      </c>
      <c r="K18" s="8">
        <f>$D18*'Data for Projections'!S$8/'Data for Projections'!$L$8</f>
        <v>0</v>
      </c>
      <c r="L18" s="8">
        <f>$D18*'Data for Projections'!T$8/'Data for Projections'!$L$8</f>
        <v>0</v>
      </c>
      <c r="M18" s="8">
        <f>$D18*'Data for Projections'!U$8/'Data for Projections'!$L$8</f>
        <v>0</v>
      </c>
      <c r="N18" s="8">
        <f>$D18*'Data for Projections'!V$8/'Data for Projections'!$L$8</f>
        <v>0</v>
      </c>
      <c r="O18" s="8">
        <f>$D18*'Data for Projections'!W$8/'Data for Projections'!$L$8</f>
        <v>0</v>
      </c>
      <c r="P18" s="8">
        <f>$D18*'Data for Projections'!X$8/'Data for Projections'!$L$8</f>
        <v>0</v>
      </c>
      <c r="Q18" s="8">
        <f>$D18*'Data for Projections'!Y$8/'Data for Projections'!$L$8</f>
        <v>0</v>
      </c>
      <c r="R18" s="8">
        <f>$D18*'Data for Projections'!Z$8/'Data for Projections'!$L$8</f>
        <v>0</v>
      </c>
      <c r="S18" s="8">
        <f>$D18*'Data for Projections'!AA$8/'Data for Projections'!$L$8</f>
        <v>0</v>
      </c>
      <c r="T18" s="8">
        <f>$D18*'Data for Projections'!AB$8/'Data for Projections'!$L$8</f>
        <v>0</v>
      </c>
      <c r="U18" s="8">
        <f>$D18*'Data for Projections'!AC$8/'Data for Projections'!$L$8</f>
        <v>0</v>
      </c>
      <c r="V18" s="8">
        <f>$D18*'Data for Projections'!AD$8/'Data for Projections'!$L$8</f>
        <v>0</v>
      </c>
      <c r="W18" s="8">
        <f>$D18*'Data for Projections'!AE$8/'Data for Projections'!$L$8</f>
        <v>0</v>
      </c>
      <c r="X18" s="8">
        <f>$D18*'Data for Projections'!AF$8/'Data for Projections'!$L$8</f>
        <v>0</v>
      </c>
      <c r="Y18" s="8">
        <f>$D18*'Data for Projections'!AG$8/'Data for Projections'!$L$8</f>
        <v>0</v>
      </c>
      <c r="Z18" s="8">
        <f>$D18*'Data for Projections'!AH$8/'Data for Projections'!$L$8</f>
        <v>0</v>
      </c>
      <c r="AA18" s="8">
        <f>$D18*'Data for Projections'!AI$8/'Data for Projections'!$L$8</f>
        <v>0</v>
      </c>
      <c r="AB18" s="8">
        <f>$D18*'Data for Projections'!AJ$8/'Data for Projections'!$L$8</f>
        <v>0</v>
      </c>
      <c r="AC18" s="8">
        <f>$D18*'Data for Projections'!AK$8/'Data for Projections'!$L$8</f>
        <v>0</v>
      </c>
      <c r="AD18" s="8">
        <f t="shared" ref="AD18:AM18" si="17">IF(AC18=0,0,AC18*(1+($AC18/$T18-1)/10))</f>
        <v>0</v>
      </c>
      <c r="AE18" s="8">
        <f t="shared" si="17"/>
        <v>0</v>
      </c>
      <c r="AF18" s="8">
        <f t="shared" si="17"/>
        <v>0</v>
      </c>
      <c r="AG18" s="8">
        <f t="shared" si="17"/>
        <v>0</v>
      </c>
      <c r="AH18" s="8">
        <f t="shared" si="17"/>
        <v>0</v>
      </c>
      <c r="AI18" s="8">
        <f t="shared" si="17"/>
        <v>0</v>
      </c>
      <c r="AJ18" s="8">
        <f t="shared" si="17"/>
        <v>0</v>
      </c>
      <c r="AK18" s="8">
        <f t="shared" si="17"/>
        <v>0</v>
      </c>
      <c r="AL18" s="8">
        <f t="shared" si="17"/>
        <v>0</v>
      </c>
      <c r="AM18" s="8">
        <f t="shared" si="17"/>
        <v>0</v>
      </c>
    </row>
    <row r="19" spans="1:39" x14ac:dyDescent="0.25">
      <c r="A19" s="4" t="s">
        <v>39</v>
      </c>
      <c r="B19" s="4" t="s">
        <v>33</v>
      </c>
      <c r="C19" s="58" t="str">
        <f t="shared" si="1"/>
        <v>Iron and steel (BTU)</v>
      </c>
      <c r="D19" s="8">
        <f>INDEX('Aggregated Fuel Use'!$B$2:$G$9,MATCH($A19,'Aggregated Fuel Use'!$A$2:$A$9,0),MATCH($B19,'Aggregated Fuel Use'!$B$1:$G$1,0))*BTU_per_TJ</f>
        <v>0</v>
      </c>
      <c r="E19" s="8">
        <f>$D19*'Data for Projections'!M$8/'Data for Projections'!$L$8</f>
        <v>0</v>
      </c>
      <c r="F19" s="8">
        <f>$D19*'Data for Projections'!N$8/'Data for Projections'!$L$8</f>
        <v>0</v>
      </c>
      <c r="G19" s="8">
        <f>$D19*'Data for Projections'!O$8/'Data for Projections'!$L$8</f>
        <v>0</v>
      </c>
      <c r="H19" s="8">
        <f>$D19*'Data for Projections'!P$8/'Data for Projections'!$L$8</f>
        <v>0</v>
      </c>
      <c r="I19" s="8">
        <f>$D19*'Data for Projections'!Q$8/'Data for Projections'!$L$8</f>
        <v>0</v>
      </c>
      <c r="J19" s="8">
        <f>$D19*'Data for Projections'!R$8/'Data for Projections'!$L$8</f>
        <v>0</v>
      </c>
      <c r="K19" s="8">
        <f>$D19*'Data for Projections'!S$8/'Data for Projections'!$L$8</f>
        <v>0</v>
      </c>
      <c r="L19" s="8">
        <f>$D19*'Data for Projections'!T$8/'Data for Projections'!$L$8</f>
        <v>0</v>
      </c>
      <c r="M19" s="8">
        <f>$D19*'Data for Projections'!U$8/'Data for Projections'!$L$8</f>
        <v>0</v>
      </c>
      <c r="N19" s="8">
        <f>$D19*'Data for Projections'!V$8/'Data for Projections'!$L$8</f>
        <v>0</v>
      </c>
      <c r="O19" s="8">
        <f>$D19*'Data for Projections'!W$8/'Data for Projections'!$L$8</f>
        <v>0</v>
      </c>
      <c r="P19" s="8">
        <f>$D19*'Data for Projections'!X$8/'Data for Projections'!$L$8</f>
        <v>0</v>
      </c>
      <c r="Q19" s="8">
        <f>$D19*'Data for Projections'!Y$8/'Data for Projections'!$L$8</f>
        <v>0</v>
      </c>
      <c r="R19" s="8">
        <f>$D19*'Data for Projections'!Z$8/'Data for Projections'!$L$8</f>
        <v>0</v>
      </c>
      <c r="S19" s="8">
        <f>$D19*'Data for Projections'!AA$8/'Data for Projections'!$L$8</f>
        <v>0</v>
      </c>
      <c r="T19" s="8">
        <f>$D19*'Data for Projections'!AB$8/'Data for Projections'!$L$8</f>
        <v>0</v>
      </c>
      <c r="U19" s="8">
        <f>$D19*'Data for Projections'!AC$8/'Data for Projections'!$L$8</f>
        <v>0</v>
      </c>
      <c r="V19" s="8">
        <f>$D19*'Data for Projections'!AD$8/'Data for Projections'!$L$8</f>
        <v>0</v>
      </c>
      <c r="W19" s="8">
        <f>$D19*'Data for Projections'!AE$8/'Data for Projections'!$L$8</f>
        <v>0</v>
      </c>
      <c r="X19" s="8">
        <f>$D19*'Data for Projections'!AF$8/'Data for Projections'!$L$8</f>
        <v>0</v>
      </c>
      <c r="Y19" s="8">
        <f>$D19*'Data for Projections'!AG$8/'Data for Projections'!$L$8</f>
        <v>0</v>
      </c>
      <c r="Z19" s="8">
        <f>$D19*'Data for Projections'!AH$8/'Data for Projections'!$L$8</f>
        <v>0</v>
      </c>
      <c r="AA19" s="8">
        <f>$D19*'Data for Projections'!AI$8/'Data for Projections'!$L$8</f>
        <v>0</v>
      </c>
      <c r="AB19" s="8">
        <f>$D19*'Data for Projections'!AJ$8/'Data for Projections'!$L$8</f>
        <v>0</v>
      </c>
      <c r="AC19" s="8">
        <f>$D19*'Data for Projections'!AK$8/'Data for Projections'!$L$8</f>
        <v>0</v>
      </c>
      <c r="AD19" s="8">
        <f t="shared" ref="AD19:AM19" si="18">IF(AC19=0,0,AC19*(1+($AC19/$T19-1)/10))</f>
        <v>0</v>
      </c>
      <c r="AE19" s="8">
        <f t="shared" si="18"/>
        <v>0</v>
      </c>
      <c r="AF19" s="8">
        <f t="shared" si="18"/>
        <v>0</v>
      </c>
      <c r="AG19" s="8">
        <f t="shared" si="18"/>
        <v>0</v>
      </c>
      <c r="AH19" s="8">
        <f t="shared" si="18"/>
        <v>0</v>
      </c>
      <c r="AI19" s="8">
        <f t="shared" si="18"/>
        <v>0</v>
      </c>
      <c r="AJ19" s="8">
        <f t="shared" si="18"/>
        <v>0</v>
      </c>
      <c r="AK19" s="8">
        <f t="shared" si="18"/>
        <v>0</v>
      </c>
      <c r="AL19" s="8">
        <f t="shared" si="18"/>
        <v>0</v>
      </c>
      <c r="AM19" s="8">
        <f t="shared" si="18"/>
        <v>0</v>
      </c>
    </row>
    <row r="20" spans="1:39" x14ac:dyDescent="0.25">
      <c r="A20" s="4" t="s">
        <v>36</v>
      </c>
      <c r="B20" s="4" t="s">
        <v>30</v>
      </c>
      <c r="C20" s="58" t="str">
        <f t="shared" si="1"/>
        <v>Natural gas and petroleum systems (BTU)</v>
      </c>
      <c r="D20" s="8">
        <f ca="1">INDEX('Aggregated Fuel Use'!$B$2:$G$9,MATCH($A20,'Aggregated Fuel Use'!$A$2:$A$9,0),MATCH($B20,'Aggregated Fuel Use'!$B$1:$G$1,0))*BTU_per_TJ</f>
        <v>140874475585132.81</v>
      </c>
      <c r="E20" s="8">
        <f ca="1">$D20*'Data for Projections'!M$8/'Data for Projections'!$L$8</f>
        <v>145393801891370.53</v>
      </c>
      <c r="F20" s="8">
        <f ca="1">$D20*'Data for Projections'!N$8/'Data for Projections'!$L$8</f>
        <v>149543106220228.38</v>
      </c>
      <c r="G20" s="8">
        <f ca="1">$D20*'Data for Projections'!O$8/'Data for Projections'!$L$8</f>
        <v>152574825697455.44</v>
      </c>
      <c r="H20" s="8">
        <f ca="1">$D20*'Data for Projections'!P$8/'Data for Projections'!$L$8</f>
        <v>155130346940246.59</v>
      </c>
      <c r="I20" s="8">
        <f ca="1">$D20*'Data for Projections'!Q$8/'Data for Projections'!$L$8</f>
        <v>156599726085642.47</v>
      </c>
      <c r="J20" s="8">
        <f ca="1">$D20*'Data for Projections'!R$8/'Data for Projections'!$L$8</f>
        <v>157827816269187.78</v>
      </c>
      <c r="K20" s="8">
        <f ca="1">$D20*'Data for Projections'!S$8/'Data for Projections'!$L$8</f>
        <v>159253448973908.19</v>
      </c>
      <c r="L20" s="8">
        <f ca="1">$D20*'Data for Projections'!T$8/'Data for Projections'!$L$8</f>
        <v>161369227349492.94</v>
      </c>
      <c r="M20" s="8">
        <f ca="1">$D20*'Data for Projections'!U$8/'Data for Projections'!$L$8</f>
        <v>162979415350812.94</v>
      </c>
      <c r="N20" s="8">
        <f ca="1">$D20*'Data for Projections'!V$8/'Data for Projections'!$L$8</f>
        <v>164079683903009.66</v>
      </c>
      <c r="O20" s="8">
        <f ca="1">$D20*'Data for Projections'!W$8/'Data for Projections'!$L$8</f>
        <v>164909954891662.56</v>
      </c>
      <c r="P20" s="8">
        <f ca="1">$D20*'Data for Projections'!X$8/'Data for Projections'!$L$8</f>
        <v>165894249806860.28</v>
      </c>
      <c r="Q20" s="8">
        <f ca="1">$D20*'Data for Projections'!Y$8/'Data for Projections'!$L$8</f>
        <v>166723837257377.63</v>
      </c>
      <c r="R20" s="8">
        <f ca="1">$D20*'Data for Projections'!Z$8/'Data for Projections'!$L$8</f>
        <v>167377755407057.59</v>
      </c>
      <c r="S20" s="8">
        <f ca="1">$D20*'Data for Projections'!AA$8/'Data for Projections'!$L$8</f>
        <v>167987243577926.56</v>
      </c>
      <c r="T20" s="8">
        <f ca="1">$D20*'Data for Projections'!AB$8/'Data for Projections'!$L$8</f>
        <v>168630908655573.25</v>
      </c>
      <c r="U20" s="8">
        <f ca="1">$D20*'Data for Projections'!AC$8/'Data for Projections'!$L$8</f>
        <v>169167030399892.72</v>
      </c>
      <c r="V20" s="8">
        <f ca="1">$D20*'Data for Projections'!AD$8/'Data for Projections'!$L$8</f>
        <v>169520647462019.31</v>
      </c>
      <c r="W20" s="8">
        <f ca="1">$D20*'Data for Projections'!AE$8/'Data for Projections'!$L$8</f>
        <v>169715683676697.41</v>
      </c>
      <c r="X20" s="8">
        <f ca="1">$D20*'Data for Projections'!AF$8/'Data for Projections'!$L$8</f>
        <v>169917555272731.03</v>
      </c>
      <c r="Y20" s="8">
        <f ca="1">$D20*'Data for Projections'!AG$8/'Data for Projections'!$L$8</f>
        <v>170097781494472.06</v>
      </c>
      <c r="Z20" s="8">
        <f ca="1">$D20*'Data for Projections'!AH$8/'Data for Projections'!$L$8</f>
        <v>170092313189387.63</v>
      </c>
      <c r="AA20" s="8">
        <f ca="1">$D20*'Data for Projections'!AI$8/'Data for Projections'!$L$8</f>
        <v>170033984601820.34</v>
      </c>
      <c r="AB20" s="8">
        <f ca="1">$D20*'Data for Projections'!AJ$8/'Data for Projections'!$L$8</f>
        <v>169997529234590.81</v>
      </c>
      <c r="AC20" s="8">
        <f ca="1">$D20*'Data for Projections'!AK$8/'Data for Projections'!$L$8</f>
        <v>170001858309449.31</v>
      </c>
      <c r="AD20" s="8">
        <f t="shared" ref="AD20:AM20" ca="1" si="19">IF(AC20=0,0,AC20*(1+($AC20/$T20-1)/10))</f>
        <v>170140067840943.72</v>
      </c>
      <c r="AE20" s="8">
        <f t="shared" ca="1" si="19"/>
        <v>170278389735178.09</v>
      </c>
      <c r="AF20" s="8">
        <f t="shared" ca="1" si="19"/>
        <v>170416824083502</v>
      </c>
      <c r="AG20" s="8">
        <f t="shared" ca="1" si="19"/>
        <v>170555370977339.31</v>
      </c>
      <c r="AH20" s="8">
        <f t="shared" ca="1" si="19"/>
        <v>170694030508188.25</v>
      </c>
      <c r="AI20" s="8">
        <f t="shared" ca="1" si="19"/>
        <v>170832802767621.38</v>
      </c>
      <c r="AJ20" s="8">
        <f t="shared" ca="1" si="19"/>
        <v>170971687847285.69</v>
      </c>
      <c r="AK20" s="8">
        <f t="shared" ca="1" si="19"/>
        <v>171110685838902.75</v>
      </c>
      <c r="AL20" s="8">
        <f t="shared" ca="1" si="19"/>
        <v>171249796834268.66</v>
      </c>
      <c r="AM20" s="8">
        <f t="shared" ca="1" si="19"/>
        <v>171389020925254.16</v>
      </c>
    </row>
    <row r="21" spans="1:39" x14ac:dyDescent="0.25">
      <c r="A21" s="4" t="s">
        <v>36</v>
      </c>
      <c r="B21" s="4" t="s">
        <v>67</v>
      </c>
      <c r="C21" s="58" t="str">
        <f t="shared" si="1"/>
        <v>Natural gas and petroleum systems (BTU)</v>
      </c>
      <c r="D21" s="8">
        <f>INDEX('Aggregated Fuel Use'!$B$2:$G$9,MATCH($A21,'Aggregated Fuel Use'!$A$2:$A$9,0),MATCH($B21,'Aggregated Fuel Use'!$B$1:$G$1,0))*BTU_per_TJ</f>
        <v>12559967287715.045</v>
      </c>
      <c r="E21" s="8">
        <f>$D21*'Data for Projections'!M$8/'Data for Projections'!$L$8</f>
        <v>12962897558320.051</v>
      </c>
      <c r="F21" s="8">
        <f>$D21*'Data for Projections'!N$8/'Data for Projections'!$L$8</f>
        <v>13332837722574.539</v>
      </c>
      <c r="G21" s="8">
        <f>$D21*'Data for Projections'!O$8/'Data for Projections'!$L$8</f>
        <v>13603137202315.914</v>
      </c>
      <c r="H21" s="8">
        <f>$D21*'Data for Projections'!P$8/'Data for Projections'!$L$8</f>
        <v>13830980202825.406</v>
      </c>
      <c r="I21" s="8">
        <f>$D21*'Data for Projections'!Q$8/'Data for Projections'!$L$8</f>
        <v>13961985865297.383</v>
      </c>
      <c r="J21" s="8">
        <f>$D21*'Data for Projections'!R$8/'Data for Projections'!$L$8</f>
        <v>14071478890684.879</v>
      </c>
      <c r="K21" s="8">
        <f>$D21*'Data for Projections'!S$8/'Data for Projections'!$L$8</f>
        <v>14198584245016.895</v>
      </c>
      <c r="L21" s="8">
        <f>$D21*'Data for Projections'!T$8/'Data for Projections'!$L$8</f>
        <v>14387221023077.801</v>
      </c>
      <c r="M21" s="8">
        <f>$D21*'Data for Projections'!U$8/'Data for Projections'!$L$8</f>
        <v>14530780802375.287</v>
      </c>
      <c r="N21" s="8">
        <f>$D21*'Data for Projections'!V$8/'Data for Projections'!$L$8</f>
        <v>14628877614916.326</v>
      </c>
      <c r="O21" s="8">
        <f>$D21*'Data for Projections'!W$8/'Data for Projections'!$L$8</f>
        <v>14702902213156.035</v>
      </c>
      <c r="P21" s="8">
        <f>$D21*'Data for Projections'!X$8/'Data for Projections'!$L$8</f>
        <v>14790659146305.199</v>
      </c>
      <c r="Q21" s="8">
        <f>$D21*'Data for Projections'!Y$8/'Data for Projections'!$L$8</f>
        <v>14864622802230.223</v>
      </c>
      <c r="R21" s="8">
        <f>$D21*'Data for Projections'!Z$8/'Data for Projections'!$L$8</f>
        <v>14922924283280.707</v>
      </c>
      <c r="S21" s="8">
        <f>$D21*'Data for Projections'!AA$8/'Data for Projections'!$L$8</f>
        <v>14977264513876.541</v>
      </c>
      <c r="T21" s="8">
        <f>$D21*'Data for Projections'!AB$8/'Data for Projections'!$L$8</f>
        <v>15034651860206.723</v>
      </c>
      <c r="U21" s="8">
        <f>$D21*'Data for Projections'!AC$8/'Data for Projections'!$L$8</f>
        <v>15082450949026.162</v>
      </c>
      <c r="V21" s="8">
        <f>$D21*'Data for Projections'!AD$8/'Data for Projections'!$L$8</f>
        <v>15113978439824.195</v>
      </c>
      <c r="W21" s="8">
        <f>$D21*'Data for Projections'!AE$8/'Data for Projections'!$L$8</f>
        <v>15131367313614.861</v>
      </c>
      <c r="X21" s="8">
        <f>$D21*'Data for Projections'!AF$8/'Data for Projections'!$L$8</f>
        <v>15149365610552.396</v>
      </c>
      <c r="Y21" s="8">
        <f>$D21*'Data for Projections'!AG$8/'Data for Projections'!$L$8</f>
        <v>15165434067524.848</v>
      </c>
      <c r="Z21" s="8">
        <f>$D21*'Data for Projections'!AH$8/'Data for Projections'!$L$8</f>
        <v>15164946529007.352</v>
      </c>
      <c r="AA21" s="8">
        <f>$D21*'Data for Projections'!AI$8/'Data for Projections'!$L$8</f>
        <v>15159746118154.068</v>
      </c>
      <c r="AB21" s="8">
        <f>$D21*'Data for Projections'!AJ$8/'Data for Projections'!$L$8</f>
        <v>15156495861370.766</v>
      </c>
      <c r="AC21" s="8">
        <f>$D21*'Data for Projections'!AK$8/'Data for Projections'!$L$8</f>
        <v>15156881829363.783</v>
      </c>
      <c r="AD21" s="8">
        <f t="shared" ref="AD21:AM21" si="20">IF(AC21=0,0,AC21*(1+($AC21/$T21-1)/10))</f>
        <v>15169204197821.307</v>
      </c>
      <c r="AE21" s="8">
        <f t="shared" si="20"/>
        <v>15181536584220.918</v>
      </c>
      <c r="AF21" s="8">
        <f t="shared" si="20"/>
        <v>15193878996707.088</v>
      </c>
      <c r="AG21" s="8">
        <f t="shared" si="20"/>
        <v>15206231443430.906</v>
      </c>
      <c r="AH21" s="8">
        <f t="shared" si="20"/>
        <v>15218593932550.094</v>
      </c>
      <c r="AI21" s="8">
        <f t="shared" si="20"/>
        <v>15230966472229</v>
      </c>
      <c r="AJ21" s="8">
        <f t="shared" si="20"/>
        <v>15243349070638.613</v>
      </c>
      <c r="AK21" s="8">
        <f t="shared" si="20"/>
        <v>15255741735956.564</v>
      </c>
      <c r="AL21" s="8">
        <f t="shared" si="20"/>
        <v>15268144476367.133</v>
      </c>
      <c r="AM21" s="8">
        <f t="shared" si="20"/>
        <v>15280557300061.252</v>
      </c>
    </row>
    <row r="22" spans="1:39" x14ac:dyDescent="0.25">
      <c r="A22" s="4" t="s">
        <v>36</v>
      </c>
      <c r="B22" s="4" t="s">
        <v>29</v>
      </c>
      <c r="C22" s="58" t="str">
        <f t="shared" si="1"/>
        <v>Natural gas and petroleum systems (BTU)</v>
      </c>
      <c r="D22" s="8">
        <f>INDEX('Aggregated Fuel Use'!$B$2:$G$9,MATCH($A22,'Aggregated Fuel Use'!$A$2:$A$9,0),MATCH($B22,'Aggregated Fuel Use'!$B$1:$G$1,0))*BTU_per_TJ</f>
        <v>1239563759890080</v>
      </c>
      <c r="E22" s="8">
        <f>$D22*'Data for Projections'!M$8/'Data for Projections'!$L$8</f>
        <v>1279329608778332.3</v>
      </c>
      <c r="F22" s="8">
        <f>$D22*'Data for Projections'!N$8/'Data for Projections'!$L$8</f>
        <v>1315839609993556</v>
      </c>
      <c r="G22" s="8">
        <f>$D22*'Data for Projections'!O$8/'Data for Projections'!$L$8</f>
        <v>1342515908723431.8</v>
      </c>
      <c r="H22" s="8">
        <f>$D22*'Data for Projections'!P$8/'Data for Projections'!$L$8</f>
        <v>1365002107923363</v>
      </c>
      <c r="I22" s="8">
        <f>$D22*'Data for Projections'!Q$8/'Data for Projections'!$L$8</f>
        <v>1377931271496861.5</v>
      </c>
      <c r="J22" s="8">
        <f>$D22*'Data for Projections'!R$8/'Data for Projections'!$L$8</f>
        <v>1388737317653033.8</v>
      </c>
      <c r="K22" s="8">
        <f>$D22*'Data for Projections'!S$8/'Data for Projections'!$L$8</f>
        <v>1401281553422824.3</v>
      </c>
      <c r="L22" s="8">
        <f>$D22*'Data for Projections'!T$8/'Data for Projections'!$L$8</f>
        <v>1419898426262567.8</v>
      </c>
      <c r="M22" s="8">
        <f>$D22*'Data for Projections'!U$8/'Data for Projections'!$L$8</f>
        <v>1434066576204250.5</v>
      </c>
      <c r="N22" s="8">
        <f>$D22*'Data for Projections'!V$8/'Data for Projections'!$L$8</f>
        <v>1443747911433964.3</v>
      </c>
      <c r="O22" s="8">
        <f>$D22*'Data for Projections'!W$8/'Data for Projections'!$L$8</f>
        <v>1451053520375168.8</v>
      </c>
      <c r="P22" s="8">
        <f>$D22*'Data for Projections'!X$8/'Data for Projections'!$L$8</f>
        <v>1459714395958594.3</v>
      </c>
      <c r="Q22" s="8">
        <f>$D22*'Data for Projections'!Y$8/'Data for Projections'!$L$8</f>
        <v>1467013990402866.3</v>
      </c>
      <c r="R22" s="8">
        <f>$D22*'Data for Projections'!Z$8/'Data for Projections'!$L$8</f>
        <v>1472767859135373.5</v>
      </c>
      <c r="S22" s="8">
        <f>$D22*'Data for Projections'!AA$8/'Data for Projections'!$L$8</f>
        <v>1478130785567240</v>
      </c>
      <c r="T22" s="8">
        <f>$D22*'Data for Projections'!AB$8/'Data for Projections'!$L$8</f>
        <v>1483794436845753.5</v>
      </c>
      <c r="U22" s="8">
        <f>$D22*'Data for Projections'!AC$8/'Data for Projections'!$L$8</f>
        <v>1488511807273485</v>
      </c>
      <c r="V22" s="8">
        <f>$D22*'Data for Projections'!AD$8/'Data for Projections'!$L$8</f>
        <v>1491623307020123.3</v>
      </c>
      <c r="W22" s="8">
        <f>$D22*'Data for Projections'!AE$8/'Data for Projections'!$L$8</f>
        <v>1493339443478320.5</v>
      </c>
      <c r="X22" s="8">
        <f>$D22*'Data for Projections'!AF$8/'Data for Projections'!$L$8</f>
        <v>1495115724905847.5</v>
      </c>
      <c r="Y22" s="8">
        <f>$D22*'Data for Projections'!AG$8/'Data for Projections'!$L$8</f>
        <v>1496701547263831</v>
      </c>
      <c r="Z22" s="8">
        <f>$D22*'Data for Projections'!AH$8/'Data for Projections'!$L$8</f>
        <v>1496653431288367.3</v>
      </c>
      <c r="AA22" s="8">
        <f>$D22*'Data for Projections'!AI$8/'Data for Projections'!$L$8</f>
        <v>1496140194216757</v>
      </c>
      <c r="AB22" s="8">
        <f>$D22*'Data for Projections'!AJ$8/'Data for Projections'!$L$8</f>
        <v>1495819421047000.5</v>
      </c>
      <c r="AC22" s="8">
        <f>$D22*'Data for Projections'!AK$8/'Data for Projections'!$L$8</f>
        <v>1495857512860909.3</v>
      </c>
      <c r="AD22" s="8">
        <f t="shared" ref="AD22:AM22" si="21">IF(AC22=0,0,AC22*(1+($AC22/$T22-1)/10))</f>
        <v>1497073627602776.3</v>
      </c>
      <c r="AE22" s="8">
        <f t="shared" si="21"/>
        <v>1498290731031769.3</v>
      </c>
      <c r="AF22" s="8">
        <f t="shared" si="21"/>
        <v>1499508823951679.5</v>
      </c>
      <c r="AG22" s="8">
        <f t="shared" si="21"/>
        <v>1500727907166951.5</v>
      </c>
      <c r="AH22" s="8">
        <f t="shared" si="21"/>
        <v>1501947981482684</v>
      </c>
      <c r="AI22" s="8">
        <f t="shared" si="21"/>
        <v>1503169047704630</v>
      </c>
      <c r="AJ22" s="8">
        <f t="shared" si="21"/>
        <v>1504391106639197.8</v>
      </c>
      <c r="AK22" s="8">
        <f t="shared" si="21"/>
        <v>1505614159093451</v>
      </c>
      <c r="AL22" s="8">
        <f t="shared" si="21"/>
        <v>1506838205875109.5</v>
      </c>
      <c r="AM22" s="8">
        <f t="shared" si="21"/>
        <v>1508063247792550.3</v>
      </c>
    </row>
    <row r="23" spans="1:39" x14ac:dyDescent="0.25">
      <c r="A23" s="4" t="s">
        <v>36</v>
      </c>
      <c r="B23" s="4" t="s">
        <v>32</v>
      </c>
      <c r="C23" s="58" t="str">
        <f t="shared" si="1"/>
        <v>Natural gas and petroleum systems (BTU)</v>
      </c>
      <c r="D23" s="8">
        <f>INDEX('Aggregated Fuel Use'!$B$2:$G$9,MATCH($A23,'Aggregated Fuel Use'!$A$2:$A$9,0),MATCH($B23,'Aggregated Fuel Use'!$B$1:$G$1,0))*BTU_per_TJ</f>
        <v>0</v>
      </c>
      <c r="E23" s="8">
        <f>$D23*'Data for Projections'!M$8/'Data for Projections'!$L$8</f>
        <v>0</v>
      </c>
      <c r="F23" s="8">
        <f>$D23*'Data for Projections'!N$8/'Data for Projections'!$L$8</f>
        <v>0</v>
      </c>
      <c r="G23" s="8">
        <f>$D23*'Data for Projections'!O$8/'Data for Projections'!$L$8</f>
        <v>0</v>
      </c>
      <c r="H23" s="8">
        <f>$D23*'Data for Projections'!P$8/'Data for Projections'!$L$8</f>
        <v>0</v>
      </c>
      <c r="I23" s="8">
        <f>$D23*'Data for Projections'!Q$8/'Data for Projections'!$L$8</f>
        <v>0</v>
      </c>
      <c r="J23" s="8">
        <f>$D23*'Data for Projections'!R$8/'Data for Projections'!$L$8</f>
        <v>0</v>
      </c>
      <c r="K23" s="8">
        <f>$D23*'Data for Projections'!S$8/'Data for Projections'!$L$8</f>
        <v>0</v>
      </c>
      <c r="L23" s="8">
        <f>$D23*'Data for Projections'!T$8/'Data for Projections'!$L$8</f>
        <v>0</v>
      </c>
      <c r="M23" s="8">
        <f>$D23*'Data for Projections'!U$8/'Data for Projections'!$L$8</f>
        <v>0</v>
      </c>
      <c r="N23" s="8">
        <f>$D23*'Data for Projections'!V$8/'Data for Projections'!$L$8</f>
        <v>0</v>
      </c>
      <c r="O23" s="8">
        <f>$D23*'Data for Projections'!W$8/'Data for Projections'!$L$8</f>
        <v>0</v>
      </c>
      <c r="P23" s="8">
        <f>$D23*'Data for Projections'!X$8/'Data for Projections'!$L$8</f>
        <v>0</v>
      </c>
      <c r="Q23" s="8">
        <f>$D23*'Data for Projections'!Y$8/'Data for Projections'!$L$8</f>
        <v>0</v>
      </c>
      <c r="R23" s="8">
        <f>$D23*'Data for Projections'!Z$8/'Data for Projections'!$L$8</f>
        <v>0</v>
      </c>
      <c r="S23" s="8">
        <f>$D23*'Data for Projections'!AA$8/'Data for Projections'!$L$8</f>
        <v>0</v>
      </c>
      <c r="T23" s="8">
        <f>$D23*'Data for Projections'!AB$8/'Data for Projections'!$L$8</f>
        <v>0</v>
      </c>
      <c r="U23" s="8">
        <f>$D23*'Data for Projections'!AC$8/'Data for Projections'!$L$8</f>
        <v>0</v>
      </c>
      <c r="V23" s="8">
        <f>$D23*'Data for Projections'!AD$8/'Data for Projections'!$L$8</f>
        <v>0</v>
      </c>
      <c r="W23" s="8">
        <f>$D23*'Data for Projections'!AE$8/'Data for Projections'!$L$8</f>
        <v>0</v>
      </c>
      <c r="X23" s="8">
        <f>$D23*'Data for Projections'!AF$8/'Data for Projections'!$L$8</f>
        <v>0</v>
      </c>
      <c r="Y23" s="8">
        <f>$D23*'Data for Projections'!AG$8/'Data for Projections'!$L$8</f>
        <v>0</v>
      </c>
      <c r="Z23" s="8">
        <f>$D23*'Data for Projections'!AH$8/'Data for Projections'!$L$8</f>
        <v>0</v>
      </c>
      <c r="AA23" s="8">
        <f>$D23*'Data for Projections'!AI$8/'Data for Projections'!$L$8</f>
        <v>0</v>
      </c>
      <c r="AB23" s="8">
        <f>$D23*'Data for Projections'!AJ$8/'Data for Projections'!$L$8</f>
        <v>0</v>
      </c>
      <c r="AC23" s="8">
        <f>$D23*'Data for Projections'!AK$8/'Data for Projections'!$L$8</f>
        <v>0</v>
      </c>
      <c r="AD23" s="8">
        <f t="shared" ref="AD23:AM23" si="22">IF(AC23=0,0,AC23*(1+($AC23/$T23-1)/10))</f>
        <v>0</v>
      </c>
      <c r="AE23" s="8">
        <f t="shared" si="22"/>
        <v>0</v>
      </c>
      <c r="AF23" s="8">
        <f t="shared" si="22"/>
        <v>0</v>
      </c>
      <c r="AG23" s="8">
        <f t="shared" si="22"/>
        <v>0</v>
      </c>
      <c r="AH23" s="8">
        <f t="shared" si="22"/>
        <v>0</v>
      </c>
      <c r="AI23" s="8">
        <f t="shared" si="22"/>
        <v>0</v>
      </c>
      <c r="AJ23" s="8">
        <f t="shared" si="22"/>
        <v>0</v>
      </c>
      <c r="AK23" s="8">
        <f t="shared" si="22"/>
        <v>0</v>
      </c>
      <c r="AL23" s="8">
        <f t="shared" si="22"/>
        <v>0</v>
      </c>
      <c r="AM23" s="8">
        <f t="shared" si="22"/>
        <v>0</v>
      </c>
    </row>
    <row r="24" spans="1:39" ht="15.6" customHeight="1" x14ac:dyDescent="0.25">
      <c r="A24" s="4" t="s">
        <v>36</v>
      </c>
      <c r="B24" s="4" t="s">
        <v>31</v>
      </c>
      <c r="C24" s="58" t="str">
        <f t="shared" si="1"/>
        <v>Natural gas and petroleum systems (BTU)</v>
      </c>
      <c r="D24" s="8">
        <f>INDEX('Aggregated Fuel Use'!$B$2:$G$9,MATCH($A24,'Aggregated Fuel Use'!$A$2:$A$9,0),MATCH($B24,'Aggregated Fuel Use'!$B$1:$G$1,0))*BTU_per_TJ</f>
        <v>736517405987040</v>
      </c>
      <c r="E24" s="8">
        <f>$D24*'Data for Projections'!M$8/'Data for Projections'!$L$8</f>
        <v>760145266705269.88</v>
      </c>
      <c r="F24" s="8">
        <f>$D24*'Data for Projections'!N$8/'Data for Projections'!$L$8</f>
        <v>781838585159501.5</v>
      </c>
      <c r="G24" s="8">
        <f>$D24*'Data for Projections'!O$8/'Data for Projections'!$L$8</f>
        <v>797688966541743.38</v>
      </c>
      <c r="H24" s="8">
        <f>$D24*'Data for Projections'!P$8/'Data for Projections'!$L$8</f>
        <v>811049696857633</v>
      </c>
      <c r="I24" s="8">
        <f>$D24*'Data for Projections'!Q$8/'Data for Projections'!$L$8</f>
        <v>818731878545148.13</v>
      </c>
      <c r="J24" s="8">
        <f>$D24*'Data for Projections'!R$8/'Data for Projections'!$L$8</f>
        <v>825152557611004.38</v>
      </c>
      <c r="K24" s="8">
        <f>$D24*'Data for Projections'!S$8/'Data for Projections'!$L$8</f>
        <v>832606024942184.88</v>
      </c>
      <c r="L24" s="8">
        <f>$D24*'Data for Projections'!T$8/'Data for Projections'!$L$8</f>
        <v>843667699488667.38</v>
      </c>
      <c r="M24" s="8">
        <f>$D24*'Data for Projections'!U$8/'Data for Projections'!$L$8</f>
        <v>852086055510635.25</v>
      </c>
      <c r="N24" s="8">
        <f>$D24*'Data for Projections'!V$8/'Data for Projections'!$L$8</f>
        <v>857838459816575.88</v>
      </c>
      <c r="O24" s="8">
        <f>$D24*'Data for Projections'!W$8/'Data for Projections'!$L$8</f>
        <v>862179267704512.88</v>
      </c>
      <c r="P24" s="8">
        <f>$D24*'Data for Projections'!X$8/'Data for Projections'!$L$8</f>
        <v>867325340722045.13</v>
      </c>
      <c r="Q24" s="8">
        <f>$D24*'Data for Projections'!Y$8/'Data for Projections'!$L$8</f>
        <v>871662574948164.5</v>
      </c>
      <c r="R24" s="8">
        <f>$D24*'Data for Projections'!Z$8/'Data for Projections'!$L$8</f>
        <v>875081378087126.88</v>
      </c>
      <c r="S24" s="8">
        <f>$D24*'Data for Projections'!AA$8/'Data for Projections'!$L$8</f>
        <v>878267893207936.63</v>
      </c>
      <c r="T24" s="8">
        <f>$D24*'Data for Projections'!AB$8/'Data for Projections'!$L$8</f>
        <v>881633091419633.25</v>
      </c>
      <c r="U24" s="8">
        <f>$D24*'Data for Projections'!AC$8/'Data for Projections'!$L$8</f>
        <v>884436033505340</v>
      </c>
      <c r="V24" s="8">
        <f>$D24*'Data for Projections'!AD$8/'Data for Projections'!$L$8</f>
        <v>886284807885712.88</v>
      </c>
      <c r="W24" s="8">
        <f>$D24*'Data for Projections'!AE$8/'Data for Projections'!$L$8</f>
        <v>887304492724371.88</v>
      </c>
      <c r="X24" s="8">
        <f>$D24*'Data for Projections'!AF$8/'Data for Projections'!$L$8</f>
        <v>888359914181208.5</v>
      </c>
      <c r="Y24" s="8">
        <f>$D24*'Data for Projections'!AG$8/'Data for Projections'!$L$8</f>
        <v>889302169680483.5</v>
      </c>
      <c r="Z24" s="8">
        <f>$D24*'Data for Projections'!AH$8/'Data for Projections'!$L$8</f>
        <v>889273580385941.5</v>
      </c>
      <c r="AA24" s="8">
        <f>$D24*'Data for Projections'!AI$8/'Data for Projections'!$L$8</f>
        <v>888968627910828.63</v>
      </c>
      <c r="AB24" s="8">
        <f>$D24*'Data for Projections'!AJ$8/'Data for Projections'!$L$8</f>
        <v>888778032613882.88</v>
      </c>
      <c r="AC24" s="8">
        <f>$D24*'Data for Projections'!AK$8/'Data for Projections'!$L$8</f>
        <v>888800665805395.25</v>
      </c>
      <c r="AD24" s="8">
        <f t="shared" ref="AD24:AM25" si="23">IF(AC24=0,0,AC24*(1+($AC24/$T24-1)/10))</f>
        <v>889523250398495.88</v>
      </c>
      <c r="AE24" s="8">
        <f t="shared" si="23"/>
        <v>890246422444457.75</v>
      </c>
      <c r="AF24" s="8">
        <f t="shared" si="23"/>
        <v>890970182420873.13</v>
      </c>
      <c r="AG24" s="8">
        <f t="shared" si="23"/>
        <v>891694530805722.75</v>
      </c>
      <c r="AH24" s="8">
        <f t="shared" si="23"/>
        <v>892419468077375.75</v>
      </c>
      <c r="AI24" s="8">
        <f t="shared" si="23"/>
        <v>893144994714590.25</v>
      </c>
      <c r="AJ24" s="8">
        <f t="shared" si="23"/>
        <v>893871111196513.63</v>
      </c>
      <c r="AK24" s="8">
        <f t="shared" si="23"/>
        <v>894597818002682.63</v>
      </c>
      <c r="AL24" s="8">
        <f t="shared" si="23"/>
        <v>895325115613024.13</v>
      </c>
      <c r="AM24" s="8">
        <f t="shared" si="23"/>
        <v>896053004507855</v>
      </c>
    </row>
    <row r="25" spans="1:39" s="4" customFormat="1" ht="15.6" customHeight="1" x14ac:dyDescent="0.25">
      <c r="A25" s="4" t="s">
        <v>36</v>
      </c>
      <c r="B25" s="4" t="s">
        <v>33</v>
      </c>
      <c r="C25" s="58" t="str">
        <f t="shared" si="1"/>
        <v>Natural gas and petroleum systems (BTU)</v>
      </c>
      <c r="D25" s="8">
        <f>INDEX('Aggregated Fuel Use'!$B$2:$G$9,MATCH($A25,'Aggregated Fuel Use'!$A$2:$A$9,0),MATCH($B25,'Aggregated Fuel Use'!$B$1:$G$1,0))*BTU_per_TJ</f>
        <v>0</v>
      </c>
      <c r="E25" s="8">
        <f>$D25*'Data for Projections'!M$8/'Data for Projections'!$L$8</f>
        <v>0</v>
      </c>
      <c r="F25" s="8">
        <f>$D25*'Data for Projections'!N$8/'Data for Projections'!$L$8</f>
        <v>0</v>
      </c>
      <c r="G25" s="8">
        <f>$D25*'Data for Projections'!O$8/'Data for Projections'!$L$8</f>
        <v>0</v>
      </c>
      <c r="H25" s="8">
        <f>$D25*'Data for Projections'!P$8/'Data for Projections'!$L$8</f>
        <v>0</v>
      </c>
      <c r="I25" s="8">
        <f>$D25*'Data for Projections'!Q$8/'Data for Projections'!$L$8</f>
        <v>0</v>
      </c>
      <c r="J25" s="8">
        <f>$D25*'Data for Projections'!R$8/'Data for Projections'!$L$8</f>
        <v>0</v>
      </c>
      <c r="K25" s="8">
        <f>$D25*'Data for Projections'!S$8/'Data for Projections'!$L$8</f>
        <v>0</v>
      </c>
      <c r="L25" s="8">
        <f>$D25*'Data for Projections'!T$8/'Data for Projections'!$L$8</f>
        <v>0</v>
      </c>
      <c r="M25" s="8">
        <f>$D25*'Data for Projections'!U$8/'Data for Projections'!$L$8</f>
        <v>0</v>
      </c>
      <c r="N25" s="8">
        <f>$D25*'Data for Projections'!V$8/'Data for Projections'!$L$8</f>
        <v>0</v>
      </c>
      <c r="O25" s="8">
        <f>$D25*'Data for Projections'!W$8/'Data for Projections'!$L$8</f>
        <v>0</v>
      </c>
      <c r="P25" s="8">
        <f>$D25*'Data for Projections'!X$8/'Data for Projections'!$L$8</f>
        <v>0</v>
      </c>
      <c r="Q25" s="8">
        <f>$D25*'Data for Projections'!Y$8/'Data for Projections'!$L$8</f>
        <v>0</v>
      </c>
      <c r="R25" s="8">
        <f>$D25*'Data for Projections'!Z$8/'Data for Projections'!$L$8</f>
        <v>0</v>
      </c>
      <c r="S25" s="8">
        <f>$D25*'Data for Projections'!AA$8/'Data for Projections'!$L$8</f>
        <v>0</v>
      </c>
      <c r="T25" s="8">
        <f>$D25*'Data for Projections'!AB$8/'Data for Projections'!$L$8</f>
        <v>0</v>
      </c>
      <c r="U25" s="8">
        <f>$D25*'Data for Projections'!AC$8/'Data for Projections'!$L$8</f>
        <v>0</v>
      </c>
      <c r="V25" s="8">
        <f>$D25*'Data for Projections'!AD$8/'Data for Projections'!$L$8</f>
        <v>0</v>
      </c>
      <c r="W25" s="8">
        <f>$D25*'Data for Projections'!AE$8/'Data for Projections'!$L$8</f>
        <v>0</v>
      </c>
      <c r="X25" s="8">
        <f>$D25*'Data for Projections'!AF$8/'Data for Projections'!$L$8</f>
        <v>0</v>
      </c>
      <c r="Y25" s="8">
        <f>$D25*'Data for Projections'!AG$8/'Data for Projections'!$L$8</f>
        <v>0</v>
      </c>
      <c r="Z25" s="8">
        <f>$D25*'Data for Projections'!AH$8/'Data for Projections'!$L$8</f>
        <v>0</v>
      </c>
      <c r="AA25" s="8">
        <f>$D25*'Data for Projections'!AI$8/'Data for Projections'!$L$8</f>
        <v>0</v>
      </c>
      <c r="AB25" s="8">
        <f>$D25*'Data for Projections'!AJ$8/'Data for Projections'!$L$8</f>
        <v>0</v>
      </c>
      <c r="AC25" s="8">
        <f>$D25*'Data for Projections'!AK$8/'Data for Projections'!$L$8</f>
        <v>0</v>
      </c>
      <c r="AD25" s="8">
        <f t="shared" si="23"/>
        <v>0</v>
      </c>
      <c r="AE25" s="8">
        <f t="shared" si="23"/>
        <v>0</v>
      </c>
      <c r="AF25" s="8">
        <f t="shared" si="23"/>
        <v>0</v>
      </c>
      <c r="AG25" s="8">
        <f t="shared" si="23"/>
        <v>0</v>
      </c>
      <c r="AH25" s="8">
        <f t="shared" si="23"/>
        <v>0</v>
      </c>
      <c r="AI25" s="8">
        <f t="shared" si="23"/>
        <v>0</v>
      </c>
      <c r="AJ25" s="8">
        <f t="shared" si="23"/>
        <v>0</v>
      </c>
      <c r="AK25" s="8">
        <f t="shared" si="23"/>
        <v>0</v>
      </c>
      <c r="AL25" s="8">
        <f t="shared" si="23"/>
        <v>0</v>
      </c>
      <c r="AM25" s="8">
        <f t="shared" si="23"/>
        <v>0</v>
      </c>
    </row>
    <row r="26" spans="1:39" x14ac:dyDescent="0.25">
      <c r="A26" s="4" t="s">
        <v>35</v>
      </c>
      <c r="B26" s="4" t="s">
        <v>30</v>
      </c>
      <c r="C26" s="58" t="str">
        <f t="shared" si="1"/>
        <v>Other industries (BTU)</v>
      </c>
      <c r="D26" s="8">
        <f>INDEX('Aggregated Fuel Use'!$B$2:$G$9,MATCH($A26,'Aggregated Fuel Use'!$A$2:$A$9,0),MATCH($B26,'Aggregated Fuel Use'!$B$1:$G$1,0))*BTU_per_TJ</f>
        <v>443672246054880</v>
      </c>
      <c r="E26" s="8">
        <f>$D26*'Data for Projections'!M$8/'Data for Projections'!$L$8</f>
        <v>457905482023390.63</v>
      </c>
      <c r="F26" s="8">
        <f>$D26*'Data for Projections'!N$8/'Data for Projections'!$L$8</f>
        <v>470973365069649.75</v>
      </c>
      <c r="G26" s="8">
        <f>$D26*'Data for Projections'!O$8/'Data for Projections'!$L$8</f>
        <v>480521509148147.56</v>
      </c>
      <c r="H26" s="8">
        <f>$D26*'Data for Projections'!P$8/'Data for Projections'!$L$8</f>
        <v>488569907162910.13</v>
      </c>
      <c r="I26" s="8">
        <f>$D26*'Data for Projections'!Q$8/'Data for Projections'!$L$8</f>
        <v>493197592505028.88</v>
      </c>
      <c r="J26" s="8">
        <f>$D26*'Data for Projections'!R$8/'Data for Projections'!$L$8</f>
        <v>497065358669398.56</v>
      </c>
      <c r="K26" s="8">
        <f>$D26*'Data for Projections'!S$8/'Data for Projections'!$L$8</f>
        <v>501555268296571.31</v>
      </c>
      <c r="L26" s="8">
        <f>$D26*'Data for Projections'!T$8/'Data for Projections'!$L$8</f>
        <v>508218733343387.06</v>
      </c>
      <c r="M26" s="8">
        <f>$D26*'Data for Projections'!U$8/'Data for Projections'!$L$8</f>
        <v>513289884267988.31</v>
      </c>
      <c r="N26" s="8">
        <f>$D26*'Data for Projections'!V$8/'Data for Projections'!$L$8</f>
        <v>516755087015250.13</v>
      </c>
      <c r="O26" s="8">
        <f>$D26*'Data for Projections'!W$8/'Data for Projections'!$L$8</f>
        <v>519369955271829.5</v>
      </c>
      <c r="P26" s="8">
        <f>$D26*'Data for Projections'!X$8/'Data for Projections'!$L$8</f>
        <v>522469908858114.63</v>
      </c>
      <c r="Q26" s="8">
        <f>$D26*'Data for Projections'!Y$8/'Data for Projections'!$L$8</f>
        <v>525082624369148.13</v>
      </c>
      <c r="R26" s="8">
        <f>$D26*'Data for Projections'!Z$8/'Data for Projections'!$L$8</f>
        <v>527142084274851.44</v>
      </c>
      <c r="S26" s="8">
        <f>$D26*'Data for Projections'!AA$8/'Data for Projections'!$L$8</f>
        <v>529061615720062.69</v>
      </c>
      <c r="T26" s="8">
        <f>$D26*'Data for Projections'!AB$8/'Data for Projections'!$L$8</f>
        <v>531088784442575.56</v>
      </c>
      <c r="U26" s="8">
        <f>$D26*'Data for Projections'!AC$8/'Data for Projections'!$L$8</f>
        <v>532777254532512.88</v>
      </c>
      <c r="V26" s="8">
        <f>$D26*'Data for Projections'!AD$8/'Data for Projections'!$L$8</f>
        <v>533890941561659.75</v>
      </c>
      <c r="W26" s="8">
        <f>$D26*'Data for Projections'!AE$8/'Data for Projections'!$L$8</f>
        <v>534505191624127.31</v>
      </c>
      <c r="X26" s="8">
        <f>$D26*'Data for Projections'!AF$8/'Data for Projections'!$L$8</f>
        <v>535140969142055.31</v>
      </c>
      <c r="Y26" s="8">
        <f>$D26*'Data for Projections'!AG$8/'Data for Projections'!$L$8</f>
        <v>535708576384358.88</v>
      </c>
      <c r="Z26" s="8">
        <f>$D26*'Data for Projections'!AH$8/'Data for Projections'!$L$8</f>
        <v>535691354419990.63</v>
      </c>
      <c r="AA26" s="8">
        <f>$D26*'Data for Projections'!AI$8/'Data for Projections'!$L$8</f>
        <v>535507653466729.38</v>
      </c>
      <c r="AB26" s="8">
        <f>$D26*'Data for Projections'!AJ$8/'Data for Projections'!$L$8</f>
        <v>535392840370940.94</v>
      </c>
      <c r="AC26" s="8">
        <f>$D26*'Data for Projections'!AK$8/'Data for Projections'!$L$8</f>
        <v>535406474426065.88</v>
      </c>
      <c r="AD26" s="8">
        <f t="shared" ref="AD26:AM26" si="24">IF(AC26=0,0,AC26*(1+($AC26/$T26-1)/10))</f>
        <v>535841753656101.13</v>
      </c>
      <c r="AE26" s="8">
        <f t="shared" si="24"/>
        <v>536277386763082.5</v>
      </c>
      <c r="AF26" s="8">
        <f t="shared" si="24"/>
        <v>536713374034707.81</v>
      </c>
      <c r="AG26" s="8">
        <f t="shared" si="24"/>
        <v>537149715758908.81</v>
      </c>
      <c r="AH26" s="8">
        <f t="shared" si="24"/>
        <v>537586412223851.31</v>
      </c>
      <c r="AI26" s="8">
        <f t="shared" si="24"/>
        <v>538023463717935.44</v>
      </c>
      <c r="AJ26" s="8">
        <f t="shared" si="24"/>
        <v>538460870529795.69</v>
      </c>
      <c r="AK26" s="8">
        <f t="shared" si="24"/>
        <v>538898632948301.31</v>
      </c>
      <c r="AL26" s="8">
        <f t="shared" si="24"/>
        <v>539336751262556.38</v>
      </c>
      <c r="AM26" s="8">
        <f t="shared" si="24"/>
        <v>539775225761900</v>
      </c>
    </row>
    <row r="27" spans="1:39" x14ac:dyDescent="0.25">
      <c r="A27" s="4" t="s">
        <v>35</v>
      </c>
      <c r="B27" s="4" t="s">
        <v>67</v>
      </c>
      <c r="C27" s="58" t="str">
        <f t="shared" si="1"/>
        <v>Other industries (BTU)</v>
      </c>
      <c r="D27" s="8">
        <f>INDEX('Aggregated Fuel Use'!$B$2:$G$9,MATCH($A27,'Aggregated Fuel Use'!$A$2:$A$9,0),MATCH($B27,'Aggregated Fuel Use'!$B$1:$G$1,0))*BTU_per_TJ</f>
        <v>3383707118400</v>
      </c>
      <c r="E27" s="8">
        <f>$D27*'Data for Projections'!M$8/'Data for Projections'!$L$8</f>
        <v>3492258199277.2998</v>
      </c>
      <c r="F27" s="8">
        <f>$D27*'Data for Projections'!N$8/'Data for Projections'!$L$8</f>
        <v>3591921609101.1724</v>
      </c>
      <c r="G27" s="8">
        <f>$D27*'Data for Projections'!O$8/'Data for Projections'!$L$8</f>
        <v>3664741406537.6909</v>
      </c>
      <c r="H27" s="8">
        <f>$D27*'Data for Projections'!P$8/'Data for Projections'!$L$8</f>
        <v>3726123252926.3877</v>
      </c>
      <c r="I27" s="8">
        <f>$D27*'Data for Projections'!Q$8/'Data for Projections'!$L$8</f>
        <v>3761416720059.1182</v>
      </c>
      <c r="J27" s="8">
        <f>$D27*'Data for Projections'!R$8/'Data for Projections'!$L$8</f>
        <v>3790914593814.0283</v>
      </c>
      <c r="K27" s="8">
        <f>$D27*'Data for Projections'!S$8/'Data for Projections'!$L$8</f>
        <v>3825157301807.437</v>
      </c>
      <c r="L27" s="8">
        <f>$D27*'Data for Projections'!T$8/'Data for Projections'!$L$8</f>
        <v>3875976829764.4126</v>
      </c>
      <c r="M27" s="8">
        <f>$D27*'Data for Projections'!U$8/'Data for Projections'!$L$8</f>
        <v>3914652427876.834</v>
      </c>
      <c r="N27" s="8">
        <f>$D27*'Data for Projections'!V$8/'Data for Projections'!$L$8</f>
        <v>3941080114771.5396</v>
      </c>
      <c r="O27" s="8">
        <f>$D27*'Data for Projections'!W$8/'Data for Projections'!$L$8</f>
        <v>3961022647603.2451</v>
      </c>
      <c r="P27" s="8">
        <f>$D27*'Data for Projections'!X$8/'Data for Projections'!$L$8</f>
        <v>3984664728237.9785</v>
      </c>
      <c r="Q27" s="8">
        <f>$D27*'Data for Projections'!Y$8/'Data for Projections'!$L$8</f>
        <v>4004590842958.1318</v>
      </c>
      <c r="R27" s="8">
        <f>$D27*'Data for Projections'!Z$8/'Data for Projections'!$L$8</f>
        <v>4020297503009.4478</v>
      </c>
      <c r="S27" s="8">
        <f>$D27*'Data for Projections'!AA$8/'Data for Projections'!$L$8</f>
        <v>4034936985809.8906</v>
      </c>
      <c r="T27" s="8">
        <f>$D27*'Data for Projections'!AB$8/'Data for Projections'!$L$8</f>
        <v>4050397374187.9277</v>
      </c>
      <c r="U27" s="8">
        <f>$D27*'Data for Projections'!AC$8/'Data for Projections'!$L$8</f>
        <v>4063274646348.4668</v>
      </c>
      <c r="V27" s="8">
        <f>$D27*'Data for Projections'!AD$8/'Data for Projections'!$L$8</f>
        <v>4071768282724.6484</v>
      </c>
      <c r="W27" s="8">
        <f>$D27*'Data for Projections'!AE$8/'Data for Projections'!$L$8</f>
        <v>4076452917220.79</v>
      </c>
      <c r="X27" s="8">
        <f>$D27*'Data for Projections'!AF$8/'Data for Projections'!$L$8</f>
        <v>4081301732832.4507</v>
      </c>
      <c r="Y27" s="8">
        <f>$D27*'Data for Projections'!AG$8/'Data for Projections'!$L$8</f>
        <v>4085630641578.3013</v>
      </c>
      <c r="Z27" s="8">
        <f>$D27*'Data for Projections'!AH$8/'Data for Projections'!$L$8</f>
        <v>4085499296685.8862</v>
      </c>
      <c r="AA27" s="8">
        <f>$D27*'Data for Projections'!AI$8/'Data for Projections'!$L$8</f>
        <v>4084098284500.124</v>
      </c>
      <c r="AB27" s="8">
        <f>$D27*'Data for Projections'!AJ$8/'Data for Projections'!$L$8</f>
        <v>4083222651884.0229</v>
      </c>
      <c r="AC27" s="8">
        <f>$D27*'Data for Projections'!AK$8/'Data for Projections'!$L$8</f>
        <v>4083326633257.1851</v>
      </c>
      <c r="AD27" s="8">
        <f t="shared" ref="AD27:AM27" si="25">IF(AC27=0,0,AC27*(1+($AC27/$T27-1)/10))</f>
        <v>4086646330268.3428</v>
      </c>
      <c r="AE27" s="8">
        <f t="shared" si="25"/>
        <v>4089968726154.5195</v>
      </c>
      <c r="AF27" s="8">
        <f t="shared" si="25"/>
        <v>4093293823109.8696</v>
      </c>
      <c r="AG27" s="8">
        <f t="shared" si="25"/>
        <v>4096621623330.3311</v>
      </c>
      <c r="AH27" s="8">
        <f t="shared" si="25"/>
        <v>4099952129013.6265</v>
      </c>
      <c r="AI27" s="8">
        <f t="shared" si="25"/>
        <v>4103285342359.2656</v>
      </c>
      <c r="AJ27" s="8">
        <f t="shared" si="25"/>
        <v>4106621265568.5464</v>
      </c>
      <c r="AK27" s="8">
        <f t="shared" si="25"/>
        <v>4109959900844.5566</v>
      </c>
      <c r="AL27" s="8">
        <f t="shared" si="25"/>
        <v>4113301250392.1748</v>
      </c>
      <c r="AM27" s="8">
        <f t="shared" si="25"/>
        <v>4116645316418.0723</v>
      </c>
    </row>
    <row r="28" spans="1:39" x14ac:dyDescent="0.25">
      <c r="A28" s="4" t="s">
        <v>35</v>
      </c>
      <c r="B28" s="4" t="s">
        <v>29</v>
      </c>
      <c r="C28" s="58" t="str">
        <f t="shared" si="1"/>
        <v>Other industries (BTU)</v>
      </c>
      <c r="D28" s="8">
        <f>INDEX('Aggregated Fuel Use'!$B$2:$G$9,MATCH($A28,'Aggregated Fuel Use'!$A$2:$A$9,0),MATCH($B28,'Aggregated Fuel Use'!$B$1:$G$1,0))*BTU_per_TJ</f>
        <v>324696554249760</v>
      </c>
      <c r="E28" s="8">
        <f>$D28*'Data for Projections'!M$8/'Data for Projections'!$L$8</f>
        <v>335112988263591.69</v>
      </c>
      <c r="F28" s="8">
        <f>$D28*'Data for Projections'!N$8/'Data for Projections'!$L$8</f>
        <v>344676571819220.19</v>
      </c>
      <c r="G28" s="8">
        <f>$D28*'Data for Projections'!O$8/'Data for Projections'!$L$8</f>
        <v>351664273910878.56</v>
      </c>
      <c r="H28" s="8">
        <f>$D28*'Data for Projections'!P$8/'Data for Projections'!$L$8</f>
        <v>357554403676401</v>
      </c>
      <c r="I28" s="8">
        <f>$D28*'Data for Projections'!Q$8/'Data for Projections'!$L$8</f>
        <v>360941123260731.69</v>
      </c>
      <c r="J28" s="8">
        <f>$D28*'Data for Projections'!R$8/'Data for Projections'!$L$8</f>
        <v>363771704522872</v>
      </c>
      <c r="K28" s="8">
        <f>$D28*'Data for Projections'!S$8/'Data for Projections'!$L$8</f>
        <v>367057594496380.75</v>
      </c>
      <c r="L28" s="8">
        <f>$D28*'Data for Projections'!T$8/'Data for Projections'!$L$8</f>
        <v>371934176611452.13</v>
      </c>
      <c r="M28" s="8">
        <f>$D28*'Data for Projections'!U$8/'Data for Projections'!$L$8</f>
        <v>375645441505616.44</v>
      </c>
      <c r="N28" s="8">
        <f>$D28*'Data for Projections'!V$8/'Data for Projections'!$L$8</f>
        <v>378181411248636.06</v>
      </c>
      <c r="O28" s="8">
        <f>$D28*'Data for Projections'!W$8/'Data for Projections'!$L$8</f>
        <v>380095073237363.13</v>
      </c>
      <c r="P28" s="8">
        <f>$D28*'Data for Projections'!X$8/'Data for Projections'!$L$8</f>
        <v>382363739480859.63</v>
      </c>
      <c r="Q28" s="8">
        <f>$D28*'Data for Projections'!Y$8/'Data for Projections'!$L$8</f>
        <v>384275826006917.69</v>
      </c>
      <c r="R28" s="8">
        <f>$D28*'Data for Projections'!Z$8/'Data for Projections'!$L$8</f>
        <v>385783018627018.38</v>
      </c>
      <c r="S28" s="8">
        <f>$D28*'Data for Projections'!AA$8/'Data for Projections'!$L$8</f>
        <v>387187806173627.94</v>
      </c>
      <c r="T28" s="8">
        <f>$D28*'Data for Projections'!AB$8/'Data for Projections'!$L$8</f>
        <v>388671366853692.13</v>
      </c>
      <c r="U28" s="8">
        <f>$D28*'Data for Projections'!AC$8/'Data for Projections'!$L$8</f>
        <v>389907054740485.5</v>
      </c>
      <c r="V28" s="8">
        <f>$D28*'Data for Projections'!AD$8/'Data for Projections'!$L$8</f>
        <v>390722094094630.56</v>
      </c>
      <c r="W28" s="8">
        <f>$D28*'Data for Projections'!AE$8/'Data for Projections'!$L$8</f>
        <v>391171626109545.63</v>
      </c>
      <c r="X28" s="8">
        <f>$D28*'Data for Projections'!AF$8/'Data for Projections'!$L$8</f>
        <v>391636912751151.63</v>
      </c>
      <c r="Y28" s="8">
        <f>$D28*'Data for Projections'!AG$8/'Data for Projections'!$L$8</f>
        <v>392052309741569.63</v>
      </c>
      <c r="Z28" s="8">
        <f>$D28*'Data for Projections'!AH$8/'Data for Projections'!$L$8</f>
        <v>392039706040216.81</v>
      </c>
      <c r="AA28" s="8">
        <f>$D28*'Data for Projections'!AI$8/'Data for Projections'!$L$8</f>
        <v>391905266559120.75</v>
      </c>
      <c r="AB28" s="8">
        <f>$D28*'Data for Projections'!AJ$8/'Data for Projections'!$L$8</f>
        <v>391821241883435.63</v>
      </c>
      <c r="AC28" s="8">
        <f>$D28*'Data for Projections'!AK$8/'Data for Projections'!$L$8</f>
        <v>391831219813673.25</v>
      </c>
      <c r="AD28" s="8">
        <f t="shared" ref="AD28:AM28" si="26">IF(AC28=0,0,AC28*(1+($AC28/$T28-1)/10))</f>
        <v>392149774033338.06</v>
      </c>
      <c r="AE28" s="8">
        <f t="shared" si="26"/>
        <v>392468587233874.56</v>
      </c>
      <c r="AF28" s="8">
        <f t="shared" si="26"/>
        <v>392787659625831.19</v>
      </c>
      <c r="AG28" s="8">
        <f t="shared" si="26"/>
        <v>393106991419927.56</v>
      </c>
      <c r="AH28" s="8">
        <f t="shared" si="26"/>
        <v>393426582827054.63</v>
      </c>
      <c r="AI28" s="8">
        <f t="shared" si="26"/>
        <v>393746434058274.69</v>
      </c>
      <c r="AJ28" s="8">
        <f t="shared" si="26"/>
        <v>394066545324821.75</v>
      </c>
      <c r="AK28" s="8">
        <f t="shared" si="26"/>
        <v>394386916838101.5</v>
      </c>
      <c r="AL28" s="8">
        <f t="shared" si="26"/>
        <v>394707548809691.5</v>
      </c>
      <c r="AM28" s="8">
        <f t="shared" si="26"/>
        <v>395028441451341.31</v>
      </c>
    </row>
    <row r="29" spans="1:39" x14ac:dyDescent="0.25">
      <c r="A29" s="4" t="s">
        <v>35</v>
      </c>
      <c r="B29" s="4" t="s">
        <v>32</v>
      </c>
      <c r="C29" s="58" t="str">
        <f t="shared" si="1"/>
        <v>Other industries (BTU)</v>
      </c>
      <c r="D29" s="8">
        <f>INDEX('Aggregated Fuel Use'!$B$2:$G$9,MATCH($A29,'Aggregated Fuel Use'!$A$2:$A$9,0),MATCH($B29,'Aggregated Fuel Use'!$B$1:$G$1,0))*BTU_per_TJ</f>
        <v>367753042560000</v>
      </c>
      <c r="E29" s="8">
        <f>$D29*'Data for Projections'!M$8/'Data for Projections'!$L$8</f>
        <v>379550751069913.75</v>
      </c>
      <c r="F29" s="8">
        <f>$D29*'Data for Projections'!N$8/'Data for Projections'!$L$8</f>
        <v>390382516619399.13</v>
      </c>
      <c r="G29" s="8">
        <f>$D29*'Data for Projections'!O$8/'Data for Projections'!$L$8</f>
        <v>398296825136309.31</v>
      </c>
      <c r="H29" s="8">
        <f>$D29*'Data for Projections'!P$8/'Data for Projections'!$L$8</f>
        <v>404968017404884.69</v>
      </c>
      <c r="I29" s="8">
        <f>$D29*'Data for Projections'!Q$8/'Data for Projections'!$L$8</f>
        <v>408803834000822.94</v>
      </c>
      <c r="J29" s="8">
        <f>$D29*'Data for Projections'!R$8/'Data for Projections'!$L$8</f>
        <v>412009765378107.25</v>
      </c>
      <c r="K29" s="8">
        <f>$D29*'Data for Projections'!S$8/'Data for Projections'!$L$8</f>
        <v>415731381821088.44</v>
      </c>
      <c r="L29" s="8">
        <f>$D29*'Data for Projections'!T$8/'Data for Projections'!$L$8</f>
        <v>421254624635460</v>
      </c>
      <c r="M29" s="8">
        <f>$D29*'Data for Projections'!U$8/'Data for Projections'!$L$8</f>
        <v>425458022973728.81</v>
      </c>
      <c r="N29" s="8">
        <f>$D29*'Data for Projections'!V$8/'Data for Projections'!$L$8</f>
        <v>428330275779091.69</v>
      </c>
      <c r="O29" s="8">
        <f>$D29*'Data for Projections'!W$8/'Data for Projections'!$L$8</f>
        <v>430497699515422.69</v>
      </c>
      <c r="P29" s="8">
        <f>$D29*'Data for Projections'!X$8/'Data for Projections'!$L$8</f>
        <v>433067202956956.75</v>
      </c>
      <c r="Q29" s="8">
        <f>$D29*'Data for Projections'!Y$8/'Data for Projections'!$L$8</f>
        <v>435232842315897.88</v>
      </c>
      <c r="R29" s="8">
        <f>$D29*'Data for Projections'!Z$8/'Data for Projections'!$L$8</f>
        <v>436939896685620.69</v>
      </c>
      <c r="S29" s="8">
        <f>$D29*'Data for Projections'!AA$8/'Data for Projections'!$L$8</f>
        <v>438530966524996.5</v>
      </c>
      <c r="T29" s="8">
        <f>$D29*'Data for Projections'!AB$8/'Data for Projections'!$L$8</f>
        <v>440211255233870.06</v>
      </c>
      <c r="U29" s="8">
        <f>$D29*'Data for Projections'!AC$8/'Data for Projections'!$L$8</f>
        <v>441610801900057.44</v>
      </c>
      <c r="V29" s="8">
        <f>$D29*'Data for Projections'!AD$8/'Data for Projections'!$L$8</f>
        <v>442533919803127.06</v>
      </c>
      <c r="W29" s="8">
        <f>$D29*'Data for Projections'!AE$8/'Data for Projections'!$L$8</f>
        <v>443043062151727.31</v>
      </c>
      <c r="X29" s="8">
        <f>$D29*'Data for Projections'!AF$8/'Data for Projections'!$L$8</f>
        <v>443570048274227.13</v>
      </c>
      <c r="Y29" s="8">
        <f>$D29*'Data for Projections'!AG$8/'Data for Projections'!$L$8</f>
        <v>444040529112711.75</v>
      </c>
      <c r="Z29" s="8">
        <f>$D29*'Data for Projections'!AH$8/'Data for Projections'!$L$8</f>
        <v>444026254093592.06</v>
      </c>
      <c r="AA29" s="8">
        <f>$D29*'Data for Projections'!AI$8/'Data for Projections'!$L$8</f>
        <v>443873987222982.75</v>
      </c>
      <c r="AB29" s="8">
        <f>$D29*'Data for Projections'!AJ$8/'Data for Projections'!$L$8</f>
        <v>443778820428851.75</v>
      </c>
      <c r="AC29" s="8">
        <f>$D29*'Data for Projections'!AK$8/'Data for Projections'!$L$8</f>
        <v>443790121485654.81</v>
      </c>
      <c r="AD29" s="8">
        <f t="shared" ref="AD29:AM29" si="27">IF(AC29=0,0,AC29*(1+($AC29/$T29-1)/10))</f>
        <v>444150917687427.69</v>
      </c>
      <c r="AE29" s="8">
        <f t="shared" si="27"/>
        <v>444512007212311.94</v>
      </c>
      <c r="AF29" s="8">
        <f t="shared" si="27"/>
        <v>444873390298775.75</v>
      </c>
      <c r="AG29" s="8">
        <f t="shared" si="27"/>
        <v>445235067185481.31</v>
      </c>
      <c r="AH29" s="8">
        <f t="shared" si="27"/>
        <v>445597038111284.81</v>
      </c>
      <c r="AI29" s="8">
        <f t="shared" si="27"/>
        <v>445959303315236.63</v>
      </c>
      <c r="AJ29" s="8">
        <f t="shared" si="27"/>
        <v>446321863036581.44</v>
      </c>
      <c r="AK29" s="8">
        <f t="shared" si="27"/>
        <v>446684717514758.44</v>
      </c>
      <c r="AL29" s="8">
        <f t="shared" si="27"/>
        <v>447047866989401.56</v>
      </c>
      <c r="AM29" s="8">
        <f t="shared" si="27"/>
        <v>447411311700339.44</v>
      </c>
    </row>
    <row r="30" spans="1:39" x14ac:dyDescent="0.25">
      <c r="A30" s="4" t="s">
        <v>35</v>
      </c>
      <c r="B30" s="4" t="s">
        <v>31</v>
      </c>
      <c r="C30" s="58" t="str">
        <f t="shared" si="1"/>
        <v>Other industries (BTU)</v>
      </c>
      <c r="D30" s="8">
        <f>INDEX('Aggregated Fuel Use'!$B$2:$G$9,MATCH($A30,'Aggregated Fuel Use'!$A$2:$A$9,0),MATCH($B30,'Aggregated Fuel Use'!$B$1:$G$1,0))*BTU_per_TJ</f>
        <v>86052316324800</v>
      </c>
      <c r="E30" s="8">
        <f>$D30*'Data for Projections'!M$8/'Data for Projections'!$L$8</f>
        <v>88812919303189.375</v>
      </c>
      <c r="F30" s="8">
        <f>$D30*'Data for Projections'!N$8/'Data for Projections'!$L$8</f>
        <v>91347496607925.891</v>
      </c>
      <c r="G30" s="8">
        <f>$D30*'Data for Projections'!O$8/'Data for Projections'!$L$8</f>
        <v>93199404005478.141</v>
      </c>
      <c r="H30" s="8">
        <f>$D30*'Data for Projections'!P$8/'Data for Projections'!$L$8</f>
        <v>94760428608735.781</v>
      </c>
      <c r="I30" s="8">
        <f>$D30*'Data for Projections'!Q$8/'Data for Projections'!$L$8</f>
        <v>95657989919934.828</v>
      </c>
      <c r="J30" s="8">
        <f>$D30*'Data for Projections'!R$8/'Data for Projections'!$L$8</f>
        <v>96408161336799.891</v>
      </c>
      <c r="K30" s="8">
        <f>$D30*'Data for Projections'!S$8/'Data for Projections'!$L$8</f>
        <v>97279000400867.578</v>
      </c>
      <c r="L30" s="8">
        <f>$D30*'Data for Projections'!T$8/'Data for Projections'!$L$8</f>
        <v>98571410749106.719</v>
      </c>
      <c r="M30" s="8">
        <f>$D30*'Data for Projections'!U$8/'Data for Projections'!$L$8</f>
        <v>99554984293259.875</v>
      </c>
      <c r="N30" s="8">
        <f>$D30*'Data for Projections'!V$8/'Data for Projections'!$L$8</f>
        <v>100227076644287.97</v>
      </c>
      <c r="O30" s="8">
        <f>$D30*'Data for Projections'!W$8/'Data for Projections'!$L$8</f>
        <v>100734242626302.14</v>
      </c>
      <c r="P30" s="8">
        <f>$D30*'Data for Projections'!X$8/'Data for Projections'!$L$8</f>
        <v>101335493186757.98</v>
      </c>
      <c r="Q30" s="8">
        <f>$D30*'Data for Projections'!Y$8/'Data for Projections'!$L$8</f>
        <v>101842241633660.73</v>
      </c>
      <c r="R30" s="8">
        <f>$D30*'Data for Projections'!Z$8/'Data for Projections'!$L$8</f>
        <v>102241683556926.55</v>
      </c>
      <c r="S30" s="8">
        <f>$D30*'Data for Projections'!AA$8/'Data for Projections'!$L$8</f>
        <v>102613985697949.58</v>
      </c>
      <c r="T30" s="8">
        <f>$D30*'Data for Projections'!AB$8/'Data for Projections'!$L$8</f>
        <v>103007164594543.97</v>
      </c>
      <c r="U30" s="8">
        <f>$D30*'Data for Projections'!AC$8/'Data for Projections'!$L$8</f>
        <v>103334651300273.75</v>
      </c>
      <c r="V30" s="8">
        <f>$D30*'Data for Projections'!AD$8/'Data for Projections'!$L$8</f>
        <v>103550656131252.33</v>
      </c>
      <c r="W30" s="8">
        <f>$D30*'Data for Projections'!AE$8/'Data for Projections'!$L$8</f>
        <v>103669792816379.7</v>
      </c>
      <c r="X30" s="8">
        <f>$D30*'Data for Projections'!AF$8/'Data for Projections'!$L$8</f>
        <v>103793104852621.36</v>
      </c>
      <c r="Y30" s="8">
        <f>$D30*'Data for Projections'!AG$8/'Data for Projections'!$L$8</f>
        <v>103903194943667.78</v>
      </c>
      <c r="Z30" s="8">
        <f>$D30*'Data for Projections'!AH$8/'Data for Projections'!$L$8</f>
        <v>103899854662776.34</v>
      </c>
      <c r="AA30" s="8">
        <f>$D30*'Data for Projections'!AI$8/'Data for Projections'!$L$8</f>
        <v>103864224999934.53</v>
      </c>
      <c r="AB30" s="8">
        <f>$D30*'Data for Projections'!AJ$8/'Data for Projections'!$L$8</f>
        <v>103841956460658.38</v>
      </c>
      <c r="AC30" s="8">
        <f>$D30*'Data for Projections'!AK$8/'Data for Projections'!$L$8</f>
        <v>103844600849697.42</v>
      </c>
      <c r="AD30" s="8">
        <f t="shared" ref="AD30:AM30" si="28">IF(AC30=0,0,AC30*(1+($AC30/$T30-1)/10))</f>
        <v>103929025301138.05</v>
      </c>
      <c r="AE30" s="8">
        <f t="shared" si="28"/>
        <v>104013518388674.75</v>
      </c>
      <c r="AF30" s="8">
        <f t="shared" si="28"/>
        <v>104098080168107.88</v>
      </c>
      <c r="AG30" s="8">
        <f t="shared" si="28"/>
        <v>104182710695283.14</v>
      </c>
      <c r="AH30" s="8">
        <f t="shared" si="28"/>
        <v>104267410026091.66</v>
      </c>
      <c r="AI30" s="8">
        <f t="shared" si="28"/>
        <v>104352178216469.97</v>
      </c>
      <c r="AJ30" s="8">
        <f t="shared" si="28"/>
        <v>104437015322400.11</v>
      </c>
      <c r="AK30" s="8">
        <f t="shared" si="28"/>
        <v>104521921399909.63</v>
      </c>
      <c r="AL30" s="8">
        <f t="shared" si="28"/>
        <v>104606896505071.61</v>
      </c>
      <c r="AM30" s="8">
        <f t="shared" si="28"/>
        <v>104691940694004.73</v>
      </c>
    </row>
    <row r="31" spans="1:39" x14ac:dyDescent="0.25">
      <c r="A31" s="4" t="s">
        <v>35</v>
      </c>
      <c r="B31" s="4" t="s">
        <v>33</v>
      </c>
      <c r="C31" s="58" t="str">
        <f t="shared" si="1"/>
        <v>Other industries (BTU)</v>
      </c>
      <c r="D31" s="8">
        <f>INDEX('Aggregated Fuel Use'!$B$2:$G$9,MATCH($A31,'Aggregated Fuel Use'!$A$2:$A$9,0),MATCH($B31,'Aggregated Fuel Use'!$B$1:$G$1,0))*BTU_per_TJ</f>
        <v>11508395471040</v>
      </c>
      <c r="E31" s="8">
        <f>$D31*'Data for Projections'!M$8/'Data for Projections'!$L$8</f>
        <v>11877590771883.746</v>
      </c>
      <c r="F31" s="8">
        <f>$D31*'Data for Projections'!N$8/'Data for Projections'!$L$8</f>
        <v>12216558032970.99</v>
      </c>
      <c r="G31" s="8">
        <f>$D31*'Data for Projections'!O$8/'Data for Projections'!$L$8</f>
        <v>12464226935064.607</v>
      </c>
      <c r="H31" s="8">
        <f>$D31*'Data for Projections'!P$8/'Data for Projections'!$L$8</f>
        <v>12672993987964.203</v>
      </c>
      <c r="I31" s="8">
        <f>$D31*'Data for Projections'!Q$8/'Data for Projections'!$L$8</f>
        <v>12793031320716.475</v>
      </c>
      <c r="J31" s="8">
        <f>$D31*'Data for Projections'!R$8/'Data for Projections'!$L$8</f>
        <v>12893357142322.109</v>
      </c>
      <c r="K31" s="8">
        <f>$D31*'Data for Projections'!S$8/'Data for Projections'!$L$8</f>
        <v>13009820716679.525</v>
      </c>
      <c r="L31" s="8">
        <f>$D31*'Data for Projections'!T$8/'Data for Projections'!$L$8</f>
        <v>13182664052380.811</v>
      </c>
      <c r="M31" s="8">
        <f>$D31*'Data for Projections'!U$8/'Data for Projections'!$L$8</f>
        <v>13314204419966.531</v>
      </c>
      <c r="N31" s="8">
        <f>$D31*'Data for Projections'!V$8/'Data for Projections'!$L$8</f>
        <v>13404088166262.195</v>
      </c>
      <c r="O31" s="8">
        <f>$D31*'Data for Projections'!W$8/'Data for Projections'!$L$8</f>
        <v>13471915122464.594</v>
      </c>
      <c r="P31" s="8">
        <f>$D31*'Data for Projections'!X$8/'Data for Projections'!$L$8</f>
        <v>13552324686348.889</v>
      </c>
      <c r="Q31" s="8">
        <f>$D31*'Data for Projections'!Y$8/'Data for Projections'!$L$8</f>
        <v>13620095802576.371</v>
      </c>
      <c r="R31" s="8">
        <f>$D31*'Data for Projections'!Z$8/'Data for Projections'!$L$8</f>
        <v>13673516045249.502</v>
      </c>
      <c r="S31" s="8">
        <f>$D31*'Data for Projections'!AA$8/'Data for Projections'!$L$8</f>
        <v>13723306689552.855</v>
      </c>
      <c r="T31" s="8">
        <f>$D31*'Data for Projections'!AB$8/'Data for Projections'!$L$8</f>
        <v>13775889332602.191</v>
      </c>
      <c r="U31" s="8">
        <f>$D31*'Data for Projections'!AC$8/'Data for Projections'!$L$8</f>
        <v>13819686486264.17</v>
      </c>
      <c r="V31" s="8">
        <f>$D31*'Data for Projections'!AD$8/'Data for Projections'!$L$8</f>
        <v>13848574366622.602</v>
      </c>
      <c r="W31" s="8">
        <f>$D31*'Data for Projections'!AE$8/'Data for Projections'!$L$8</f>
        <v>13864507372799.674</v>
      </c>
      <c r="X31" s="8">
        <f>$D31*'Data for Projections'!AF$8/'Data for Projections'!$L$8</f>
        <v>13880998778725.945</v>
      </c>
      <c r="Y31" s="8">
        <f>$D31*'Data for Projections'!AG$8/'Data for Projections'!$L$8</f>
        <v>13895721918779.758</v>
      </c>
      <c r="Z31" s="8">
        <f>$D31*'Data for Projections'!AH$8/'Data for Projections'!$L$8</f>
        <v>13895275198980.4</v>
      </c>
      <c r="AA31" s="8">
        <f>$D31*'Data for Projections'!AI$8/'Data for Projections'!$L$8</f>
        <v>13890510187787.258</v>
      </c>
      <c r="AB31" s="8">
        <f>$D31*'Data for Projections'!AJ$8/'Data for Projections'!$L$8</f>
        <v>13887532055791.543</v>
      </c>
      <c r="AC31" s="8">
        <f>$D31*'Data for Projections'!AK$8/'Data for Projections'!$L$8</f>
        <v>13887885708966.035</v>
      </c>
      <c r="AD31" s="8">
        <f t="shared" ref="AD31:AM31" si="29">IF(AC31=0,0,AC31*(1+($AC31/$T31-1)/10))</f>
        <v>13899176398352.443</v>
      </c>
      <c r="AE31" s="8">
        <f t="shared" si="29"/>
        <v>13910476266937.867</v>
      </c>
      <c r="AF31" s="8">
        <f t="shared" si="29"/>
        <v>13921785322184.887</v>
      </c>
      <c r="AG31" s="8">
        <f t="shared" si="29"/>
        <v>13933103571562.152</v>
      </c>
      <c r="AH31" s="8">
        <f t="shared" si="29"/>
        <v>13944431022544.385</v>
      </c>
      <c r="AI31" s="8">
        <f t="shared" si="29"/>
        <v>13955767682612.383</v>
      </c>
      <c r="AJ31" s="8">
        <f t="shared" si="29"/>
        <v>13967113559253.023</v>
      </c>
      <c r="AK31" s="8">
        <f t="shared" si="29"/>
        <v>13978468659959.275</v>
      </c>
      <c r="AL31" s="8">
        <f t="shared" si="29"/>
        <v>13989832992230.195</v>
      </c>
      <c r="AM31" s="8">
        <f t="shared" si="29"/>
        <v>14001206563570.938</v>
      </c>
    </row>
    <row r="32" spans="1:39" x14ac:dyDescent="0.25">
      <c r="A32" s="4" t="s">
        <v>62</v>
      </c>
      <c r="B32" s="4" t="s">
        <v>30</v>
      </c>
      <c r="C32" s="58" t="str">
        <f t="shared" si="1"/>
        <v>Agriculture (BTU)</v>
      </c>
      <c r="D32" s="8">
        <f>INDEX('Aggregated Fuel Use'!$B$2:$G$9,MATCH($A32,'Aggregated Fuel Use'!$A$2:$A$9,0),MATCH($B32,'Aggregated Fuel Use'!$B$1:$G$1,0))*BTU_per_TJ</f>
        <v>33194451176640</v>
      </c>
      <c r="E32" s="8">
        <f>$D32*'Data for Projections'!M$8/'Data for Projections'!$L$8</f>
        <v>34259346401985.879</v>
      </c>
      <c r="F32" s="8">
        <f>$D32*'Data for Projections'!N$8/'Data for Projections'!$L$8</f>
        <v>35237052827434.523</v>
      </c>
      <c r="G32" s="8">
        <f>$D32*'Data for Projections'!O$8/'Data for Projections'!$L$8</f>
        <v>35951421159597.484</v>
      </c>
      <c r="H32" s="8">
        <f>$D32*'Data for Projections'!P$8/'Data for Projections'!$L$8</f>
        <v>36553582230808.953</v>
      </c>
      <c r="I32" s="8">
        <f>$D32*'Data for Projections'!Q$8/'Data for Projections'!$L$8</f>
        <v>36899814109218.609</v>
      </c>
      <c r="J32" s="8">
        <f>$D32*'Data for Projections'!R$8/'Data for Projections'!$L$8</f>
        <v>37189190729567.195</v>
      </c>
      <c r="K32" s="8">
        <f>$D32*'Data for Projections'!S$8/'Data for Projections'!$L$8</f>
        <v>37525114572521.031</v>
      </c>
      <c r="L32" s="8">
        <f>$D32*'Data for Projections'!T$8/'Data for Projections'!$L$8</f>
        <v>38023658412327.523</v>
      </c>
      <c r="M32" s="8">
        <f>$D32*'Data for Projections'!U$8/'Data for Projections'!$L$8</f>
        <v>38403069279860.641</v>
      </c>
      <c r="N32" s="8">
        <f>$D32*'Data for Projections'!V$8/'Data for Projections'!$L$8</f>
        <v>38662327109111.727</v>
      </c>
      <c r="O32" s="8">
        <f>$D32*'Data for Projections'!W$8/'Data for Projections'!$L$8</f>
        <v>38857965032033.844</v>
      </c>
      <c r="P32" s="8">
        <f>$D32*'Data for Projections'!X$8/'Data for Projections'!$L$8</f>
        <v>39089895829790.047</v>
      </c>
      <c r="Q32" s="8">
        <f>$D32*'Data for Projections'!Y$8/'Data for Projections'!$L$8</f>
        <v>39285372689658.18</v>
      </c>
      <c r="R32" s="8">
        <f>$D32*'Data for Projections'!Z$8/'Data for Projections'!$L$8</f>
        <v>39439456344648.984</v>
      </c>
      <c r="S32" s="8">
        <f>$D32*'Data for Projections'!AA$8/'Data for Projections'!$L$8</f>
        <v>39583070901129.969</v>
      </c>
      <c r="T32" s="8">
        <f>$D32*'Data for Projections'!AB$8/'Data for Projections'!$L$8</f>
        <v>39734738610310.813</v>
      </c>
      <c r="U32" s="8">
        <f>$D32*'Data for Projections'!AC$8/'Data for Projections'!$L$8</f>
        <v>39861065732329.406</v>
      </c>
      <c r="V32" s="8">
        <f>$D32*'Data for Projections'!AD$8/'Data for Projections'!$L$8</f>
        <v>39944389018930.711</v>
      </c>
      <c r="W32" s="8">
        <f>$D32*'Data for Projections'!AE$8/'Data for Projections'!$L$8</f>
        <v>39990345677004.625</v>
      </c>
      <c r="X32" s="8">
        <f>$D32*'Data for Projections'!AF$8/'Data for Projections'!$L$8</f>
        <v>40037912965618.516</v>
      </c>
      <c r="Y32" s="8">
        <f>$D32*'Data for Projections'!AG$8/'Data for Projections'!$L$8</f>
        <v>40080379924189.148</v>
      </c>
      <c r="Z32" s="8">
        <f>$D32*'Data for Projections'!AH$8/'Data for Projections'!$L$8</f>
        <v>40079091419757.172</v>
      </c>
      <c r="AA32" s="8">
        <f>$D32*'Data for Projections'!AI$8/'Data for Projections'!$L$8</f>
        <v>40065347372482.734</v>
      </c>
      <c r="AB32" s="8">
        <f>$D32*'Data for Projections'!AJ$8/'Data for Projections'!$L$8</f>
        <v>40056757342936.203</v>
      </c>
      <c r="AC32" s="8">
        <f>$D32*'Data for Projections'!AK$8/'Data for Projections'!$L$8</f>
        <v>40057777408944.852</v>
      </c>
      <c r="AD32" s="8">
        <f t="shared" ref="AD32:AM32" si="30">IF(AC32=0,0,AC32*(1+($AC32/$T32-1)/10))</f>
        <v>40090343915590.445</v>
      </c>
      <c r="AE32" s="8">
        <f t="shared" si="30"/>
        <v>40122936898426.773</v>
      </c>
      <c r="AF32" s="8">
        <f t="shared" si="30"/>
        <v>40155556378978.672</v>
      </c>
      <c r="AG32" s="8">
        <f t="shared" si="30"/>
        <v>40188202378788.477</v>
      </c>
      <c r="AH32" s="8">
        <f t="shared" si="30"/>
        <v>40220874919416.031</v>
      </c>
      <c r="AI32" s="8">
        <f t="shared" si="30"/>
        <v>40253574022438.711</v>
      </c>
      <c r="AJ32" s="8">
        <f t="shared" si="30"/>
        <v>40286299709451.438</v>
      </c>
      <c r="AK32" s="8">
        <f t="shared" si="30"/>
        <v>40319052002066.688</v>
      </c>
      <c r="AL32" s="8">
        <f t="shared" si="30"/>
        <v>40351830921914.5</v>
      </c>
      <c r="AM32" s="8">
        <f t="shared" si="30"/>
        <v>40384636490642.508</v>
      </c>
    </row>
    <row r="33" spans="1:39" x14ac:dyDescent="0.25">
      <c r="A33" s="4" t="s">
        <v>62</v>
      </c>
      <c r="B33" s="4" t="s">
        <v>67</v>
      </c>
      <c r="C33" s="58" t="str">
        <f t="shared" si="1"/>
        <v>Agriculture (BTU)</v>
      </c>
      <c r="D33" s="8">
        <f>INDEX('Aggregated Fuel Use'!$B$2:$G$9,MATCH($A33,'Aggregated Fuel Use'!$A$2:$A$9,0),MATCH($B33,'Aggregated Fuel Use'!$B$1:$G$1,0))*BTU_per_TJ</f>
        <v>0</v>
      </c>
      <c r="E33" s="8">
        <f>$D33*'Data for Projections'!M$8/'Data for Projections'!$L$8</f>
        <v>0</v>
      </c>
      <c r="F33" s="8">
        <f>$D33*'Data for Projections'!N$8/'Data for Projections'!$L$8</f>
        <v>0</v>
      </c>
      <c r="G33" s="8">
        <f>$D33*'Data for Projections'!O$8/'Data for Projections'!$L$8</f>
        <v>0</v>
      </c>
      <c r="H33" s="8">
        <f>$D33*'Data for Projections'!P$8/'Data for Projections'!$L$8</f>
        <v>0</v>
      </c>
      <c r="I33" s="8">
        <f>$D33*'Data for Projections'!Q$8/'Data for Projections'!$L$8</f>
        <v>0</v>
      </c>
      <c r="J33" s="8">
        <f>$D33*'Data for Projections'!R$8/'Data for Projections'!$L$8</f>
        <v>0</v>
      </c>
      <c r="K33" s="8">
        <f>$D33*'Data for Projections'!S$8/'Data for Projections'!$L$8</f>
        <v>0</v>
      </c>
      <c r="L33" s="8">
        <f>$D33*'Data for Projections'!T$8/'Data for Projections'!$L$8</f>
        <v>0</v>
      </c>
      <c r="M33" s="8">
        <f>$D33*'Data for Projections'!U$8/'Data for Projections'!$L$8</f>
        <v>0</v>
      </c>
      <c r="N33" s="8">
        <f>$D33*'Data for Projections'!V$8/'Data for Projections'!$L$8</f>
        <v>0</v>
      </c>
      <c r="O33" s="8">
        <f>$D33*'Data for Projections'!W$8/'Data for Projections'!$L$8</f>
        <v>0</v>
      </c>
      <c r="P33" s="8">
        <f>$D33*'Data for Projections'!X$8/'Data for Projections'!$L$8</f>
        <v>0</v>
      </c>
      <c r="Q33" s="8">
        <f>$D33*'Data for Projections'!Y$8/'Data for Projections'!$L$8</f>
        <v>0</v>
      </c>
      <c r="R33" s="8">
        <f>$D33*'Data for Projections'!Z$8/'Data for Projections'!$L$8</f>
        <v>0</v>
      </c>
      <c r="S33" s="8">
        <f>$D33*'Data for Projections'!AA$8/'Data for Projections'!$L$8</f>
        <v>0</v>
      </c>
      <c r="T33" s="8">
        <f>$D33*'Data for Projections'!AB$8/'Data for Projections'!$L$8</f>
        <v>0</v>
      </c>
      <c r="U33" s="8">
        <f>$D33*'Data for Projections'!AC$8/'Data for Projections'!$L$8</f>
        <v>0</v>
      </c>
      <c r="V33" s="8">
        <f>$D33*'Data for Projections'!AD$8/'Data for Projections'!$L$8</f>
        <v>0</v>
      </c>
      <c r="W33" s="8">
        <f>$D33*'Data for Projections'!AE$8/'Data for Projections'!$L$8</f>
        <v>0</v>
      </c>
      <c r="X33" s="8">
        <f>$D33*'Data for Projections'!AF$8/'Data for Projections'!$L$8</f>
        <v>0</v>
      </c>
      <c r="Y33" s="8">
        <f>$D33*'Data for Projections'!AG$8/'Data for Projections'!$L$8</f>
        <v>0</v>
      </c>
      <c r="Z33" s="8">
        <f>$D33*'Data for Projections'!AH$8/'Data for Projections'!$L$8</f>
        <v>0</v>
      </c>
      <c r="AA33" s="8">
        <f>$D33*'Data for Projections'!AI$8/'Data for Projections'!$L$8</f>
        <v>0</v>
      </c>
      <c r="AB33" s="8">
        <f>$D33*'Data for Projections'!AJ$8/'Data for Projections'!$L$8</f>
        <v>0</v>
      </c>
      <c r="AC33" s="8">
        <f>$D33*'Data for Projections'!AK$8/'Data for Projections'!$L$8</f>
        <v>0</v>
      </c>
      <c r="AD33" s="8">
        <f t="shared" ref="AD33:AM33" si="31">IF(AC33=0,0,AC33*(1+($AC33/$T33-1)/10))</f>
        <v>0</v>
      </c>
      <c r="AE33" s="8">
        <f t="shared" si="31"/>
        <v>0</v>
      </c>
      <c r="AF33" s="8">
        <f t="shared" si="31"/>
        <v>0</v>
      </c>
      <c r="AG33" s="8">
        <f t="shared" si="31"/>
        <v>0</v>
      </c>
      <c r="AH33" s="8">
        <f t="shared" si="31"/>
        <v>0</v>
      </c>
      <c r="AI33" s="8">
        <f t="shared" si="31"/>
        <v>0</v>
      </c>
      <c r="AJ33" s="8">
        <f t="shared" si="31"/>
        <v>0</v>
      </c>
      <c r="AK33" s="8">
        <f t="shared" si="31"/>
        <v>0</v>
      </c>
      <c r="AL33" s="8">
        <f t="shared" si="31"/>
        <v>0</v>
      </c>
      <c r="AM33" s="8">
        <f t="shared" si="31"/>
        <v>0</v>
      </c>
    </row>
    <row r="34" spans="1:39" x14ac:dyDescent="0.25">
      <c r="A34" s="4" t="s">
        <v>62</v>
      </c>
      <c r="B34" s="4" t="s">
        <v>29</v>
      </c>
      <c r="C34" s="58" t="str">
        <f t="shared" si="1"/>
        <v>Agriculture (BTU)</v>
      </c>
      <c r="D34" s="8">
        <f>INDEX('Aggregated Fuel Use'!$B$2:$G$9,MATCH($A34,'Aggregated Fuel Use'!$A$2:$A$9,0),MATCH($B34,'Aggregated Fuel Use'!$B$1:$G$1,0))*BTU_per_TJ</f>
        <v>45514178102400</v>
      </c>
      <c r="E34" s="8">
        <f>$D34*'Data for Projections'!M$8/'Data for Projections'!$L$8</f>
        <v>46974296562827.992</v>
      </c>
      <c r="F34" s="8">
        <f>$D34*'Data for Projections'!N$8/'Data for Projections'!$L$8</f>
        <v>48314867134184.398</v>
      </c>
      <c r="G34" s="8">
        <f>$D34*'Data for Projections'!O$8/'Data for Projections'!$L$8</f>
        <v>49294364801663.844</v>
      </c>
      <c r="H34" s="8">
        <f>$D34*'Data for Projections'!P$8/'Data for Projections'!$L$8</f>
        <v>50120010813872.586</v>
      </c>
      <c r="I34" s="8">
        <f>$D34*'Data for Projections'!Q$8/'Data for Projections'!$L$8</f>
        <v>50594742548246.18</v>
      </c>
      <c r="J34" s="8">
        <f>$D34*'Data for Projections'!R$8/'Data for Projections'!$L$8</f>
        <v>50991517869733.789</v>
      </c>
      <c r="K34" s="8">
        <f>$D34*'Data for Projections'!S$8/'Data for Projections'!$L$8</f>
        <v>51452115863527.492</v>
      </c>
      <c r="L34" s="8">
        <f>$D34*'Data for Projections'!T$8/'Data for Projections'!$L$8</f>
        <v>52135688337615.43</v>
      </c>
      <c r="M34" s="8">
        <f>$D34*'Data for Projections'!U$8/'Data for Projections'!$L$8</f>
        <v>52655913049480.555</v>
      </c>
      <c r="N34" s="8">
        <f>$D34*'Data for Projections'!V$8/'Data for Projections'!$L$8</f>
        <v>53011391347711.297</v>
      </c>
      <c r="O34" s="8">
        <f>$D34*'Data for Projections'!W$8/'Data for Projections'!$L$8</f>
        <v>53279637965800.508</v>
      </c>
      <c r="P34" s="8">
        <f>$D34*'Data for Projections'!X$8/'Data for Projections'!$L$8</f>
        <v>53597647128848.102</v>
      </c>
      <c r="Q34" s="8">
        <f>$D34*'Data for Projections'!Y$8/'Data for Projections'!$L$8</f>
        <v>53865672907240.766</v>
      </c>
      <c r="R34" s="8">
        <f>$D34*'Data for Projections'!Z$8/'Data for Projections'!$L$8</f>
        <v>54076942883617.289</v>
      </c>
      <c r="S34" s="8">
        <f>$D34*'Data for Projections'!AA$8/'Data for Projections'!$L$8</f>
        <v>54273858279717.352</v>
      </c>
      <c r="T34" s="8">
        <f>$D34*'Data for Projections'!AB$8/'Data for Projections'!$L$8</f>
        <v>54481815660645.469</v>
      </c>
      <c r="U34" s="8">
        <f>$D34*'Data for Projections'!AC$8/'Data for Projections'!$L$8</f>
        <v>54655027595981.336</v>
      </c>
      <c r="V34" s="8">
        <f>$D34*'Data for Projections'!AD$8/'Data for Projections'!$L$8</f>
        <v>54769275332335.469</v>
      </c>
      <c r="W34" s="8">
        <f>$D34*'Data for Projections'!AE$8/'Data for Projections'!$L$8</f>
        <v>54832288259087.492</v>
      </c>
      <c r="X34" s="8">
        <f>$D34*'Data for Projections'!AF$8/'Data for Projections'!$L$8</f>
        <v>54897509582805.125</v>
      </c>
      <c r="Y34" s="8">
        <f>$D34*'Data for Projections'!AG$8/'Data for Projections'!$L$8</f>
        <v>54955737649465</v>
      </c>
      <c r="Z34" s="8">
        <f>$D34*'Data for Projections'!AH$8/'Data for Projections'!$L$8</f>
        <v>54953970931892.5</v>
      </c>
      <c r="AA34" s="8">
        <f>$D34*'Data for Projections'!AI$8/'Data for Projections'!$L$8</f>
        <v>54935125944452.656</v>
      </c>
      <c r="AB34" s="8">
        <f>$D34*'Data for Projections'!AJ$8/'Data for Projections'!$L$8</f>
        <v>54923347827302.734</v>
      </c>
      <c r="AC34" s="8">
        <f>$D34*'Data for Projections'!AK$8/'Data for Projections'!$L$8</f>
        <v>54924746478714.289</v>
      </c>
      <c r="AD34" s="8">
        <f t="shared" ref="AD34:AM34" si="32">IF(AC34=0,0,AC34*(1+($AC34/$T34-1)/10))</f>
        <v>54969399658119.273</v>
      </c>
      <c r="AE34" s="8">
        <f t="shared" si="32"/>
        <v>55014089140039.227</v>
      </c>
      <c r="AF34" s="8">
        <f t="shared" si="32"/>
        <v>55058814953987.664</v>
      </c>
      <c r="AG34" s="8">
        <f t="shared" si="32"/>
        <v>55103577129502.102</v>
      </c>
      <c r="AH34" s="8">
        <f t="shared" si="32"/>
        <v>55148375696144.07</v>
      </c>
      <c r="AI34" s="8">
        <f t="shared" si="32"/>
        <v>55193210683499.141</v>
      </c>
      <c r="AJ34" s="8">
        <f t="shared" si="32"/>
        <v>55238082121176.922</v>
      </c>
      <c r="AK34" s="8">
        <f t="shared" si="32"/>
        <v>55282990038811.102</v>
      </c>
      <c r="AL34" s="8">
        <f t="shared" si="32"/>
        <v>55327934466059.461</v>
      </c>
      <c r="AM34" s="8">
        <f t="shared" si="32"/>
        <v>55372915432603.891</v>
      </c>
    </row>
    <row r="35" spans="1:39" x14ac:dyDescent="0.25">
      <c r="A35" s="4" t="s">
        <v>62</v>
      </c>
      <c r="B35" s="4" t="s">
        <v>32</v>
      </c>
      <c r="C35" s="58" t="str">
        <f t="shared" si="1"/>
        <v>Agriculture (BTU)</v>
      </c>
      <c r="D35" s="8">
        <f>INDEX('Aggregated Fuel Use'!$B$2:$G$9,MATCH($A35,'Aggregated Fuel Use'!$A$2:$A$9,0),MATCH($B35,'Aggregated Fuel Use'!$B$1:$G$1,0))*BTU_per_TJ</f>
        <v>0</v>
      </c>
      <c r="E35" s="8">
        <f>$D35*'Data for Projections'!M$8/'Data for Projections'!$L$8</f>
        <v>0</v>
      </c>
      <c r="F35" s="8">
        <f>$D35*'Data for Projections'!N$8/'Data for Projections'!$L$8</f>
        <v>0</v>
      </c>
      <c r="G35" s="8">
        <f>$D35*'Data for Projections'!O$8/'Data for Projections'!$L$8</f>
        <v>0</v>
      </c>
      <c r="H35" s="8">
        <f>$D35*'Data for Projections'!P$8/'Data for Projections'!$L$8</f>
        <v>0</v>
      </c>
      <c r="I35" s="8">
        <f>$D35*'Data for Projections'!Q$8/'Data for Projections'!$L$8</f>
        <v>0</v>
      </c>
      <c r="J35" s="8">
        <f>$D35*'Data for Projections'!R$8/'Data for Projections'!$L$8</f>
        <v>0</v>
      </c>
      <c r="K35" s="8">
        <f>$D35*'Data for Projections'!S$8/'Data for Projections'!$L$8</f>
        <v>0</v>
      </c>
      <c r="L35" s="8">
        <f>$D35*'Data for Projections'!T$8/'Data for Projections'!$L$8</f>
        <v>0</v>
      </c>
      <c r="M35" s="8">
        <f>$D35*'Data for Projections'!U$8/'Data for Projections'!$L$8</f>
        <v>0</v>
      </c>
      <c r="N35" s="8">
        <f>$D35*'Data for Projections'!V$8/'Data for Projections'!$L$8</f>
        <v>0</v>
      </c>
      <c r="O35" s="8">
        <f>$D35*'Data for Projections'!W$8/'Data for Projections'!$L$8</f>
        <v>0</v>
      </c>
      <c r="P35" s="8">
        <f>$D35*'Data for Projections'!X$8/'Data for Projections'!$L$8</f>
        <v>0</v>
      </c>
      <c r="Q35" s="8">
        <f>$D35*'Data for Projections'!Y$8/'Data for Projections'!$L$8</f>
        <v>0</v>
      </c>
      <c r="R35" s="8">
        <f>$D35*'Data for Projections'!Z$8/'Data for Projections'!$L$8</f>
        <v>0</v>
      </c>
      <c r="S35" s="8">
        <f>$D35*'Data for Projections'!AA$8/'Data for Projections'!$L$8</f>
        <v>0</v>
      </c>
      <c r="T35" s="8">
        <f>$D35*'Data for Projections'!AB$8/'Data for Projections'!$L$8</f>
        <v>0</v>
      </c>
      <c r="U35" s="8">
        <f>$D35*'Data for Projections'!AC$8/'Data for Projections'!$L$8</f>
        <v>0</v>
      </c>
      <c r="V35" s="8">
        <f>$D35*'Data for Projections'!AD$8/'Data for Projections'!$L$8</f>
        <v>0</v>
      </c>
      <c r="W35" s="8">
        <f>$D35*'Data for Projections'!AE$8/'Data for Projections'!$L$8</f>
        <v>0</v>
      </c>
      <c r="X35" s="8">
        <f>$D35*'Data for Projections'!AF$8/'Data for Projections'!$L$8</f>
        <v>0</v>
      </c>
      <c r="Y35" s="8">
        <f>$D35*'Data for Projections'!AG$8/'Data for Projections'!$L$8</f>
        <v>0</v>
      </c>
      <c r="Z35" s="8">
        <f>$D35*'Data for Projections'!AH$8/'Data for Projections'!$L$8</f>
        <v>0</v>
      </c>
      <c r="AA35" s="8">
        <f>$D35*'Data for Projections'!AI$8/'Data for Projections'!$L$8</f>
        <v>0</v>
      </c>
      <c r="AB35" s="8">
        <f>$D35*'Data for Projections'!AJ$8/'Data for Projections'!$L$8</f>
        <v>0</v>
      </c>
      <c r="AC35" s="8">
        <f>$D35*'Data for Projections'!AK$8/'Data for Projections'!$L$8</f>
        <v>0</v>
      </c>
      <c r="AD35" s="8">
        <f t="shared" ref="AD35:AM35" si="33">IF(AC35=0,0,AC35*(1+($AC35/$T35-1)/10))</f>
        <v>0</v>
      </c>
      <c r="AE35" s="8">
        <f t="shared" si="33"/>
        <v>0</v>
      </c>
      <c r="AF35" s="8">
        <f t="shared" si="33"/>
        <v>0</v>
      </c>
      <c r="AG35" s="8">
        <f t="shared" si="33"/>
        <v>0</v>
      </c>
      <c r="AH35" s="8">
        <f t="shared" si="33"/>
        <v>0</v>
      </c>
      <c r="AI35" s="8">
        <f t="shared" si="33"/>
        <v>0</v>
      </c>
      <c r="AJ35" s="8">
        <f t="shared" si="33"/>
        <v>0</v>
      </c>
      <c r="AK35" s="8">
        <f t="shared" si="33"/>
        <v>0</v>
      </c>
      <c r="AL35" s="8">
        <f t="shared" si="33"/>
        <v>0</v>
      </c>
      <c r="AM35" s="8">
        <f t="shared" si="33"/>
        <v>0</v>
      </c>
    </row>
    <row r="36" spans="1:39" x14ac:dyDescent="0.25">
      <c r="A36" s="4" t="s">
        <v>62</v>
      </c>
      <c r="B36" s="4" t="s">
        <v>31</v>
      </c>
      <c r="C36" s="58" t="str">
        <f t="shared" si="1"/>
        <v>Agriculture (BTU)</v>
      </c>
      <c r="D36" s="8">
        <f>INDEX('Aggregated Fuel Use'!$B$2:$G$9,MATCH($A36,'Aggregated Fuel Use'!$A$2:$A$9,0),MATCH($B36,'Aggregated Fuel Use'!$B$1:$G$1,0))*BTU_per_TJ</f>
        <v>187975830324000</v>
      </c>
      <c r="E36" s="8">
        <f>$D36*'Data for Projections'!M$8/'Data for Projections'!$L$8</f>
        <v>194006192541084.16</v>
      </c>
      <c r="F36" s="8">
        <f>$D36*'Data for Projections'!N$8/'Data for Projections'!$L$8</f>
        <v>199542816001397.78</v>
      </c>
      <c r="G36" s="8">
        <f>$D36*'Data for Projections'!O$8/'Data for Projections'!$L$8</f>
        <v>203588190322573.53</v>
      </c>
      <c r="H36" s="8">
        <f>$D36*'Data for Projections'!P$8/'Data for Projections'!$L$8</f>
        <v>206998149618102.47</v>
      </c>
      <c r="I36" s="8">
        <f>$D36*'Data for Projections'!Q$8/'Data for Projections'!$L$8</f>
        <v>208958815407765.97</v>
      </c>
      <c r="J36" s="8">
        <f>$D36*'Data for Projections'!R$8/'Data for Projections'!$L$8</f>
        <v>210597517316013.22</v>
      </c>
      <c r="K36" s="8">
        <f>$D36*'Data for Projections'!S$8/'Data for Projections'!$L$8</f>
        <v>212499810050689.09</v>
      </c>
      <c r="L36" s="8">
        <f>$D36*'Data for Projections'!T$8/'Data for Projections'!$L$8</f>
        <v>215322998533060.84</v>
      </c>
      <c r="M36" s="8">
        <f>$D36*'Data for Projections'!U$8/'Data for Projections'!$L$8</f>
        <v>217471552593465.84</v>
      </c>
      <c r="N36" s="8">
        <f>$D36*'Data for Projections'!V$8/'Data for Projections'!$L$8</f>
        <v>218939695731671</v>
      </c>
      <c r="O36" s="8">
        <f>$D36*'Data for Projections'!W$8/'Data for Projections'!$L$8</f>
        <v>220047567671124.25</v>
      </c>
      <c r="P36" s="8">
        <f>$D36*'Data for Projections'!X$8/'Data for Projections'!$L$8</f>
        <v>221360961408346.5</v>
      </c>
      <c r="Q36" s="8">
        <f>$D36*'Data for Projections'!Y$8/'Data for Projections'!$L$8</f>
        <v>222467921268815.56</v>
      </c>
      <c r="R36" s="8">
        <f>$D36*'Data for Projections'!Z$8/'Data for Projections'!$L$8</f>
        <v>223340476830349.81</v>
      </c>
      <c r="S36" s="8">
        <f>$D36*'Data for Projections'!AA$8/'Data for Projections'!$L$8</f>
        <v>224153747257912.19</v>
      </c>
      <c r="T36" s="8">
        <f>$D36*'Data for Projections'!AB$8/'Data for Projections'!$L$8</f>
        <v>225012621634683.72</v>
      </c>
      <c r="U36" s="8">
        <f>$D36*'Data for Projections'!AC$8/'Data for Projections'!$L$8</f>
        <v>225727995584610.56</v>
      </c>
      <c r="V36" s="8">
        <f>$D36*'Data for Projections'!AD$8/'Data for Projections'!$L$8</f>
        <v>226199844445760.78</v>
      </c>
      <c r="W36" s="8">
        <f>$D36*'Data for Projections'!AE$8/'Data for Projections'!$L$8</f>
        <v>226460090982580.72</v>
      </c>
      <c r="X36" s="8">
        <f>$D36*'Data for Projections'!AF$8/'Data for Projections'!$L$8</f>
        <v>226729458309242.53</v>
      </c>
      <c r="Y36" s="8">
        <f>$D36*'Data for Projections'!AG$8/'Data for Projections'!$L$8</f>
        <v>226969943134738.56</v>
      </c>
      <c r="Z36" s="8">
        <f>$D36*'Data for Projections'!AH$8/'Data for Projections'!$L$8</f>
        <v>226962646502865.09</v>
      </c>
      <c r="AA36" s="8">
        <f>$D36*'Data for Projections'!AI$8/'Data for Projections'!$L$8</f>
        <v>226884815762881.56</v>
      </c>
      <c r="AB36" s="8">
        <f>$D36*'Data for Projections'!AJ$8/'Data for Projections'!$L$8</f>
        <v>226836171550391.84</v>
      </c>
      <c r="AC36" s="8">
        <f>$D36*'Data for Projections'!AK$8/'Data for Projections'!$L$8</f>
        <v>226841948050625</v>
      </c>
      <c r="AD36" s="8">
        <f t="shared" ref="AD36:AM36" si="34">IF(AC36=0,0,AC36*(1+($AC36/$T36-1)/10))</f>
        <v>227026367913296.66</v>
      </c>
      <c r="AE36" s="8">
        <f t="shared" si="34"/>
        <v>227210937707169.5</v>
      </c>
      <c r="AF36" s="8">
        <f t="shared" si="34"/>
        <v>227395657554135.84</v>
      </c>
      <c r="AG36" s="8">
        <f t="shared" si="34"/>
        <v>227580527576187.09</v>
      </c>
      <c r="AH36" s="8">
        <f t="shared" si="34"/>
        <v>227765547895413.84</v>
      </c>
      <c r="AI36" s="8">
        <f t="shared" si="34"/>
        <v>227950718634005.97</v>
      </c>
      <c r="AJ36" s="8">
        <f t="shared" si="34"/>
        <v>228136039914252.66</v>
      </c>
      <c r="AK36" s="8">
        <f t="shared" si="34"/>
        <v>228321511858542.5</v>
      </c>
      <c r="AL36" s="8">
        <f t="shared" si="34"/>
        <v>228507134589363.63</v>
      </c>
      <c r="AM36" s="8">
        <f t="shared" si="34"/>
        <v>228692908229303.72</v>
      </c>
    </row>
    <row r="37" spans="1:39" x14ac:dyDescent="0.25">
      <c r="A37" s="4" t="s">
        <v>62</v>
      </c>
      <c r="B37" s="4" t="s">
        <v>33</v>
      </c>
      <c r="C37" s="58" t="str">
        <f t="shared" si="1"/>
        <v>Agriculture (BTU)</v>
      </c>
      <c r="D37" s="8">
        <f>INDEX('Aggregated Fuel Use'!$B$2:$G$9,MATCH($A37,'Aggregated Fuel Use'!$A$2:$A$9,0),MATCH($B37,'Aggregated Fuel Use'!$B$1:$G$1,0))*BTU_per_TJ</f>
        <v>2843451360</v>
      </c>
      <c r="E37" s="8">
        <f>$D37*'Data for Projections'!M$8/'Data for Projections'!$L$8</f>
        <v>2934670755.6952095</v>
      </c>
      <c r="F37" s="8">
        <f>$D37*'Data for Projections'!N$8/'Data for Projections'!$L$8</f>
        <v>3018421520.2530861</v>
      </c>
      <c r="G37" s="8">
        <f>$D37*'Data for Projections'!O$8/'Data for Projections'!$L$8</f>
        <v>3079614627.3425975</v>
      </c>
      <c r="H37" s="8">
        <f>$D37*'Data for Projections'!P$8/'Data for Projections'!$L$8</f>
        <v>3131196010.8625107</v>
      </c>
      <c r="I37" s="8">
        <f>$D37*'Data for Projections'!Q$8/'Data for Projections'!$L$8</f>
        <v>3160854386.604301</v>
      </c>
      <c r="J37" s="8">
        <f>$D37*'Data for Projections'!R$8/'Data for Projections'!$L$8</f>
        <v>3185642515.8101077</v>
      </c>
      <c r="K37" s="8">
        <f>$D37*'Data for Projections'!S$8/'Data for Projections'!$L$8</f>
        <v>3214417900.6785192</v>
      </c>
      <c r="L37" s="8">
        <f>$D37*'Data for Projections'!T$8/'Data for Projections'!$L$8</f>
        <v>3257123386.3566494</v>
      </c>
      <c r="M37" s="8">
        <f>$D37*'Data for Projections'!U$8/'Data for Projections'!$L$8</f>
        <v>3289623888.9721293</v>
      </c>
      <c r="N37" s="8">
        <f>$D37*'Data for Projections'!V$8/'Data for Projections'!$L$8</f>
        <v>3311832029.2197814</v>
      </c>
      <c r="O37" s="8">
        <f>$D37*'Data for Projections'!W$8/'Data for Projections'!$L$8</f>
        <v>3328590460.1707945</v>
      </c>
      <c r="P37" s="8">
        <f>$D37*'Data for Projections'!X$8/'Data for Projections'!$L$8</f>
        <v>3348457754.8218303</v>
      </c>
      <c r="Q37" s="8">
        <f>$D37*'Data for Projections'!Y$8/'Data for Projections'!$L$8</f>
        <v>3365202389.0404477</v>
      </c>
      <c r="R37" s="8">
        <f>$D37*'Data for Projections'!Z$8/'Data for Projections'!$L$8</f>
        <v>3378401263.0331497</v>
      </c>
      <c r="S37" s="8">
        <f>$D37*'Data for Projections'!AA$8/'Data for Projections'!$L$8</f>
        <v>3390703349.4200764</v>
      </c>
      <c r="T37" s="8">
        <f>$D37*'Data for Projections'!AB$8/'Data for Projections'!$L$8</f>
        <v>3403695272.4268308</v>
      </c>
      <c r="U37" s="8">
        <f>$D37*'Data for Projections'!AC$8/'Data for Projections'!$L$8</f>
        <v>3414516509.5365267</v>
      </c>
      <c r="V37" s="8">
        <f>$D37*'Data for Projections'!AD$8/'Data for Projections'!$L$8</f>
        <v>3421654019.096344</v>
      </c>
      <c r="W37" s="8">
        <f>$D37*'Data for Projections'!AE$8/'Data for Projections'!$L$8</f>
        <v>3425590686.74016</v>
      </c>
      <c r="X37" s="8">
        <f>$D37*'Data for Projections'!AF$8/'Data for Projections'!$L$8</f>
        <v>3429665321.707942</v>
      </c>
      <c r="Y37" s="8">
        <f>$D37*'Data for Projections'!AG$8/'Data for Projections'!$L$8</f>
        <v>3433303060.1498327</v>
      </c>
      <c r="Z37" s="8">
        <f>$D37*'Data for Projections'!AH$8/'Data for Projections'!$L$8</f>
        <v>3433192686.2906599</v>
      </c>
      <c r="AA37" s="8">
        <f>$D37*'Data for Projections'!AI$8/'Data for Projections'!$L$8</f>
        <v>3432015365.1261544</v>
      </c>
      <c r="AB37" s="8">
        <f>$D37*'Data for Projections'!AJ$8/'Data for Projections'!$L$8</f>
        <v>3431279539.3983383</v>
      </c>
      <c r="AC37" s="8">
        <f>$D37*'Data for Projections'!AK$8/'Data for Projections'!$L$8</f>
        <v>3431366918.703517</v>
      </c>
      <c r="AD37" s="8">
        <f t="shared" ref="AD37:AM37" si="35">IF(AC37=0,0,AC37*(1+($AC37/$T37-1)/10))</f>
        <v>3434156580.0574312</v>
      </c>
      <c r="AE37" s="8">
        <f t="shared" si="35"/>
        <v>3436948509.3735461</v>
      </c>
      <c r="AF37" s="8">
        <f t="shared" si="35"/>
        <v>3439742708.4956889</v>
      </c>
      <c r="AG37" s="8">
        <f t="shared" si="35"/>
        <v>3442539179.2691855</v>
      </c>
      <c r="AH37" s="8">
        <f t="shared" si="35"/>
        <v>3445337923.5408621</v>
      </c>
      <c r="AI37" s="8">
        <f t="shared" si="35"/>
        <v>3448138943.1590462</v>
      </c>
      <c r="AJ37" s="8">
        <f t="shared" si="35"/>
        <v>3450942239.973568</v>
      </c>
      <c r="AK37" s="8">
        <f t="shared" si="35"/>
        <v>3453747815.8357615</v>
      </c>
      <c r="AL37" s="8">
        <f t="shared" si="35"/>
        <v>3456555672.5984659</v>
      </c>
      <c r="AM37" s="8">
        <f t="shared" si="35"/>
        <v>3459365812.1160269</v>
      </c>
    </row>
    <row r="38" spans="1:39" x14ac:dyDescent="0.25">
      <c r="A38" s="7" t="s">
        <v>68</v>
      </c>
      <c r="B38" s="4" t="s">
        <v>30</v>
      </c>
      <c r="C38" s="58" t="str">
        <f t="shared" si="1"/>
        <v>Waste Management (BTU)</v>
      </c>
      <c r="D38" s="8">
        <f>INDEX('Aggregated Fuel Use'!$B$2:$G$9,MATCH($A38,'Aggregated Fuel Use'!$A$2:$A$9,0),MATCH($B38,'Aggregated Fuel Use'!$B$1:$G$1,0))*BTU_per_TJ</f>
        <v>16902422700960</v>
      </c>
      <c r="E38" s="8">
        <f>$D38*'Data for Projections'!M$8/'Data for Projections'!$L$8</f>
        <v>17444661195437.559</v>
      </c>
      <c r="F38" s="8">
        <f>$D38*'Data for Projections'!N$8/'Data for Projections'!$L$8</f>
        <v>17942503656891.094</v>
      </c>
      <c r="G38" s="8">
        <f>$D38*'Data for Projections'!O$8/'Data for Projections'!$L$8</f>
        <v>18306255883133.516</v>
      </c>
      <c r="H38" s="8">
        <f>$D38*'Data for Projections'!P$8/'Data for Projections'!$L$8</f>
        <v>18612872820570.387</v>
      </c>
      <c r="I38" s="8">
        <f>$D38*'Data for Projections'!Q$8/'Data for Projections'!$L$8</f>
        <v>18789172092104.832</v>
      </c>
      <c r="J38" s="8">
        <f>$D38*'Data for Projections'!R$8/'Data for Projections'!$L$8</f>
        <v>18936520994813.883</v>
      </c>
      <c r="K38" s="8">
        <f>$D38*'Data for Projections'!S$8/'Data for Projections'!$L$8</f>
        <v>19107571474266.676</v>
      </c>
      <c r="L38" s="8">
        <f>$D38*'Data for Projections'!T$8/'Data for Projections'!$L$8</f>
        <v>19361427116299.375</v>
      </c>
      <c r="M38" s="8">
        <f>$D38*'Data for Projections'!U$8/'Data for Projections'!$L$8</f>
        <v>19554620937346.664</v>
      </c>
      <c r="N38" s="8">
        <f>$D38*'Data for Projections'!V$8/'Data for Projections'!$L$8</f>
        <v>19686633525692.121</v>
      </c>
      <c r="O38" s="8">
        <f>$D38*'Data for Projections'!W$8/'Data for Projections'!$L$8</f>
        <v>19786251225408.59</v>
      </c>
      <c r="P38" s="8">
        <f>$D38*'Data for Projections'!X$8/'Data for Projections'!$L$8</f>
        <v>19904349047245.898</v>
      </c>
      <c r="Q38" s="8">
        <f>$D38*'Data for Projections'!Y$8/'Data for Projections'!$L$8</f>
        <v>20003884734586.098</v>
      </c>
      <c r="R38" s="8">
        <f>$D38*'Data for Projections'!Z$8/'Data for Projections'!$L$8</f>
        <v>20082343241223.387</v>
      </c>
      <c r="S38" s="8">
        <f>$D38*'Data for Projections'!AA$8/'Data for Projections'!$L$8</f>
        <v>20155470943402.738</v>
      </c>
      <c r="T38" s="8">
        <f>$D38*'Data for Projections'!AB$8/'Data for Projections'!$L$8</f>
        <v>20232699264395.887</v>
      </c>
      <c r="U38" s="8">
        <f>$D38*'Data for Projections'!AC$8/'Data for Projections'!$L$8</f>
        <v>20297024304854.961</v>
      </c>
      <c r="V38" s="8">
        <f>$D38*'Data for Projections'!AD$8/'Data for Projections'!$L$8</f>
        <v>20339452040848.367</v>
      </c>
      <c r="W38" s="8">
        <f>$D38*'Data for Projections'!AE$8/'Data for Projections'!$L$8</f>
        <v>20362852905545.758</v>
      </c>
      <c r="X38" s="8">
        <f>$D38*'Data for Projections'!AF$8/'Data for Projections'!$L$8</f>
        <v>20387073894005.91</v>
      </c>
      <c r="Y38" s="8">
        <f>$D38*'Data for Projections'!AG$8/'Data for Projections'!$L$8</f>
        <v>20408697823883.992</v>
      </c>
      <c r="Z38" s="8">
        <f>$D38*'Data for Projections'!AH$8/'Data for Projections'!$L$8</f>
        <v>20408041724873.781</v>
      </c>
      <c r="AA38" s="8">
        <f>$D38*'Data for Projections'!AI$8/'Data for Projections'!$L$8</f>
        <v>20401043335431.574</v>
      </c>
      <c r="AB38" s="8">
        <f>$D38*'Data for Projections'!AJ$8/'Data for Projections'!$L$8</f>
        <v>20396669342030.188</v>
      </c>
      <c r="AC38" s="8">
        <f>$D38*'Data for Projections'!AK$8/'Data for Projections'!$L$8</f>
        <v>20397188753746.605</v>
      </c>
      <c r="AD38" s="8">
        <f t="shared" ref="AD38:AM38" si="36">IF(AC38=0,0,AC38*(1+($AC38/$T38-1)/10))</f>
        <v>20413771430721.391</v>
      </c>
      <c r="AE38" s="8">
        <f t="shared" si="36"/>
        <v>20430367589219.484</v>
      </c>
      <c r="AF38" s="8">
        <f t="shared" si="36"/>
        <v>20446977240201.211</v>
      </c>
      <c r="AG38" s="8">
        <f t="shared" si="36"/>
        <v>20463600394635.801</v>
      </c>
      <c r="AH38" s="8">
        <f t="shared" si="36"/>
        <v>20480237063501.402</v>
      </c>
      <c r="AI38" s="8">
        <f t="shared" si="36"/>
        <v>20496887257785.094</v>
      </c>
      <c r="AJ38" s="8">
        <f t="shared" si="36"/>
        <v>20513550988482.883</v>
      </c>
      <c r="AK38" s="8">
        <f t="shared" si="36"/>
        <v>20530228266599.715</v>
      </c>
      <c r="AL38" s="8">
        <f t="shared" si="36"/>
        <v>20546919103149.484</v>
      </c>
      <c r="AM38" s="8">
        <f t="shared" si="36"/>
        <v>20563623509155.039</v>
      </c>
    </row>
    <row r="39" spans="1:39" x14ac:dyDescent="0.25">
      <c r="A39" s="7" t="s">
        <v>68</v>
      </c>
      <c r="B39" s="4" t="s">
        <v>67</v>
      </c>
      <c r="C39" s="58" t="str">
        <f t="shared" si="1"/>
        <v>Waste Management (BTU)</v>
      </c>
      <c r="D39" s="8">
        <f>INDEX('Aggregated Fuel Use'!$B$2:$G$9,MATCH($A39,'Aggregated Fuel Use'!$A$2:$A$9,0),MATCH($B39,'Aggregated Fuel Use'!$B$1:$G$1,0))*BTU_per_TJ</f>
        <v>0</v>
      </c>
      <c r="E39" s="8">
        <f>$D39*'Data for Projections'!M$8/'Data for Projections'!$L$8</f>
        <v>0</v>
      </c>
      <c r="F39" s="8">
        <f>$D39*'Data for Projections'!N$8/'Data for Projections'!$L$8</f>
        <v>0</v>
      </c>
      <c r="G39" s="8">
        <f>$D39*'Data for Projections'!O$8/'Data for Projections'!$L$8</f>
        <v>0</v>
      </c>
      <c r="H39" s="8">
        <f>$D39*'Data for Projections'!P$8/'Data for Projections'!$L$8</f>
        <v>0</v>
      </c>
      <c r="I39" s="8">
        <f>$D39*'Data for Projections'!Q$8/'Data for Projections'!$L$8</f>
        <v>0</v>
      </c>
      <c r="J39" s="8">
        <f>$D39*'Data for Projections'!R$8/'Data for Projections'!$L$8</f>
        <v>0</v>
      </c>
      <c r="K39" s="8">
        <f>$D39*'Data for Projections'!S$8/'Data for Projections'!$L$8</f>
        <v>0</v>
      </c>
      <c r="L39" s="8">
        <f>$D39*'Data for Projections'!T$8/'Data for Projections'!$L$8</f>
        <v>0</v>
      </c>
      <c r="M39" s="8">
        <f>$D39*'Data for Projections'!U$8/'Data for Projections'!$L$8</f>
        <v>0</v>
      </c>
      <c r="N39" s="8">
        <f>$D39*'Data for Projections'!V$8/'Data for Projections'!$L$8</f>
        <v>0</v>
      </c>
      <c r="O39" s="8">
        <f>$D39*'Data for Projections'!W$8/'Data for Projections'!$L$8</f>
        <v>0</v>
      </c>
      <c r="P39" s="8">
        <f>$D39*'Data for Projections'!X$8/'Data for Projections'!$L$8</f>
        <v>0</v>
      </c>
      <c r="Q39" s="8">
        <f>$D39*'Data for Projections'!Y$8/'Data for Projections'!$L$8</f>
        <v>0</v>
      </c>
      <c r="R39" s="8">
        <f>$D39*'Data for Projections'!Z$8/'Data for Projections'!$L$8</f>
        <v>0</v>
      </c>
      <c r="S39" s="8">
        <f>$D39*'Data for Projections'!AA$8/'Data for Projections'!$L$8</f>
        <v>0</v>
      </c>
      <c r="T39" s="8">
        <f>$D39*'Data for Projections'!AB$8/'Data for Projections'!$L$8</f>
        <v>0</v>
      </c>
      <c r="U39" s="8">
        <f>$D39*'Data for Projections'!AC$8/'Data for Projections'!$L$8</f>
        <v>0</v>
      </c>
      <c r="V39" s="8">
        <f>$D39*'Data for Projections'!AD$8/'Data for Projections'!$L$8</f>
        <v>0</v>
      </c>
      <c r="W39" s="8">
        <f>$D39*'Data for Projections'!AE$8/'Data for Projections'!$L$8</f>
        <v>0</v>
      </c>
      <c r="X39" s="8">
        <f>$D39*'Data for Projections'!AF$8/'Data for Projections'!$L$8</f>
        <v>0</v>
      </c>
      <c r="Y39" s="8">
        <f>$D39*'Data for Projections'!AG$8/'Data for Projections'!$L$8</f>
        <v>0</v>
      </c>
      <c r="Z39" s="8">
        <f>$D39*'Data for Projections'!AH$8/'Data for Projections'!$L$8</f>
        <v>0</v>
      </c>
      <c r="AA39" s="8">
        <f>$D39*'Data for Projections'!AI$8/'Data for Projections'!$L$8</f>
        <v>0</v>
      </c>
      <c r="AB39" s="8">
        <f>$D39*'Data for Projections'!AJ$8/'Data for Projections'!$L$8</f>
        <v>0</v>
      </c>
      <c r="AC39" s="8">
        <f>$D39*'Data for Projections'!AK$8/'Data for Projections'!$L$8</f>
        <v>0</v>
      </c>
      <c r="AD39" s="8">
        <f t="shared" ref="AD39:AM39" si="37">IF(AC39=0,0,AC39*(1+($AC39/$T39-1)/10))</f>
        <v>0</v>
      </c>
      <c r="AE39" s="8">
        <f t="shared" si="37"/>
        <v>0</v>
      </c>
      <c r="AF39" s="8">
        <f t="shared" si="37"/>
        <v>0</v>
      </c>
      <c r="AG39" s="8">
        <f t="shared" si="37"/>
        <v>0</v>
      </c>
      <c r="AH39" s="8">
        <f t="shared" si="37"/>
        <v>0</v>
      </c>
      <c r="AI39" s="8">
        <f t="shared" si="37"/>
        <v>0</v>
      </c>
      <c r="AJ39" s="8">
        <f t="shared" si="37"/>
        <v>0</v>
      </c>
      <c r="AK39" s="8">
        <f t="shared" si="37"/>
        <v>0</v>
      </c>
      <c r="AL39" s="8">
        <f t="shared" si="37"/>
        <v>0</v>
      </c>
      <c r="AM39" s="8">
        <f t="shared" si="37"/>
        <v>0</v>
      </c>
    </row>
    <row r="40" spans="1:39" x14ac:dyDescent="0.25">
      <c r="A40" s="7" t="s">
        <v>68</v>
      </c>
      <c r="B40" s="4" t="s">
        <v>29</v>
      </c>
      <c r="C40" s="58" t="str">
        <f t="shared" si="1"/>
        <v>Waste Management (BTU)</v>
      </c>
      <c r="D40" s="8">
        <f>INDEX('Aggregated Fuel Use'!$B$2:$G$9,MATCH($A40,'Aggregated Fuel Use'!$A$2:$A$9,0),MATCH($B40,'Aggregated Fuel Use'!$B$1:$G$1,0))*BTU_per_TJ</f>
        <v>0</v>
      </c>
      <c r="E40" s="8">
        <f>$D40*'Data for Projections'!M$8/'Data for Projections'!$L$8</f>
        <v>0</v>
      </c>
      <c r="F40" s="8">
        <f>$D40*'Data for Projections'!N$8/'Data for Projections'!$L$8</f>
        <v>0</v>
      </c>
      <c r="G40" s="8">
        <f>$D40*'Data for Projections'!O$8/'Data for Projections'!$L$8</f>
        <v>0</v>
      </c>
      <c r="H40" s="8">
        <f>$D40*'Data for Projections'!P$8/'Data for Projections'!$L$8</f>
        <v>0</v>
      </c>
      <c r="I40" s="8">
        <f>$D40*'Data for Projections'!Q$8/'Data for Projections'!$L$8</f>
        <v>0</v>
      </c>
      <c r="J40" s="8">
        <f>$D40*'Data for Projections'!R$8/'Data for Projections'!$L$8</f>
        <v>0</v>
      </c>
      <c r="K40" s="8">
        <f>$D40*'Data for Projections'!S$8/'Data for Projections'!$L$8</f>
        <v>0</v>
      </c>
      <c r="L40" s="8">
        <f>$D40*'Data for Projections'!T$8/'Data for Projections'!$L$8</f>
        <v>0</v>
      </c>
      <c r="M40" s="8">
        <f>$D40*'Data for Projections'!U$8/'Data for Projections'!$L$8</f>
        <v>0</v>
      </c>
      <c r="N40" s="8">
        <f>$D40*'Data for Projections'!V$8/'Data for Projections'!$L$8</f>
        <v>0</v>
      </c>
      <c r="O40" s="8">
        <f>$D40*'Data for Projections'!W$8/'Data for Projections'!$L$8</f>
        <v>0</v>
      </c>
      <c r="P40" s="8">
        <f>$D40*'Data for Projections'!X$8/'Data for Projections'!$L$8</f>
        <v>0</v>
      </c>
      <c r="Q40" s="8">
        <f>$D40*'Data for Projections'!Y$8/'Data for Projections'!$L$8</f>
        <v>0</v>
      </c>
      <c r="R40" s="8">
        <f>$D40*'Data for Projections'!Z$8/'Data for Projections'!$L$8</f>
        <v>0</v>
      </c>
      <c r="S40" s="8">
        <f>$D40*'Data for Projections'!AA$8/'Data for Projections'!$L$8</f>
        <v>0</v>
      </c>
      <c r="T40" s="8">
        <f>$D40*'Data for Projections'!AB$8/'Data for Projections'!$L$8</f>
        <v>0</v>
      </c>
      <c r="U40" s="8">
        <f>$D40*'Data for Projections'!AC$8/'Data for Projections'!$L$8</f>
        <v>0</v>
      </c>
      <c r="V40" s="8">
        <f>$D40*'Data for Projections'!AD$8/'Data for Projections'!$L$8</f>
        <v>0</v>
      </c>
      <c r="W40" s="8">
        <f>$D40*'Data for Projections'!AE$8/'Data for Projections'!$L$8</f>
        <v>0</v>
      </c>
      <c r="X40" s="8">
        <f>$D40*'Data for Projections'!AF$8/'Data for Projections'!$L$8</f>
        <v>0</v>
      </c>
      <c r="Y40" s="8">
        <f>$D40*'Data for Projections'!AG$8/'Data for Projections'!$L$8</f>
        <v>0</v>
      </c>
      <c r="Z40" s="8">
        <f>$D40*'Data for Projections'!AH$8/'Data for Projections'!$L$8</f>
        <v>0</v>
      </c>
      <c r="AA40" s="8">
        <f>$D40*'Data for Projections'!AI$8/'Data for Projections'!$L$8</f>
        <v>0</v>
      </c>
      <c r="AB40" s="8">
        <f>$D40*'Data for Projections'!AJ$8/'Data for Projections'!$L$8</f>
        <v>0</v>
      </c>
      <c r="AC40" s="8">
        <f>$D40*'Data for Projections'!AK$8/'Data for Projections'!$L$8</f>
        <v>0</v>
      </c>
      <c r="AD40" s="8">
        <f t="shared" ref="AD40:AM40" si="38">IF(AC40=0,0,AC40*(1+($AC40/$T40-1)/10))</f>
        <v>0</v>
      </c>
      <c r="AE40" s="8">
        <f t="shared" si="38"/>
        <v>0</v>
      </c>
      <c r="AF40" s="8">
        <f t="shared" si="38"/>
        <v>0</v>
      </c>
      <c r="AG40" s="8">
        <f t="shared" si="38"/>
        <v>0</v>
      </c>
      <c r="AH40" s="8">
        <f t="shared" si="38"/>
        <v>0</v>
      </c>
      <c r="AI40" s="8">
        <f t="shared" si="38"/>
        <v>0</v>
      </c>
      <c r="AJ40" s="8">
        <f t="shared" si="38"/>
        <v>0</v>
      </c>
      <c r="AK40" s="8">
        <f t="shared" si="38"/>
        <v>0</v>
      </c>
      <c r="AL40" s="8">
        <f t="shared" si="38"/>
        <v>0</v>
      </c>
      <c r="AM40" s="8">
        <f t="shared" si="38"/>
        <v>0</v>
      </c>
    </row>
    <row r="41" spans="1:39" x14ac:dyDescent="0.25">
      <c r="A41" s="7" t="s">
        <v>68</v>
      </c>
      <c r="B41" s="4" t="s">
        <v>32</v>
      </c>
      <c r="C41" s="58" t="str">
        <f t="shared" si="1"/>
        <v>Waste Management (BTU)</v>
      </c>
      <c r="D41" s="8">
        <f>INDEX('Aggregated Fuel Use'!$B$2:$G$9,MATCH($A41,'Aggregated Fuel Use'!$A$2:$A$9,0),MATCH($B41,'Aggregated Fuel Use'!$B$1:$G$1,0))*BTU_per_TJ</f>
        <v>0</v>
      </c>
      <c r="E41" s="8">
        <f>$D41*'Data for Projections'!M$8/'Data for Projections'!$L$8</f>
        <v>0</v>
      </c>
      <c r="F41" s="8">
        <f>$D41*'Data for Projections'!N$8/'Data for Projections'!$L$8</f>
        <v>0</v>
      </c>
      <c r="G41" s="8">
        <f>$D41*'Data for Projections'!O$8/'Data for Projections'!$L$8</f>
        <v>0</v>
      </c>
      <c r="H41" s="8">
        <f>$D41*'Data for Projections'!P$8/'Data for Projections'!$L$8</f>
        <v>0</v>
      </c>
      <c r="I41" s="8">
        <f>$D41*'Data for Projections'!Q$8/'Data for Projections'!$L$8</f>
        <v>0</v>
      </c>
      <c r="J41" s="8">
        <f>$D41*'Data for Projections'!R$8/'Data for Projections'!$L$8</f>
        <v>0</v>
      </c>
      <c r="K41" s="8">
        <f>$D41*'Data for Projections'!S$8/'Data for Projections'!$L$8</f>
        <v>0</v>
      </c>
      <c r="L41" s="8">
        <f>$D41*'Data for Projections'!T$8/'Data for Projections'!$L$8</f>
        <v>0</v>
      </c>
      <c r="M41" s="8">
        <f>$D41*'Data for Projections'!U$8/'Data for Projections'!$L$8</f>
        <v>0</v>
      </c>
      <c r="N41" s="8">
        <f>$D41*'Data for Projections'!V$8/'Data for Projections'!$L$8</f>
        <v>0</v>
      </c>
      <c r="O41" s="8">
        <f>$D41*'Data for Projections'!W$8/'Data for Projections'!$L$8</f>
        <v>0</v>
      </c>
      <c r="P41" s="8">
        <f>$D41*'Data for Projections'!X$8/'Data for Projections'!$L$8</f>
        <v>0</v>
      </c>
      <c r="Q41" s="8">
        <f>$D41*'Data for Projections'!Y$8/'Data for Projections'!$L$8</f>
        <v>0</v>
      </c>
      <c r="R41" s="8">
        <f>$D41*'Data for Projections'!Z$8/'Data for Projections'!$L$8</f>
        <v>0</v>
      </c>
      <c r="S41" s="8">
        <f>$D41*'Data for Projections'!AA$8/'Data for Projections'!$L$8</f>
        <v>0</v>
      </c>
      <c r="T41" s="8">
        <f>$D41*'Data for Projections'!AB$8/'Data for Projections'!$L$8</f>
        <v>0</v>
      </c>
      <c r="U41" s="8">
        <f>$D41*'Data for Projections'!AC$8/'Data for Projections'!$L$8</f>
        <v>0</v>
      </c>
      <c r="V41" s="8">
        <f>$D41*'Data for Projections'!AD$8/'Data for Projections'!$L$8</f>
        <v>0</v>
      </c>
      <c r="W41" s="8">
        <f>$D41*'Data for Projections'!AE$8/'Data for Projections'!$L$8</f>
        <v>0</v>
      </c>
      <c r="X41" s="8">
        <f>$D41*'Data for Projections'!AF$8/'Data for Projections'!$L$8</f>
        <v>0</v>
      </c>
      <c r="Y41" s="8">
        <f>$D41*'Data for Projections'!AG$8/'Data for Projections'!$L$8</f>
        <v>0</v>
      </c>
      <c r="Z41" s="8">
        <f>$D41*'Data for Projections'!AH$8/'Data for Projections'!$L$8</f>
        <v>0</v>
      </c>
      <c r="AA41" s="8">
        <f>$D41*'Data for Projections'!AI$8/'Data for Projections'!$L$8</f>
        <v>0</v>
      </c>
      <c r="AB41" s="8">
        <f>$D41*'Data for Projections'!AJ$8/'Data for Projections'!$L$8</f>
        <v>0</v>
      </c>
      <c r="AC41" s="8">
        <f>$D41*'Data for Projections'!AK$8/'Data for Projections'!$L$8</f>
        <v>0</v>
      </c>
      <c r="AD41" s="8">
        <f t="shared" ref="AD41:AM41" si="39">IF(AC41=0,0,AC41*(1+($AC41/$T41-1)/10))</f>
        <v>0</v>
      </c>
      <c r="AE41" s="8">
        <f t="shared" si="39"/>
        <v>0</v>
      </c>
      <c r="AF41" s="8">
        <f t="shared" si="39"/>
        <v>0</v>
      </c>
      <c r="AG41" s="8">
        <f t="shared" si="39"/>
        <v>0</v>
      </c>
      <c r="AH41" s="8">
        <f t="shared" si="39"/>
        <v>0</v>
      </c>
      <c r="AI41" s="8">
        <f t="shared" si="39"/>
        <v>0</v>
      </c>
      <c r="AJ41" s="8">
        <f t="shared" si="39"/>
        <v>0</v>
      </c>
      <c r="AK41" s="8">
        <f t="shared" si="39"/>
        <v>0</v>
      </c>
      <c r="AL41" s="8">
        <f t="shared" si="39"/>
        <v>0</v>
      </c>
      <c r="AM41" s="8">
        <f t="shared" si="39"/>
        <v>0</v>
      </c>
    </row>
    <row r="42" spans="1:39" x14ac:dyDescent="0.25">
      <c r="A42" s="7" t="s">
        <v>68</v>
      </c>
      <c r="B42" s="4" t="s">
        <v>31</v>
      </c>
      <c r="C42" s="58" t="str">
        <f t="shared" si="1"/>
        <v>Waste Management (BTU)</v>
      </c>
      <c r="D42" s="8">
        <f>INDEX('Aggregated Fuel Use'!$B$2:$G$9,MATCH($A42,'Aggregated Fuel Use'!$A$2:$A$9,0),MATCH($B42,'Aggregated Fuel Use'!$B$1:$G$1,0))*BTU_per_TJ</f>
        <v>0</v>
      </c>
      <c r="E42" s="8">
        <f>$D42*'Data for Projections'!M$8/'Data for Projections'!$L$8</f>
        <v>0</v>
      </c>
      <c r="F42" s="8">
        <f>$D42*'Data for Projections'!N$8/'Data for Projections'!$L$8</f>
        <v>0</v>
      </c>
      <c r="G42" s="8">
        <f>$D42*'Data for Projections'!O$8/'Data for Projections'!$L$8</f>
        <v>0</v>
      </c>
      <c r="H42" s="8">
        <f>$D42*'Data for Projections'!P$8/'Data for Projections'!$L$8</f>
        <v>0</v>
      </c>
      <c r="I42" s="8">
        <f>$D42*'Data for Projections'!Q$8/'Data for Projections'!$L$8</f>
        <v>0</v>
      </c>
      <c r="J42" s="8">
        <f>$D42*'Data for Projections'!R$8/'Data for Projections'!$L$8</f>
        <v>0</v>
      </c>
      <c r="K42" s="8">
        <f>$D42*'Data for Projections'!S$8/'Data for Projections'!$L$8</f>
        <v>0</v>
      </c>
      <c r="L42" s="8">
        <f>$D42*'Data for Projections'!T$8/'Data for Projections'!$L$8</f>
        <v>0</v>
      </c>
      <c r="M42" s="8">
        <f>$D42*'Data for Projections'!U$8/'Data for Projections'!$L$8</f>
        <v>0</v>
      </c>
      <c r="N42" s="8">
        <f>$D42*'Data for Projections'!V$8/'Data for Projections'!$L$8</f>
        <v>0</v>
      </c>
      <c r="O42" s="8">
        <f>$D42*'Data for Projections'!W$8/'Data for Projections'!$L$8</f>
        <v>0</v>
      </c>
      <c r="P42" s="8">
        <f>$D42*'Data for Projections'!X$8/'Data for Projections'!$L$8</f>
        <v>0</v>
      </c>
      <c r="Q42" s="8">
        <f>$D42*'Data for Projections'!Y$8/'Data for Projections'!$L$8</f>
        <v>0</v>
      </c>
      <c r="R42" s="8">
        <f>$D42*'Data for Projections'!Z$8/'Data for Projections'!$L$8</f>
        <v>0</v>
      </c>
      <c r="S42" s="8">
        <f>$D42*'Data for Projections'!AA$8/'Data for Projections'!$L$8</f>
        <v>0</v>
      </c>
      <c r="T42" s="8">
        <f>$D42*'Data for Projections'!AB$8/'Data for Projections'!$L$8</f>
        <v>0</v>
      </c>
      <c r="U42" s="8">
        <f>$D42*'Data for Projections'!AC$8/'Data for Projections'!$L$8</f>
        <v>0</v>
      </c>
      <c r="V42" s="8">
        <f>$D42*'Data for Projections'!AD$8/'Data for Projections'!$L$8</f>
        <v>0</v>
      </c>
      <c r="W42" s="8">
        <f>$D42*'Data for Projections'!AE$8/'Data for Projections'!$L$8</f>
        <v>0</v>
      </c>
      <c r="X42" s="8">
        <f>$D42*'Data for Projections'!AF$8/'Data for Projections'!$L$8</f>
        <v>0</v>
      </c>
      <c r="Y42" s="8">
        <f>$D42*'Data for Projections'!AG$8/'Data for Projections'!$L$8</f>
        <v>0</v>
      </c>
      <c r="Z42" s="8">
        <f>$D42*'Data for Projections'!AH$8/'Data for Projections'!$L$8</f>
        <v>0</v>
      </c>
      <c r="AA42" s="8">
        <f>$D42*'Data for Projections'!AI$8/'Data for Projections'!$L$8</f>
        <v>0</v>
      </c>
      <c r="AB42" s="8">
        <f>$D42*'Data for Projections'!AJ$8/'Data for Projections'!$L$8</f>
        <v>0</v>
      </c>
      <c r="AC42" s="8">
        <f>$D42*'Data for Projections'!AK$8/'Data for Projections'!$L$8</f>
        <v>0</v>
      </c>
      <c r="AD42" s="8">
        <f t="shared" ref="AD42:AM42" si="40">IF(AC42=0,0,AC42*(1+($AC42/$T42-1)/10))</f>
        <v>0</v>
      </c>
      <c r="AE42" s="8">
        <f t="shared" si="40"/>
        <v>0</v>
      </c>
      <c r="AF42" s="8">
        <f t="shared" si="40"/>
        <v>0</v>
      </c>
      <c r="AG42" s="8">
        <f t="shared" si="40"/>
        <v>0</v>
      </c>
      <c r="AH42" s="8">
        <f t="shared" si="40"/>
        <v>0</v>
      </c>
      <c r="AI42" s="8">
        <f t="shared" si="40"/>
        <v>0</v>
      </c>
      <c r="AJ42" s="8">
        <f t="shared" si="40"/>
        <v>0</v>
      </c>
      <c r="AK42" s="8">
        <f t="shared" si="40"/>
        <v>0</v>
      </c>
      <c r="AL42" s="8">
        <f t="shared" si="40"/>
        <v>0</v>
      </c>
      <c r="AM42" s="8">
        <f t="shared" si="40"/>
        <v>0</v>
      </c>
    </row>
    <row r="43" spans="1:39" x14ac:dyDescent="0.25">
      <c r="A43" s="7" t="s">
        <v>68</v>
      </c>
      <c r="B43" s="4" t="s">
        <v>33</v>
      </c>
      <c r="C43" s="58" t="str">
        <f t="shared" si="1"/>
        <v>Waste Management (BTU)</v>
      </c>
      <c r="D43" s="8">
        <f>INDEX('Aggregated Fuel Use'!$B$2:$G$9,MATCH($A43,'Aggregated Fuel Use'!$A$2:$A$9,0),MATCH($B43,'Aggregated Fuel Use'!$B$1:$G$1,0))*BTU_per_TJ</f>
        <v>0</v>
      </c>
      <c r="E43" s="8">
        <f>$D43*'Data for Projections'!M$8/'Data for Projections'!$L$8</f>
        <v>0</v>
      </c>
      <c r="F43" s="8">
        <f>$D43*'Data for Projections'!N$8/'Data for Projections'!$L$8</f>
        <v>0</v>
      </c>
      <c r="G43" s="8">
        <f>$D43*'Data for Projections'!O$8/'Data for Projections'!$L$8</f>
        <v>0</v>
      </c>
      <c r="H43" s="8">
        <f>$D43*'Data for Projections'!P$8/'Data for Projections'!$L$8</f>
        <v>0</v>
      </c>
      <c r="I43" s="8">
        <f>$D43*'Data for Projections'!Q$8/'Data for Projections'!$L$8</f>
        <v>0</v>
      </c>
      <c r="J43" s="8">
        <f>$D43*'Data for Projections'!R$8/'Data for Projections'!$L$8</f>
        <v>0</v>
      </c>
      <c r="K43" s="8">
        <f>$D43*'Data for Projections'!S$8/'Data for Projections'!$L$8</f>
        <v>0</v>
      </c>
      <c r="L43" s="8">
        <f>$D43*'Data for Projections'!T$8/'Data for Projections'!$L$8</f>
        <v>0</v>
      </c>
      <c r="M43" s="8">
        <f>$D43*'Data for Projections'!U$8/'Data for Projections'!$L$8</f>
        <v>0</v>
      </c>
      <c r="N43" s="8">
        <f>$D43*'Data for Projections'!V$8/'Data for Projections'!$L$8</f>
        <v>0</v>
      </c>
      <c r="O43" s="8">
        <f>$D43*'Data for Projections'!W$8/'Data for Projections'!$L$8</f>
        <v>0</v>
      </c>
      <c r="P43" s="8">
        <f>$D43*'Data for Projections'!X$8/'Data for Projections'!$L$8</f>
        <v>0</v>
      </c>
      <c r="Q43" s="8">
        <f>$D43*'Data for Projections'!Y$8/'Data for Projections'!$L$8</f>
        <v>0</v>
      </c>
      <c r="R43" s="8">
        <f>$D43*'Data for Projections'!Z$8/'Data for Projections'!$L$8</f>
        <v>0</v>
      </c>
      <c r="S43" s="8">
        <f>$D43*'Data for Projections'!AA$8/'Data for Projections'!$L$8</f>
        <v>0</v>
      </c>
      <c r="T43" s="8">
        <f>$D43*'Data for Projections'!AB$8/'Data for Projections'!$L$8</f>
        <v>0</v>
      </c>
      <c r="U43" s="8">
        <f>$D43*'Data for Projections'!AC$8/'Data for Projections'!$L$8</f>
        <v>0</v>
      </c>
      <c r="V43" s="8">
        <f>$D43*'Data for Projections'!AD$8/'Data for Projections'!$L$8</f>
        <v>0</v>
      </c>
      <c r="W43" s="8">
        <f>$D43*'Data for Projections'!AE$8/'Data for Projections'!$L$8</f>
        <v>0</v>
      </c>
      <c r="X43" s="8">
        <f>$D43*'Data for Projections'!AF$8/'Data for Projections'!$L$8</f>
        <v>0</v>
      </c>
      <c r="Y43" s="8">
        <f>$D43*'Data for Projections'!AG$8/'Data for Projections'!$L$8</f>
        <v>0</v>
      </c>
      <c r="Z43" s="8">
        <f>$D43*'Data for Projections'!AH$8/'Data for Projections'!$L$8</f>
        <v>0</v>
      </c>
      <c r="AA43" s="8">
        <f>$D43*'Data for Projections'!AI$8/'Data for Projections'!$L$8</f>
        <v>0</v>
      </c>
      <c r="AB43" s="8">
        <f>$D43*'Data for Projections'!AJ$8/'Data for Projections'!$L$8</f>
        <v>0</v>
      </c>
      <c r="AC43" s="8">
        <f>$D43*'Data for Projections'!AK$8/'Data for Projections'!$L$8</f>
        <v>0</v>
      </c>
      <c r="AD43" s="8">
        <f t="shared" ref="AD43:AM43" si="41">IF(AC43=0,0,AC43*(1+($AC43/$T43-1)/10))</f>
        <v>0</v>
      </c>
      <c r="AE43" s="8">
        <f t="shared" si="41"/>
        <v>0</v>
      </c>
      <c r="AF43" s="8">
        <f t="shared" si="41"/>
        <v>0</v>
      </c>
      <c r="AG43" s="8">
        <f t="shared" si="41"/>
        <v>0</v>
      </c>
      <c r="AH43" s="8">
        <f t="shared" si="41"/>
        <v>0</v>
      </c>
      <c r="AI43" s="8">
        <f t="shared" si="41"/>
        <v>0</v>
      </c>
      <c r="AJ43" s="8">
        <f t="shared" si="41"/>
        <v>0</v>
      </c>
      <c r="AK43" s="8">
        <f t="shared" si="41"/>
        <v>0</v>
      </c>
      <c r="AL43" s="8">
        <f t="shared" si="41"/>
        <v>0</v>
      </c>
      <c r="AM43" s="8">
        <f t="shared" si="41"/>
        <v>0</v>
      </c>
    </row>
    <row r="44" spans="1:39" x14ac:dyDescent="0.25">
      <c r="A44" s="4" t="s">
        <v>61</v>
      </c>
      <c r="B44" s="4" t="s">
        <v>30</v>
      </c>
      <c r="C44" s="58" t="str">
        <f t="shared" si="1"/>
        <v>Mining (BTU)</v>
      </c>
      <c r="D44" s="8">
        <f>INDEX('Aggregated Fuel Use'!$B$2:$G$9,MATCH($A44,'Aggregated Fuel Use'!$A$2:$A$9,0),MATCH($B44,'Aggregated Fuel Use'!$B$1:$G$1,0))*BTU_per_TJ</f>
        <v>107672024832000</v>
      </c>
      <c r="E44" s="8">
        <f>$D44*'Data for Projections'!M$8/'Data for Projections'!$L$8</f>
        <v>111126199282325.28</v>
      </c>
      <c r="F44" s="8">
        <f>$D44*'Data for Projections'!N$8/'Data for Projections'!$L$8</f>
        <v>114297561566916.86</v>
      </c>
      <c r="G44" s="8">
        <f>$D44*'Data for Projections'!O$8/'Data for Projections'!$L$8</f>
        <v>116614740555373.03</v>
      </c>
      <c r="H44" s="8">
        <f>$D44*'Data for Projections'!P$8/'Data for Projections'!$L$8</f>
        <v>118567955611327.06</v>
      </c>
      <c r="I44" s="8">
        <f>$D44*'Data for Projections'!Q$8/'Data for Projections'!$L$8</f>
        <v>119691019439416.19</v>
      </c>
      <c r="J44" s="8">
        <f>$D44*'Data for Projections'!R$8/'Data for Projections'!$L$8</f>
        <v>120629663265342.75</v>
      </c>
      <c r="K44" s="8">
        <f>$D44*'Data for Projections'!S$8/'Data for Projections'!$L$8</f>
        <v>121719291172359.91</v>
      </c>
      <c r="L44" s="8">
        <f>$D44*'Data for Projections'!T$8/'Data for Projections'!$L$8</f>
        <v>123336405563371.78</v>
      </c>
      <c r="M44" s="8">
        <f>$D44*'Data for Projections'!U$8/'Data for Projections'!$L$8</f>
        <v>124567091262411.3</v>
      </c>
      <c r="N44" s="8">
        <f>$D44*'Data for Projections'!V$8/'Data for Projections'!$L$8</f>
        <v>125408039506455.7</v>
      </c>
      <c r="O44" s="8">
        <f>$D44*'Data for Projections'!W$8/'Data for Projections'!$L$8</f>
        <v>126042625425134.08</v>
      </c>
      <c r="P44" s="8">
        <f>$D44*'Data for Projections'!X$8/'Data for Projections'!$L$8</f>
        <v>126794933649253.31</v>
      </c>
      <c r="Q44" s="8">
        <f>$D44*'Data for Projections'!Y$8/'Data for Projections'!$L$8</f>
        <v>127428997131664.94</v>
      </c>
      <c r="R44" s="8">
        <f>$D44*'Data for Projections'!Z$8/'Data for Projections'!$L$8</f>
        <v>127928794493521.92</v>
      </c>
      <c r="S44" s="8">
        <f>$D44*'Data for Projections'!AA$8/'Data for Projections'!$L$8</f>
        <v>128394633498040.22</v>
      </c>
      <c r="T44" s="8">
        <f>$D44*'Data for Projections'!AB$8/'Data for Projections'!$L$8</f>
        <v>128886594315895.97</v>
      </c>
      <c r="U44" s="8">
        <f>$D44*'Data for Projections'!AC$8/'Data for Projections'!$L$8</f>
        <v>129296358494449.81</v>
      </c>
      <c r="V44" s="8">
        <f>$D44*'Data for Projections'!AD$8/'Data for Projections'!$L$8</f>
        <v>129566632189781.53</v>
      </c>
      <c r="W44" s="8">
        <f>$D44*'Data for Projections'!AE$8/'Data for Projections'!$L$8</f>
        <v>129715700671227.39</v>
      </c>
      <c r="X44" s="8">
        <f>$D44*'Data for Projections'!AF$8/'Data for Projections'!$L$8</f>
        <v>129869993515340.73</v>
      </c>
      <c r="Y44" s="8">
        <f>$D44*'Data for Projections'!AG$8/'Data for Projections'!$L$8</f>
        <v>130007742544340.34</v>
      </c>
      <c r="Z44" s="8">
        <f>$D44*'Data for Projections'!AH$8/'Data for Projections'!$L$8</f>
        <v>130003563054206.34</v>
      </c>
      <c r="AA44" s="8">
        <f>$D44*'Data for Projections'!AI$8/'Data for Projections'!$L$8</f>
        <v>129958981826110.39</v>
      </c>
      <c r="AB44" s="8">
        <f>$D44*'Data for Projections'!AJ$8/'Data for Projections'!$L$8</f>
        <v>129931118558550.42</v>
      </c>
      <c r="AC44" s="8">
        <f>$D44*'Data for Projections'!AK$8/'Data for Projections'!$L$8</f>
        <v>129934427321573.17</v>
      </c>
      <c r="AD44" s="8">
        <f t="shared" ref="AD44:AM44" si="42">IF(AC44=0,0,AC44*(1+($AC44/$T44-1)/10))</f>
        <v>130040062498174.72</v>
      </c>
      <c r="AE44" s="8">
        <f t="shared" si="42"/>
        <v>130145783554944.94</v>
      </c>
      <c r="AF44" s="8">
        <f t="shared" si="42"/>
        <v>130251590561703.42</v>
      </c>
      <c r="AG44" s="8">
        <f t="shared" si="42"/>
        <v>130357483588326.5</v>
      </c>
      <c r="AH44" s="8">
        <f t="shared" si="42"/>
        <v>130463462704747.33</v>
      </c>
      <c r="AI44" s="8">
        <f t="shared" si="42"/>
        <v>130569527980955.91</v>
      </c>
      <c r="AJ44" s="8">
        <f t="shared" si="42"/>
        <v>130675679486999.13</v>
      </c>
      <c r="AK44" s="8">
        <f t="shared" si="42"/>
        <v>130781917292980.86</v>
      </c>
      <c r="AL44" s="8">
        <f t="shared" si="42"/>
        <v>130888241469061.94</v>
      </c>
      <c r="AM44" s="8">
        <f t="shared" si="42"/>
        <v>130994652085460.25</v>
      </c>
    </row>
    <row r="45" spans="1:39" x14ac:dyDescent="0.25">
      <c r="A45" s="4" t="s">
        <v>61</v>
      </c>
      <c r="B45" s="4" t="s">
        <v>67</v>
      </c>
      <c r="C45" s="58" t="str">
        <f t="shared" si="1"/>
        <v>Mining (BTU)</v>
      </c>
      <c r="D45" s="8">
        <f>INDEX('Aggregated Fuel Use'!$B$2:$G$9,MATCH($A45,'Aggregated Fuel Use'!$A$2:$A$9,0),MATCH($B45,'Aggregated Fuel Use'!$B$1:$G$1,0))*BTU_per_TJ</f>
        <v>3506923344000</v>
      </c>
      <c r="E45" s="8">
        <f>$D45*'Data for Projections'!M$8/'Data for Projections'!$L$8</f>
        <v>3619427265357.4258</v>
      </c>
      <c r="F45" s="8">
        <f>$D45*'Data for Projections'!N$8/'Data for Projections'!$L$8</f>
        <v>3722719874978.8062</v>
      </c>
      <c r="G45" s="8">
        <f>$D45*'Data for Projections'!O$8/'Data for Projections'!$L$8</f>
        <v>3798191373722.5371</v>
      </c>
      <c r="H45" s="8">
        <f>$D45*'Data for Projections'!P$8/'Data for Projections'!$L$8</f>
        <v>3861808413397.0962</v>
      </c>
      <c r="I45" s="8">
        <f>$D45*'Data for Projections'!Q$8/'Data for Projections'!$L$8</f>
        <v>3898387076811.9712</v>
      </c>
      <c r="J45" s="8">
        <f>$D45*'Data for Projections'!R$8/'Data for Projections'!$L$8</f>
        <v>3928959102832.4663</v>
      </c>
      <c r="K45" s="8">
        <f>$D45*'Data for Projections'!S$8/'Data for Projections'!$L$8</f>
        <v>3964448744170.1729</v>
      </c>
      <c r="L45" s="8">
        <f>$D45*'Data for Projections'!T$8/'Data for Projections'!$L$8</f>
        <v>4017118843173.2007</v>
      </c>
      <c r="M45" s="8">
        <f>$D45*'Data for Projections'!U$8/'Data for Projections'!$L$8</f>
        <v>4057202796398.9595</v>
      </c>
      <c r="N45" s="8">
        <f>$D45*'Data for Projections'!V$8/'Data for Projections'!$L$8</f>
        <v>4084592836037.73</v>
      </c>
      <c r="O45" s="8">
        <f>$D45*'Data for Projections'!W$8/'Data for Projections'!$L$8</f>
        <v>4105261567543.9795</v>
      </c>
      <c r="P45" s="8">
        <f>$D45*'Data for Projections'!X$8/'Data for Projections'!$L$8</f>
        <v>4129764564280.2578</v>
      </c>
      <c r="Q45" s="8">
        <f>$D45*'Data for Projections'!Y$8/'Data for Projections'!$L$8</f>
        <v>4150416279816.5513</v>
      </c>
      <c r="R45" s="8">
        <f>$D45*'Data for Projections'!Z$8/'Data for Projections'!$L$8</f>
        <v>4166694891074.2178</v>
      </c>
      <c r="S45" s="8">
        <f>$D45*'Data for Projections'!AA$8/'Data for Projections'!$L$8</f>
        <v>4181867464284.7603</v>
      </c>
      <c r="T45" s="8">
        <f>$D45*'Data for Projections'!AB$8/'Data for Projections'!$L$8</f>
        <v>4197890835993.0903</v>
      </c>
      <c r="U45" s="8">
        <f>$D45*'Data for Projections'!AC$8/'Data for Projections'!$L$8</f>
        <v>4211237028428.3828</v>
      </c>
      <c r="V45" s="8">
        <f>$D45*'Data for Projections'!AD$8/'Data for Projections'!$L$8</f>
        <v>4220039956885.4902</v>
      </c>
      <c r="W45" s="8">
        <f>$D45*'Data for Projections'!AE$8/'Data for Projections'!$L$8</f>
        <v>4224895180312.8638</v>
      </c>
      <c r="X45" s="8">
        <f>$D45*'Data for Projections'!AF$8/'Data for Projections'!$L$8</f>
        <v>4229920563439.7949</v>
      </c>
      <c r="Y45" s="8">
        <f>$D45*'Data for Projections'!AG$8/'Data for Projections'!$L$8</f>
        <v>4234407107518.1274</v>
      </c>
      <c r="Z45" s="8">
        <f>$D45*'Data for Projections'!AH$8/'Data for Projections'!$L$8</f>
        <v>4234270979758.4814</v>
      </c>
      <c r="AA45" s="8">
        <f>$D45*'Data for Projections'!AI$8/'Data for Projections'!$L$8</f>
        <v>4232818950322.2573</v>
      </c>
      <c r="AB45" s="8">
        <f>$D45*'Data for Projections'!AJ$8/'Data for Projections'!$L$8</f>
        <v>4231911431924.6177</v>
      </c>
      <c r="AC45" s="8">
        <f>$D45*'Data for Projections'!AK$8/'Data for Projections'!$L$8</f>
        <v>4232019199734.3374</v>
      </c>
      <c r="AD45" s="8">
        <f t="shared" ref="AD45:AM45" si="43">IF(AC45=0,0,AC45*(1+($AC45/$T45-1)/10))</f>
        <v>4235459782070.8315</v>
      </c>
      <c r="AE45" s="8">
        <f t="shared" si="43"/>
        <v>4238903161560.707</v>
      </c>
      <c r="AF45" s="8">
        <f t="shared" si="43"/>
        <v>4242349340478.0166</v>
      </c>
      <c r="AG45" s="8">
        <f t="shared" si="43"/>
        <v>4245798321098.6626</v>
      </c>
      <c r="AH45" s="8">
        <f t="shared" si="43"/>
        <v>4249250105700.397</v>
      </c>
      <c r="AI45" s="8">
        <f t="shared" si="43"/>
        <v>4252704696562.8242</v>
      </c>
      <c r="AJ45" s="8">
        <f t="shared" si="43"/>
        <v>4256162095967.4009</v>
      </c>
      <c r="AK45" s="8">
        <f t="shared" si="43"/>
        <v>4259622306197.4395</v>
      </c>
      <c r="AL45" s="8">
        <f t="shared" si="43"/>
        <v>4263085329538.1084</v>
      </c>
      <c r="AM45" s="8">
        <f t="shared" si="43"/>
        <v>4266551168276.4336</v>
      </c>
    </row>
    <row r="46" spans="1:39" x14ac:dyDescent="0.25">
      <c r="A46" s="4" t="s">
        <v>61</v>
      </c>
      <c r="B46" s="4" t="s">
        <v>29</v>
      </c>
      <c r="C46" s="58" t="str">
        <f t="shared" si="1"/>
        <v>Mining (BTU)</v>
      </c>
      <c r="D46" s="8">
        <f>INDEX('Aggregated Fuel Use'!$B$2:$G$9,MATCH($A46,'Aggregated Fuel Use'!$A$2:$A$9,0),MATCH($B46,'Aggregated Fuel Use'!$B$1:$G$1,0))*BTU_per_TJ</f>
        <v>768300557472000</v>
      </c>
      <c r="E46" s="8">
        <f>$D46*'Data for Projections'!M$8/'Data for Projections'!$L$8</f>
        <v>792948038188845.75</v>
      </c>
      <c r="F46" s="8">
        <f>$D46*'Data for Projections'!N$8/'Data for Projections'!$L$8</f>
        <v>815577494772383.88</v>
      </c>
      <c r="G46" s="8">
        <f>$D46*'Data for Projections'!O$8/'Data for Projections'!$L$8</f>
        <v>832111872307969.75</v>
      </c>
      <c r="H46" s="8">
        <f>$D46*'Data for Projections'!P$8/'Data for Projections'!$L$8</f>
        <v>846049162135050.5</v>
      </c>
      <c r="I46" s="8">
        <f>$D46*'Data for Projections'!Q$8/'Data for Projections'!$L$8</f>
        <v>854062855260482.13</v>
      </c>
      <c r="J46" s="8">
        <f>$D46*'Data for Projections'!R$8/'Data for Projections'!$L$8</f>
        <v>860760607771891.13</v>
      </c>
      <c r="K46" s="8">
        <f>$D46*'Data for Projections'!S$8/'Data for Projections'!$L$8</f>
        <v>868535716763335.88</v>
      </c>
      <c r="L46" s="8">
        <f>$D46*'Data for Projections'!T$8/'Data for Projections'!$L$8</f>
        <v>880074738993566.63</v>
      </c>
      <c r="M46" s="8">
        <f>$D46*'Data for Projections'!U$8/'Data for Projections'!$L$8</f>
        <v>888856374800269.38</v>
      </c>
      <c r="N46" s="8">
        <f>$D46*'Data for Projections'!V$8/'Data for Projections'!$L$8</f>
        <v>894857014295184.75</v>
      </c>
      <c r="O46" s="8">
        <f>$D46*'Data for Projections'!W$8/'Data for Projections'!$L$8</f>
        <v>899385142338148.5</v>
      </c>
      <c r="P46" s="8">
        <f>$D46*'Data for Projections'!X$8/'Data for Projections'!$L$8</f>
        <v>904753285352858.63</v>
      </c>
      <c r="Q46" s="8">
        <f>$D46*'Data for Projections'!Y$8/'Data for Projections'!$L$8</f>
        <v>909277685518728.75</v>
      </c>
      <c r="R46" s="8">
        <f>$D46*'Data for Projections'!Z$8/'Data for Projections'!$L$8</f>
        <v>912844021271557.13</v>
      </c>
      <c r="S46" s="8">
        <f>$D46*'Data for Projections'!AA$8/'Data for Projections'!$L$8</f>
        <v>916168045013304.5</v>
      </c>
      <c r="T46" s="8">
        <f>$D46*'Data for Projections'!AB$8/'Data for Projections'!$L$8</f>
        <v>919678462609729.5</v>
      </c>
      <c r="U46" s="8">
        <f>$D46*'Data for Projections'!AC$8/'Data for Projections'!$L$8</f>
        <v>922602360876769.5</v>
      </c>
      <c r="V46" s="8">
        <f>$D46*'Data for Projections'!AD$8/'Data for Projections'!$L$8</f>
        <v>924530915959832</v>
      </c>
      <c r="W46" s="8">
        <f>$D46*'Data for Projections'!AE$8/'Data for Projections'!$L$8</f>
        <v>925594603557191.13</v>
      </c>
      <c r="X46" s="8">
        <f>$D46*'Data for Projections'!AF$8/'Data for Projections'!$L$8</f>
        <v>926695569925485.88</v>
      </c>
      <c r="Y46" s="8">
        <f>$D46*'Data for Projections'!AG$8/'Data for Projections'!$L$8</f>
        <v>927678486852484.88</v>
      </c>
      <c r="Z46" s="8">
        <f>$D46*'Data for Projections'!AH$8/'Data for Projections'!$L$8</f>
        <v>927648663835736.5</v>
      </c>
      <c r="AA46" s="8">
        <f>$D46*'Data for Projections'!AI$8/'Data for Projections'!$L$8</f>
        <v>927330551657087</v>
      </c>
      <c r="AB46" s="8">
        <f>$D46*'Data for Projections'!AJ$8/'Data for Projections'!$L$8</f>
        <v>927131731545431</v>
      </c>
      <c r="AC46" s="8">
        <f>$D46*'Data for Projections'!AK$8/'Data for Projections'!$L$8</f>
        <v>927155341433690.25</v>
      </c>
      <c r="AD46" s="8">
        <f t="shared" ref="AD46:AM46" si="44">IF(AC46=0,0,AC46*(1+($AC46/$T46-1)/10))</f>
        <v>927909107931517.88</v>
      </c>
      <c r="AE46" s="8">
        <f t="shared" si="44"/>
        <v>928663487232732.13</v>
      </c>
      <c r="AF46" s="8">
        <f t="shared" si="44"/>
        <v>929418479835535.13</v>
      </c>
      <c r="AG46" s="8">
        <f t="shared" si="44"/>
        <v>930174086238534</v>
      </c>
      <c r="AH46" s="8">
        <f t="shared" si="44"/>
        <v>930930306940741</v>
      </c>
      <c r="AI46" s="8">
        <f t="shared" si="44"/>
        <v>931687142441574.38</v>
      </c>
      <c r="AJ46" s="8">
        <f t="shared" si="44"/>
        <v>932444593240858.13</v>
      </c>
      <c r="AK46" s="8">
        <f t="shared" si="44"/>
        <v>933202659838822.88</v>
      </c>
      <c r="AL46" s="8">
        <f t="shared" si="44"/>
        <v>933961342736105.63</v>
      </c>
      <c r="AM46" s="8">
        <f t="shared" si="44"/>
        <v>934720642433750.63</v>
      </c>
    </row>
    <row r="47" spans="1:39" x14ac:dyDescent="0.25">
      <c r="A47" s="4" t="s">
        <v>61</v>
      </c>
      <c r="B47" s="4" t="s">
        <v>32</v>
      </c>
      <c r="C47" s="58" t="str">
        <f t="shared" si="1"/>
        <v>Mining (BTU)</v>
      </c>
      <c r="D47" s="8">
        <f>INDEX('Aggregated Fuel Use'!$B$2:$G$9,MATCH($A47,'Aggregated Fuel Use'!$A$2:$A$9,0),MATCH($B47,'Aggregated Fuel Use'!$B$1:$G$1,0))*BTU_per_TJ</f>
        <v>0</v>
      </c>
      <c r="E47" s="8">
        <f>$D47*'Data for Projections'!M$8/'Data for Projections'!$L$8</f>
        <v>0</v>
      </c>
      <c r="F47" s="8">
        <f>$D47*'Data for Projections'!N$8/'Data for Projections'!$L$8</f>
        <v>0</v>
      </c>
      <c r="G47" s="8">
        <f>$D47*'Data for Projections'!O$8/'Data for Projections'!$L$8</f>
        <v>0</v>
      </c>
      <c r="H47" s="8">
        <f>$D47*'Data for Projections'!P$8/'Data for Projections'!$L$8</f>
        <v>0</v>
      </c>
      <c r="I47" s="8">
        <f>$D47*'Data for Projections'!Q$8/'Data for Projections'!$L$8</f>
        <v>0</v>
      </c>
      <c r="J47" s="8">
        <f>$D47*'Data for Projections'!R$8/'Data for Projections'!$L$8</f>
        <v>0</v>
      </c>
      <c r="K47" s="8">
        <f>$D47*'Data for Projections'!S$8/'Data for Projections'!$L$8</f>
        <v>0</v>
      </c>
      <c r="L47" s="8">
        <f>$D47*'Data for Projections'!T$8/'Data for Projections'!$L$8</f>
        <v>0</v>
      </c>
      <c r="M47" s="8">
        <f>$D47*'Data for Projections'!U$8/'Data for Projections'!$L$8</f>
        <v>0</v>
      </c>
      <c r="N47" s="8">
        <f>$D47*'Data for Projections'!V$8/'Data for Projections'!$L$8</f>
        <v>0</v>
      </c>
      <c r="O47" s="8">
        <f>$D47*'Data for Projections'!W$8/'Data for Projections'!$L$8</f>
        <v>0</v>
      </c>
      <c r="P47" s="8">
        <f>$D47*'Data for Projections'!X$8/'Data for Projections'!$L$8</f>
        <v>0</v>
      </c>
      <c r="Q47" s="8">
        <f>$D47*'Data for Projections'!Y$8/'Data for Projections'!$L$8</f>
        <v>0</v>
      </c>
      <c r="R47" s="8">
        <f>$D47*'Data for Projections'!Z$8/'Data for Projections'!$L$8</f>
        <v>0</v>
      </c>
      <c r="S47" s="8">
        <f>$D47*'Data for Projections'!AA$8/'Data for Projections'!$L$8</f>
        <v>0</v>
      </c>
      <c r="T47" s="8">
        <f>$D47*'Data for Projections'!AB$8/'Data for Projections'!$L$8</f>
        <v>0</v>
      </c>
      <c r="U47" s="8">
        <f>$D47*'Data for Projections'!AC$8/'Data for Projections'!$L$8</f>
        <v>0</v>
      </c>
      <c r="V47" s="8">
        <f>$D47*'Data for Projections'!AD$8/'Data for Projections'!$L$8</f>
        <v>0</v>
      </c>
      <c r="W47" s="8">
        <f>$D47*'Data for Projections'!AE$8/'Data for Projections'!$L$8</f>
        <v>0</v>
      </c>
      <c r="X47" s="8">
        <f>$D47*'Data for Projections'!AF$8/'Data for Projections'!$L$8</f>
        <v>0</v>
      </c>
      <c r="Y47" s="8">
        <f>$D47*'Data for Projections'!AG$8/'Data for Projections'!$L$8</f>
        <v>0</v>
      </c>
      <c r="Z47" s="8">
        <f>$D47*'Data for Projections'!AH$8/'Data for Projections'!$L$8</f>
        <v>0</v>
      </c>
      <c r="AA47" s="8">
        <f>$D47*'Data for Projections'!AI$8/'Data for Projections'!$L$8</f>
        <v>0</v>
      </c>
      <c r="AB47" s="8">
        <f>$D47*'Data for Projections'!AJ$8/'Data for Projections'!$L$8</f>
        <v>0</v>
      </c>
      <c r="AC47" s="8">
        <f>$D47*'Data for Projections'!AK$8/'Data for Projections'!$L$8</f>
        <v>0</v>
      </c>
      <c r="AD47" s="8">
        <f t="shared" ref="AD47:AM47" si="45">IF(AC47=0,0,AC47*(1+($AC47/$T47-1)/10))</f>
        <v>0</v>
      </c>
      <c r="AE47" s="8">
        <f t="shared" si="45"/>
        <v>0</v>
      </c>
      <c r="AF47" s="8">
        <f t="shared" si="45"/>
        <v>0</v>
      </c>
      <c r="AG47" s="8">
        <f t="shared" si="45"/>
        <v>0</v>
      </c>
      <c r="AH47" s="8">
        <f t="shared" si="45"/>
        <v>0</v>
      </c>
      <c r="AI47" s="8">
        <f t="shared" si="45"/>
        <v>0</v>
      </c>
      <c r="AJ47" s="8">
        <f t="shared" si="45"/>
        <v>0</v>
      </c>
      <c r="AK47" s="8">
        <f t="shared" si="45"/>
        <v>0</v>
      </c>
      <c r="AL47" s="8">
        <f t="shared" si="45"/>
        <v>0</v>
      </c>
      <c r="AM47" s="8">
        <f t="shared" si="45"/>
        <v>0</v>
      </c>
    </row>
    <row r="48" spans="1:39" x14ac:dyDescent="0.25">
      <c r="A48" s="4" t="s">
        <v>61</v>
      </c>
      <c r="B48" s="4" t="s">
        <v>31</v>
      </c>
      <c r="C48" s="58" t="str">
        <f t="shared" si="1"/>
        <v>Mining (BTU)</v>
      </c>
      <c r="D48" s="8">
        <f>INDEX('Aggregated Fuel Use'!$B$2:$G$9,MATCH($A48,'Aggregated Fuel Use'!$A$2:$A$9,0),MATCH($B48,'Aggregated Fuel Use'!$B$1:$G$1,0))*BTU_per_TJ</f>
        <v>385761567840000</v>
      </c>
      <c r="E48" s="8">
        <f>$D48*'Data for Projections'!M$8/'Data for Projections'!$L$8</f>
        <v>398136999189316.75</v>
      </c>
      <c r="F48" s="8">
        <f>$D48*'Data for Projections'!N$8/'Data for Projections'!$L$8</f>
        <v>409499186247668.63</v>
      </c>
      <c r="G48" s="8">
        <f>$D48*'Data for Projections'!O$8/'Data for Projections'!$L$8</f>
        <v>417801051109479.06</v>
      </c>
      <c r="H48" s="8">
        <f>$D48*'Data for Projections'!P$8/'Data for Projections'!$L$8</f>
        <v>424798925473680.63</v>
      </c>
      <c r="I48" s="8">
        <f>$D48*'Data for Projections'!Q$8/'Data for Projections'!$L$8</f>
        <v>428822578449316.81</v>
      </c>
      <c r="J48" s="8">
        <f>$D48*'Data for Projections'!R$8/'Data for Projections'!$L$8</f>
        <v>432185501311571.31</v>
      </c>
      <c r="K48" s="8">
        <f>$D48*'Data for Projections'!S$8/'Data for Projections'!$L$8</f>
        <v>436089361858719.06</v>
      </c>
      <c r="L48" s="8">
        <f>$D48*'Data for Projections'!T$8/'Data for Projections'!$L$8</f>
        <v>441883072749052.06</v>
      </c>
      <c r="M48" s="8">
        <f>$D48*'Data for Projections'!U$8/'Data for Projections'!$L$8</f>
        <v>446292307603885.56</v>
      </c>
      <c r="N48" s="8">
        <f>$D48*'Data for Projections'!V$8/'Data for Projections'!$L$8</f>
        <v>449305211964150.25</v>
      </c>
      <c r="O48" s="8">
        <f>$D48*'Data for Projections'!W$8/'Data for Projections'!$L$8</f>
        <v>451578772429837.75</v>
      </c>
      <c r="P48" s="8">
        <f>$D48*'Data for Projections'!X$8/'Data for Projections'!$L$8</f>
        <v>454274102070828.31</v>
      </c>
      <c r="Q48" s="8">
        <f>$D48*'Data for Projections'!Y$8/'Data for Projections'!$L$8</f>
        <v>456545790779820.69</v>
      </c>
      <c r="R48" s="8">
        <f>$D48*'Data for Projections'!Z$8/'Data for Projections'!$L$8</f>
        <v>458336438018163.94</v>
      </c>
      <c r="S48" s="8">
        <f>$D48*'Data for Projections'!AA$8/'Data for Projections'!$L$8</f>
        <v>460005421071323.69</v>
      </c>
      <c r="T48" s="8">
        <f>$D48*'Data for Projections'!AB$8/'Data for Projections'!$L$8</f>
        <v>461767991959239.94</v>
      </c>
      <c r="U48" s="8">
        <f>$D48*'Data for Projections'!AC$8/'Data for Projections'!$L$8</f>
        <v>463236073127122.06</v>
      </c>
      <c r="V48" s="8">
        <f>$D48*'Data for Projections'!AD$8/'Data for Projections'!$L$8</f>
        <v>464204395257403.88</v>
      </c>
      <c r="W48" s="8">
        <f>$D48*'Data for Projections'!AE$8/'Data for Projections'!$L$8</f>
        <v>464738469834415</v>
      </c>
      <c r="X48" s="8">
        <f>$D48*'Data for Projections'!AF$8/'Data for Projections'!$L$8</f>
        <v>465291261978377.5</v>
      </c>
      <c r="Y48" s="8">
        <f>$D48*'Data for Projections'!AG$8/'Data for Projections'!$L$8</f>
        <v>465784781826994.06</v>
      </c>
      <c r="Z48" s="8">
        <f>$D48*'Data for Projections'!AH$8/'Data for Projections'!$L$8</f>
        <v>465769807773432.88</v>
      </c>
      <c r="AA48" s="8">
        <f>$D48*'Data for Projections'!AI$8/'Data for Projections'!$L$8</f>
        <v>465610084535448.38</v>
      </c>
      <c r="AB48" s="8">
        <f>$D48*'Data for Projections'!AJ$8/'Data for Projections'!$L$8</f>
        <v>465510257511707.88</v>
      </c>
      <c r="AC48" s="8">
        <f>$D48*'Data for Projections'!AK$8/'Data for Projections'!$L$8</f>
        <v>465522111970777.06</v>
      </c>
      <c r="AD48" s="8">
        <f t="shared" ref="AD48:AM48" si="46">IF(AC48=0,0,AC48*(1+($AC48/$T48-1)/10))</f>
        <v>465900576027791.38</v>
      </c>
      <c r="AE48" s="8">
        <f t="shared" si="46"/>
        <v>466279347771677.69</v>
      </c>
      <c r="AF48" s="8">
        <f t="shared" si="46"/>
        <v>466658427452581.75</v>
      </c>
      <c r="AG48" s="8">
        <f t="shared" si="46"/>
        <v>467037815320852.81</v>
      </c>
      <c r="AH48" s="8">
        <f t="shared" si="46"/>
        <v>467417511627043.63</v>
      </c>
      <c r="AI48" s="8">
        <f t="shared" si="46"/>
        <v>467797516621910.63</v>
      </c>
      <c r="AJ48" s="8">
        <f t="shared" si="46"/>
        <v>468177830556414.06</v>
      </c>
      <c r="AK48" s="8">
        <f t="shared" si="46"/>
        <v>468558453681718.31</v>
      </c>
      <c r="AL48" s="8">
        <f t="shared" si="46"/>
        <v>468939386249191.88</v>
      </c>
      <c r="AM48" s="8">
        <f t="shared" si="46"/>
        <v>469320628510407.63</v>
      </c>
    </row>
    <row r="49" spans="1:39" x14ac:dyDescent="0.25">
      <c r="A49" s="4" t="s">
        <v>61</v>
      </c>
      <c r="B49" s="4" t="s">
        <v>33</v>
      </c>
      <c r="C49" s="58" t="str">
        <f t="shared" si="1"/>
        <v>Mining (BTU)</v>
      </c>
      <c r="D49" s="8">
        <f>INDEX('Aggregated Fuel Use'!$B$2:$G$9,MATCH($A49,'Aggregated Fuel Use'!$A$2:$A$9,0),MATCH($B49,'Aggregated Fuel Use'!$B$1:$G$1,0))*BTU_per_TJ</f>
        <v>0</v>
      </c>
      <c r="E49" s="8">
        <f>$D49*'Data for Projections'!M$8/'Data for Projections'!$L$8</f>
        <v>0</v>
      </c>
      <c r="F49" s="8">
        <f>$D49*'Data for Projections'!N$8/'Data for Projections'!$L$8</f>
        <v>0</v>
      </c>
      <c r="G49" s="8">
        <f>$D49*'Data for Projections'!O$8/'Data for Projections'!$L$8</f>
        <v>0</v>
      </c>
      <c r="H49" s="8">
        <f>$D49*'Data for Projections'!P$8/'Data for Projections'!$L$8</f>
        <v>0</v>
      </c>
      <c r="I49" s="8">
        <f>$D49*'Data for Projections'!Q$8/'Data for Projections'!$L$8</f>
        <v>0</v>
      </c>
      <c r="J49" s="8">
        <f>$D49*'Data for Projections'!R$8/'Data for Projections'!$L$8</f>
        <v>0</v>
      </c>
      <c r="K49" s="8">
        <f>$D49*'Data for Projections'!S$8/'Data for Projections'!$L$8</f>
        <v>0</v>
      </c>
      <c r="L49" s="8">
        <f>$D49*'Data for Projections'!T$8/'Data for Projections'!$L$8</f>
        <v>0</v>
      </c>
      <c r="M49" s="8">
        <f>$D49*'Data for Projections'!U$8/'Data for Projections'!$L$8</f>
        <v>0</v>
      </c>
      <c r="N49" s="8">
        <f>$D49*'Data for Projections'!V$8/'Data for Projections'!$L$8</f>
        <v>0</v>
      </c>
      <c r="O49" s="8">
        <f>$D49*'Data for Projections'!W$8/'Data for Projections'!$L$8</f>
        <v>0</v>
      </c>
      <c r="P49" s="8">
        <f>$D49*'Data for Projections'!X$8/'Data for Projections'!$L$8</f>
        <v>0</v>
      </c>
      <c r="Q49" s="8">
        <f>$D49*'Data for Projections'!Y$8/'Data for Projections'!$L$8</f>
        <v>0</v>
      </c>
      <c r="R49" s="8">
        <f>$D49*'Data for Projections'!Z$8/'Data for Projections'!$L$8</f>
        <v>0</v>
      </c>
      <c r="S49" s="8">
        <f>$D49*'Data for Projections'!AA$8/'Data for Projections'!$L$8</f>
        <v>0</v>
      </c>
      <c r="T49" s="8">
        <f>$D49*'Data for Projections'!AB$8/'Data for Projections'!$L$8</f>
        <v>0</v>
      </c>
      <c r="U49" s="8">
        <f>$D49*'Data for Projections'!AC$8/'Data for Projections'!$L$8</f>
        <v>0</v>
      </c>
      <c r="V49" s="8">
        <f>$D49*'Data for Projections'!AD$8/'Data for Projections'!$L$8</f>
        <v>0</v>
      </c>
      <c r="W49" s="8">
        <f>$D49*'Data for Projections'!AE$8/'Data for Projections'!$L$8</f>
        <v>0</v>
      </c>
      <c r="X49" s="8">
        <f>$D49*'Data for Projections'!AF$8/'Data for Projections'!$L$8</f>
        <v>0</v>
      </c>
      <c r="Y49" s="8">
        <f>$D49*'Data for Projections'!AG$8/'Data for Projections'!$L$8</f>
        <v>0</v>
      </c>
      <c r="Z49" s="8">
        <f>$D49*'Data for Projections'!AH$8/'Data for Projections'!$L$8</f>
        <v>0</v>
      </c>
      <c r="AA49" s="8">
        <f>$D49*'Data for Projections'!AI$8/'Data for Projections'!$L$8</f>
        <v>0</v>
      </c>
      <c r="AB49" s="8">
        <f>$D49*'Data for Projections'!AJ$8/'Data for Projections'!$L$8</f>
        <v>0</v>
      </c>
      <c r="AC49" s="8">
        <f>$D49*'Data for Projections'!AK$8/'Data for Projections'!$L$8</f>
        <v>0</v>
      </c>
      <c r="AD49" s="8">
        <f t="shared" ref="AD49:AM49" si="47">IF(AC49=0,0,AC49*(1+($AC49/$T49-1)/10))</f>
        <v>0</v>
      </c>
      <c r="AE49" s="8">
        <f t="shared" si="47"/>
        <v>0</v>
      </c>
      <c r="AF49" s="8">
        <f t="shared" si="47"/>
        <v>0</v>
      </c>
      <c r="AG49" s="8">
        <f t="shared" si="47"/>
        <v>0</v>
      </c>
      <c r="AH49" s="8">
        <f t="shared" si="47"/>
        <v>0</v>
      </c>
      <c r="AI49" s="8">
        <f t="shared" si="47"/>
        <v>0</v>
      </c>
      <c r="AJ49" s="8">
        <f t="shared" si="47"/>
        <v>0</v>
      </c>
      <c r="AK49" s="8">
        <f t="shared" si="47"/>
        <v>0</v>
      </c>
      <c r="AL49" s="8">
        <f t="shared" si="47"/>
        <v>0</v>
      </c>
      <c r="AM49" s="8">
        <f t="shared" si="47"/>
        <v>0</v>
      </c>
    </row>
    <row r="51" spans="1:39" x14ac:dyDescent="0.25">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25">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B54" s="58"/>
      <c r="D54" s="58"/>
      <c r="E54" s="58"/>
      <c r="F54" s="58"/>
      <c r="G54" s="58"/>
    </row>
    <row r="55" spans="1:39" x14ac:dyDescent="0.25">
      <c r="C55" s="64"/>
      <c r="D55" s="64"/>
      <c r="E55" s="64"/>
      <c r="F55" s="64"/>
      <c r="G55" s="64"/>
    </row>
    <row r="56" spans="1:39" x14ac:dyDescent="0.25">
      <c r="B56" s="62"/>
      <c r="C56" s="62"/>
      <c r="D56" s="62"/>
      <c r="F56" s="62"/>
      <c r="G56" s="62"/>
    </row>
    <row r="57" spans="1:39" x14ac:dyDescent="0.25">
      <c r="D57" s="64"/>
    </row>
    <row r="59" spans="1:39" x14ac:dyDescent="0.25">
      <c r="B59" s="58"/>
      <c r="D59" s="58"/>
      <c r="E59" s="58"/>
      <c r="F59" s="58"/>
      <c r="G59" s="58"/>
    </row>
    <row r="60" spans="1:39" x14ac:dyDescent="0.25">
      <c r="A60" s="58"/>
      <c r="B60" s="58"/>
      <c r="D60" s="58"/>
      <c r="E60" s="58"/>
      <c r="F60" s="58"/>
      <c r="G60" s="58"/>
    </row>
    <row r="61" spans="1:39" x14ac:dyDescent="0.25">
      <c r="A61" s="58"/>
      <c r="B61" s="63"/>
      <c r="C61" s="63"/>
      <c r="D61" s="63"/>
      <c r="E61" s="63"/>
      <c r="F61" s="63"/>
      <c r="G61" s="63"/>
    </row>
    <row r="62" spans="1:39" x14ac:dyDescent="0.25">
      <c r="A62" s="58"/>
      <c r="B62" s="63"/>
      <c r="C62" s="63"/>
      <c r="D62" s="63"/>
      <c r="E62" s="63"/>
      <c r="F62" s="63"/>
      <c r="G62" s="63"/>
    </row>
    <row r="63" spans="1:39" x14ac:dyDescent="0.25">
      <c r="A63" s="58"/>
      <c r="B63" s="63"/>
      <c r="C63" s="63"/>
      <c r="D63" s="63"/>
      <c r="E63" s="63"/>
      <c r="F63" s="63"/>
      <c r="G63" s="63"/>
    </row>
    <row r="69" spans="2:2" x14ac:dyDescent="0.25">
      <c r="B69"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K9"/>
  <sheetViews>
    <sheetView workbookViewId="0">
      <selection activeCell="D14" sqref="D14"/>
    </sheetView>
  </sheetViews>
  <sheetFormatPr defaultRowHeight="15" x14ac:dyDescent="0.25"/>
  <cols>
    <col min="1" max="1" width="39.85546875" customWidth="1"/>
    <col min="2" max="2" width="11.85546875" bestFit="1" customWidth="1"/>
  </cols>
  <sheetData>
    <row r="1" spans="1:37" s="4" customFormat="1"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6</v>
      </c>
      <c r="B2" s="8">
        <f>SUMIFS('Industry Fuel Use'!D$2:D$49,'Industry Fuel Use'!$C$2:$C$49,'BIFUbC-electricity'!$A2,'Industry Fuel Use'!$B$2:$B$49,"electricity")</f>
        <v>7191088489440</v>
      </c>
      <c r="C2" s="8">
        <f>SUMIFS('Industry Fuel Use'!E$2:E$49,'Industry Fuel Use'!$C$2:$C$49,'BIFUbC-electricity'!$A2,'Industry Fuel Use'!$B$2:$B$49,"electricity")</f>
        <v>7421782341153.1855</v>
      </c>
      <c r="D2" s="8">
        <f>SUMIFS('Industry Fuel Use'!F$2:F$49,'Industry Fuel Use'!$C$2:$C$49,'BIFUbC-electricity'!$A2,'Industry Fuel Use'!$B$2:$B$49,"electricity")</f>
        <v>7633588024720.0537</v>
      </c>
      <c r="E2" s="8">
        <f>SUMIFS('Industry Fuel Use'!G$2:G$49,'Industry Fuel Use'!$C$2:$C$49,'BIFUbC-electricity'!$A2,'Industry Fuel Use'!$B$2:$B$49,"electricity")</f>
        <v>7788345392549.4297</v>
      </c>
      <c r="F2" s="8">
        <f>SUMIFS('Industry Fuel Use'!H$2:H$49,'Industry Fuel Use'!$C$2:$C$49,'BIFUbC-electricity'!$A2,'Industry Fuel Use'!$B$2:$B$49,"electricity")</f>
        <v>7918794711471.29</v>
      </c>
      <c r="G2" s="8">
        <f>SUMIFS('Industry Fuel Use'!I$2:I$49,'Industry Fuel Use'!$C$2:$C$49,'BIFUbC-electricity'!$A2,'Industry Fuel Use'!$B$2:$B$49,"electricity")</f>
        <v>7993800743722.2773</v>
      </c>
      <c r="H2" s="8">
        <f>SUMIFS('Industry Fuel Use'!J$2:J$49,'Industry Fuel Use'!$C$2:$C$49,'BIFUbC-electricity'!$A2,'Industry Fuel Use'!$B$2:$B$49,"electricity")</f>
        <v>8056489922483.7627</v>
      </c>
      <c r="I2" s="8">
        <f>SUMIFS('Industry Fuel Use'!K$2:K$49,'Industry Fuel Use'!$C$2:$C$49,'BIFUbC-electricity'!$A2,'Industry Fuel Use'!$B$2:$B$49,"electricity")</f>
        <v>8129262870815.9746</v>
      </c>
      <c r="J2" s="8">
        <f>SUMIFS('Industry Fuel Use'!L$2:L$49,'Industry Fuel Use'!$C$2:$C$49,'BIFUbC-electricity'!$A2,'Industry Fuel Use'!$B$2:$B$49,"electricity")</f>
        <v>8237265044095.9658</v>
      </c>
      <c r="K2" s="8">
        <f>SUMIFS('Industry Fuel Use'!M$2:M$49,'Industry Fuel Use'!$C$2:$C$49,'BIFUbC-electricity'!$A2,'Industry Fuel Use'!$B$2:$B$49,"electricity")</f>
        <v>8319458815210.5156</v>
      </c>
      <c r="L2" s="8">
        <f>SUMIFS('Industry Fuel Use'!N$2:N$49,'Industry Fuel Use'!$C$2:$C$49,'BIFUbC-electricity'!$A2,'Industry Fuel Use'!$B$2:$B$49,"electricity")</f>
        <v>8375623201896.8262</v>
      </c>
      <c r="M2" s="8">
        <f>SUMIFS('Industry Fuel Use'!O$2:O$49,'Industry Fuel Use'!$C$2:$C$49,'BIFUbC-electricity'!$A2,'Industry Fuel Use'!$B$2:$B$49,"electricity")</f>
        <v>8418005273771.9375</v>
      </c>
      <c r="N2" s="8">
        <f>SUMIFS('Industry Fuel Use'!P$2:P$49,'Industry Fuel Use'!$C$2:$C$49,'BIFUbC-electricity'!$A2,'Industry Fuel Use'!$B$2:$B$49,"electricity")</f>
        <v>8468249661944.4092</v>
      </c>
      <c r="O2" s="8">
        <f>SUMIFS('Industry Fuel Use'!Q$2:Q$49,'Industry Fuel Use'!$C$2:$C$49,'BIFUbC-electricity'!$A2,'Industry Fuel Use'!$B$2:$B$49,"electricity")</f>
        <v>8510596841883.29</v>
      </c>
      <c r="P2" s="8">
        <f>SUMIFS('Industry Fuel Use'!R$2:R$49,'Industry Fuel Use'!$C$2:$C$49,'BIFUbC-electricity'!$A2,'Industry Fuel Use'!$B$2:$B$49,"electricity")</f>
        <v>8543976794210.835</v>
      </c>
      <c r="Q2" s="8">
        <f>SUMIFS('Industry Fuel Use'!S$2:S$49,'Industry Fuel Use'!$C$2:$C$49,'BIFUbC-electricity'!$A2,'Industry Fuel Use'!$B$2:$B$49,"electricity")</f>
        <v>8575088770683.3721</v>
      </c>
      <c r="R2" s="8">
        <f>SUMIFS('Industry Fuel Use'!T$2:T$49,'Industry Fuel Use'!$C$2:$C$49,'BIFUbC-electricity'!$A2,'Industry Fuel Use'!$B$2:$B$49,"electricity")</f>
        <v>8607945343967.4531</v>
      </c>
      <c r="S2" s="8">
        <f>SUMIFS('Industry Fuel Use'!U$2:U$49,'Industry Fuel Use'!$C$2:$C$49,'BIFUbC-electricity'!$A2,'Industry Fuel Use'!$B$2:$B$49,"electricity")</f>
        <v>8635312252617.876</v>
      </c>
      <c r="T2" s="8">
        <f>SUMIFS('Industry Fuel Use'!V$2:V$49,'Industry Fuel Use'!$C$2:$C$49,'BIFUbC-electricity'!$A2,'Industry Fuel Use'!$B$2:$B$49,"electricity")</f>
        <v>8653363014294.6523</v>
      </c>
      <c r="U2" s="8">
        <f>SUMIFS('Industry Fuel Use'!W$2:W$49,'Industry Fuel Use'!$C$2:$C$49,'BIFUbC-electricity'!$A2,'Industry Fuel Use'!$B$2:$B$49,"electricity")</f>
        <v>8663318846765.8643</v>
      </c>
      <c r="V2" s="8">
        <f>SUMIFS('Industry Fuel Use'!X$2:X$49,'Industry Fuel Use'!$C$2:$C$49,'BIFUbC-electricity'!$A2,'Industry Fuel Use'!$B$2:$B$49,"electricity")</f>
        <v>8673623598599.3848</v>
      </c>
      <c r="W2" s="8">
        <f>SUMIFS('Industry Fuel Use'!Y$2:Y$49,'Industry Fuel Use'!$C$2:$C$49,'BIFUbC-electricity'!$A2,'Industry Fuel Use'!$B$2:$B$49,"electricity")</f>
        <v>8682823439118.9287</v>
      </c>
      <c r="X2" s="8">
        <f>SUMIFS('Industry Fuel Use'!Z$2:Z$49,'Industry Fuel Use'!$C$2:$C$49,'BIFUbC-electricity'!$A2,'Industry Fuel Use'!$B$2:$B$49,"electricity")</f>
        <v>8682544303629.0801</v>
      </c>
      <c r="Y2" s="8">
        <f>SUMIFS('Industry Fuel Use'!AA$2:AA$49,'Industry Fuel Use'!$C$2:$C$49,'BIFUbC-electricity'!$A2,'Industry Fuel Use'!$B$2:$B$49,"electricity")</f>
        <v>8679566858404.0459</v>
      </c>
      <c r="Z2" s="8">
        <f>SUMIFS('Industry Fuel Use'!AB$2:AB$49,'Industry Fuel Use'!$C$2:$C$49,'BIFUbC-electricity'!$A2,'Industry Fuel Use'!$B$2:$B$49,"electricity")</f>
        <v>8677705955138.3975</v>
      </c>
      <c r="AA2" s="8">
        <f>SUMIFS('Industry Fuel Use'!AC$2:AC$49,'Industry Fuel Use'!$C$2:$C$49,'BIFUbC-electricity'!$A2,'Industry Fuel Use'!$B$2:$B$49,"electricity")</f>
        <v>8677926937401.1943</v>
      </c>
      <c r="AB2" s="8">
        <f>SUMIFS('Industry Fuel Use'!AD$2:AD$49,'Industry Fuel Use'!$C$2:$C$49,'BIFUbC-electricity'!$A2,'Industry Fuel Use'!$B$2:$B$49,"electricity")</f>
        <v>8684981990965.2432</v>
      </c>
      <c r="AC2" s="8">
        <f>SUMIFS('Industry Fuel Use'!AE$2:AE$49,'Industry Fuel Use'!$C$2:$C$49,'BIFUbC-electricity'!$A2,'Industry Fuel Use'!$B$2:$B$49,"electricity")</f>
        <v>8692042780205.6982</v>
      </c>
      <c r="AD2" s="8">
        <f>SUMIFS('Industry Fuel Use'!AF$2:AF$49,'Industry Fuel Use'!$C$2:$C$49,'BIFUbC-electricity'!$A2,'Industry Fuel Use'!$B$2:$B$49,"electricity")</f>
        <v>8699109309785.5977</v>
      </c>
      <c r="AE2" s="8">
        <f>SUMIFS('Industry Fuel Use'!AG$2:AG$49,'Industry Fuel Use'!$C$2:$C$49,'BIFUbC-electricity'!$A2,'Industry Fuel Use'!$B$2:$B$49,"electricity")</f>
        <v>8706181584371.7715</v>
      </c>
      <c r="AF2" s="8">
        <f>SUMIFS('Industry Fuel Use'!AH$2:AH$49,'Industry Fuel Use'!$C$2:$C$49,'BIFUbC-electricity'!$A2,'Industry Fuel Use'!$B$2:$B$49,"electricity")</f>
        <v>8713259608634.8418</v>
      </c>
      <c r="AG2" s="8">
        <f>SUMIFS('Industry Fuel Use'!AI$2:AI$49,'Industry Fuel Use'!$C$2:$C$49,'BIFUbC-electricity'!$A2,'Industry Fuel Use'!$B$2:$B$49,"electricity")</f>
        <v>8720343387249.2295</v>
      </c>
      <c r="AH2" s="8">
        <f>SUMIFS('Industry Fuel Use'!AJ$2:AJ$49,'Industry Fuel Use'!$C$2:$C$49,'BIFUbC-electricity'!$A2,'Industry Fuel Use'!$B$2:$B$49,"electricity")</f>
        <v>8727432924893.1553</v>
      </c>
      <c r="AI2" s="8">
        <f>SUMIFS('Industry Fuel Use'!AK$2:AK$49,'Industry Fuel Use'!$C$2:$C$49,'BIFUbC-electricity'!$A2,'Industry Fuel Use'!$B$2:$B$49,"electricity")</f>
        <v>8734528226248.6426</v>
      </c>
      <c r="AJ2" s="8">
        <f>SUMIFS('Industry Fuel Use'!AL$2:AL$49,'Industry Fuel Use'!$C$2:$C$49,'BIFUbC-electricity'!$A2,'Industry Fuel Use'!$B$2:$B$49,"electricity")</f>
        <v>8741629296001.5225</v>
      </c>
      <c r="AK2" s="8">
        <f>SUMIFS('Industry Fuel Use'!AM$2:AM$49,'Industry Fuel Use'!$C$2:$C$49,'BIFUbC-electricity'!$A2,'Industry Fuel Use'!$B$2:$B$49,"electricity")</f>
        <v>8748736138841.4346</v>
      </c>
    </row>
    <row r="3" spans="1:37" x14ac:dyDescent="0.25">
      <c r="A3" s="4" t="s">
        <v>7</v>
      </c>
      <c r="B3" s="8">
        <f ca="1">SUMIFS('Industry Fuel Use'!D$2:D$49,'Industry Fuel Use'!$C$2:$C$49,'BIFUbC-electricity'!$A3,'Industry Fuel Use'!$B$2:$B$49,"electricity")</f>
        <v>140874475585132.81</v>
      </c>
      <c r="C3" s="8">
        <f ca="1">SUMIFS('Industry Fuel Use'!E$2:E$49,'Industry Fuel Use'!$C$2:$C$49,'BIFUbC-electricity'!$A3,'Industry Fuel Use'!$B$2:$B$49,"electricity")</f>
        <v>145393801891370.53</v>
      </c>
      <c r="D3" s="8">
        <f ca="1">SUMIFS('Industry Fuel Use'!F$2:F$49,'Industry Fuel Use'!$C$2:$C$49,'BIFUbC-electricity'!$A3,'Industry Fuel Use'!$B$2:$B$49,"electricity")</f>
        <v>149543106220228.38</v>
      </c>
      <c r="E3" s="8">
        <f ca="1">SUMIFS('Industry Fuel Use'!G$2:G$49,'Industry Fuel Use'!$C$2:$C$49,'BIFUbC-electricity'!$A3,'Industry Fuel Use'!$B$2:$B$49,"electricity")</f>
        <v>152574825697455.44</v>
      </c>
      <c r="F3" s="8">
        <f ca="1">SUMIFS('Industry Fuel Use'!H$2:H$49,'Industry Fuel Use'!$C$2:$C$49,'BIFUbC-electricity'!$A3,'Industry Fuel Use'!$B$2:$B$49,"electricity")</f>
        <v>155130346940246.59</v>
      </c>
      <c r="G3" s="8">
        <f ca="1">SUMIFS('Industry Fuel Use'!I$2:I$49,'Industry Fuel Use'!$C$2:$C$49,'BIFUbC-electricity'!$A3,'Industry Fuel Use'!$B$2:$B$49,"electricity")</f>
        <v>156599726085642.47</v>
      </c>
      <c r="H3" s="8">
        <f ca="1">SUMIFS('Industry Fuel Use'!J$2:J$49,'Industry Fuel Use'!$C$2:$C$49,'BIFUbC-electricity'!$A3,'Industry Fuel Use'!$B$2:$B$49,"electricity")</f>
        <v>157827816269187.78</v>
      </c>
      <c r="I3" s="8">
        <f ca="1">SUMIFS('Industry Fuel Use'!K$2:K$49,'Industry Fuel Use'!$C$2:$C$49,'BIFUbC-electricity'!$A3,'Industry Fuel Use'!$B$2:$B$49,"electricity")</f>
        <v>159253448973908.19</v>
      </c>
      <c r="J3" s="8">
        <f ca="1">SUMIFS('Industry Fuel Use'!L$2:L$49,'Industry Fuel Use'!$C$2:$C$49,'BIFUbC-electricity'!$A3,'Industry Fuel Use'!$B$2:$B$49,"electricity")</f>
        <v>161369227349492.94</v>
      </c>
      <c r="K3" s="8">
        <f ca="1">SUMIFS('Industry Fuel Use'!M$2:M$49,'Industry Fuel Use'!$C$2:$C$49,'BIFUbC-electricity'!$A3,'Industry Fuel Use'!$B$2:$B$49,"electricity")</f>
        <v>162979415350812.94</v>
      </c>
      <c r="L3" s="8">
        <f ca="1">SUMIFS('Industry Fuel Use'!N$2:N$49,'Industry Fuel Use'!$C$2:$C$49,'BIFUbC-electricity'!$A3,'Industry Fuel Use'!$B$2:$B$49,"electricity")</f>
        <v>164079683903009.66</v>
      </c>
      <c r="M3" s="8">
        <f ca="1">SUMIFS('Industry Fuel Use'!O$2:O$49,'Industry Fuel Use'!$C$2:$C$49,'BIFUbC-electricity'!$A3,'Industry Fuel Use'!$B$2:$B$49,"electricity")</f>
        <v>164909954891662.56</v>
      </c>
      <c r="N3" s="8">
        <f ca="1">SUMIFS('Industry Fuel Use'!P$2:P$49,'Industry Fuel Use'!$C$2:$C$49,'BIFUbC-electricity'!$A3,'Industry Fuel Use'!$B$2:$B$49,"electricity")</f>
        <v>165894249806860.28</v>
      </c>
      <c r="O3" s="8">
        <f ca="1">SUMIFS('Industry Fuel Use'!Q$2:Q$49,'Industry Fuel Use'!$C$2:$C$49,'BIFUbC-electricity'!$A3,'Industry Fuel Use'!$B$2:$B$49,"electricity")</f>
        <v>166723837257377.63</v>
      </c>
      <c r="P3" s="8">
        <f ca="1">SUMIFS('Industry Fuel Use'!R$2:R$49,'Industry Fuel Use'!$C$2:$C$49,'BIFUbC-electricity'!$A3,'Industry Fuel Use'!$B$2:$B$49,"electricity")</f>
        <v>167377755407057.59</v>
      </c>
      <c r="Q3" s="8">
        <f ca="1">SUMIFS('Industry Fuel Use'!S$2:S$49,'Industry Fuel Use'!$C$2:$C$49,'BIFUbC-electricity'!$A3,'Industry Fuel Use'!$B$2:$B$49,"electricity")</f>
        <v>167987243577926.56</v>
      </c>
      <c r="R3" s="8">
        <f ca="1">SUMIFS('Industry Fuel Use'!T$2:T$49,'Industry Fuel Use'!$C$2:$C$49,'BIFUbC-electricity'!$A3,'Industry Fuel Use'!$B$2:$B$49,"electricity")</f>
        <v>168630908655573.25</v>
      </c>
      <c r="S3" s="8">
        <f ca="1">SUMIFS('Industry Fuel Use'!U$2:U$49,'Industry Fuel Use'!$C$2:$C$49,'BIFUbC-electricity'!$A3,'Industry Fuel Use'!$B$2:$B$49,"electricity")</f>
        <v>169167030399892.72</v>
      </c>
      <c r="T3" s="8">
        <f ca="1">SUMIFS('Industry Fuel Use'!V$2:V$49,'Industry Fuel Use'!$C$2:$C$49,'BIFUbC-electricity'!$A3,'Industry Fuel Use'!$B$2:$B$49,"electricity")</f>
        <v>169520647462019.31</v>
      </c>
      <c r="U3" s="8">
        <f ca="1">SUMIFS('Industry Fuel Use'!W$2:W$49,'Industry Fuel Use'!$C$2:$C$49,'BIFUbC-electricity'!$A3,'Industry Fuel Use'!$B$2:$B$49,"electricity")</f>
        <v>169715683676697.41</v>
      </c>
      <c r="V3" s="8">
        <f ca="1">SUMIFS('Industry Fuel Use'!X$2:X$49,'Industry Fuel Use'!$C$2:$C$49,'BIFUbC-electricity'!$A3,'Industry Fuel Use'!$B$2:$B$49,"electricity")</f>
        <v>169917555272731.03</v>
      </c>
      <c r="W3" s="8">
        <f ca="1">SUMIFS('Industry Fuel Use'!Y$2:Y$49,'Industry Fuel Use'!$C$2:$C$49,'BIFUbC-electricity'!$A3,'Industry Fuel Use'!$B$2:$B$49,"electricity")</f>
        <v>170097781494472.06</v>
      </c>
      <c r="X3" s="8">
        <f ca="1">SUMIFS('Industry Fuel Use'!Z$2:Z$49,'Industry Fuel Use'!$C$2:$C$49,'BIFUbC-electricity'!$A3,'Industry Fuel Use'!$B$2:$B$49,"electricity")</f>
        <v>170092313189387.63</v>
      </c>
      <c r="Y3" s="8">
        <f ca="1">SUMIFS('Industry Fuel Use'!AA$2:AA$49,'Industry Fuel Use'!$C$2:$C$49,'BIFUbC-electricity'!$A3,'Industry Fuel Use'!$B$2:$B$49,"electricity")</f>
        <v>170033984601820.34</v>
      </c>
      <c r="Z3" s="8">
        <f ca="1">SUMIFS('Industry Fuel Use'!AB$2:AB$49,'Industry Fuel Use'!$C$2:$C$49,'BIFUbC-electricity'!$A3,'Industry Fuel Use'!$B$2:$B$49,"electricity")</f>
        <v>169997529234590.81</v>
      </c>
      <c r="AA3" s="8">
        <f ca="1">SUMIFS('Industry Fuel Use'!AC$2:AC$49,'Industry Fuel Use'!$C$2:$C$49,'BIFUbC-electricity'!$A3,'Industry Fuel Use'!$B$2:$B$49,"electricity")</f>
        <v>170001858309449.31</v>
      </c>
      <c r="AB3" s="8">
        <f ca="1">SUMIFS('Industry Fuel Use'!AD$2:AD$49,'Industry Fuel Use'!$C$2:$C$49,'BIFUbC-electricity'!$A3,'Industry Fuel Use'!$B$2:$B$49,"electricity")</f>
        <v>170140067840943.72</v>
      </c>
      <c r="AC3" s="8">
        <f ca="1">SUMIFS('Industry Fuel Use'!AE$2:AE$49,'Industry Fuel Use'!$C$2:$C$49,'BIFUbC-electricity'!$A3,'Industry Fuel Use'!$B$2:$B$49,"electricity")</f>
        <v>170278389735178.09</v>
      </c>
      <c r="AD3" s="8">
        <f ca="1">SUMIFS('Industry Fuel Use'!AF$2:AF$49,'Industry Fuel Use'!$C$2:$C$49,'BIFUbC-electricity'!$A3,'Industry Fuel Use'!$B$2:$B$49,"electricity")</f>
        <v>170416824083502</v>
      </c>
      <c r="AE3" s="8">
        <f ca="1">SUMIFS('Industry Fuel Use'!AG$2:AG$49,'Industry Fuel Use'!$C$2:$C$49,'BIFUbC-electricity'!$A3,'Industry Fuel Use'!$B$2:$B$49,"electricity")</f>
        <v>170555370977339.31</v>
      </c>
      <c r="AF3" s="8">
        <f ca="1">SUMIFS('Industry Fuel Use'!AH$2:AH$49,'Industry Fuel Use'!$C$2:$C$49,'BIFUbC-electricity'!$A3,'Industry Fuel Use'!$B$2:$B$49,"electricity")</f>
        <v>170694030508188.25</v>
      </c>
      <c r="AG3" s="8">
        <f ca="1">SUMIFS('Industry Fuel Use'!AI$2:AI$49,'Industry Fuel Use'!$C$2:$C$49,'BIFUbC-electricity'!$A3,'Industry Fuel Use'!$B$2:$B$49,"electricity")</f>
        <v>170832802767621.38</v>
      </c>
      <c r="AH3" s="8">
        <f ca="1">SUMIFS('Industry Fuel Use'!AJ$2:AJ$49,'Industry Fuel Use'!$C$2:$C$49,'BIFUbC-electricity'!$A3,'Industry Fuel Use'!$B$2:$B$49,"electricity")</f>
        <v>170971687847285.69</v>
      </c>
      <c r="AI3" s="8">
        <f ca="1">SUMIFS('Industry Fuel Use'!AK$2:AK$49,'Industry Fuel Use'!$C$2:$C$49,'BIFUbC-electricity'!$A3,'Industry Fuel Use'!$B$2:$B$49,"electricity")</f>
        <v>171110685838902.75</v>
      </c>
      <c r="AJ3" s="8">
        <f ca="1">SUMIFS('Industry Fuel Use'!AL$2:AL$49,'Industry Fuel Use'!$C$2:$C$49,'BIFUbC-electricity'!$A3,'Industry Fuel Use'!$B$2:$B$49,"electricity")</f>
        <v>171249796834268.66</v>
      </c>
      <c r="AK3" s="8">
        <f ca="1">SUMIFS('Industry Fuel Use'!AM$2:AM$49,'Industry Fuel Use'!$C$2:$C$49,'BIFUbC-electricity'!$A3,'Industry Fuel Use'!$B$2:$B$49,"electricity")</f>
        <v>171389020925254.16</v>
      </c>
    </row>
    <row r="4" spans="1:37" x14ac:dyDescent="0.25">
      <c r="A4" s="4" t="s">
        <v>8</v>
      </c>
      <c r="B4" s="8">
        <f>SUMIFS('Industry Fuel Use'!D$2:D$49,'Industry Fuel Use'!$C$2:$C$49,'BIFUbC-electricity'!$A4,'Industry Fuel Use'!$B$2:$B$49,"electricity")</f>
        <v>29092298681280</v>
      </c>
      <c r="C4" s="8">
        <f>SUMIFS('Industry Fuel Use'!E$2:E$49,'Industry Fuel Use'!$C$2:$C$49,'BIFUbC-electricity'!$A4,'Industry Fuel Use'!$B$2:$B$49,"electricity")</f>
        <v>30025594725102.922</v>
      </c>
      <c r="D4" s="8">
        <f>SUMIFS('Industry Fuel Use'!F$2:F$49,'Industry Fuel Use'!$C$2:$C$49,'BIFUbC-electricity'!$A4,'Industry Fuel Use'!$B$2:$B$49,"electricity")</f>
        <v>30882476714216.074</v>
      </c>
      <c r="E4" s="8">
        <f>SUMIFS('Industry Fuel Use'!G$2:G$49,'Industry Fuel Use'!$C$2:$C$49,'BIFUbC-electricity'!$A4,'Industry Fuel Use'!$B$2:$B$49,"electricity")</f>
        <v>31508563790551.23</v>
      </c>
      <c r="F4" s="8">
        <f>SUMIFS('Industry Fuel Use'!H$2:H$49,'Industry Fuel Use'!$C$2:$C$49,'BIFUbC-electricity'!$A4,'Industry Fuel Use'!$B$2:$B$49,"electricity")</f>
        <v>32036310119137.969</v>
      </c>
      <c r="G4" s="8">
        <f>SUMIFS('Industry Fuel Use'!I$2:I$49,'Industry Fuel Use'!$C$2:$C$49,'BIFUbC-electricity'!$A4,'Industry Fuel Use'!$B$2:$B$49,"electricity")</f>
        <v>32339754847477.473</v>
      </c>
      <c r="H4" s="8">
        <f>SUMIFS('Industry Fuel Use'!J$2:J$49,'Industry Fuel Use'!$C$2:$C$49,'BIFUbC-electricity'!$A4,'Industry Fuel Use'!$B$2:$B$49,"electricity")</f>
        <v>32593370460091.813</v>
      </c>
      <c r="I4" s="8">
        <f>SUMIFS('Industry Fuel Use'!K$2:K$49,'Industry Fuel Use'!$C$2:$C$49,'BIFUbC-electricity'!$A4,'Industry Fuel Use'!$B$2:$B$49,"electricity")</f>
        <v>32887781014475.484</v>
      </c>
      <c r="J4" s="8">
        <f>SUMIFS('Industry Fuel Use'!L$2:L$49,'Industry Fuel Use'!$C$2:$C$49,'BIFUbC-electricity'!$A4,'Industry Fuel Use'!$B$2:$B$49,"electricity")</f>
        <v>33324715073610.328</v>
      </c>
      <c r="K4" s="8">
        <f>SUMIFS('Industry Fuel Use'!M$2:M$49,'Industry Fuel Use'!$C$2:$C$49,'BIFUbC-electricity'!$A4,'Industry Fuel Use'!$B$2:$B$49,"electricity")</f>
        <v>33657238549370.184</v>
      </c>
      <c r="L4" s="8">
        <f>SUMIFS('Industry Fuel Use'!N$2:N$49,'Industry Fuel Use'!$C$2:$C$49,'BIFUbC-electricity'!$A4,'Industry Fuel Use'!$B$2:$B$49,"electricity")</f>
        <v>33884457434957.32</v>
      </c>
      <c r="M4" s="8">
        <f>SUMIFS('Industry Fuel Use'!O$2:O$49,'Industry Fuel Use'!$C$2:$C$49,'BIFUbC-electricity'!$A4,'Industry Fuel Use'!$B$2:$B$49,"electricity")</f>
        <v>34055918528160.785</v>
      </c>
      <c r="N4" s="8">
        <f>SUMIFS('Industry Fuel Use'!P$2:P$49,'Industry Fuel Use'!$C$2:$C$49,'BIFUbC-electricity'!$A4,'Industry Fuel Use'!$B$2:$B$49,"electricity")</f>
        <v>34259187442167.086</v>
      </c>
      <c r="O4" s="8">
        <f>SUMIFS('Industry Fuel Use'!Q$2:Q$49,'Industry Fuel Use'!$C$2:$C$49,'BIFUbC-electricity'!$A4,'Industry Fuel Use'!$B$2:$B$49,"electricity")</f>
        <v>34430507376402.492</v>
      </c>
      <c r="P4" s="8">
        <f>SUMIFS('Industry Fuel Use'!R$2:R$49,'Industry Fuel Use'!$C$2:$C$49,'BIFUbC-electricity'!$A4,'Industry Fuel Use'!$B$2:$B$49,"electricity")</f>
        <v>34565549455846.496</v>
      </c>
      <c r="Q4" s="8">
        <f>SUMIFS('Industry Fuel Use'!S$2:S$49,'Industry Fuel Use'!$C$2:$C$49,'BIFUbC-electricity'!$A4,'Industry Fuel Use'!$B$2:$B$49,"electricity")</f>
        <v>34691416202366.605</v>
      </c>
      <c r="R4" s="8">
        <f>SUMIFS('Industry Fuel Use'!T$2:T$49,'Industry Fuel Use'!$C$2:$C$49,'BIFUbC-electricity'!$A4,'Industry Fuel Use'!$B$2:$B$49,"electricity")</f>
        <v>34824340897289.707</v>
      </c>
      <c r="S4" s="8">
        <f>SUMIFS('Industry Fuel Use'!U$2:U$49,'Industry Fuel Use'!$C$2:$C$49,'BIFUbC-electricity'!$A4,'Industry Fuel Use'!$B$2:$B$49,"electricity")</f>
        <v>34935056581238.051</v>
      </c>
      <c r="T4" s="8">
        <f>SUMIFS('Industry Fuel Use'!V$2:V$49,'Industry Fuel Use'!$C$2:$C$49,'BIFUbC-electricity'!$A4,'Industry Fuel Use'!$B$2:$B$49,"electricity")</f>
        <v>35008082820714.391</v>
      </c>
      <c r="U4" s="8">
        <f>SUMIFS('Industry Fuel Use'!W$2:W$49,'Industry Fuel Use'!$C$2:$C$49,'BIFUbC-electricity'!$A4,'Industry Fuel Use'!$B$2:$B$49,"electricity")</f>
        <v>35048360179600.824</v>
      </c>
      <c r="V4" s="8">
        <f>SUMIFS('Industry Fuel Use'!X$2:X$49,'Industry Fuel Use'!$C$2:$C$49,'BIFUbC-electricity'!$A4,'Industry Fuel Use'!$B$2:$B$49,"electricity")</f>
        <v>35090049128167.859</v>
      </c>
      <c r="W4" s="8">
        <f>SUMIFS('Industry Fuel Use'!Y$2:Y$49,'Industry Fuel Use'!$C$2:$C$49,'BIFUbC-electricity'!$A4,'Industry Fuel Use'!$B$2:$B$49,"electricity")</f>
        <v>35127268042746.328</v>
      </c>
      <c r="X4" s="8">
        <f>SUMIFS('Industry Fuel Use'!Z$2:Z$49,'Industry Fuel Use'!$C$2:$C$49,'BIFUbC-electricity'!$A4,'Industry Fuel Use'!$B$2:$B$49,"electricity")</f>
        <v>35126138771001.844</v>
      </c>
      <c r="Y4" s="8">
        <f>SUMIFS('Industry Fuel Use'!AA$2:AA$49,'Industry Fuel Use'!$C$2:$C$49,'BIFUbC-electricity'!$A4,'Industry Fuel Use'!$B$2:$B$49,"electricity")</f>
        <v>35114093205727.395</v>
      </c>
      <c r="Z4" s="8">
        <f>SUMIFS('Industry Fuel Use'!AB$2:AB$49,'Industry Fuel Use'!$C$2:$C$49,'BIFUbC-electricity'!$A4,'Industry Fuel Use'!$B$2:$B$49,"electricity")</f>
        <v>35106564727430.867</v>
      </c>
      <c r="AA4" s="8">
        <f>SUMIFS('Industry Fuel Use'!AC$2:AC$49,'Industry Fuel Use'!$C$2:$C$49,'BIFUbC-electricity'!$A4,'Industry Fuel Use'!$B$2:$B$49,"electricity")</f>
        <v>35107458734228.586</v>
      </c>
      <c r="AB4" s="8">
        <f>SUMIFS('Industry Fuel Use'!AD$2:AD$49,'Industry Fuel Use'!$C$2:$C$49,'BIFUbC-electricity'!$A4,'Industry Fuel Use'!$B$2:$B$49,"electricity")</f>
        <v>35136000689427.598</v>
      </c>
      <c r="AC4" s="8">
        <f>SUMIFS('Industry Fuel Use'!AE$2:AE$49,'Industry Fuel Use'!$C$2:$C$49,'BIFUbC-electricity'!$A4,'Industry Fuel Use'!$B$2:$B$49,"electricity")</f>
        <v>35164565848903.875</v>
      </c>
      <c r="AD4" s="8">
        <f>SUMIFS('Industry Fuel Use'!AF$2:AF$49,'Industry Fuel Use'!$C$2:$C$49,'BIFUbC-electricity'!$A4,'Industry Fuel Use'!$B$2:$B$49,"electricity")</f>
        <v>35193154231522.227</v>
      </c>
      <c r="AE4" s="8">
        <f>SUMIFS('Industry Fuel Use'!AG$2:AG$49,'Industry Fuel Use'!$C$2:$C$49,'BIFUbC-electricity'!$A4,'Industry Fuel Use'!$B$2:$B$49,"electricity")</f>
        <v>35221765856162.797</v>
      </c>
      <c r="AF4" s="8">
        <f>SUMIFS('Industry Fuel Use'!AH$2:AH$49,'Industry Fuel Use'!$C$2:$C$49,'BIFUbC-electricity'!$A4,'Industry Fuel Use'!$B$2:$B$49,"electricity")</f>
        <v>35250400741721.078</v>
      </c>
      <c r="AG4" s="8">
        <f>SUMIFS('Industry Fuel Use'!AI$2:AI$49,'Industry Fuel Use'!$C$2:$C$49,'BIFUbC-electricity'!$A4,'Industry Fuel Use'!$B$2:$B$49,"electricity")</f>
        <v>35279058907107.93</v>
      </c>
      <c r="AH4" s="8">
        <f>SUMIFS('Industry Fuel Use'!AJ$2:AJ$49,'Industry Fuel Use'!$C$2:$C$49,'BIFUbC-electricity'!$A4,'Industry Fuel Use'!$B$2:$B$49,"electricity")</f>
        <v>35307740371249.57</v>
      </c>
      <c r="AI4" s="8">
        <f>SUMIFS('Industry Fuel Use'!AK$2:AK$49,'Industry Fuel Use'!$C$2:$C$49,'BIFUbC-electricity'!$A4,'Industry Fuel Use'!$B$2:$B$49,"electricity")</f>
        <v>35336445153087.625</v>
      </c>
      <c r="AJ4" s="8">
        <f>SUMIFS('Industry Fuel Use'!AL$2:AL$49,'Industry Fuel Use'!$C$2:$C$49,'BIFUbC-electricity'!$A4,'Industry Fuel Use'!$B$2:$B$49,"electricity")</f>
        <v>35365173271579.109</v>
      </c>
      <c r="AK4" s="8">
        <f>SUMIFS('Industry Fuel Use'!AM$2:AM$49,'Industry Fuel Use'!$C$2:$C$49,'BIFUbC-electricity'!$A4,'Industry Fuel Use'!$B$2:$B$49,"electricity")</f>
        <v>35393924745696.445</v>
      </c>
    </row>
    <row r="5" spans="1:37" x14ac:dyDescent="0.25">
      <c r="A5" s="4" t="s">
        <v>9</v>
      </c>
      <c r="B5" s="8">
        <f>SUMIFS('Industry Fuel Use'!D$2:D$49,'Industry Fuel Use'!$C$2:$C$49,'BIFUbC-electricity'!$A5,'Industry Fuel Use'!$B$2:$B$49,"electricity")</f>
        <v>69219084273600</v>
      </c>
      <c r="C5" s="8">
        <f>SUMIFS('Industry Fuel Use'!E$2:E$49,'Industry Fuel Use'!$C$2:$C$49,'BIFUbC-electricity'!$A5,'Industry Fuel Use'!$B$2:$B$49,"electricity")</f>
        <v>71439668429473.719</v>
      </c>
      <c r="D5" s="8">
        <f>SUMIFS('Industry Fuel Use'!F$2:F$49,'Industry Fuel Use'!$C$2:$C$49,'BIFUbC-electricity'!$A5,'Industry Fuel Use'!$B$2:$B$49,"electricity")</f>
        <v>73478441208027.625</v>
      </c>
      <c r="E5" s="8">
        <f>SUMIFS('Industry Fuel Use'!G$2:G$49,'Industry Fuel Use'!$C$2:$C$49,'BIFUbC-electricity'!$A5,'Industry Fuel Use'!$B$2:$B$49,"electricity")</f>
        <v>74968085411609.969</v>
      </c>
      <c r="F5" s="8">
        <f>SUMIFS('Industry Fuel Use'!H$2:H$49,'Industry Fuel Use'!$C$2:$C$49,'BIFUbC-electricity'!$A5,'Industry Fuel Use'!$B$2:$B$49,"electricity")</f>
        <v>76223748224429.719</v>
      </c>
      <c r="G5" s="8">
        <f>SUMIFS('Industry Fuel Use'!I$2:I$49,'Industry Fuel Use'!$C$2:$C$49,'BIFUbC-electricity'!$A5,'Industry Fuel Use'!$B$2:$B$49,"electricity")</f>
        <v>76945731951237.359</v>
      </c>
      <c r="H5" s="8">
        <f>SUMIFS('Industry Fuel Use'!J$2:J$49,'Industry Fuel Use'!$C$2:$C$49,'BIFUbC-electricity'!$A5,'Industry Fuel Use'!$B$2:$B$49,"electricity")</f>
        <v>77549157643204.063</v>
      </c>
      <c r="I5" s="8">
        <f>SUMIFS('Industry Fuel Use'!K$2:K$49,'Industry Fuel Use'!$C$2:$C$49,'BIFUbC-electricity'!$A5,'Industry Fuel Use'!$B$2:$B$49,"electricity")</f>
        <v>78249646428850.734</v>
      </c>
      <c r="J5" s="8">
        <f>SUMIFS('Industry Fuel Use'!L$2:L$49,'Industry Fuel Use'!$C$2:$C$49,'BIFUbC-electricity'!$A5,'Industry Fuel Use'!$B$2:$B$49,"electricity")</f>
        <v>79289240301875.375</v>
      </c>
      <c r="K5" s="8">
        <f>SUMIFS('Industry Fuel Use'!M$2:M$49,'Industry Fuel Use'!$C$2:$C$49,'BIFUbC-electricity'!$A5,'Industry Fuel Use'!$B$2:$B$49,"electricity")</f>
        <v>80080410870544.875</v>
      </c>
      <c r="L5" s="8">
        <f>SUMIFS('Industry Fuel Use'!N$2:N$49,'Industry Fuel Use'!$C$2:$C$49,'BIFUbC-electricity'!$A5,'Industry Fuel Use'!$B$2:$B$49,"electricity")</f>
        <v>80621031031306.875</v>
      </c>
      <c r="M5" s="8">
        <f>SUMIFS('Industry Fuel Use'!O$2:O$49,'Industry Fuel Use'!$C$2:$C$49,'BIFUbC-electricity'!$A5,'Industry Fuel Use'!$B$2:$B$49,"electricity")</f>
        <v>81028987102091.031</v>
      </c>
      <c r="N5" s="8">
        <f>SUMIFS('Industry Fuel Use'!P$2:P$49,'Industry Fuel Use'!$C$2:$C$49,'BIFUbC-electricity'!$A5,'Industry Fuel Use'!$B$2:$B$49,"electricity")</f>
        <v>81512623278212.75</v>
      </c>
      <c r="O5" s="8">
        <f>SUMIFS('Industry Fuel Use'!Q$2:Q$49,'Industry Fuel Use'!$C$2:$C$49,'BIFUbC-electricity'!$A5,'Industry Fuel Use'!$B$2:$B$49,"electricity")</f>
        <v>81920243490541.297</v>
      </c>
      <c r="P5" s="8">
        <f>SUMIFS('Industry Fuel Use'!R$2:R$49,'Industry Fuel Use'!$C$2:$C$49,'BIFUbC-electricity'!$A5,'Industry Fuel Use'!$B$2:$B$49,"electricity")</f>
        <v>82241548079770.313</v>
      </c>
      <c r="Q5" s="8">
        <f>SUMIFS('Industry Fuel Use'!S$2:S$49,'Industry Fuel Use'!$C$2:$C$49,'BIFUbC-electricity'!$A5,'Industry Fuel Use'!$B$2:$B$49,"electricity")</f>
        <v>82541021869382.719</v>
      </c>
      <c r="R5" s="8">
        <f>SUMIFS('Industry Fuel Use'!T$2:T$49,'Industry Fuel Use'!$C$2:$C$49,'BIFUbC-electricity'!$A5,'Industry Fuel Use'!$B$2:$B$49,"electricity")</f>
        <v>82857288581777.141</v>
      </c>
      <c r="S5" s="8">
        <f>SUMIFS('Industry Fuel Use'!U$2:U$49,'Industry Fuel Use'!$C$2:$C$49,'BIFUbC-electricity'!$A5,'Industry Fuel Use'!$B$2:$B$49,"electricity")</f>
        <v>83120713563817.5</v>
      </c>
      <c r="T5" s="8">
        <f>SUMIFS('Industry Fuel Use'!V$2:V$49,'Industry Fuel Use'!$C$2:$C$49,'BIFUbC-electricity'!$A5,'Industry Fuel Use'!$B$2:$B$49,"electricity")</f>
        <v>83294464338201.984</v>
      </c>
      <c r="U5" s="8">
        <f>SUMIFS('Industry Fuel Use'!W$2:W$49,'Industry Fuel Use'!$C$2:$C$49,'BIFUbC-electricity'!$A5,'Industry Fuel Use'!$B$2:$B$49,"electricity")</f>
        <v>83390295950877.953</v>
      </c>
      <c r="V5" s="8">
        <f>SUMIFS('Industry Fuel Use'!X$2:X$49,'Industry Fuel Use'!$C$2:$C$49,'BIFUbC-electricity'!$A5,'Industry Fuel Use'!$B$2:$B$49,"electricity")</f>
        <v>83489486148110.328</v>
      </c>
      <c r="W5" s="8">
        <f>SUMIFS('Industry Fuel Use'!Y$2:Y$49,'Industry Fuel Use'!$C$2:$C$49,'BIFUbC-electricity'!$A5,'Industry Fuel Use'!$B$2:$B$49,"electricity")</f>
        <v>83578040827580.781</v>
      </c>
      <c r="X5" s="8">
        <f>SUMIFS('Industry Fuel Use'!Z$2:Z$49,'Industry Fuel Use'!$C$2:$C$49,'BIFUbC-electricity'!$A5,'Industry Fuel Use'!$B$2:$B$49,"electricity")</f>
        <v>83575353959935.641</v>
      </c>
      <c r="Y5" s="8">
        <f>SUMIFS('Industry Fuel Use'!AA$2:AA$49,'Industry Fuel Use'!$C$2:$C$49,'BIFUbC-electricity'!$A5,'Industry Fuel Use'!$B$2:$B$49,"electricity")</f>
        <v>83546694038387.688</v>
      </c>
      <c r="Z5" s="8">
        <f>SUMIFS('Industry Fuel Use'!AB$2:AB$49,'Industry Fuel Use'!$C$2:$C$49,'BIFUbC-electricity'!$A5,'Industry Fuel Use'!$B$2:$B$49,"electricity")</f>
        <v>83528781587420.219</v>
      </c>
      <c r="AA5" s="8">
        <f>SUMIFS('Industry Fuel Use'!AC$2:AC$49,'Industry Fuel Use'!$C$2:$C$49,'BIFUbC-electricity'!$A5,'Industry Fuel Use'!$B$2:$B$49,"electricity")</f>
        <v>83530908690972.609</v>
      </c>
      <c r="AB5" s="8">
        <f>SUMIFS('Industry Fuel Use'!AD$2:AD$49,'Industry Fuel Use'!$C$2:$C$49,'BIFUbC-electricity'!$A5,'Industry Fuel Use'!$B$2:$B$49,"electricity")</f>
        <v>83598818347198.063</v>
      </c>
      <c r="AC5" s="8">
        <f>SUMIFS('Industry Fuel Use'!AE$2:AE$49,'Industry Fuel Use'!$C$2:$C$49,'BIFUbC-electricity'!$A5,'Industry Fuel Use'!$B$2:$B$49,"electricity")</f>
        <v>83666783213183.359</v>
      </c>
      <c r="AD5" s="8">
        <f>SUMIFS('Industry Fuel Use'!AF$2:AF$49,'Industry Fuel Use'!$C$2:$C$49,'BIFUbC-electricity'!$A5,'Industry Fuel Use'!$B$2:$B$49,"electricity")</f>
        <v>83734803333813.391</v>
      </c>
      <c r="AE5" s="8">
        <f>SUMIFS('Industry Fuel Use'!AG$2:AG$49,'Industry Fuel Use'!$C$2:$C$49,'BIFUbC-electricity'!$A5,'Industry Fuel Use'!$B$2:$B$49,"electricity")</f>
        <v>83802878754009.547</v>
      </c>
      <c r="AF5" s="8">
        <f>SUMIFS('Industry Fuel Use'!AH$2:AH$49,'Industry Fuel Use'!$C$2:$C$49,'BIFUbC-electricity'!$A5,'Industry Fuel Use'!$B$2:$B$49,"electricity")</f>
        <v>83871009518729.734</v>
      </c>
      <c r="AG5" s="8">
        <f>SUMIFS('Industry Fuel Use'!AI$2:AI$49,'Industry Fuel Use'!$C$2:$C$49,'BIFUbC-electricity'!$A5,'Industry Fuel Use'!$B$2:$B$49,"electricity")</f>
        <v>83939195672968.391</v>
      </c>
      <c r="AH5" s="8">
        <f>SUMIFS('Industry Fuel Use'!AJ$2:AJ$49,'Industry Fuel Use'!$C$2:$C$49,'BIFUbC-electricity'!$A5,'Industry Fuel Use'!$B$2:$B$49,"electricity")</f>
        <v>84007437261756.563</v>
      </c>
      <c r="AI5" s="8">
        <f>SUMIFS('Industry Fuel Use'!AK$2:AK$49,'Industry Fuel Use'!$C$2:$C$49,'BIFUbC-electricity'!$A5,'Industry Fuel Use'!$B$2:$B$49,"electricity")</f>
        <v>84075734330161.891</v>
      </c>
      <c r="AJ5" s="8">
        <f>SUMIFS('Industry Fuel Use'!AL$2:AL$49,'Industry Fuel Use'!$C$2:$C$49,'BIFUbC-electricity'!$A5,'Industry Fuel Use'!$B$2:$B$49,"electricity")</f>
        <v>84144086923288.656</v>
      </c>
      <c r="AK5" s="8">
        <f>SUMIFS('Industry Fuel Use'!AM$2:AM$49,'Industry Fuel Use'!$C$2:$C$49,'BIFUbC-electricity'!$A5,'Industry Fuel Use'!$B$2:$B$49,"electricity")</f>
        <v>84212495086277.813</v>
      </c>
    </row>
    <row r="6" spans="1:37" x14ac:dyDescent="0.25">
      <c r="A6" s="4" t="s">
        <v>10</v>
      </c>
      <c r="B6" s="8">
        <f>SUMIFS('Industry Fuel Use'!D$2:D$49,'Industry Fuel Use'!$C$2:$C$49,'BIFUbC-electricity'!$A6,'Industry Fuel Use'!$B$2:$B$49,"electricity")</f>
        <v>107672024832000</v>
      </c>
      <c r="C6" s="8">
        <f>SUMIFS('Industry Fuel Use'!E$2:E$49,'Industry Fuel Use'!$C$2:$C$49,'BIFUbC-electricity'!$A6,'Industry Fuel Use'!$B$2:$B$49,"electricity")</f>
        <v>111126199282325.28</v>
      </c>
      <c r="D6" s="8">
        <f>SUMIFS('Industry Fuel Use'!F$2:F$49,'Industry Fuel Use'!$C$2:$C$49,'BIFUbC-electricity'!$A6,'Industry Fuel Use'!$B$2:$B$49,"electricity")</f>
        <v>114297561566916.86</v>
      </c>
      <c r="E6" s="8">
        <f>SUMIFS('Industry Fuel Use'!G$2:G$49,'Industry Fuel Use'!$C$2:$C$49,'BIFUbC-electricity'!$A6,'Industry Fuel Use'!$B$2:$B$49,"electricity")</f>
        <v>116614740555373.03</v>
      </c>
      <c r="F6" s="8">
        <f>SUMIFS('Industry Fuel Use'!H$2:H$49,'Industry Fuel Use'!$C$2:$C$49,'BIFUbC-electricity'!$A6,'Industry Fuel Use'!$B$2:$B$49,"electricity")</f>
        <v>118567955611327.06</v>
      </c>
      <c r="G6" s="8">
        <f>SUMIFS('Industry Fuel Use'!I$2:I$49,'Industry Fuel Use'!$C$2:$C$49,'BIFUbC-electricity'!$A6,'Industry Fuel Use'!$B$2:$B$49,"electricity")</f>
        <v>119691019439416.19</v>
      </c>
      <c r="H6" s="8">
        <f>SUMIFS('Industry Fuel Use'!J$2:J$49,'Industry Fuel Use'!$C$2:$C$49,'BIFUbC-electricity'!$A6,'Industry Fuel Use'!$B$2:$B$49,"electricity")</f>
        <v>120629663265342.75</v>
      </c>
      <c r="I6" s="8">
        <f>SUMIFS('Industry Fuel Use'!K$2:K$49,'Industry Fuel Use'!$C$2:$C$49,'BIFUbC-electricity'!$A6,'Industry Fuel Use'!$B$2:$B$49,"electricity")</f>
        <v>121719291172359.91</v>
      </c>
      <c r="J6" s="8">
        <f>SUMIFS('Industry Fuel Use'!L$2:L$49,'Industry Fuel Use'!$C$2:$C$49,'BIFUbC-electricity'!$A6,'Industry Fuel Use'!$B$2:$B$49,"electricity")</f>
        <v>123336405563371.78</v>
      </c>
      <c r="K6" s="8">
        <f>SUMIFS('Industry Fuel Use'!M$2:M$49,'Industry Fuel Use'!$C$2:$C$49,'BIFUbC-electricity'!$A6,'Industry Fuel Use'!$B$2:$B$49,"electricity")</f>
        <v>124567091262411.3</v>
      </c>
      <c r="L6" s="8">
        <f>SUMIFS('Industry Fuel Use'!N$2:N$49,'Industry Fuel Use'!$C$2:$C$49,'BIFUbC-electricity'!$A6,'Industry Fuel Use'!$B$2:$B$49,"electricity")</f>
        <v>125408039506455.7</v>
      </c>
      <c r="M6" s="8">
        <f>SUMIFS('Industry Fuel Use'!O$2:O$49,'Industry Fuel Use'!$C$2:$C$49,'BIFUbC-electricity'!$A6,'Industry Fuel Use'!$B$2:$B$49,"electricity")</f>
        <v>126042625425134.08</v>
      </c>
      <c r="N6" s="8">
        <f>SUMIFS('Industry Fuel Use'!P$2:P$49,'Industry Fuel Use'!$C$2:$C$49,'BIFUbC-electricity'!$A6,'Industry Fuel Use'!$B$2:$B$49,"electricity")</f>
        <v>126794933649253.31</v>
      </c>
      <c r="O6" s="8">
        <f>SUMIFS('Industry Fuel Use'!Q$2:Q$49,'Industry Fuel Use'!$C$2:$C$49,'BIFUbC-electricity'!$A6,'Industry Fuel Use'!$B$2:$B$49,"electricity")</f>
        <v>127428997131664.94</v>
      </c>
      <c r="P6" s="8">
        <f>SUMIFS('Industry Fuel Use'!R$2:R$49,'Industry Fuel Use'!$C$2:$C$49,'BIFUbC-electricity'!$A6,'Industry Fuel Use'!$B$2:$B$49,"electricity")</f>
        <v>127928794493521.92</v>
      </c>
      <c r="Q6" s="8">
        <f>SUMIFS('Industry Fuel Use'!S$2:S$49,'Industry Fuel Use'!$C$2:$C$49,'BIFUbC-electricity'!$A6,'Industry Fuel Use'!$B$2:$B$49,"electricity")</f>
        <v>128394633498040.22</v>
      </c>
      <c r="R6" s="8">
        <f>SUMIFS('Industry Fuel Use'!T$2:T$49,'Industry Fuel Use'!$C$2:$C$49,'BIFUbC-electricity'!$A6,'Industry Fuel Use'!$B$2:$B$49,"electricity")</f>
        <v>128886594315895.97</v>
      </c>
      <c r="S6" s="8">
        <f>SUMIFS('Industry Fuel Use'!U$2:U$49,'Industry Fuel Use'!$C$2:$C$49,'BIFUbC-electricity'!$A6,'Industry Fuel Use'!$B$2:$B$49,"electricity")</f>
        <v>129296358494449.81</v>
      </c>
      <c r="T6" s="8">
        <f>SUMIFS('Industry Fuel Use'!V$2:V$49,'Industry Fuel Use'!$C$2:$C$49,'BIFUbC-electricity'!$A6,'Industry Fuel Use'!$B$2:$B$49,"electricity")</f>
        <v>129566632189781.53</v>
      </c>
      <c r="U6" s="8">
        <f>SUMIFS('Industry Fuel Use'!W$2:W$49,'Industry Fuel Use'!$C$2:$C$49,'BIFUbC-electricity'!$A6,'Industry Fuel Use'!$B$2:$B$49,"electricity")</f>
        <v>129715700671227.39</v>
      </c>
      <c r="V6" s="8">
        <f>SUMIFS('Industry Fuel Use'!X$2:X$49,'Industry Fuel Use'!$C$2:$C$49,'BIFUbC-electricity'!$A6,'Industry Fuel Use'!$B$2:$B$49,"electricity")</f>
        <v>129869993515340.73</v>
      </c>
      <c r="W6" s="8">
        <f>SUMIFS('Industry Fuel Use'!Y$2:Y$49,'Industry Fuel Use'!$C$2:$C$49,'BIFUbC-electricity'!$A6,'Industry Fuel Use'!$B$2:$B$49,"electricity")</f>
        <v>130007742544340.34</v>
      </c>
      <c r="X6" s="8">
        <f>SUMIFS('Industry Fuel Use'!Z$2:Z$49,'Industry Fuel Use'!$C$2:$C$49,'BIFUbC-electricity'!$A6,'Industry Fuel Use'!$B$2:$B$49,"electricity")</f>
        <v>130003563054206.34</v>
      </c>
      <c r="Y6" s="8">
        <f>SUMIFS('Industry Fuel Use'!AA$2:AA$49,'Industry Fuel Use'!$C$2:$C$49,'BIFUbC-electricity'!$A6,'Industry Fuel Use'!$B$2:$B$49,"electricity")</f>
        <v>129958981826110.39</v>
      </c>
      <c r="Z6" s="8">
        <f>SUMIFS('Industry Fuel Use'!AB$2:AB$49,'Industry Fuel Use'!$C$2:$C$49,'BIFUbC-electricity'!$A6,'Industry Fuel Use'!$B$2:$B$49,"electricity")</f>
        <v>129931118558550.42</v>
      </c>
      <c r="AA6" s="8">
        <f>SUMIFS('Industry Fuel Use'!AC$2:AC$49,'Industry Fuel Use'!$C$2:$C$49,'BIFUbC-electricity'!$A6,'Industry Fuel Use'!$B$2:$B$49,"electricity")</f>
        <v>129934427321573.17</v>
      </c>
      <c r="AB6" s="8">
        <f>SUMIFS('Industry Fuel Use'!AD$2:AD$49,'Industry Fuel Use'!$C$2:$C$49,'BIFUbC-electricity'!$A6,'Industry Fuel Use'!$B$2:$B$49,"electricity")</f>
        <v>130040062498174.72</v>
      </c>
      <c r="AC6" s="8">
        <f>SUMIFS('Industry Fuel Use'!AE$2:AE$49,'Industry Fuel Use'!$C$2:$C$49,'BIFUbC-electricity'!$A6,'Industry Fuel Use'!$B$2:$B$49,"electricity")</f>
        <v>130145783554944.94</v>
      </c>
      <c r="AD6" s="8">
        <f>SUMIFS('Industry Fuel Use'!AF$2:AF$49,'Industry Fuel Use'!$C$2:$C$49,'BIFUbC-electricity'!$A6,'Industry Fuel Use'!$B$2:$B$49,"electricity")</f>
        <v>130251590561703.42</v>
      </c>
      <c r="AE6" s="8">
        <f>SUMIFS('Industry Fuel Use'!AG$2:AG$49,'Industry Fuel Use'!$C$2:$C$49,'BIFUbC-electricity'!$A6,'Industry Fuel Use'!$B$2:$B$49,"electricity")</f>
        <v>130357483588326.5</v>
      </c>
      <c r="AF6" s="8">
        <f>SUMIFS('Industry Fuel Use'!AH$2:AH$49,'Industry Fuel Use'!$C$2:$C$49,'BIFUbC-electricity'!$A6,'Industry Fuel Use'!$B$2:$B$49,"electricity")</f>
        <v>130463462704747.33</v>
      </c>
      <c r="AG6" s="8">
        <f>SUMIFS('Industry Fuel Use'!AI$2:AI$49,'Industry Fuel Use'!$C$2:$C$49,'BIFUbC-electricity'!$A6,'Industry Fuel Use'!$B$2:$B$49,"electricity")</f>
        <v>130569527980955.91</v>
      </c>
      <c r="AH6" s="8">
        <f>SUMIFS('Industry Fuel Use'!AJ$2:AJ$49,'Industry Fuel Use'!$C$2:$C$49,'BIFUbC-electricity'!$A6,'Industry Fuel Use'!$B$2:$B$49,"electricity")</f>
        <v>130675679486999.13</v>
      </c>
      <c r="AI6" s="8">
        <f>SUMIFS('Industry Fuel Use'!AK$2:AK$49,'Industry Fuel Use'!$C$2:$C$49,'BIFUbC-electricity'!$A6,'Industry Fuel Use'!$B$2:$B$49,"electricity")</f>
        <v>130781917292980.86</v>
      </c>
      <c r="AJ6" s="8">
        <f>SUMIFS('Industry Fuel Use'!AL$2:AL$49,'Industry Fuel Use'!$C$2:$C$49,'BIFUbC-electricity'!$A6,'Industry Fuel Use'!$B$2:$B$49,"electricity")</f>
        <v>130888241469061.94</v>
      </c>
      <c r="AK6" s="8">
        <f>SUMIFS('Industry Fuel Use'!AM$2:AM$49,'Industry Fuel Use'!$C$2:$C$49,'BIFUbC-electricity'!$A6,'Industry Fuel Use'!$B$2:$B$49,"electricity")</f>
        <v>130994652085460.25</v>
      </c>
    </row>
    <row r="7" spans="1:37" x14ac:dyDescent="0.25">
      <c r="A7" s="4" t="s">
        <v>11</v>
      </c>
      <c r="B7" s="8">
        <f>SUMIFS('Industry Fuel Use'!D$2:D$49,'Industry Fuel Use'!$C$2:$C$49,'BIFUbC-electricity'!$A7,'Industry Fuel Use'!$B$2:$B$49,"electricity")</f>
        <v>16902422700960</v>
      </c>
      <c r="C7" s="8">
        <f>SUMIFS('Industry Fuel Use'!E$2:E$49,'Industry Fuel Use'!$C$2:$C$49,'BIFUbC-electricity'!$A7,'Industry Fuel Use'!$B$2:$B$49,"electricity")</f>
        <v>17444661195437.559</v>
      </c>
      <c r="D7" s="8">
        <f>SUMIFS('Industry Fuel Use'!F$2:F$49,'Industry Fuel Use'!$C$2:$C$49,'BIFUbC-electricity'!$A7,'Industry Fuel Use'!$B$2:$B$49,"electricity")</f>
        <v>17942503656891.094</v>
      </c>
      <c r="E7" s="8">
        <f>SUMIFS('Industry Fuel Use'!G$2:G$49,'Industry Fuel Use'!$C$2:$C$49,'BIFUbC-electricity'!$A7,'Industry Fuel Use'!$B$2:$B$49,"electricity")</f>
        <v>18306255883133.516</v>
      </c>
      <c r="F7" s="8">
        <f>SUMIFS('Industry Fuel Use'!H$2:H$49,'Industry Fuel Use'!$C$2:$C$49,'BIFUbC-electricity'!$A7,'Industry Fuel Use'!$B$2:$B$49,"electricity")</f>
        <v>18612872820570.387</v>
      </c>
      <c r="G7" s="8">
        <f>SUMIFS('Industry Fuel Use'!I$2:I$49,'Industry Fuel Use'!$C$2:$C$49,'BIFUbC-electricity'!$A7,'Industry Fuel Use'!$B$2:$B$49,"electricity")</f>
        <v>18789172092104.832</v>
      </c>
      <c r="H7" s="8">
        <f>SUMIFS('Industry Fuel Use'!J$2:J$49,'Industry Fuel Use'!$C$2:$C$49,'BIFUbC-electricity'!$A7,'Industry Fuel Use'!$B$2:$B$49,"electricity")</f>
        <v>18936520994813.883</v>
      </c>
      <c r="I7" s="8">
        <f>SUMIFS('Industry Fuel Use'!K$2:K$49,'Industry Fuel Use'!$C$2:$C$49,'BIFUbC-electricity'!$A7,'Industry Fuel Use'!$B$2:$B$49,"electricity")</f>
        <v>19107571474266.676</v>
      </c>
      <c r="J7" s="8">
        <f>SUMIFS('Industry Fuel Use'!L$2:L$49,'Industry Fuel Use'!$C$2:$C$49,'BIFUbC-electricity'!$A7,'Industry Fuel Use'!$B$2:$B$49,"electricity")</f>
        <v>19361427116299.375</v>
      </c>
      <c r="K7" s="8">
        <f>SUMIFS('Industry Fuel Use'!M$2:M$49,'Industry Fuel Use'!$C$2:$C$49,'BIFUbC-electricity'!$A7,'Industry Fuel Use'!$B$2:$B$49,"electricity")</f>
        <v>19554620937346.664</v>
      </c>
      <c r="L7" s="8">
        <f>SUMIFS('Industry Fuel Use'!N$2:N$49,'Industry Fuel Use'!$C$2:$C$49,'BIFUbC-electricity'!$A7,'Industry Fuel Use'!$B$2:$B$49,"electricity")</f>
        <v>19686633525692.121</v>
      </c>
      <c r="M7" s="8">
        <f>SUMIFS('Industry Fuel Use'!O$2:O$49,'Industry Fuel Use'!$C$2:$C$49,'BIFUbC-electricity'!$A7,'Industry Fuel Use'!$B$2:$B$49,"electricity")</f>
        <v>19786251225408.59</v>
      </c>
      <c r="N7" s="8">
        <f>SUMIFS('Industry Fuel Use'!P$2:P$49,'Industry Fuel Use'!$C$2:$C$49,'BIFUbC-electricity'!$A7,'Industry Fuel Use'!$B$2:$B$49,"electricity")</f>
        <v>19904349047245.898</v>
      </c>
      <c r="O7" s="8">
        <f>SUMIFS('Industry Fuel Use'!Q$2:Q$49,'Industry Fuel Use'!$C$2:$C$49,'BIFUbC-electricity'!$A7,'Industry Fuel Use'!$B$2:$B$49,"electricity")</f>
        <v>20003884734586.098</v>
      </c>
      <c r="P7" s="8">
        <f>SUMIFS('Industry Fuel Use'!R$2:R$49,'Industry Fuel Use'!$C$2:$C$49,'BIFUbC-electricity'!$A7,'Industry Fuel Use'!$B$2:$B$49,"electricity")</f>
        <v>20082343241223.387</v>
      </c>
      <c r="Q7" s="8">
        <f>SUMIFS('Industry Fuel Use'!S$2:S$49,'Industry Fuel Use'!$C$2:$C$49,'BIFUbC-electricity'!$A7,'Industry Fuel Use'!$B$2:$B$49,"electricity")</f>
        <v>20155470943402.738</v>
      </c>
      <c r="R7" s="8">
        <f>SUMIFS('Industry Fuel Use'!T$2:T$49,'Industry Fuel Use'!$C$2:$C$49,'BIFUbC-electricity'!$A7,'Industry Fuel Use'!$B$2:$B$49,"electricity")</f>
        <v>20232699264395.887</v>
      </c>
      <c r="S7" s="8">
        <f>SUMIFS('Industry Fuel Use'!U$2:U$49,'Industry Fuel Use'!$C$2:$C$49,'BIFUbC-electricity'!$A7,'Industry Fuel Use'!$B$2:$B$49,"electricity")</f>
        <v>20297024304854.961</v>
      </c>
      <c r="T7" s="8">
        <f>SUMIFS('Industry Fuel Use'!V$2:V$49,'Industry Fuel Use'!$C$2:$C$49,'BIFUbC-electricity'!$A7,'Industry Fuel Use'!$B$2:$B$49,"electricity")</f>
        <v>20339452040848.367</v>
      </c>
      <c r="U7" s="8">
        <f>SUMIFS('Industry Fuel Use'!W$2:W$49,'Industry Fuel Use'!$C$2:$C$49,'BIFUbC-electricity'!$A7,'Industry Fuel Use'!$B$2:$B$49,"electricity")</f>
        <v>20362852905545.758</v>
      </c>
      <c r="V7" s="8">
        <f>SUMIFS('Industry Fuel Use'!X$2:X$49,'Industry Fuel Use'!$C$2:$C$49,'BIFUbC-electricity'!$A7,'Industry Fuel Use'!$B$2:$B$49,"electricity")</f>
        <v>20387073894005.91</v>
      </c>
      <c r="W7" s="8">
        <f>SUMIFS('Industry Fuel Use'!Y$2:Y$49,'Industry Fuel Use'!$C$2:$C$49,'BIFUbC-electricity'!$A7,'Industry Fuel Use'!$B$2:$B$49,"electricity")</f>
        <v>20408697823883.992</v>
      </c>
      <c r="X7" s="8">
        <f>SUMIFS('Industry Fuel Use'!Z$2:Z$49,'Industry Fuel Use'!$C$2:$C$49,'BIFUbC-electricity'!$A7,'Industry Fuel Use'!$B$2:$B$49,"electricity")</f>
        <v>20408041724873.781</v>
      </c>
      <c r="Y7" s="8">
        <f>SUMIFS('Industry Fuel Use'!AA$2:AA$49,'Industry Fuel Use'!$C$2:$C$49,'BIFUbC-electricity'!$A7,'Industry Fuel Use'!$B$2:$B$49,"electricity")</f>
        <v>20401043335431.574</v>
      </c>
      <c r="Z7" s="8">
        <f>SUMIFS('Industry Fuel Use'!AB$2:AB$49,'Industry Fuel Use'!$C$2:$C$49,'BIFUbC-electricity'!$A7,'Industry Fuel Use'!$B$2:$B$49,"electricity")</f>
        <v>20396669342030.188</v>
      </c>
      <c r="AA7" s="8">
        <f>SUMIFS('Industry Fuel Use'!AC$2:AC$49,'Industry Fuel Use'!$C$2:$C$49,'BIFUbC-electricity'!$A7,'Industry Fuel Use'!$B$2:$B$49,"electricity")</f>
        <v>20397188753746.605</v>
      </c>
      <c r="AB7" s="8">
        <f>SUMIFS('Industry Fuel Use'!AD$2:AD$49,'Industry Fuel Use'!$C$2:$C$49,'BIFUbC-electricity'!$A7,'Industry Fuel Use'!$B$2:$B$49,"electricity")</f>
        <v>20413771430721.391</v>
      </c>
      <c r="AC7" s="8">
        <f>SUMIFS('Industry Fuel Use'!AE$2:AE$49,'Industry Fuel Use'!$C$2:$C$49,'BIFUbC-electricity'!$A7,'Industry Fuel Use'!$B$2:$B$49,"electricity")</f>
        <v>20430367589219.484</v>
      </c>
      <c r="AD7" s="8">
        <f>SUMIFS('Industry Fuel Use'!AF$2:AF$49,'Industry Fuel Use'!$C$2:$C$49,'BIFUbC-electricity'!$A7,'Industry Fuel Use'!$B$2:$B$49,"electricity")</f>
        <v>20446977240201.211</v>
      </c>
      <c r="AE7" s="8">
        <f>SUMIFS('Industry Fuel Use'!AG$2:AG$49,'Industry Fuel Use'!$C$2:$C$49,'BIFUbC-electricity'!$A7,'Industry Fuel Use'!$B$2:$B$49,"electricity")</f>
        <v>20463600394635.801</v>
      </c>
      <c r="AF7" s="8">
        <f>SUMIFS('Industry Fuel Use'!AH$2:AH$49,'Industry Fuel Use'!$C$2:$C$49,'BIFUbC-electricity'!$A7,'Industry Fuel Use'!$B$2:$B$49,"electricity")</f>
        <v>20480237063501.402</v>
      </c>
      <c r="AG7" s="8">
        <f>SUMIFS('Industry Fuel Use'!AI$2:AI$49,'Industry Fuel Use'!$C$2:$C$49,'BIFUbC-electricity'!$A7,'Industry Fuel Use'!$B$2:$B$49,"electricity")</f>
        <v>20496887257785.094</v>
      </c>
      <c r="AH7" s="8">
        <f>SUMIFS('Industry Fuel Use'!AJ$2:AJ$49,'Industry Fuel Use'!$C$2:$C$49,'BIFUbC-electricity'!$A7,'Industry Fuel Use'!$B$2:$B$49,"electricity")</f>
        <v>20513550988482.883</v>
      </c>
      <c r="AI7" s="8">
        <f>SUMIFS('Industry Fuel Use'!AK$2:AK$49,'Industry Fuel Use'!$C$2:$C$49,'BIFUbC-electricity'!$A7,'Industry Fuel Use'!$B$2:$B$49,"electricity")</f>
        <v>20530228266599.715</v>
      </c>
      <c r="AJ7" s="8">
        <f>SUMIFS('Industry Fuel Use'!AL$2:AL$49,'Industry Fuel Use'!$C$2:$C$49,'BIFUbC-electricity'!$A7,'Industry Fuel Use'!$B$2:$B$49,"electricity")</f>
        <v>20546919103149.484</v>
      </c>
      <c r="AK7" s="8">
        <f>SUMIFS('Industry Fuel Use'!AM$2:AM$49,'Industry Fuel Use'!$C$2:$C$49,'BIFUbC-electricity'!$A7,'Industry Fuel Use'!$B$2:$B$49,"electricity")</f>
        <v>20563623509155.039</v>
      </c>
    </row>
    <row r="8" spans="1:37" x14ac:dyDescent="0.25">
      <c r="A8" s="4" t="s">
        <v>14</v>
      </c>
      <c r="B8" s="8">
        <f>SUMIFS('Industry Fuel Use'!D$2:D$49,'Industry Fuel Use'!$C$2:$C$49,'BIFUbC-electricity'!$A8,'Industry Fuel Use'!$B$2:$B$49,"electricity")</f>
        <v>33194451176640</v>
      </c>
      <c r="C8" s="8">
        <f>SUMIFS('Industry Fuel Use'!E$2:E$49,'Industry Fuel Use'!$C$2:$C$49,'BIFUbC-electricity'!$A8,'Industry Fuel Use'!$B$2:$B$49,"electricity")</f>
        <v>34259346401985.879</v>
      </c>
      <c r="D8" s="8">
        <f>SUMIFS('Industry Fuel Use'!F$2:F$49,'Industry Fuel Use'!$C$2:$C$49,'BIFUbC-electricity'!$A8,'Industry Fuel Use'!$B$2:$B$49,"electricity")</f>
        <v>35237052827434.523</v>
      </c>
      <c r="E8" s="8">
        <f>SUMIFS('Industry Fuel Use'!G$2:G$49,'Industry Fuel Use'!$C$2:$C$49,'BIFUbC-electricity'!$A8,'Industry Fuel Use'!$B$2:$B$49,"electricity")</f>
        <v>35951421159597.484</v>
      </c>
      <c r="F8" s="8">
        <f>SUMIFS('Industry Fuel Use'!H$2:H$49,'Industry Fuel Use'!$C$2:$C$49,'BIFUbC-electricity'!$A8,'Industry Fuel Use'!$B$2:$B$49,"electricity")</f>
        <v>36553582230808.953</v>
      </c>
      <c r="G8" s="8">
        <f>SUMIFS('Industry Fuel Use'!I$2:I$49,'Industry Fuel Use'!$C$2:$C$49,'BIFUbC-electricity'!$A8,'Industry Fuel Use'!$B$2:$B$49,"electricity")</f>
        <v>36899814109218.609</v>
      </c>
      <c r="H8" s="8">
        <f>SUMIFS('Industry Fuel Use'!J$2:J$49,'Industry Fuel Use'!$C$2:$C$49,'BIFUbC-electricity'!$A8,'Industry Fuel Use'!$B$2:$B$49,"electricity")</f>
        <v>37189190729567.195</v>
      </c>
      <c r="I8" s="8">
        <f>SUMIFS('Industry Fuel Use'!K$2:K$49,'Industry Fuel Use'!$C$2:$C$49,'BIFUbC-electricity'!$A8,'Industry Fuel Use'!$B$2:$B$49,"electricity")</f>
        <v>37525114572521.031</v>
      </c>
      <c r="J8" s="8">
        <f>SUMIFS('Industry Fuel Use'!L$2:L$49,'Industry Fuel Use'!$C$2:$C$49,'BIFUbC-electricity'!$A8,'Industry Fuel Use'!$B$2:$B$49,"electricity")</f>
        <v>38023658412327.523</v>
      </c>
      <c r="K8" s="8">
        <f>SUMIFS('Industry Fuel Use'!M$2:M$49,'Industry Fuel Use'!$C$2:$C$49,'BIFUbC-electricity'!$A8,'Industry Fuel Use'!$B$2:$B$49,"electricity")</f>
        <v>38403069279860.641</v>
      </c>
      <c r="L8" s="8">
        <f>SUMIFS('Industry Fuel Use'!N$2:N$49,'Industry Fuel Use'!$C$2:$C$49,'BIFUbC-electricity'!$A8,'Industry Fuel Use'!$B$2:$B$49,"electricity")</f>
        <v>38662327109111.727</v>
      </c>
      <c r="M8" s="8">
        <f>SUMIFS('Industry Fuel Use'!O$2:O$49,'Industry Fuel Use'!$C$2:$C$49,'BIFUbC-electricity'!$A8,'Industry Fuel Use'!$B$2:$B$49,"electricity")</f>
        <v>38857965032033.844</v>
      </c>
      <c r="N8" s="8">
        <f>SUMIFS('Industry Fuel Use'!P$2:P$49,'Industry Fuel Use'!$C$2:$C$49,'BIFUbC-electricity'!$A8,'Industry Fuel Use'!$B$2:$B$49,"electricity")</f>
        <v>39089895829790.047</v>
      </c>
      <c r="O8" s="8">
        <f>SUMIFS('Industry Fuel Use'!Q$2:Q$49,'Industry Fuel Use'!$C$2:$C$49,'BIFUbC-electricity'!$A8,'Industry Fuel Use'!$B$2:$B$49,"electricity")</f>
        <v>39285372689658.18</v>
      </c>
      <c r="P8" s="8">
        <f>SUMIFS('Industry Fuel Use'!R$2:R$49,'Industry Fuel Use'!$C$2:$C$49,'BIFUbC-electricity'!$A8,'Industry Fuel Use'!$B$2:$B$49,"electricity")</f>
        <v>39439456344648.984</v>
      </c>
      <c r="Q8" s="8">
        <f>SUMIFS('Industry Fuel Use'!S$2:S$49,'Industry Fuel Use'!$C$2:$C$49,'BIFUbC-electricity'!$A8,'Industry Fuel Use'!$B$2:$B$49,"electricity")</f>
        <v>39583070901129.969</v>
      </c>
      <c r="R8" s="8">
        <f>SUMIFS('Industry Fuel Use'!T$2:T$49,'Industry Fuel Use'!$C$2:$C$49,'BIFUbC-electricity'!$A8,'Industry Fuel Use'!$B$2:$B$49,"electricity")</f>
        <v>39734738610310.813</v>
      </c>
      <c r="S8" s="8">
        <f>SUMIFS('Industry Fuel Use'!U$2:U$49,'Industry Fuel Use'!$C$2:$C$49,'BIFUbC-electricity'!$A8,'Industry Fuel Use'!$B$2:$B$49,"electricity")</f>
        <v>39861065732329.406</v>
      </c>
      <c r="T8" s="8">
        <f>SUMIFS('Industry Fuel Use'!V$2:V$49,'Industry Fuel Use'!$C$2:$C$49,'BIFUbC-electricity'!$A8,'Industry Fuel Use'!$B$2:$B$49,"electricity")</f>
        <v>39944389018930.711</v>
      </c>
      <c r="U8" s="8">
        <f>SUMIFS('Industry Fuel Use'!W$2:W$49,'Industry Fuel Use'!$C$2:$C$49,'BIFUbC-electricity'!$A8,'Industry Fuel Use'!$B$2:$B$49,"electricity")</f>
        <v>39990345677004.625</v>
      </c>
      <c r="V8" s="8">
        <f>SUMIFS('Industry Fuel Use'!X$2:X$49,'Industry Fuel Use'!$C$2:$C$49,'BIFUbC-electricity'!$A8,'Industry Fuel Use'!$B$2:$B$49,"electricity")</f>
        <v>40037912965618.516</v>
      </c>
      <c r="W8" s="8">
        <f>SUMIFS('Industry Fuel Use'!Y$2:Y$49,'Industry Fuel Use'!$C$2:$C$49,'BIFUbC-electricity'!$A8,'Industry Fuel Use'!$B$2:$B$49,"electricity")</f>
        <v>40080379924189.148</v>
      </c>
      <c r="X8" s="8">
        <f>SUMIFS('Industry Fuel Use'!Z$2:Z$49,'Industry Fuel Use'!$C$2:$C$49,'BIFUbC-electricity'!$A8,'Industry Fuel Use'!$B$2:$B$49,"electricity")</f>
        <v>40079091419757.172</v>
      </c>
      <c r="Y8" s="8">
        <f>SUMIFS('Industry Fuel Use'!AA$2:AA$49,'Industry Fuel Use'!$C$2:$C$49,'BIFUbC-electricity'!$A8,'Industry Fuel Use'!$B$2:$B$49,"electricity")</f>
        <v>40065347372482.734</v>
      </c>
      <c r="Z8" s="8">
        <f>SUMIFS('Industry Fuel Use'!AB$2:AB$49,'Industry Fuel Use'!$C$2:$C$49,'BIFUbC-electricity'!$A8,'Industry Fuel Use'!$B$2:$B$49,"electricity")</f>
        <v>40056757342936.203</v>
      </c>
      <c r="AA8" s="8">
        <f>SUMIFS('Industry Fuel Use'!AC$2:AC$49,'Industry Fuel Use'!$C$2:$C$49,'BIFUbC-electricity'!$A8,'Industry Fuel Use'!$B$2:$B$49,"electricity")</f>
        <v>40057777408944.852</v>
      </c>
      <c r="AB8" s="8">
        <f>SUMIFS('Industry Fuel Use'!AD$2:AD$49,'Industry Fuel Use'!$C$2:$C$49,'BIFUbC-electricity'!$A8,'Industry Fuel Use'!$B$2:$B$49,"electricity")</f>
        <v>40090343915590.445</v>
      </c>
      <c r="AC8" s="8">
        <f>SUMIFS('Industry Fuel Use'!AE$2:AE$49,'Industry Fuel Use'!$C$2:$C$49,'BIFUbC-electricity'!$A8,'Industry Fuel Use'!$B$2:$B$49,"electricity")</f>
        <v>40122936898426.773</v>
      </c>
      <c r="AD8" s="8">
        <f>SUMIFS('Industry Fuel Use'!AF$2:AF$49,'Industry Fuel Use'!$C$2:$C$49,'BIFUbC-electricity'!$A8,'Industry Fuel Use'!$B$2:$B$49,"electricity")</f>
        <v>40155556378978.672</v>
      </c>
      <c r="AE8" s="8">
        <f>SUMIFS('Industry Fuel Use'!AG$2:AG$49,'Industry Fuel Use'!$C$2:$C$49,'BIFUbC-electricity'!$A8,'Industry Fuel Use'!$B$2:$B$49,"electricity")</f>
        <v>40188202378788.477</v>
      </c>
      <c r="AF8" s="8">
        <f>SUMIFS('Industry Fuel Use'!AH$2:AH$49,'Industry Fuel Use'!$C$2:$C$49,'BIFUbC-electricity'!$A8,'Industry Fuel Use'!$B$2:$B$49,"electricity")</f>
        <v>40220874919416.031</v>
      </c>
      <c r="AG8" s="8">
        <f>SUMIFS('Industry Fuel Use'!AI$2:AI$49,'Industry Fuel Use'!$C$2:$C$49,'BIFUbC-electricity'!$A8,'Industry Fuel Use'!$B$2:$B$49,"electricity")</f>
        <v>40253574022438.711</v>
      </c>
      <c r="AH8" s="8">
        <f>SUMIFS('Industry Fuel Use'!AJ$2:AJ$49,'Industry Fuel Use'!$C$2:$C$49,'BIFUbC-electricity'!$A8,'Industry Fuel Use'!$B$2:$B$49,"electricity")</f>
        <v>40286299709451.438</v>
      </c>
      <c r="AI8" s="8">
        <f>SUMIFS('Industry Fuel Use'!AK$2:AK$49,'Industry Fuel Use'!$C$2:$C$49,'BIFUbC-electricity'!$A8,'Industry Fuel Use'!$B$2:$B$49,"electricity")</f>
        <v>40319052002066.688</v>
      </c>
      <c r="AJ8" s="8">
        <f>SUMIFS('Industry Fuel Use'!AL$2:AL$49,'Industry Fuel Use'!$C$2:$C$49,'BIFUbC-electricity'!$A8,'Industry Fuel Use'!$B$2:$B$49,"electricity")</f>
        <v>40351830921914.5</v>
      </c>
      <c r="AK8" s="8">
        <f>SUMIFS('Industry Fuel Use'!AM$2:AM$49,'Industry Fuel Use'!$C$2:$C$49,'BIFUbC-electricity'!$A8,'Industry Fuel Use'!$B$2:$B$49,"electricity")</f>
        <v>40384636490642.508</v>
      </c>
    </row>
    <row r="9" spans="1:37" x14ac:dyDescent="0.25">
      <c r="A9" s="4" t="s">
        <v>12</v>
      </c>
      <c r="B9" s="8">
        <f>SUMIFS('Industry Fuel Use'!D$2:D$49,'Industry Fuel Use'!$C$2:$C$49,'BIFUbC-electricity'!$A9,'Industry Fuel Use'!$B$2:$B$49,"electricity")</f>
        <v>443672246054880</v>
      </c>
      <c r="C9" s="8">
        <f>SUMIFS('Industry Fuel Use'!E$2:E$49,'Industry Fuel Use'!$C$2:$C$49,'BIFUbC-electricity'!$A9,'Industry Fuel Use'!$B$2:$B$49,"electricity")</f>
        <v>457905482023390.63</v>
      </c>
      <c r="D9" s="8">
        <f>SUMIFS('Industry Fuel Use'!F$2:F$49,'Industry Fuel Use'!$C$2:$C$49,'BIFUbC-electricity'!$A9,'Industry Fuel Use'!$B$2:$B$49,"electricity")</f>
        <v>470973365069649.75</v>
      </c>
      <c r="E9" s="8">
        <f>SUMIFS('Industry Fuel Use'!G$2:G$49,'Industry Fuel Use'!$C$2:$C$49,'BIFUbC-electricity'!$A9,'Industry Fuel Use'!$B$2:$B$49,"electricity")</f>
        <v>480521509148147.56</v>
      </c>
      <c r="F9" s="8">
        <f>SUMIFS('Industry Fuel Use'!H$2:H$49,'Industry Fuel Use'!$C$2:$C$49,'BIFUbC-electricity'!$A9,'Industry Fuel Use'!$B$2:$B$49,"electricity")</f>
        <v>488569907162910.13</v>
      </c>
      <c r="G9" s="8">
        <f>SUMIFS('Industry Fuel Use'!I$2:I$49,'Industry Fuel Use'!$C$2:$C$49,'BIFUbC-electricity'!$A9,'Industry Fuel Use'!$B$2:$B$49,"electricity")</f>
        <v>493197592505028.88</v>
      </c>
      <c r="H9" s="8">
        <f>SUMIFS('Industry Fuel Use'!J$2:J$49,'Industry Fuel Use'!$C$2:$C$49,'BIFUbC-electricity'!$A9,'Industry Fuel Use'!$B$2:$B$49,"electricity")</f>
        <v>497065358669398.56</v>
      </c>
      <c r="I9" s="8">
        <f>SUMIFS('Industry Fuel Use'!K$2:K$49,'Industry Fuel Use'!$C$2:$C$49,'BIFUbC-electricity'!$A9,'Industry Fuel Use'!$B$2:$B$49,"electricity")</f>
        <v>501555268296571.31</v>
      </c>
      <c r="J9" s="8">
        <f>SUMIFS('Industry Fuel Use'!L$2:L$49,'Industry Fuel Use'!$C$2:$C$49,'BIFUbC-electricity'!$A9,'Industry Fuel Use'!$B$2:$B$49,"electricity")</f>
        <v>508218733343387.06</v>
      </c>
      <c r="K9" s="8">
        <f>SUMIFS('Industry Fuel Use'!M$2:M$49,'Industry Fuel Use'!$C$2:$C$49,'BIFUbC-electricity'!$A9,'Industry Fuel Use'!$B$2:$B$49,"electricity")</f>
        <v>513289884267988.31</v>
      </c>
      <c r="L9" s="8">
        <f>SUMIFS('Industry Fuel Use'!N$2:N$49,'Industry Fuel Use'!$C$2:$C$49,'BIFUbC-electricity'!$A9,'Industry Fuel Use'!$B$2:$B$49,"electricity")</f>
        <v>516755087015250.13</v>
      </c>
      <c r="M9" s="8">
        <f>SUMIFS('Industry Fuel Use'!O$2:O$49,'Industry Fuel Use'!$C$2:$C$49,'BIFUbC-electricity'!$A9,'Industry Fuel Use'!$B$2:$B$49,"electricity")</f>
        <v>519369955271829.5</v>
      </c>
      <c r="N9" s="8">
        <f>SUMIFS('Industry Fuel Use'!P$2:P$49,'Industry Fuel Use'!$C$2:$C$49,'BIFUbC-electricity'!$A9,'Industry Fuel Use'!$B$2:$B$49,"electricity")</f>
        <v>522469908858114.63</v>
      </c>
      <c r="O9" s="8">
        <f>SUMIFS('Industry Fuel Use'!Q$2:Q$49,'Industry Fuel Use'!$C$2:$C$49,'BIFUbC-electricity'!$A9,'Industry Fuel Use'!$B$2:$B$49,"electricity")</f>
        <v>525082624369148.13</v>
      </c>
      <c r="P9" s="8">
        <f>SUMIFS('Industry Fuel Use'!R$2:R$49,'Industry Fuel Use'!$C$2:$C$49,'BIFUbC-electricity'!$A9,'Industry Fuel Use'!$B$2:$B$49,"electricity")</f>
        <v>527142084274851.44</v>
      </c>
      <c r="Q9" s="8">
        <f>SUMIFS('Industry Fuel Use'!S$2:S$49,'Industry Fuel Use'!$C$2:$C$49,'BIFUbC-electricity'!$A9,'Industry Fuel Use'!$B$2:$B$49,"electricity")</f>
        <v>529061615720062.69</v>
      </c>
      <c r="R9" s="8">
        <f>SUMIFS('Industry Fuel Use'!T$2:T$49,'Industry Fuel Use'!$C$2:$C$49,'BIFUbC-electricity'!$A9,'Industry Fuel Use'!$B$2:$B$49,"electricity")</f>
        <v>531088784442575.56</v>
      </c>
      <c r="S9" s="8">
        <f>SUMIFS('Industry Fuel Use'!U$2:U$49,'Industry Fuel Use'!$C$2:$C$49,'BIFUbC-electricity'!$A9,'Industry Fuel Use'!$B$2:$B$49,"electricity")</f>
        <v>532777254532512.88</v>
      </c>
      <c r="T9" s="8">
        <f>SUMIFS('Industry Fuel Use'!V$2:V$49,'Industry Fuel Use'!$C$2:$C$49,'BIFUbC-electricity'!$A9,'Industry Fuel Use'!$B$2:$B$49,"electricity")</f>
        <v>533890941561659.75</v>
      </c>
      <c r="U9" s="8">
        <f>SUMIFS('Industry Fuel Use'!W$2:W$49,'Industry Fuel Use'!$C$2:$C$49,'BIFUbC-electricity'!$A9,'Industry Fuel Use'!$B$2:$B$49,"electricity")</f>
        <v>534505191624127.31</v>
      </c>
      <c r="V9" s="8">
        <f>SUMIFS('Industry Fuel Use'!X$2:X$49,'Industry Fuel Use'!$C$2:$C$49,'BIFUbC-electricity'!$A9,'Industry Fuel Use'!$B$2:$B$49,"electricity")</f>
        <v>535140969142055.31</v>
      </c>
      <c r="W9" s="8">
        <f>SUMIFS('Industry Fuel Use'!Y$2:Y$49,'Industry Fuel Use'!$C$2:$C$49,'BIFUbC-electricity'!$A9,'Industry Fuel Use'!$B$2:$B$49,"electricity")</f>
        <v>535708576384358.88</v>
      </c>
      <c r="X9" s="8">
        <f>SUMIFS('Industry Fuel Use'!Z$2:Z$49,'Industry Fuel Use'!$C$2:$C$49,'BIFUbC-electricity'!$A9,'Industry Fuel Use'!$B$2:$B$49,"electricity")</f>
        <v>535691354419990.63</v>
      </c>
      <c r="Y9" s="8">
        <f>SUMIFS('Industry Fuel Use'!AA$2:AA$49,'Industry Fuel Use'!$C$2:$C$49,'BIFUbC-electricity'!$A9,'Industry Fuel Use'!$B$2:$B$49,"electricity")</f>
        <v>535507653466729.38</v>
      </c>
      <c r="Z9" s="8">
        <f>SUMIFS('Industry Fuel Use'!AB$2:AB$49,'Industry Fuel Use'!$C$2:$C$49,'BIFUbC-electricity'!$A9,'Industry Fuel Use'!$B$2:$B$49,"electricity")</f>
        <v>535392840370940.94</v>
      </c>
      <c r="AA9" s="8">
        <f>SUMIFS('Industry Fuel Use'!AC$2:AC$49,'Industry Fuel Use'!$C$2:$C$49,'BIFUbC-electricity'!$A9,'Industry Fuel Use'!$B$2:$B$49,"electricity")</f>
        <v>535406474426065.88</v>
      </c>
      <c r="AB9" s="8">
        <f>SUMIFS('Industry Fuel Use'!AD$2:AD$49,'Industry Fuel Use'!$C$2:$C$49,'BIFUbC-electricity'!$A9,'Industry Fuel Use'!$B$2:$B$49,"electricity")</f>
        <v>535841753656101.13</v>
      </c>
      <c r="AC9" s="8">
        <f>SUMIFS('Industry Fuel Use'!AE$2:AE$49,'Industry Fuel Use'!$C$2:$C$49,'BIFUbC-electricity'!$A9,'Industry Fuel Use'!$B$2:$B$49,"electricity")</f>
        <v>536277386763082.5</v>
      </c>
      <c r="AD9" s="8">
        <f>SUMIFS('Industry Fuel Use'!AF$2:AF$49,'Industry Fuel Use'!$C$2:$C$49,'BIFUbC-electricity'!$A9,'Industry Fuel Use'!$B$2:$B$49,"electricity")</f>
        <v>536713374034707.81</v>
      </c>
      <c r="AE9" s="8">
        <f>SUMIFS('Industry Fuel Use'!AG$2:AG$49,'Industry Fuel Use'!$C$2:$C$49,'BIFUbC-electricity'!$A9,'Industry Fuel Use'!$B$2:$B$49,"electricity")</f>
        <v>537149715758908.81</v>
      </c>
      <c r="AF9" s="8">
        <f>SUMIFS('Industry Fuel Use'!AH$2:AH$49,'Industry Fuel Use'!$C$2:$C$49,'BIFUbC-electricity'!$A9,'Industry Fuel Use'!$B$2:$B$49,"electricity")</f>
        <v>537586412223851.31</v>
      </c>
      <c r="AG9" s="8">
        <f>SUMIFS('Industry Fuel Use'!AI$2:AI$49,'Industry Fuel Use'!$C$2:$C$49,'BIFUbC-electricity'!$A9,'Industry Fuel Use'!$B$2:$B$49,"electricity")</f>
        <v>538023463717935.44</v>
      </c>
      <c r="AH9" s="8">
        <f>SUMIFS('Industry Fuel Use'!AJ$2:AJ$49,'Industry Fuel Use'!$C$2:$C$49,'BIFUbC-electricity'!$A9,'Industry Fuel Use'!$B$2:$B$49,"electricity")</f>
        <v>538460870529795.69</v>
      </c>
      <c r="AI9" s="8">
        <f>SUMIFS('Industry Fuel Use'!AK$2:AK$49,'Industry Fuel Use'!$C$2:$C$49,'BIFUbC-electricity'!$A9,'Industry Fuel Use'!$B$2:$B$49,"electricity")</f>
        <v>538898632948301.31</v>
      </c>
      <c r="AJ9" s="8">
        <f>SUMIFS('Industry Fuel Use'!AL$2:AL$49,'Industry Fuel Use'!$C$2:$C$49,'BIFUbC-electricity'!$A9,'Industry Fuel Use'!$B$2:$B$49,"electricity")</f>
        <v>539336751262556.38</v>
      </c>
      <c r="AK9" s="8">
        <f>SUMIFS('Industry Fuel Use'!AM$2:AM$49,'Industry Fuel Use'!$C$2:$C$49,'BIFUbC-electricity'!$A9,'Industry Fuel Use'!$B$2:$B$49,"electricity")</f>
        <v>539775225761900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L9"/>
  <sheetViews>
    <sheetView workbookViewId="0">
      <selection activeCell="B2" sqref="B2"/>
    </sheetView>
  </sheetViews>
  <sheetFormatPr defaultColWidth="9.140625" defaultRowHeight="15" x14ac:dyDescent="0.25"/>
  <cols>
    <col min="1" max="1" width="39.85546875" style="4" customWidth="1"/>
    <col min="2" max="2" width="11.85546875" style="4" bestFit="1" customWidth="1"/>
    <col min="3" max="16384" width="9.140625" style="4"/>
  </cols>
  <sheetData>
    <row r="1" spans="1:38"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row>
    <row r="2" spans="1:38" x14ac:dyDescent="0.25">
      <c r="A2" s="4" t="s">
        <v>6</v>
      </c>
      <c r="B2" s="8">
        <f>SUMIFS('Industry Fuel Use'!D$2:D$49,'Industry Fuel Use'!$C$2:$C$49,'BIFUbC-electricity'!$A2,'Industry Fuel Use'!$B$2:$B$49,"coal")</f>
        <v>19639718543520</v>
      </c>
      <c r="C2" s="8">
        <f>SUMIFS('Industry Fuel Use'!E$2:E$49,'Industry Fuel Use'!$C$2:$C$49,'BIFUbC-electricity'!$A2,'Industry Fuel Use'!$B$2:$B$49,"coal")</f>
        <v>20269770909586.816</v>
      </c>
      <c r="D2" s="8">
        <f>SUMIFS('Industry Fuel Use'!F$2:F$49,'Industry Fuel Use'!$C$2:$C$49,'BIFUbC-electricity'!$A2,'Industry Fuel Use'!$B$2:$B$49,"coal")</f>
        <v>20848237440388.066</v>
      </c>
      <c r="E2" s="8">
        <f>SUMIFS('Industry Fuel Use'!G$2:G$49,'Industry Fuel Use'!$C$2:$C$49,'BIFUbC-electricity'!$A2,'Industry Fuel Use'!$B$2:$B$49,"coal")</f>
        <v>21270898231055.32</v>
      </c>
      <c r="F2" s="8">
        <f>SUMIFS('Industry Fuel Use'!H$2:H$49,'Industry Fuel Use'!$C$2:$C$49,'BIFUbC-electricity'!$A2,'Industry Fuel Use'!$B$2:$B$49,"coal")</f>
        <v>21627170847027.363</v>
      </c>
      <c r="G2" s="8">
        <f>SUMIFS('Industry Fuel Use'!I$2:I$49,'Industry Fuel Use'!$C$2:$C$49,'BIFUbC-electricity'!$A2,'Industry Fuel Use'!$B$2:$B$49,"coal")</f>
        <v>21832021248275.906</v>
      </c>
      <c r="H2" s="8">
        <f>SUMIFS('Industry Fuel Use'!J$2:J$49,'Industry Fuel Use'!$C$2:$C$49,'BIFUbC-electricity'!$A2,'Industry Fuel Use'!$B$2:$B$49,"coal")</f>
        <v>22003232856700.414</v>
      </c>
      <c r="I2" s="8">
        <f>SUMIFS('Industry Fuel Use'!K$2:K$49,'Industry Fuel Use'!$C$2:$C$49,'BIFUbC-electricity'!$A2,'Industry Fuel Use'!$B$2:$B$49,"coal")</f>
        <v>22201984439986.531</v>
      </c>
      <c r="J2" s="8">
        <f>SUMIFS('Industry Fuel Use'!L$2:L$49,'Industry Fuel Use'!$C$2:$C$49,'BIFUbC-electricity'!$A2,'Industry Fuel Use'!$B$2:$B$49,"coal")</f>
        <v>22496951229565.379</v>
      </c>
      <c r="K2" s="8">
        <f>SUMIFS('Industry Fuel Use'!M$2:M$49,'Industry Fuel Use'!$C$2:$C$49,'BIFUbC-electricity'!$A2,'Industry Fuel Use'!$B$2:$B$49,"coal")</f>
        <v>22721432201130.5</v>
      </c>
      <c r="L2" s="8">
        <f>SUMIFS('Industry Fuel Use'!N$2:N$49,'Industry Fuel Use'!$C$2:$C$49,'BIFUbC-electricity'!$A2,'Industry Fuel Use'!$B$2:$B$49,"coal")</f>
        <v>22874823825821.027</v>
      </c>
      <c r="M2" s="8">
        <f>SUMIFS('Industry Fuel Use'!O$2:O$49,'Industry Fuel Use'!$C$2:$C$49,'BIFUbC-electricity'!$A2,'Industry Fuel Use'!$B$2:$B$49,"coal")</f>
        <v>22990574308399.672</v>
      </c>
      <c r="N2" s="8">
        <f>SUMIFS('Industry Fuel Use'!P$2:P$49,'Industry Fuel Use'!$C$2:$C$49,'BIFUbC-electricity'!$A2,'Industry Fuel Use'!$B$2:$B$49,"coal")</f>
        <v>23127797712554.383</v>
      </c>
      <c r="O2" s="8">
        <f>SUMIFS('Industry Fuel Use'!Q$2:Q$49,'Industry Fuel Use'!$C$2:$C$49,'BIFUbC-electricity'!$A2,'Industry Fuel Use'!$B$2:$B$49,"coal")</f>
        <v>23243452901102.371</v>
      </c>
      <c r="P2" s="8">
        <f>SUMIFS('Industry Fuel Use'!R$2:R$49,'Industry Fuel Use'!$C$2:$C$49,'BIFUbC-electricity'!$A2,'Industry Fuel Use'!$B$2:$B$49,"coal")</f>
        <v>23334617523769.965</v>
      </c>
      <c r="Q2" s="8">
        <f>SUMIFS('Industry Fuel Use'!S$2:S$49,'Industry Fuel Use'!$C$2:$C$49,'BIFUbC-electricity'!$A2,'Industry Fuel Use'!$B$2:$B$49,"coal")</f>
        <v>23419588034444.465</v>
      </c>
      <c r="R2" s="8">
        <f>SUMIFS('Industry Fuel Use'!T$2:T$49,'Industry Fuel Use'!$C$2:$C$49,'BIFUbC-electricity'!$A2,'Industry Fuel Use'!$B$2:$B$49,"coal")</f>
        <v>23509323246652.117</v>
      </c>
      <c r="S2" s="8">
        <f>SUMIFS('Industry Fuel Use'!U$2:U$49,'Industry Fuel Use'!$C$2:$C$49,'BIFUbC-electricity'!$A2,'Industry Fuel Use'!$B$2:$B$49,"coal")</f>
        <v>23584065531368.789</v>
      </c>
      <c r="T2" s="8">
        <f>SUMIFS('Industry Fuel Use'!V$2:V$49,'Industry Fuel Use'!$C$2:$C$49,'BIFUbC-electricity'!$A2,'Industry Fuel Use'!$B$2:$B$49,"coal")</f>
        <v>23633364309898.445</v>
      </c>
      <c r="U2" s="8">
        <f>SUMIFS('Industry Fuel Use'!W$2:W$49,'Industry Fuel Use'!$C$2:$C$49,'BIFUbC-electricity'!$A2,'Industry Fuel Use'!$B$2:$B$49,"coal")</f>
        <v>23660554873314.281</v>
      </c>
      <c r="V2" s="8">
        <f>SUMIFS('Industry Fuel Use'!X$2:X$49,'Industry Fuel Use'!$C$2:$C$49,'BIFUbC-electricity'!$A2,'Industry Fuel Use'!$B$2:$B$49,"coal")</f>
        <v>23688698377036.758</v>
      </c>
      <c r="W2" s="8">
        <f>SUMIFS('Industry Fuel Use'!Y$2:Y$49,'Industry Fuel Use'!$C$2:$C$49,'BIFUbC-electricity'!$A2,'Industry Fuel Use'!$B$2:$B$49,"coal")</f>
        <v>23713824236454.898</v>
      </c>
      <c r="X2" s="8">
        <f>SUMIFS('Industry Fuel Use'!Z$2:Z$49,'Industry Fuel Use'!$C$2:$C$49,'BIFUbC-electricity'!$A2,'Industry Fuel Use'!$B$2:$B$49,"coal")</f>
        <v>23713061884209.59</v>
      </c>
      <c r="Y2" s="8">
        <f>SUMIFS('Industry Fuel Use'!AA$2:AA$49,'Industry Fuel Use'!$C$2:$C$49,'BIFUbC-electricity'!$A2,'Industry Fuel Use'!$B$2:$B$49,"coal")</f>
        <v>23704930126926.352</v>
      </c>
      <c r="Z2" s="8">
        <f>SUMIFS('Industry Fuel Use'!AB$2:AB$49,'Industry Fuel Use'!$C$2:$C$49,'BIFUbC-electricity'!$A2,'Industry Fuel Use'!$B$2:$B$49,"coal")</f>
        <v>23699847778624.324</v>
      </c>
      <c r="AA2" s="8">
        <f>SUMIFS('Industry Fuel Use'!AC$2:AC$49,'Industry Fuel Use'!$C$2:$C$49,'BIFUbC-electricity'!$A2,'Industry Fuel Use'!$B$2:$B$49,"coal")</f>
        <v>23700451307485.191</v>
      </c>
      <c r="AB2" s="8">
        <f>SUMIFS('Industry Fuel Use'!AD$2:AD$49,'Industry Fuel Use'!$C$2:$C$49,'BIFUbC-electricity'!$A2,'Industry Fuel Use'!$B$2:$B$49,"coal")</f>
        <v>23719719498456.676</v>
      </c>
      <c r="AC2" s="8">
        <f>SUMIFS('Industry Fuel Use'!AE$2:AE$49,'Industry Fuel Use'!$C$2:$C$49,'BIFUbC-electricity'!$A2,'Industry Fuel Use'!$B$2:$B$49,"coal")</f>
        <v>23739003354243.082</v>
      </c>
      <c r="AD2" s="8">
        <f>SUMIFS('Industry Fuel Use'!AF$2:AF$49,'Industry Fuel Use'!$C$2:$C$49,'BIFUbC-electricity'!$A2,'Industry Fuel Use'!$B$2:$B$49,"coal")</f>
        <v>23758302887579.723</v>
      </c>
      <c r="AE2" s="8">
        <f>SUMIFS('Industry Fuel Use'!AG$2:AG$49,'Industry Fuel Use'!$C$2:$C$49,'BIFUbC-electricity'!$A2,'Industry Fuel Use'!$B$2:$B$49,"coal")</f>
        <v>23777618111212.266</v>
      </c>
      <c r="AF2" s="8">
        <f>SUMIFS('Industry Fuel Use'!AH$2:AH$49,'Industry Fuel Use'!$C$2:$C$49,'BIFUbC-electricity'!$A2,'Industry Fuel Use'!$B$2:$B$49,"coal")</f>
        <v>23796949037896.738</v>
      </c>
      <c r="AG2" s="8">
        <f>SUMIFS('Industry Fuel Use'!AI$2:AI$49,'Industry Fuel Use'!$C$2:$C$49,'BIFUbC-electricity'!$A2,'Industry Fuel Use'!$B$2:$B$49,"coal")</f>
        <v>23816295680399.535</v>
      </c>
      <c r="AH2" s="8">
        <f>SUMIFS('Industry Fuel Use'!AJ$2:AJ$49,'Industry Fuel Use'!$C$2:$C$49,'BIFUbC-electricity'!$A2,'Industry Fuel Use'!$B$2:$B$49,"coal")</f>
        <v>23835658051497.438</v>
      </c>
      <c r="AI2" s="8">
        <f>SUMIFS('Industry Fuel Use'!AK$2:AK$49,'Industry Fuel Use'!$C$2:$C$49,'BIFUbC-electricity'!$A2,'Industry Fuel Use'!$B$2:$B$49,"coal")</f>
        <v>23855036163977.609</v>
      </c>
      <c r="AJ2" s="8">
        <f>SUMIFS('Industry Fuel Use'!AL$2:AL$49,'Industry Fuel Use'!$C$2:$C$49,'BIFUbC-electricity'!$A2,'Industry Fuel Use'!$B$2:$B$49,"coal")</f>
        <v>23874430030637.609</v>
      </c>
      <c r="AK2" s="8">
        <f>SUMIFS('Industry Fuel Use'!AM$2:AM$49,'Industry Fuel Use'!$C$2:$C$49,'BIFUbC-electricity'!$A2,'Industry Fuel Use'!$B$2:$B$49,"coal")</f>
        <v>23893839664285.402</v>
      </c>
    </row>
    <row r="3" spans="1:38" x14ac:dyDescent="0.25">
      <c r="A3" s="4" t="s">
        <v>7</v>
      </c>
      <c r="B3" s="8">
        <f>SUMIFS('Industry Fuel Use'!D$2:D$49,'Industry Fuel Use'!$C$2:$C$49,'BIFUbC-electricity'!$A3,'Industry Fuel Use'!$B$2:$B$49,"coal")</f>
        <v>12559967287715.045</v>
      </c>
      <c r="C3" s="8">
        <f>SUMIFS('Industry Fuel Use'!E$2:E$49,'Industry Fuel Use'!$C$2:$C$49,'BIFUbC-electricity'!$A3,'Industry Fuel Use'!$B$2:$B$49,"coal")</f>
        <v>12962897558320.051</v>
      </c>
      <c r="D3" s="8">
        <f>SUMIFS('Industry Fuel Use'!F$2:F$49,'Industry Fuel Use'!$C$2:$C$49,'BIFUbC-electricity'!$A3,'Industry Fuel Use'!$B$2:$B$49,"coal")</f>
        <v>13332837722574.539</v>
      </c>
      <c r="E3" s="8">
        <f>SUMIFS('Industry Fuel Use'!G$2:G$49,'Industry Fuel Use'!$C$2:$C$49,'BIFUbC-electricity'!$A3,'Industry Fuel Use'!$B$2:$B$49,"coal")</f>
        <v>13603137202315.914</v>
      </c>
      <c r="F3" s="8">
        <f>SUMIFS('Industry Fuel Use'!H$2:H$49,'Industry Fuel Use'!$C$2:$C$49,'BIFUbC-electricity'!$A3,'Industry Fuel Use'!$B$2:$B$49,"coal")</f>
        <v>13830980202825.406</v>
      </c>
      <c r="G3" s="8">
        <f>SUMIFS('Industry Fuel Use'!I$2:I$49,'Industry Fuel Use'!$C$2:$C$49,'BIFUbC-electricity'!$A3,'Industry Fuel Use'!$B$2:$B$49,"coal")</f>
        <v>13961985865297.383</v>
      </c>
      <c r="H3" s="8">
        <f>SUMIFS('Industry Fuel Use'!J$2:J$49,'Industry Fuel Use'!$C$2:$C$49,'BIFUbC-electricity'!$A3,'Industry Fuel Use'!$B$2:$B$49,"coal")</f>
        <v>14071478890684.879</v>
      </c>
      <c r="I3" s="8">
        <f>SUMIFS('Industry Fuel Use'!K$2:K$49,'Industry Fuel Use'!$C$2:$C$49,'BIFUbC-electricity'!$A3,'Industry Fuel Use'!$B$2:$B$49,"coal")</f>
        <v>14198584245016.895</v>
      </c>
      <c r="J3" s="8">
        <f>SUMIFS('Industry Fuel Use'!L$2:L$49,'Industry Fuel Use'!$C$2:$C$49,'BIFUbC-electricity'!$A3,'Industry Fuel Use'!$B$2:$B$49,"coal")</f>
        <v>14387221023077.801</v>
      </c>
      <c r="K3" s="8">
        <f>SUMIFS('Industry Fuel Use'!M$2:M$49,'Industry Fuel Use'!$C$2:$C$49,'BIFUbC-electricity'!$A3,'Industry Fuel Use'!$B$2:$B$49,"coal")</f>
        <v>14530780802375.287</v>
      </c>
      <c r="L3" s="8">
        <f>SUMIFS('Industry Fuel Use'!N$2:N$49,'Industry Fuel Use'!$C$2:$C$49,'BIFUbC-electricity'!$A3,'Industry Fuel Use'!$B$2:$B$49,"coal")</f>
        <v>14628877614916.326</v>
      </c>
      <c r="M3" s="8">
        <f>SUMIFS('Industry Fuel Use'!O$2:O$49,'Industry Fuel Use'!$C$2:$C$49,'BIFUbC-electricity'!$A3,'Industry Fuel Use'!$B$2:$B$49,"coal")</f>
        <v>14702902213156.035</v>
      </c>
      <c r="N3" s="8">
        <f>SUMIFS('Industry Fuel Use'!P$2:P$49,'Industry Fuel Use'!$C$2:$C$49,'BIFUbC-electricity'!$A3,'Industry Fuel Use'!$B$2:$B$49,"coal")</f>
        <v>14790659146305.199</v>
      </c>
      <c r="O3" s="8">
        <f>SUMIFS('Industry Fuel Use'!Q$2:Q$49,'Industry Fuel Use'!$C$2:$C$49,'BIFUbC-electricity'!$A3,'Industry Fuel Use'!$B$2:$B$49,"coal")</f>
        <v>14864622802230.223</v>
      </c>
      <c r="P3" s="8">
        <f>SUMIFS('Industry Fuel Use'!R$2:R$49,'Industry Fuel Use'!$C$2:$C$49,'BIFUbC-electricity'!$A3,'Industry Fuel Use'!$B$2:$B$49,"coal")</f>
        <v>14922924283280.707</v>
      </c>
      <c r="Q3" s="8">
        <f>SUMIFS('Industry Fuel Use'!S$2:S$49,'Industry Fuel Use'!$C$2:$C$49,'BIFUbC-electricity'!$A3,'Industry Fuel Use'!$B$2:$B$49,"coal")</f>
        <v>14977264513876.541</v>
      </c>
      <c r="R3" s="8">
        <f>SUMIFS('Industry Fuel Use'!T$2:T$49,'Industry Fuel Use'!$C$2:$C$49,'BIFUbC-electricity'!$A3,'Industry Fuel Use'!$B$2:$B$49,"coal")</f>
        <v>15034651860206.723</v>
      </c>
      <c r="S3" s="8">
        <f>SUMIFS('Industry Fuel Use'!U$2:U$49,'Industry Fuel Use'!$C$2:$C$49,'BIFUbC-electricity'!$A3,'Industry Fuel Use'!$B$2:$B$49,"coal")</f>
        <v>15082450949026.162</v>
      </c>
      <c r="T3" s="8">
        <f>SUMIFS('Industry Fuel Use'!V$2:V$49,'Industry Fuel Use'!$C$2:$C$49,'BIFUbC-electricity'!$A3,'Industry Fuel Use'!$B$2:$B$49,"coal")</f>
        <v>15113978439824.195</v>
      </c>
      <c r="U3" s="8">
        <f>SUMIFS('Industry Fuel Use'!W$2:W$49,'Industry Fuel Use'!$C$2:$C$49,'BIFUbC-electricity'!$A3,'Industry Fuel Use'!$B$2:$B$49,"coal")</f>
        <v>15131367313614.861</v>
      </c>
      <c r="V3" s="8">
        <f>SUMIFS('Industry Fuel Use'!X$2:X$49,'Industry Fuel Use'!$C$2:$C$49,'BIFUbC-electricity'!$A3,'Industry Fuel Use'!$B$2:$B$49,"coal")</f>
        <v>15149365610552.396</v>
      </c>
      <c r="W3" s="8">
        <f>SUMIFS('Industry Fuel Use'!Y$2:Y$49,'Industry Fuel Use'!$C$2:$C$49,'BIFUbC-electricity'!$A3,'Industry Fuel Use'!$B$2:$B$49,"coal")</f>
        <v>15165434067524.848</v>
      </c>
      <c r="X3" s="8">
        <f>SUMIFS('Industry Fuel Use'!Z$2:Z$49,'Industry Fuel Use'!$C$2:$C$49,'BIFUbC-electricity'!$A3,'Industry Fuel Use'!$B$2:$B$49,"coal")</f>
        <v>15164946529007.352</v>
      </c>
      <c r="Y3" s="8">
        <f>SUMIFS('Industry Fuel Use'!AA$2:AA$49,'Industry Fuel Use'!$C$2:$C$49,'BIFUbC-electricity'!$A3,'Industry Fuel Use'!$B$2:$B$49,"coal")</f>
        <v>15159746118154.068</v>
      </c>
      <c r="Z3" s="8">
        <f>SUMIFS('Industry Fuel Use'!AB$2:AB$49,'Industry Fuel Use'!$C$2:$C$49,'BIFUbC-electricity'!$A3,'Industry Fuel Use'!$B$2:$B$49,"coal")</f>
        <v>15156495861370.766</v>
      </c>
      <c r="AA3" s="8">
        <f>SUMIFS('Industry Fuel Use'!AC$2:AC$49,'Industry Fuel Use'!$C$2:$C$49,'BIFUbC-electricity'!$A3,'Industry Fuel Use'!$B$2:$B$49,"coal")</f>
        <v>15156881829363.783</v>
      </c>
      <c r="AB3" s="8">
        <f>SUMIFS('Industry Fuel Use'!AD$2:AD$49,'Industry Fuel Use'!$C$2:$C$49,'BIFUbC-electricity'!$A3,'Industry Fuel Use'!$B$2:$B$49,"coal")</f>
        <v>15169204197821.307</v>
      </c>
      <c r="AC3" s="8">
        <f>SUMIFS('Industry Fuel Use'!AE$2:AE$49,'Industry Fuel Use'!$C$2:$C$49,'BIFUbC-electricity'!$A3,'Industry Fuel Use'!$B$2:$B$49,"coal")</f>
        <v>15181536584220.918</v>
      </c>
      <c r="AD3" s="8">
        <f>SUMIFS('Industry Fuel Use'!AF$2:AF$49,'Industry Fuel Use'!$C$2:$C$49,'BIFUbC-electricity'!$A3,'Industry Fuel Use'!$B$2:$B$49,"coal")</f>
        <v>15193878996707.088</v>
      </c>
      <c r="AE3" s="8">
        <f>SUMIFS('Industry Fuel Use'!AG$2:AG$49,'Industry Fuel Use'!$C$2:$C$49,'BIFUbC-electricity'!$A3,'Industry Fuel Use'!$B$2:$B$49,"coal")</f>
        <v>15206231443430.906</v>
      </c>
      <c r="AF3" s="8">
        <f>SUMIFS('Industry Fuel Use'!AH$2:AH$49,'Industry Fuel Use'!$C$2:$C$49,'BIFUbC-electricity'!$A3,'Industry Fuel Use'!$B$2:$B$49,"coal")</f>
        <v>15218593932550.094</v>
      </c>
      <c r="AG3" s="8">
        <f>SUMIFS('Industry Fuel Use'!AI$2:AI$49,'Industry Fuel Use'!$C$2:$C$49,'BIFUbC-electricity'!$A3,'Industry Fuel Use'!$B$2:$B$49,"coal")</f>
        <v>15230966472229</v>
      </c>
      <c r="AH3" s="8">
        <f>SUMIFS('Industry Fuel Use'!AJ$2:AJ$49,'Industry Fuel Use'!$C$2:$C$49,'BIFUbC-electricity'!$A3,'Industry Fuel Use'!$B$2:$B$49,"coal")</f>
        <v>15243349070638.613</v>
      </c>
      <c r="AI3" s="8">
        <f>SUMIFS('Industry Fuel Use'!AK$2:AK$49,'Industry Fuel Use'!$C$2:$C$49,'BIFUbC-electricity'!$A3,'Industry Fuel Use'!$B$2:$B$49,"coal")</f>
        <v>15255741735956.564</v>
      </c>
      <c r="AJ3" s="8">
        <f>SUMIFS('Industry Fuel Use'!AL$2:AL$49,'Industry Fuel Use'!$C$2:$C$49,'BIFUbC-electricity'!$A3,'Industry Fuel Use'!$B$2:$B$49,"coal")</f>
        <v>15268144476367.133</v>
      </c>
      <c r="AK3" s="8">
        <f>SUMIFS('Industry Fuel Use'!AM$2:AM$49,'Industry Fuel Use'!$C$2:$C$49,'BIFUbC-electricity'!$A3,'Industry Fuel Use'!$B$2:$B$49,"coal")</f>
        <v>15280557300061.252</v>
      </c>
    </row>
    <row r="4" spans="1:38" x14ac:dyDescent="0.25">
      <c r="A4" s="4" t="s">
        <v>8</v>
      </c>
      <c r="B4" s="8">
        <f>SUMIFS('Industry Fuel Use'!D$2:D$49,'Industry Fuel Use'!$C$2:$C$49,'BIFUbC-electricity'!$A4,'Industry Fuel Use'!$B$2:$B$49,"coal")</f>
        <v>84289376481600</v>
      </c>
      <c r="C4" s="8">
        <f>SUMIFS('Industry Fuel Use'!E$2:E$49,'Industry Fuel Use'!$C$2:$C$49,'BIFUbC-electricity'!$A4,'Industry Fuel Use'!$B$2:$B$49,"coal")</f>
        <v>86993423434658.328</v>
      </c>
      <c r="D4" s="8">
        <f>SUMIFS('Industry Fuel Use'!F$2:F$49,'Industry Fuel Use'!$C$2:$C$49,'BIFUbC-electricity'!$A4,'Industry Fuel Use'!$B$2:$B$49,"coal")</f>
        <v>89476075265368.984</v>
      </c>
      <c r="E4" s="8">
        <f>SUMIFS('Industry Fuel Use'!G$2:G$49,'Industry Fuel Use'!$C$2:$C$49,'BIFUbC-electricity'!$A4,'Industry Fuel Use'!$B$2:$B$49,"coal")</f>
        <v>91290042936525.734</v>
      </c>
      <c r="F4" s="8">
        <f>SUMIFS('Industry Fuel Use'!H$2:H$49,'Industry Fuel Use'!$C$2:$C$49,'BIFUbC-electricity'!$A4,'Industry Fuel Use'!$B$2:$B$49,"coal")</f>
        <v>92819087082001.031</v>
      </c>
      <c r="G4" s="8">
        <f>SUMIFS('Industry Fuel Use'!I$2:I$49,'Industry Fuel Use'!$C$2:$C$49,'BIFUbC-electricity'!$A4,'Industry Fuel Use'!$B$2:$B$49,"coal")</f>
        <v>93698260200240.172</v>
      </c>
      <c r="H4" s="8">
        <f>SUMIFS('Industry Fuel Use'!J$2:J$49,'Industry Fuel Use'!$C$2:$C$49,'BIFUbC-electricity'!$A4,'Industry Fuel Use'!$B$2:$B$49,"coal")</f>
        <v>94433062976997.625</v>
      </c>
      <c r="I4" s="8">
        <f>SUMIFS('Industry Fuel Use'!K$2:K$49,'Industry Fuel Use'!$C$2:$C$49,'BIFUbC-electricity'!$A4,'Industry Fuel Use'!$B$2:$B$49,"coal")</f>
        <v>95286061302446.891</v>
      </c>
      <c r="J4" s="8">
        <f>SUMIFS('Industry Fuel Use'!L$2:L$49,'Industry Fuel Use'!$C$2:$C$49,'BIFUbC-electricity'!$A4,'Industry Fuel Use'!$B$2:$B$49,"coal")</f>
        <v>96551994249565.609</v>
      </c>
      <c r="K4" s="8">
        <f>SUMIFS('Industry Fuel Use'!M$2:M$49,'Industry Fuel Use'!$C$2:$C$49,'BIFUbC-electricity'!$A4,'Industry Fuel Use'!$B$2:$B$49,"coal")</f>
        <v>97515417482097.172</v>
      </c>
      <c r="L4" s="8">
        <f>SUMIFS('Industry Fuel Use'!N$2:N$49,'Industry Fuel Use'!$C$2:$C$49,'BIFUbC-electricity'!$A4,'Industry Fuel Use'!$B$2:$B$49,"coal")</f>
        <v>98173740786171.719</v>
      </c>
      <c r="M4" s="8">
        <f>SUMIFS('Industry Fuel Use'!O$2:O$49,'Industry Fuel Use'!$C$2:$C$49,'BIFUbC-electricity'!$A4,'Industry Fuel Use'!$B$2:$B$49,"coal")</f>
        <v>98670516540996.234</v>
      </c>
      <c r="N4" s="8">
        <f>SUMIFS('Industry Fuel Use'!P$2:P$49,'Industry Fuel Use'!$C$2:$C$49,'BIFUbC-electricity'!$A4,'Industry Fuel Use'!$B$2:$B$49,"coal")</f>
        <v>99259449378768.453</v>
      </c>
      <c r="O4" s="8">
        <f>SUMIFS('Industry Fuel Use'!Q$2:Q$49,'Industry Fuel Use'!$C$2:$C$49,'BIFUbC-electricity'!$A4,'Industry Fuel Use'!$B$2:$B$49,"coal")</f>
        <v>99755816152455.656</v>
      </c>
      <c r="P4" s="8">
        <f>SUMIFS('Industry Fuel Use'!R$2:R$49,'Industry Fuel Use'!$C$2:$C$49,'BIFUbC-electricity'!$A4,'Industry Fuel Use'!$B$2:$B$49,"coal")</f>
        <v>100147074773846</v>
      </c>
      <c r="Q4" s="8">
        <f>SUMIFS('Industry Fuel Use'!S$2:S$49,'Industry Fuel Use'!$C$2:$C$49,'BIFUbC-electricity'!$A4,'Industry Fuel Use'!$B$2:$B$49,"coal")</f>
        <v>100511749621309.13</v>
      </c>
      <c r="R4" s="8">
        <f>SUMIFS('Industry Fuel Use'!T$2:T$49,'Industry Fuel Use'!$C$2:$C$49,'BIFUbC-electricity'!$A4,'Industry Fuel Use'!$B$2:$B$49,"coal")</f>
        <v>100896873525639.33</v>
      </c>
      <c r="S4" s="8">
        <f>SUMIFS('Industry Fuel Use'!U$2:U$49,'Industry Fuel Use'!$C$2:$C$49,'BIFUbC-electricity'!$A4,'Industry Fuel Use'!$B$2:$B$49,"coal")</f>
        <v>101217651064361.11</v>
      </c>
      <c r="T4" s="8">
        <f>SUMIFS('Industry Fuel Use'!V$2:V$49,'Industry Fuel Use'!$C$2:$C$49,'BIFUbC-electricity'!$A4,'Industry Fuel Use'!$B$2:$B$49,"coal")</f>
        <v>101429230639412.61</v>
      </c>
      <c r="U4" s="8">
        <f>SUMIFS('Industry Fuel Use'!W$2:W$49,'Industry Fuel Use'!$C$2:$C$49,'BIFUbC-electricity'!$A4,'Industry Fuel Use'!$B$2:$B$49,"coal")</f>
        <v>101545926590600.81</v>
      </c>
      <c r="V4" s="8">
        <f>SUMIFS('Industry Fuel Use'!X$2:X$49,'Industry Fuel Use'!$C$2:$C$49,'BIFUbC-electricity'!$A4,'Industry Fuel Use'!$B$2:$B$49,"coal")</f>
        <v>101666712353162.44</v>
      </c>
      <c r="W4" s="8">
        <f>SUMIFS('Industry Fuel Use'!Y$2:Y$49,'Industry Fuel Use'!$C$2:$C$49,'BIFUbC-electricity'!$A4,'Industry Fuel Use'!$B$2:$B$49,"coal")</f>
        <v>101774547046374.89</v>
      </c>
      <c r="X4" s="8">
        <f>SUMIFS('Industry Fuel Use'!Z$2:Z$49,'Industry Fuel Use'!$C$2:$C$49,'BIFUbC-electricity'!$A4,'Industry Fuel Use'!$B$2:$B$49,"coal")</f>
        <v>101771275197276.16</v>
      </c>
      <c r="Y4" s="8">
        <f>SUMIFS('Industry Fuel Use'!AA$2:AA$49,'Industry Fuel Use'!$C$2:$C$49,'BIFUbC-electricity'!$A4,'Industry Fuel Use'!$B$2:$B$49,"coal")</f>
        <v>101736375473556.31</v>
      </c>
      <c r="Z4" s="8">
        <f>SUMIFS('Industry Fuel Use'!AB$2:AB$49,'Industry Fuel Use'!$C$2:$C$49,'BIFUbC-electricity'!$A4,'Industry Fuel Use'!$B$2:$B$49,"coal")</f>
        <v>101714563146231.42</v>
      </c>
      <c r="AA4" s="8">
        <f>SUMIFS('Industry Fuel Use'!AC$2:AC$49,'Industry Fuel Use'!$C$2:$C$49,'BIFUbC-electricity'!$A4,'Industry Fuel Use'!$B$2:$B$49,"coal")</f>
        <v>101717153360101.25</v>
      </c>
      <c r="AB4" s="8">
        <f>SUMIFS('Industry Fuel Use'!AD$2:AD$49,'Industry Fuel Use'!$C$2:$C$49,'BIFUbC-electricity'!$A4,'Industry Fuel Use'!$B$2:$B$49,"coal")</f>
        <v>101799848221502.44</v>
      </c>
      <c r="AC4" s="8">
        <f>SUMIFS('Industry Fuel Use'!AE$2:AE$49,'Industry Fuel Use'!$C$2:$C$49,'BIFUbC-electricity'!$A4,'Industry Fuel Use'!$B$2:$B$49,"coal")</f>
        <v>101882610312863.14</v>
      </c>
      <c r="AD4" s="8">
        <f>SUMIFS('Industry Fuel Use'!AF$2:AF$49,'Industry Fuel Use'!$C$2:$C$49,'BIFUbC-electricity'!$A4,'Industry Fuel Use'!$B$2:$B$49,"coal")</f>
        <v>101965439688840.53</v>
      </c>
      <c r="AE4" s="8">
        <f>SUMIFS('Industry Fuel Use'!AG$2:AG$49,'Industry Fuel Use'!$C$2:$C$49,'BIFUbC-electricity'!$A4,'Industry Fuel Use'!$B$2:$B$49,"coal")</f>
        <v>102048336404136.22</v>
      </c>
      <c r="AF4" s="8">
        <f>SUMIFS('Industry Fuel Use'!AH$2:AH$49,'Industry Fuel Use'!$C$2:$C$49,'BIFUbC-electricity'!$A4,'Industry Fuel Use'!$B$2:$B$49,"coal")</f>
        <v>102131300513496.28</v>
      </c>
      <c r="AG4" s="8">
        <f>SUMIFS('Industry Fuel Use'!AI$2:AI$49,'Industry Fuel Use'!$C$2:$C$49,'BIFUbC-electricity'!$A4,'Industry Fuel Use'!$B$2:$B$49,"coal")</f>
        <v>102214332071711.31</v>
      </c>
      <c r="AH4" s="8">
        <f>SUMIFS('Industry Fuel Use'!AJ$2:AJ$49,'Industry Fuel Use'!$C$2:$C$49,'BIFUbC-electricity'!$A4,'Industry Fuel Use'!$B$2:$B$49,"coal")</f>
        <v>102297431133616.45</v>
      </c>
      <c r="AI4" s="8">
        <f>SUMIFS('Industry Fuel Use'!AK$2:AK$49,'Industry Fuel Use'!$C$2:$C$49,'BIFUbC-electricity'!$A4,'Industry Fuel Use'!$B$2:$B$49,"coal")</f>
        <v>102380597754091.41</v>
      </c>
      <c r="AJ4" s="8">
        <f>SUMIFS('Industry Fuel Use'!AL$2:AL$49,'Industry Fuel Use'!$C$2:$C$49,'BIFUbC-electricity'!$A4,'Industry Fuel Use'!$B$2:$B$49,"coal")</f>
        <v>102463831988060.52</v>
      </c>
      <c r="AK4" s="8">
        <f>SUMIFS('Industry Fuel Use'!AM$2:AM$49,'Industry Fuel Use'!$C$2:$C$49,'BIFUbC-electricity'!$A4,'Industry Fuel Use'!$B$2:$B$49,"coal")</f>
        <v>102547133890492.75</v>
      </c>
    </row>
    <row r="5" spans="1:38" x14ac:dyDescent="0.25">
      <c r="A5" s="4" t="s">
        <v>9</v>
      </c>
      <c r="B5" s="8">
        <f>SUMIFS('Industry Fuel Use'!D$2:D$49,'Industry Fuel Use'!$C$2:$C$49,'BIFUbC-electricity'!$A5,'Industry Fuel Use'!$B$2:$B$49,"coal")</f>
        <v>0</v>
      </c>
      <c r="C5" s="8">
        <f>SUMIFS('Industry Fuel Use'!E$2:E$49,'Industry Fuel Use'!$C$2:$C$49,'BIFUbC-electricity'!$A5,'Industry Fuel Use'!$B$2:$B$49,"coal")</f>
        <v>0</v>
      </c>
      <c r="D5" s="8">
        <f>SUMIFS('Industry Fuel Use'!F$2:F$49,'Industry Fuel Use'!$C$2:$C$49,'BIFUbC-electricity'!$A5,'Industry Fuel Use'!$B$2:$B$49,"coal")</f>
        <v>0</v>
      </c>
      <c r="E5" s="8">
        <f>SUMIFS('Industry Fuel Use'!G$2:G$49,'Industry Fuel Use'!$C$2:$C$49,'BIFUbC-electricity'!$A5,'Industry Fuel Use'!$B$2:$B$49,"coal")</f>
        <v>0</v>
      </c>
      <c r="F5" s="8">
        <f>SUMIFS('Industry Fuel Use'!H$2:H$49,'Industry Fuel Use'!$C$2:$C$49,'BIFUbC-electricity'!$A5,'Industry Fuel Use'!$B$2:$B$49,"coal")</f>
        <v>0</v>
      </c>
      <c r="G5" s="8">
        <f>SUMIFS('Industry Fuel Use'!I$2:I$49,'Industry Fuel Use'!$C$2:$C$49,'BIFUbC-electricity'!$A5,'Industry Fuel Use'!$B$2:$B$49,"coal")</f>
        <v>0</v>
      </c>
      <c r="H5" s="8">
        <f>SUMIFS('Industry Fuel Use'!J$2:J$49,'Industry Fuel Use'!$C$2:$C$49,'BIFUbC-electricity'!$A5,'Industry Fuel Use'!$B$2:$B$49,"coal")</f>
        <v>0</v>
      </c>
      <c r="I5" s="8">
        <f>SUMIFS('Industry Fuel Use'!K$2:K$49,'Industry Fuel Use'!$C$2:$C$49,'BIFUbC-electricity'!$A5,'Industry Fuel Use'!$B$2:$B$49,"coal")</f>
        <v>0</v>
      </c>
      <c r="J5" s="8">
        <f>SUMIFS('Industry Fuel Use'!L$2:L$49,'Industry Fuel Use'!$C$2:$C$49,'BIFUbC-electricity'!$A5,'Industry Fuel Use'!$B$2:$B$49,"coal")</f>
        <v>0</v>
      </c>
      <c r="K5" s="8">
        <f>SUMIFS('Industry Fuel Use'!M$2:M$49,'Industry Fuel Use'!$C$2:$C$49,'BIFUbC-electricity'!$A5,'Industry Fuel Use'!$B$2:$B$49,"coal")</f>
        <v>0</v>
      </c>
      <c r="L5" s="8">
        <f>SUMIFS('Industry Fuel Use'!N$2:N$49,'Industry Fuel Use'!$C$2:$C$49,'BIFUbC-electricity'!$A5,'Industry Fuel Use'!$B$2:$B$49,"coal")</f>
        <v>0</v>
      </c>
      <c r="M5" s="8">
        <f>SUMIFS('Industry Fuel Use'!O$2:O$49,'Industry Fuel Use'!$C$2:$C$49,'BIFUbC-electricity'!$A5,'Industry Fuel Use'!$B$2:$B$49,"coal")</f>
        <v>0</v>
      </c>
      <c r="N5" s="8">
        <f>SUMIFS('Industry Fuel Use'!P$2:P$49,'Industry Fuel Use'!$C$2:$C$49,'BIFUbC-electricity'!$A5,'Industry Fuel Use'!$B$2:$B$49,"coal")</f>
        <v>0</v>
      </c>
      <c r="O5" s="8">
        <f>SUMIFS('Industry Fuel Use'!Q$2:Q$49,'Industry Fuel Use'!$C$2:$C$49,'BIFUbC-electricity'!$A5,'Industry Fuel Use'!$B$2:$B$49,"coal")</f>
        <v>0</v>
      </c>
      <c r="P5" s="8">
        <f>SUMIFS('Industry Fuel Use'!R$2:R$49,'Industry Fuel Use'!$C$2:$C$49,'BIFUbC-electricity'!$A5,'Industry Fuel Use'!$B$2:$B$49,"coal")</f>
        <v>0</v>
      </c>
      <c r="Q5" s="8">
        <f>SUMIFS('Industry Fuel Use'!S$2:S$49,'Industry Fuel Use'!$C$2:$C$49,'BIFUbC-electricity'!$A5,'Industry Fuel Use'!$B$2:$B$49,"coal")</f>
        <v>0</v>
      </c>
      <c r="R5" s="8">
        <f>SUMIFS('Industry Fuel Use'!T$2:T$49,'Industry Fuel Use'!$C$2:$C$49,'BIFUbC-electricity'!$A5,'Industry Fuel Use'!$B$2:$B$49,"coal")</f>
        <v>0</v>
      </c>
      <c r="S5" s="8">
        <f>SUMIFS('Industry Fuel Use'!U$2:U$49,'Industry Fuel Use'!$C$2:$C$49,'BIFUbC-electricity'!$A5,'Industry Fuel Use'!$B$2:$B$49,"coal")</f>
        <v>0</v>
      </c>
      <c r="T5" s="8">
        <f>SUMIFS('Industry Fuel Use'!V$2:V$49,'Industry Fuel Use'!$C$2:$C$49,'BIFUbC-electricity'!$A5,'Industry Fuel Use'!$B$2:$B$49,"coal")</f>
        <v>0</v>
      </c>
      <c r="U5" s="8">
        <f>SUMIFS('Industry Fuel Use'!W$2:W$49,'Industry Fuel Use'!$C$2:$C$49,'BIFUbC-electricity'!$A5,'Industry Fuel Use'!$B$2:$B$49,"coal")</f>
        <v>0</v>
      </c>
      <c r="V5" s="8">
        <f>SUMIFS('Industry Fuel Use'!X$2:X$49,'Industry Fuel Use'!$C$2:$C$49,'BIFUbC-electricity'!$A5,'Industry Fuel Use'!$B$2:$B$49,"coal")</f>
        <v>0</v>
      </c>
      <c r="W5" s="8">
        <f>SUMIFS('Industry Fuel Use'!Y$2:Y$49,'Industry Fuel Use'!$C$2:$C$49,'BIFUbC-electricity'!$A5,'Industry Fuel Use'!$B$2:$B$49,"coal")</f>
        <v>0</v>
      </c>
      <c r="X5" s="8">
        <f>SUMIFS('Industry Fuel Use'!Z$2:Z$49,'Industry Fuel Use'!$C$2:$C$49,'BIFUbC-electricity'!$A5,'Industry Fuel Use'!$B$2:$B$49,"coal")</f>
        <v>0</v>
      </c>
      <c r="Y5" s="8">
        <f>SUMIFS('Industry Fuel Use'!AA$2:AA$49,'Industry Fuel Use'!$C$2:$C$49,'BIFUbC-electricity'!$A5,'Industry Fuel Use'!$B$2:$B$49,"coal")</f>
        <v>0</v>
      </c>
      <c r="Z5" s="8">
        <f>SUMIFS('Industry Fuel Use'!AB$2:AB$49,'Industry Fuel Use'!$C$2:$C$49,'BIFUbC-electricity'!$A5,'Industry Fuel Use'!$B$2:$B$49,"coal")</f>
        <v>0</v>
      </c>
      <c r="AA5" s="8">
        <f>SUMIFS('Industry Fuel Use'!AC$2:AC$49,'Industry Fuel Use'!$C$2:$C$49,'BIFUbC-electricity'!$A5,'Industry Fuel Use'!$B$2:$B$49,"coal")</f>
        <v>0</v>
      </c>
      <c r="AB5" s="8">
        <f>SUMIFS('Industry Fuel Use'!AD$2:AD$49,'Industry Fuel Use'!$C$2:$C$49,'BIFUbC-electricity'!$A5,'Industry Fuel Use'!$B$2:$B$49,"coal")</f>
        <v>0</v>
      </c>
      <c r="AC5" s="8">
        <f>SUMIFS('Industry Fuel Use'!AE$2:AE$49,'Industry Fuel Use'!$C$2:$C$49,'BIFUbC-electricity'!$A5,'Industry Fuel Use'!$B$2:$B$49,"coal")</f>
        <v>0</v>
      </c>
      <c r="AD5" s="8">
        <f>SUMIFS('Industry Fuel Use'!AF$2:AF$49,'Industry Fuel Use'!$C$2:$C$49,'BIFUbC-electricity'!$A5,'Industry Fuel Use'!$B$2:$B$49,"coal")</f>
        <v>0</v>
      </c>
      <c r="AE5" s="8">
        <f>SUMIFS('Industry Fuel Use'!AG$2:AG$49,'Industry Fuel Use'!$C$2:$C$49,'BIFUbC-electricity'!$A5,'Industry Fuel Use'!$B$2:$B$49,"coal")</f>
        <v>0</v>
      </c>
      <c r="AF5" s="8">
        <f>SUMIFS('Industry Fuel Use'!AH$2:AH$49,'Industry Fuel Use'!$C$2:$C$49,'BIFUbC-electricity'!$A5,'Industry Fuel Use'!$B$2:$B$49,"coal")</f>
        <v>0</v>
      </c>
      <c r="AG5" s="8">
        <f>SUMIFS('Industry Fuel Use'!AI$2:AI$49,'Industry Fuel Use'!$C$2:$C$49,'BIFUbC-electricity'!$A5,'Industry Fuel Use'!$B$2:$B$49,"coal")</f>
        <v>0</v>
      </c>
      <c r="AH5" s="8">
        <f>SUMIFS('Industry Fuel Use'!AJ$2:AJ$49,'Industry Fuel Use'!$C$2:$C$49,'BIFUbC-electricity'!$A5,'Industry Fuel Use'!$B$2:$B$49,"coal")</f>
        <v>0</v>
      </c>
      <c r="AI5" s="8">
        <f>SUMIFS('Industry Fuel Use'!AK$2:AK$49,'Industry Fuel Use'!$C$2:$C$49,'BIFUbC-electricity'!$A5,'Industry Fuel Use'!$B$2:$B$49,"coal")</f>
        <v>0</v>
      </c>
      <c r="AJ5" s="8">
        <f>SUMIFS('Industry Fuel Use'!AL$2:AL$49,'Industry Fuel Use'!$C$2:$C$49,'BIFUbC-electricity'!$A5,'Industry Fuel Use'!$B$2:$B$49,"coal")</f>
        <v>0</v>
      </c>
      <c r="AK5" s="8">
        <f>SUMIFS('Industry Fuel Use'!AM$2:AM$49,'Industry Fuel Use'!$C$2:$C$49,'BIFUbC-electricity'!$A5,'Industry Fuel Use'!$B$2:$B$49,"coal")</f>
        <v>0</v>
      </c>
    </row>
    <row r="6" spans="1:38" x14ac:dyDescent="0.25">
      <c r="A6" s="4" t="s">
        <v>10</v>
      </c>
      <c r="B6" s="8">
        <f>SUMIFS('Industry Fuel Use'!D$2:D$49,'Industry Fuel Use'!$C$2:$C$49,'BIFUbC-electricity'!$A6,'Industry Fuel Use'!$B$2:$B$49,"coal")</f>
        <v>3506923344000</v>
      </c>
      <c r="C6" s="8">
        <f>SUMIFS('Industry Fuel Use'!E$2:E$49,'Industry Fuel Use'!$C$2:$C$49,'BIFUbC-electricity'!$A6,'Industry Fuel Use'!$B$2:$B$49,"coal")</f>
        <v>3619427265357.4258</v>
      </c>
      <c r="D6" s="8">
        <f>SUMIFS('Industry Fuel Use'!F$2:F$49,'Industry Fuel Use'!$C$2:$C$49,'BIFUbC-electricity'!$A6,'Industry Fuel Use'!$B$2:$B$49,"coal")</f>
        <v>3722719874978.8062</v>
      </c>
      <c r="E6" s="8">
        <f>SUMIFS('Industry Fuel Use'!G$2:G$49,'Industry Fuel Use'!$C$2:$C$49,'BIFUbC-electricity'!$A6,'Industry Fuel Use'!$B$2:$B$49,"coal")</f>
        <v>3798191373722.5371</v>
      </c>
      <c r="F6" s="8">
        <f>SUMIFS('Industry Fuel Use'!H$2:H$49,'Industry Fuel Use'!$C$2:$C$49,'BIFUbC-electricity'!$A6,'Industry Fuel Use'!$B$2:$B$49,"coal")</f>
        <v>3861808413397.0962</v>
      </c>
      <c r="G6" s="8">
        <f>SUMIFS('Industry Fuel Use'!I$2:I$49,'Industry Fuel Use'!$C$2:$C$49,'BIFUbC-electricity'!$A6,'Industry Fuel Use'!$B$2:$B$49,"coal")</f>
        <v>3898387076811.9712</v>
      </c>
      <c r="H6" s="8">
        <f>SUMIFS('Industry Fuel Use'!J$2:J$49,'Industry Fuel Use'!$C$2:$C$49,'BIFUbC-electricity'!$A6,'Industry Fuel Use'!$B$2:$B$49,"coal")</f>
        <v>3928959102832.4663</v>
      </c>
      <c r="I6" s="8">
        <f>SUMIFS('Industry Fuel Use'!K$2:K$49,'Industry Fuel Use'!$C$2:$C$49,'BIFUbC-electricity'!$A6,'Industry Fuel Use'!$B$2:$B$49,"coal")</f>
        <v>3964448744170.1729</v>
      </c>
      <c r="J6" s="8">
        <f>SUMIFS('Industry Fuel Use'!L$2:L$49,'Industry Fuel Use'!$C$2:$C$49,'BIFUbC-electricity'!$A6,'Industry Fuel Use'!$B$2:$B$49,"coal")</f>
        <v>4017118843173.2007</v>
      </c>
      <c r="K6" s="8">
        <f>SUMIFS('Industry Fuel Use'!M$2:M$49,'Industry Fuel Use'!$C$2:$C$49,'BIFUbC-electricity'!$A6,'Industry Fuel Use'!$B$2:$B$49,"coal")</f>
        <v>4057202796398.9595</v>
      </c>
      <c r="L6" s="8">
        <f>SUMIFS('Industry Fuel Use'!N$2:N$49,'Industry Fuel Use'!$C$2:$C$49,'BIFUbC-electricity'!$A6,'Industry Fuel Use'!$B$2:$B$49,"coal")</f>
        <v>4084592836037.73</v>
      </c>
      <c r="M6" s="8">
        <f>SUMIFS('Industry Fuel Use'!O$2:O$49,'Industry Fuel Use'!$C$2:$C$49,'BIFUbC-electricity'!$A6,'Industry Fuel Use'!$B$2:$B$49,"coal")</f>
        <v>4105261567543.9795</v>
      </c>
      <c r="N6" s="8">
        <f>SUMIFS('Industry Fuel Use'!P$2:P$49,'Industry Fuel Use'!$C$2:$C$49,'BIFUbC-electricity'!$A6,'Industry Fuel Use'!$B$2:$B$49,"coal")</f>
        <v>4129764564280.2578</v>
      </c>
      <c r="O6" s="8">
        <f>SUMIFS('Industry Fuel Use'!Q$2:Q$49,'Industry Fuel Use'!$C$2:$C$49,'BIFUbC-electricity'!$A6,'Industry Fuel Use'!$B$2:$B$49,"coal")</f>
        <v>4150416279816.5513</v>
      </c>
      <c r="P6" s="8">
        <f>SUMIFS('Industry Fuel Use'!R$2:R$49,'Industry Fuel Use'!$C$2:$C$49,'BIFUbC-electricity'!$A6,'Industry Fuel Use'!$B$2:$B$49,"coal")</f>
        <v>4166694891074.2178</v>
      </c>
      <c r="Q6" s="8">
        <f>SUMIFS('Industry Fuel Use'!S$2:S$49,'Industry Fuel Use'!$C$2:$C$49,'BIFUbC-electricity'!$A6,'Industry Fuel Use'!$B$2:$B$49,"coal")</f>
        <v>4181867464284.7603</v>
      </c>
      <c r="R6" s="8">
        <f>SUMIFS('Industry Fuel Use'!T$2:T$49,'Industry Fuel Use'!$C$2:$C$49,'BIFUbC-electricity'!$A6,'Industry Fuel Use'!$B$2:$B$49,"coal")</f>
        <v>4197890835993.0903</v>
      </c>
      <c r="S6" s="8">
        <f>SUMIFS('Industry Fuel Use'!U$2:U$49,'Industry Fuel Use'!$C$2:$C$49,'BIFUbC-electricity'!$A6,'Industry Fuel Use'!$B$2:$B$49,"coal")</f>
        <v>4211237028428.3828</v>
      </c>
      <c r="T6" s="8">
        <f>SUMIFS('Industry Fuel Use'!V$2:V$49,'Industry Fuel Use'!$C$2:$C$49,'BIFUbC-electricity'!$A6,'Industry Fuel Use'!$B$2:$B$49,"coal")</f>
        <v>4220039956885.4902</v>
      </c>
      <c r="U6" s="8">
        <f>SUMIFS('Industry Fuel Use'!W$2:W$49,'Industry Fuel Use'!$C$2:$C$49,'BIFUbC-electricity'!$A6,'Industry Fuel Use'!$B$2:$B$49,"coal")</f>
        <v>4224895180312.8638</v>
      </c>
      <c r="V6" s="8">
        <f>SUMIFS('Industry Fuel Use'!X$2:X$49,'Industry Fuel Use'!$C$2:$C$49,'BIFUbC-electricity'!$A6,'Industry Fuel Use'!$B$2:$B$49,"coal")</f>
        <v>4229920563439.7949</v>
      </c>
      <c r="W6" s="8">
        <f>SUMIFS('Industry Fuel Use'!Y$2:Y$49,'Industry Fuel Use'!$C$2:$C$49,'BIFUbC-electricity'!$A6,'Industry Fuel Use'!$B$2:$B$49,"coal")</f>
        <v>4234407107518.1274</v>
      </c>
      <c r="X6" s="8">
        <f>SUMIFS('Industry Fuel Use'!Z$2:Z$49,'Industry Fuel Use'!$C$2:$C$49,'BIFUbC-electricity'!$A6,'Industry Fuel Use'!$B$2:$B$49,"coal")</f>
        <v>4234270979758.4814</v>
      </c>
      <c r="Y6" s="8">
        <f>SUMIFS('Industry Fuel Use'!AA$2:AA$49,'Industry Fuel Use'!$C$2:$C$49,'BIFUbC-electricity'!$A6,'Industry Fuel Use'!$B$2:$B$49,"coal")</f>
        <v>4232818950322.2573</v>
      </c>
      <c r="Z6" s="8">
        <f>SUMIFS('Industry Fuel Use'!AB$2:AB$49,'Industry Fuel Use'!$C$2:$C$49,'BIFUbC-electricity'!$A6,'Industry Fuel Use'!$B$2:$B$49,"coal")</f>
        <v>4231911431924.6177</v>
      </c>
      <c r="AA6" s="8">
        <f>SUMIFS('Industry Fuel Use'!AC$2:AC$49,'Industry Fuel Use'!$C$2:$C$49,'BIFUbC-electricity'!$A6,'Industry Fuel Use'!$B$2:$B$49,"coal")</f>
        <v>4232019199734.3374</v>
      </c>
      <c r="AB6" s="8">
        <f>SUMIFS('Industry Fuel Use'!AD$2:AD$49,'Industry Fuel Use'!$C$2:$C$49,'BIFUbC-electricity'!$A6,'Industry Fuel Use'!$B$2:$B$49,"coal")</f>
        <v>4235459782070.8315</v>
      </c>
      <c r="AC6" s="8">
        <f>SUMIFS('Industry Fuel Use'!AE$2:AE$49,'Industry Fuel Use'!$C$2:$C$49,'BIFUbC-electricity'!$A6,'Industry Fuel Use'!$B$2:$B$49,"coal")</f>
        <v>4238903161560.707</v>
      </c>
      <c r="AD6" s="8">
        <f>SUMIFS('Industry Fuel Use'!AF$2:AF$49,'Industry Fuel Use'!$C$2:$C$49,'BIFUbC-electricity'!$A6,'Industry Fuel Use'!$B$2:$B$49,"coal")</f>
        <v>4242349340478.0166</v>
      </c>
      <c r="AE6" s="8">
        <f>SUMIFS('Industry Fuel Use'!AG$2:AG$49,'Industry Fuel Use'!$C$2:$C$49,'BIFUbC-electricity'!$A6,'Industry Fuel Use'!$B$2:$B$49,"coal")</f>
        <v>4245798321098.6626</v>
      </c>
      <c r="AF6" s="8">
        <f>SUMIFS('Industry Fuel Use'!AH$2:AH$49,'Industry Fuel Use'!$C$2:$C$49,'BIFUbC-electricity'!$A6,'Industry Fuel Use'!$B$2:$B$49,"coal")</f>
        <v>4249250105700.397</v>
      </c>
      <c r="AG6" s="8">
        <f>SUMIFS('Industry Fuel Use'!AI$2:AI$49,'Industry Fuel Use'!$C$2:$C$49,'BIFUbC-electricity'!$A6,'Industry Fuel Use'!$B$2:$B$49,"coal")</f>
        <v>4252704696562.8242</v>
      </c>
      <c r="AH6" s="8">
        <f>SUMIFS('Industry Fuel Use'!AJ$2:AJ$49,'Industry Fuel Use'!$C$2:$C$49,'BIFUbC-electricity'!$A6,'Industry Fuel Use'!$B$2:$B$49,"coal")</f>
        <v>4256162095967.4009</v>
      </c>
      <c r="AI6" s="8">
        <f>SUMIFS('Industry Fuel Use'!AK$2:AK$49,'Industry Fuel Use'!$C$2:$C$49,'BIFUbC-electricity'!$A6,'Industry Fuel Use'!$B$2:$B$49,"coal")</f>
        <v>4259622306197.4395</v>
      </c>
      <c r="AJ6" s="8">
        <f>SUMIFS('Industry Fuel Use'!AL$2:AL$49,'Industry Fuel Use'!$C$2:$C$49,'BIFUbC-electricity'!$A6,'Industry Fuel Use'!$B$2:$B$49,"coal")</f>
        <v>4263085329538.1084</v>
      </c>
      <c r="AK6" s="8">
        <f>SUMIFS('Industry Fuel Use'!AM$2:AM$49,'Industry Fuel Use'!$C$2:$C$49,'BIFUbC-electricity'!$A6,'Industry Fuel Use'!$B$2:$B$49,"coal")</f>
        <v>4266551168276.4336</v>
      </c>
    </row>
    <row r="7" spans="1:38" x14ac:dyDescent="0.25">
      <c r="A7" s="4" t="s">
        <v>11</v>
      </c>
      <c r="B7" s="8">
        <f>SUMIFS('Industry Fuel Use'!D$2:D$49,'Industry Fuel Use'!$C$2:$C$49,'BIFUbC-electricity'!$A7,'Industry Fuel Use'!$B$2:$B$49,"coal")</f>
        <v>0</v>
      </c>
      <c r="C7" s="8">
        <f>SUMIFS('Industry Fuel Use'!E$2:E$49,'Industry Fuel Use'!$C$2:$C$49,'BIFUbC-electricity'!$A7,'Industry Fuel Use'!$B$2:$B$49,"coal")</f>
        <v>0</v>
      </c>
      <c r="D7" s="8">
        <f>SUMIFS('Industry Fuel Use'!F$2:F$49,'Industry Fuel Use'!$C$2:$C$49,'BIFUbC-electricity'!$A7,'Industry Fuel Use'!$B$2:$B$49,"coal")</f>
        <v>0</v>
      </c>
      <c r="E7" s="8">
        <f>SUMIFS('Industry Fuel Use'!G$2:G$49,'Industry Fuel Use'!$C$2:$C$49,'BIFUbC-electricity'!$A7,'Industry Fuel Use'!$B$2:$B$49,"coal")</f>
        <v>0</v>
      </c>
      <c r="F7" s="8">
        <f>SUMIFS('Industry Fuel Use'!H$2:H$49,'Industry Fuel Use'!$C$2:$C$49,'BIFUbC-electricity'!$A7,'Industry Fuel Use'!$B$2:$B$49,"coal")</f>
        <v>0</v>
      </c>
      <c r="G7" s="8">
        <f>SUMIFS('Industry Fuel Use'!I$2:I$49,'Industry Fuel Use'!$C$2:$C$49,'BIFUbC-electricity'!$A7,'Industry Fuel Use'!$B$2:$B$49,"coal")</f>
        <v>0</v>
      </c>
      <c r="H7" s="8">
        <f>SUMIFS('Industry Fuel Use'!J$2:J$49,'Industry Fuel Use'!$C$2:$C$49,'BIFUbC-electricity'!$A7,'Industry Fuel Use'!$B$2:$B$49,"coal")</f>
        <v>0</v>
      </c>
      <c r="I7" s="8">
        <f>SUMIFS('Industry Fuel Use'!K$2:K$49,'Industry Fuel Use'!$C$2:$C$49,'BIFUbC-electricity'!$A7,'Industry Fuel Use'!$B$2:$B$49,"coal")</f>
        <v>0</v>
      </c>
      <c r="J7" s="8">
        <f>SUMIFS('Industry Fuel Use'!L$2:L$49,'Industry Fuel Use'!$C$2:$C$49,'BIFUbC-electricity'!$A7,'Industry Fuel Use'!$B$2:$B$49,"coal")</f>
        <v>0</v>
      </c>
      <c r="K7" s="8">
        <f>SUMIFS('Industry Fuel Use'!M$2:M$49,'Industry Fuel Use'!$C$2:$C$49,'BIFUbC-electricity'!$A7,'Industry Fuel Use'!$B$2:$B$49,"coal")</f>
        <v>0</v>
      </c>
      <c r="L7" s="8">
        <f>SUMIFS('Industry Fuel Use'!N$2:N$49,'Industry Fuel Use'!$C$2:$C$49,'BIFUbC-electricity'!$A7,'Industry Fuel Use'!$B$2:$B$49,"coal")</f>
        <v>0</v>
      </c>
      <c r="M7" s="8">
        <f>SUMIFS('Industry Fuel Use'!O$2:O$49,'Industry Fuel Use'!$C$2:$C$49,'BIFUbC-electricity'!$A7,'Industry Fuel Use'!$B$2:$B$49,"coal")</f>
        <v>0</v>
      </c>
      <c r="N7" s="8">
        <f>SUMIFS('Industry Fuel Use'!P$2:P$49,'Industry Fuel Use'!$C$2:$C$49,'BIFUbC-electricity'!$A7,'Industry Fuel Use'!$B$2:$B$49,"coal")</f>
        <v>0</v>
      </c>
      <c r="O7" s="8">
        <f>SUMIFS('Industry Fuel Use'!Q$2:Q$49,'Industry Fuel Use'!$C$2:$C$49,'BIFUbC-electricity'!$A7,'Industry Fuel Use'!$B$2:$B$49,"coal")</f>
        <v>0</v>
      </c>
      <c r="P7" s="8">
        <f>SUMIFS('Industry Fuel Use'!R$2:R$49,'Industry Fuel Use'!$C$2:$C$49,'BIFUbC-electricity'!$A7,'Industry Fuel Use'!$B$2:$B$49,"coal")</f>
        <v>0</v>
      </c>
      <c r="Q7" s="8">
        <f>SUMIFS('Industry Fuel Use'!S$2:S$49,'Industry Fuel Use'!$C$2:$C$49,'BIFUbC-electricity'!$A7,'Industry Fuel Use'!$B$2:$B$49,"coal")</f>
        <v>0</v>
      </c>
      <c r="R7" s="8">
        <f>SUMIFS('Industry Fuel Use'!T$2:T$49,'Industry Fuel Use'!$C$2:$C$49,'BIFUbC-electricity'!$A7,'Industry Fuel Use'!$B$2:$B$49,"coal")</f>
        <v>0</v>
      </c>
      <c r="S7" s="8">
        <f>SUMIFS('Industry Fuel Use'!U$2:U$49,'Industry Fuel Use'!$C$2:$C$49,'BIFUbC-electricity'!$A7,'Industry Fuel Use'!$B$2:$B$49,"coal")</f>
        <v>0</v>
      </c>
      <c r="T7" s="8">
        <f>SUMIFS('Industry Fuel Use'!V$2:V$49,'Industry Fuel Use'!$C$2:$C$49,'BIFUbC-electricity'!$A7,'Industry Fuel Use'!$B$2:$B$49,"coal")</f>
        <v>0</v>
      </c>
      <c r="U7" s="8">
        <f>SUMIFS('Industry Fuel Use'!W$2:W$49,'Industry Fuel Use'!$C$2:$C$49,'BIFUbC-electricity'!$A7,'Industry Fuel Use'!$B$2:$B$49,"coal")</f>
        <v>0</v>
      </c>
      <c r="V7" s="8">
        <f>SUMIFS('Industry Fuel Use'!X$2:X$49,'Industry Fuel Use'!$C$2:$C$49,'BIFUbC-electricity'!$A7,'Industry Fuel Use'!$B$2:$B$49,"coal")</f>
        <v>0</v>
      </c>
      <c r="W7" s="8">
        <f>SUMIFS('Industry Fuel Use'!Y$2:Y$49,'Industry Fuel Use'!$C$2:$C$49,'BIFUbC-electricity'!$A7,'Industry Fuel Use'!$B$2:$B$49,"coal")</f>
        <v>0</v>
      </c>
      <c r="X7" s="8">
        <f>SUMIFS('Industry Fuel Use'!Z$2:Z$49,'Industry Fuel Use'!$C$2:$C$49,'BIFUbC-electricity'!$A7,'Industry Fuel Use'!$B$2:$B$49,"coal")</f>
        <v>0</v>
      </c>
      <c r="Y7" s="8">
        <f>SUMIFS('Industry Fuel Use'!AA$2:AA$49,'Industry Fuel Use'!$C$2:$C$49,'BIFUbC-electricity'!$A7,'Industry Fuel Use'!$B$2:$B$49,"coal")</f>
        <v>0</v>
      </c>
      <c r="Z7" s="8">
        <f>SUMIFS('Industry Fuel Use'!AB$2:AB$49,'Industry Fuel Use'!$C$2:$C$49,'BIFUbC-electricity'!$A7,'Industry Fuel Use'!$B$2:$B$49,"coal")</f>
        <v>0</v>
      </c>
      <c r="AA7" s="8">
        <f>SUMIFS('Industry Fuel Use'!AC$2:AC$49,'Industry Fuel Use'!$C$2:$C$49,'BIFUbC-electricity'!$A7,'Industry Fuel Use'!$B$2:$B$49,"coal")</f>
        <v>0</v>
      </c>
      <c r="AB7" s="8">
        <f>SUMIFS('Industry Fuel Use'!AD$2:AD$49,'Industry Fuel Use'!$C$2:$C$49,'BIFUbC-electricity'!$A7,'Industry Fuel Use'!$B$2:$B$49,"coal")</f>
        <v>0</v>
      </c>
      <c r="AC7" s="8">
        <f>SUMIFS('Industry Fuel Use'!AE$2:AE$49,'Industry Fuel Use'!$C$2:$C$49,'BIFUbC-electricity'!$A7,'Industry Fuel Use'!$B$2:$B$49,"coal")</f>
        <v>0</v>
      </c>
      <c r="AD7" s="8">
        <f>SUMIFS('Industry Fuel Use'!AF$2:AF$49,'Industry Fuel Use'!$C$2:$C$49,'BIFUbC-electricity'!$A7,'Industry Fuel Use'!$B$2:$B$49,"coal")</f>
        <v>0</v>
      </c>
      <c r="AE7" s="8">
        <f>SUMIFS('Industry Fuel Use'!AG$2:AG$49,'Industry Fuel Use'!$C$2:$C$49,'BIFUbC-electricity'!$A7,'Industry Fuel Use'!$B$2:$B$49,"coal")</f>
        <v>0</v>
      </c>
      <c r="AF7" s="8">
        <f>SUMIFS('Industry Fuel Use'!AH$2:AH$49,'Industry Fuel Use'!$C$2:$C$49,'BIFUbC-electricity'!$A7,'Industry Fuel Use'!$B$2:$B$49,"coal")</f>
        <v>0</v>
      </c>
      <c r="AG7" s="8">
        <f>SUMIFS('Industry Fuel Use'!AI$2:AI$49,'Industry Fuel Use'!$C$2:$C$49,'BIFUbC-electricity'!$A7,'Industry Fuel Use'!$B$2:$B$49,"coal")</f>
        <v>0</v>
      </c>
      <c r="AH7" s="8">
        <f>SUMIFS('Industry Fuel Use'!AJ$2:AJ$49,'Industry Fuel Use'!$C$2:$C$49,'BIFUbC-electricity'!$A7,'Industry Fuel Use'!$B$2:$B$49,"coal")</f>
        <v>0</v>
      </c>
      <c r="AI7" s="8">
        <f>SUMIFS('Industry Fuel Use'!AK$2:AK$49,'Industry Fuel Use'!$C$2:$C$49,'BIFUbC-electricity'!$A7,'Industry Fuel Use'!$B$2:$B$49,"coal")</f>
        <v>0</v>
      </c>
      <c r="AJ7" s="8">
        <f>SUMIFS('Industry Fuel Use'!AL$2:AL$49,'Industry Fuel Use'!$C$2:$C$49,'BIFUbC-electricity'!$A7,'Industry Fuel Use'!$B$2:$B$49,"coal")</f>
        <v>0</v>
      </c>
      <c r="AK7" s="8">
        <f>SUMIFS('Industry Fuel Use'!AM$2:AM$49,'Industry Fuel Use'!$C$2:$C$49,'BIFUbC-electricity'!$A7,'Industry Fuel Use'!$B$2:$B$49,"coal")</f>
        <v>0</v>
      </c>
    </row>
    <row r="8" spans="1:38" x14ac:dyDescent="0.25">
      <c r="A8" s="4" t="s">
        <v>14</v>
      </c>
      <c r="B8" s="8">
        <f>SUMIFS('Industry Fuel Use'!D$2:D$49,'Industry Fuel Use'!$C$2:$C$49,'BIFUbC-electricity'!$A8,'Industry Fuel Use'!$B$2:$B$49,"coal")</f>
        <v>0</v>
      </c>
      <c r="C8" s="8">
        <f>SUMIFS('Industry Fuel Use'!E$2:E$49,'Industry Fuel Use'!$C$2:$C$49,'BIFUbC-electricity'!$A8,'Industry Fuel Use'!$B$2:$B$49,"coal")</f>
        <v>0</v>
      </c>
      <c r="D8" s="8">
        <f>SUMIFS('Industry Fuel Use'!F$2:F$49,'Industry Fuel Use'!$C$2:$C$49,'BIFUbC-electricity'!$A8,'Industry Fuel Use'!$B$2:$B$49,"coal")</f>
        <v>0</v>
      </c>
      <c r="E8" s="8">
        <f>SUMIFS('Industry Fuel Use'!G$2:G$49,'Industry Fuel Use'!$C$2:$C$49,'BIFUbC-electricity'!$A8,'Industry Fuel Use'!$B$2:$B$49,"coal")</f>
        <v>0</v>
      </c>
      <c r="F8" s="8">
        <f>SUMIFS('Industry Fuel Use'!H$2:H$49,'Industry Fuel Use'!$C$2:$C$49,'BIFUbC-electricity'!$A8,'Industry Fuel Use'!$B$2:$B$49,"coal")</f>
        <v>0</v>
      </c>
      <c r="G8" s="8">
        <f>SUMIFS('Industry Fuel Use'!I$2:I$49,'Industry Fuel Use'!$C$2:$C$49,'BIFUbC-electricity'!$A8,'Industry Fuel Use'!$B$2:$B$49,"coal")</f>
        <v>0</v>
      </c>
      <c r="H8" s="8">
        <f>SUMIFS('Industry Fuel Use'!J$2:J$49,'Industry Fuel Use'!$C$2:$C$49,'BIFUbC-electricity'!$A8,'Industry Fuel Use'!$B$2:$B$49,"coal")</f>
        <v>0</v>
      </c>
      <c r="I8" s="8">
        <f>SUMIFS('Industry Fuel Use'!K$2:K$49,'Industry Fuel Use'!$C$2:$C$49,'BIFUbC-electricity'!$A8,'Industry Fuel Use'!$B$2:$B$49,"coal")</f>
        <v>0</v>
      </c>
      <c r="J8" s="8">
        <f>SUMIFS('Industry Fuel Use'!L$2:L$49,'Industry Fuel Use'!$C$2:$C$49,'BIFUbC-electricity'!$A8,'Industry Fuel Use'!$B$2:$B$49,"coal")</f>
        <v>0</v>
      </c>
      <c r="K8" s="8">
        <f>SUMIFS('Industry Fuel Use'!M$2:M$49,'Industry Fuel Use'!$C$2:$C$49,'BIFUbC-electricity'!$A8,'Industry Fuel Use'!$B$2:$B$49,"coal")</f>
        <v>0</v>
      </c>
      <c r="L8" s="8">
        <f>SUMIFS('Industry Fuel Use'!N$2:N$49,'Industry Fuel Use'!$C$2:$C$49,'BIFUbC-electricity'!$A8,'Industry Fuel Use'!$B$2:$B$49,"coal")</f>
        <v>0</v>
      </c>
      <c r="M8" s="8">
        <f>SUMIFS('Industry Fuel Use'!O$2:O$49,'Industry Fuel Use'!$C$2:$C$49,'BIFUbC-electricity'!$A8,'Industry Fuel Use'!$B$2:$B$49,"coal")</f>
        <v>0</v>
      </c>
      <c r="N8" s="8">
        <f>SUMIFS('Industry Fuel Use'!P$2:P$49,'Industry Fuel Use'!$C$2:$C$49,'BIFUbC-electricity'!$A8,'Industry Fuel Use'!$B$2:$B$49,"coal")</f>
        <v>0</v>
      </c>
      <c r="O8" s="8">
        <f>SUMIFS('Industry Fuel Use'!Q$2:Q$49,'Industry Fuel Use'!$C$2:$C$49,'BIFUbC-electricity'!$A8,'Industry Fuel Use'!$B$2:$B$49,"coal")</f>
        <v>0</v>
      </c>
      <c r="P8" s="8">
        <f>SUMIFS('Industry Fuel Use'!R$2:R$49,'Industry Fuel Use'!$C$2:$C$49,'BIFUbC-electricity'!$A8,'Industry Fuel Use'!$B$2:$B$49,"coal")</f>
        <v>0</v>
      </c>
      <c r="Q8" s="8">
        <f>SUMIFS('Industry Fuel Use'!S$2:S$49,'Industry Fuel Use'!$C$2:$C$49,'BIFUbC-electricity'!$A8,'Industry Fuel Use'!$B$2:$B$49,"coal")</f>
        <v>0</v>
      </c>
      <c r="R8" s="8">
        <f>SUMIFS('Industry Fuel Use'!T$2:T$49,'Industry Fuel Use'!$C$2:$C$49,'BIFUbC-electricity'!$A8,'Industry Fuel Use'!$B$2:$B$49,"coal")</f>
        <v>0</v>
      </c>
      <c r="S8" s="8">
        <f>SUMIFS('Industry Fuel Use'!U$2:U$49,'Industry Fuel Use'!$C$2:$C$49,'BIFUbC-electricity'!$A8,'Industry Fuel Use'!$B$2:$B$49,"coal")</f>
        <v>0</v>
      </c>
      <c r="T8" s="8">
        <f>SUMIFS('Industry Fuel Use'!V$2:V$49,'Industry Fuel Use'!$C$2:$C$49,'BIFUbC-electricity'!$A8,'Industry Fuel Use'!$B$2:$B$49,"coal")</f>
        <v>0</v>
      </c>
      <c r="U8" s="8">
        <f>SUMIFS('Industry Fuel Use'!W$2:W$49,'Industry Fuel Use'!$C$2:$C$49,'BIFUbC-electricity'!$A8,'Industry Fuel Use'!$B$2:$B$49,"coal")</f>
        <v>0</v>
      </c>
      <c r="V8" s="8">
        <f>SUMIFS('Industry Fuel Use'!X$2:X$49,'Industry Fuel Use'!$C$2:$C$49,'BIFUbC-electricity'!$A8,'Industry Fuel Use'!$B$2:$B$49,"coal")</f>
        <v>0</v>
      </c>
      <c r="W8" s="8">
        <f>SUMIFS('Industry Fuel Use'!Y$2:Y$49,'Industry Fuel Use'!$C$2:$C$49,'BIFUbC-electricity'!$A8,'Industry Fuel Use'!$B$2:$B$49,"coal")</f>
        <v>0</v>
      </c>
      <c r="X8" s="8">
        <f>SUMIFS('Industry Fuel Use'!Z$2:Z$49,'Industry Fuel Use'!$C$2:$C$49,'BIFUbC-electricity'!$A8,'Industry Fuel Use'!$B$2:$B$49,"coal")</f>
        <v>0</v>
      </c>
      <c r="Y8" s="8">
        <f>SUMIFS('Industry Fuel Use'!AA$2:AA$49,'Industry Fuel Use'!$C$2:$C$49,'BIFUbC-electricity'!$A8,'Industry Fuel Use'!$B$2:$B$49,"coal")</f>
        <v>0</v>
      </c>
      <c r="Z8" s="8">
        <f>SUMIFS('Industry Fuel Use'!AB$2:AB$49,'Industry Fuel Use'!$C$2:$C$49,'BIFUbC-electricity'!$A8,'Industry Fuel Use'!$B$2:$B$49,"coal")</f>
        <v>0</v>
      </c>
      <c r="AA8" s="8">
        <f>SUMIFS('Industry Fuel Use'!AC$2:AC$49,'Industry Fuel Use'!$C$2:$C$49,'BIFUbC-electricity'!$A8,'Industry Fuel Use'!$B$2:$B$49,"coal")</f>
        <v>0</v>
      </c>
      <c r="AB8" s="8">
        <f>SUMIFS('Industry Fuel Use'!AD$2:AD$49,'Industry Fuel Use'!$C$2:$C$49,'BIFUbC-electricity'!$A8,'Industry Fuel Use'!$B$2:$B$49,"coal")</f>
        <v>0</v>
      </c>
      <c r="AC8" s="8">
        <f>SUMIFS('Industry Fuel Use'!AE$2:AE$49,'Industry Fuel Use'!$C$2:$C$49,'BIFUbC-electricity'!$A8,'Industry Fuel Use'!$B$2:$B$49,"coal")</f>
        <v>0</v>
      </c>
      <c r="AD8" s="8">
        <f>SUMIFS('Industry Fuel Use'!AF$2:AF$49,'Industry Fuel Use'!$C$2:$C$49,'BIFUbC-electricity'!$A8,'Industry Fuel Use'!$B$2:$B$49,"coal")</f>
        <v>0</v>
      </c>
      <c r="AE8" s="8">
        <f>SUMIFS('Industry Fuel Use'!AG$2:AG$49,'Industry Fuel Use'!$C$2:$C$49,'BIFUbC-electricity'!$A8,'Industry Fuel Use'!$B$2:$B$49,"coal")</f>
        <v>0</v>
      </c>
      <c r="AF8" s="8">
        <f>SUMIFS('Industry Fuel Use'!AH$2:AH$49,'Industry Fuel Use'!$C$2:$C$49,'BIFUbC-electricity'!$A8,'Industry Fuel Use'!$B$2:$B$49,"coal")</f>
        <v>0</v>
      </c>
      <c r="AG8" s="8">
        <f>SUMIFS('Industry Fuel Use'!AI$2:AI$49,'Industry Fuel Use'!$C$2:$C$49,'BIFUbC-electricity'!$A8,'Industry Fuel Use'!$B$2:$B$49,"coal")</f>
        <v>0</v>
      </c>
      <c r="AH8" s="8">
        <f>SUMIFS('Industry Fuel Use'!AJ$2:AJ$49,'Industry Fuel Use'!$C$2:$C$49,'BIFUbC-electricity'!$A8,'Industry Fuel Use'!$B$2:$B$49,"coal")</f>
        <v>0</v>
      </c>
      <c r="AI8" s="8">
        <f>SUMIFS('Industry Fuel Use'!AK$2:AK$49,'Industry Fuel Use'!$C$2:$C$49,'BIFUbC-electricity'!$A8,'Industry Fuel Use'!$B$2:$B$49,"coal")</f>
        <v>0</v>
      </c>
      <c r="AJ8" s="8">
        <f>SUMIFS('Industry Fuel Use'!AL$2:AL$49,'Industry Fuel Use'!$C$2:$C$49,'BIFUbC-electricity'!$A8,'Industry Fuel Use'!$B$2:$B$49,"coal")</f>
        <v>0</v>
      </c>
      <c r="AK8" s="8">
        <f>SUMIFS('Industry Fuel Use'!AM$2:AM$49,'Industry Fuel Use'!$C$2:$C$49,'BIFUbC-electricity'!$A8,'Industry Fuel Use'!$B$2:$B$49,"coal")</f>
        <v>0</v>
      </c>
    </row>
    <row r="9" spans="1:38" x14ac:dyDescent="0.25">
      <c r="A9" s="4" t="s">
        <v>12</v>
      </c>
      <c r="B9" s="8">
        <f>SUMIFS('Industry Fuel Use'!D$2:D$49,'Industry Fuel Use'!$C$2:$C$49,'BIFUbC-electricity'!$A9,'Industry Fuel Use'!$B$2:$B$49,"coal")</f>
        <v>3383707118400</v>
      </c>
      <c r="C9" s="8">
        <f>SUMIFS('Industry Fuel Use'!E$2:E$49,'Industry Fuel Use'!$C$2:$C$49,'BIFUbC-electricity'!$A9,'Industry Fuel Use'!$B$2:$B$49,"coal")</f>
        <v>3492258199277.2998</v>
      </c>
      <c r="D9" s="8">
        <f>SUMIFS('Industry Fuel Use'!F$2:F$49,'Industry Fuel Use'!$C$2:$C$49,'BIFUbC-electricity'!$A9,'Industry Fuel Use'!$B$2:$B$49,"coal")</f>
        <v>3591921609101.1724</v>
      </c>
      <c r="E9" s="8">
        <f>SUMIFS('Industry Fuel Use'!G$2:G$49,'Industry Fuel Use'!$C$2:$C$49,'BIFUbC-electricity'!$A9,'Industry Fuel Use'!$B$2:$B$49,"coal")</f>
        <v>3664741406537.6909</v>
      </c>
      <c r="F9" s="8">
        <f>SUMIFS('Industry Fuel Use'!H$2:H$49,'Industry Fuel Use'!$C$2:$C$49,'BIFUbC-electricity'!$A9,'Industry Fuel Use'!$B$2:$B$49,"coal")</f>
        <v>3726123252926.3877</v>
      </c>
      <c r="G9" s="8">
        <f>SUMIFS('Industry Fuel Use'!I$2:I$49,'Industry Fuel Use'!$C$2:$C$49,'BIFUbC-electricity'!$A9,'Industry Fuel Use'!$B$2:$B$49,"coal")</f>
        <v>3761416720059.1182</v>
      </c>
      <c r="H9" s="8">
        <f>SUMIFS('Industry Fuel Use'!J$2:J$49,'Industry Fuel Use'!$C$2:$C$49,'BIFUbC-electricity'!$A9,'Industry Fuel Use'!$B$2:$B$49,"coal")</f>
        <v>3790914593814.0283</v>
      </c>
      <c r="I9" s="8">
        <f>SUMIFS('Industry Fuel Use'!K$2:K$49,'Industry Fuel Use'!$C$2:$C$49,'BIFUbC-electricity'!$A9,'Industry Fuel Use'!$B$2:$B$49,"coal")</f>
        <v>3825157301807.437</v>
      </c>
      <c r="J9" s="8">
        <f>SUMIFS('Industry Fuel Use'!L$2:L$49,'Industry Fuel Use'!$C$2:$C$49,'BIFUbC-electricity'!$A9,'Industry Fuel Use'!$B$2:$B$49,"coal")</f>
        <v>3875976829764.4126</v>
      </c>
      <c r="K9" s="8">
        <f>SUMIFS('Industry Fuel Use'!M$2:M$49,'Industry Fuel Use'!$C$2:$C$49,'BIFUbC-electricity'!$A9,'Industry Fuel Use'!$B$2:$B$49,"coal")</f>
        <v>3914652427876.834</v>
      </c>
      <c r="L9" s="8">
        <f>SUMIFS('Industry Fuel Use'!N$2:N$49,'Industry Fuel Use'!$C$2:$C$49,'BIFUbC-electricity'!$A9,'Industry Fuel Use'!$B$2:$B$49,"coal")</f>
        <v>3941080114771.5396</v>
      </c>
      <c r="M9" s="8">
        <f>SUMIFS('Industry Fuel Use'!O$2:O$49,'Industry Fuel Use'!$C$2:$C$49,'BIFUbC-electricity'!$A9,'Industry Fuel Use'!$B$2:$B$49,"coal")</f>
        <v>3961022647603.2451</v>
      </c>
      <c r="N9" s="8">
        <f>SUMIFS('Industry Fuel Use'!P$2:P$49,'Industry Fuel Use'!$C$2:$C$49,'BIFUbC-electricity'!$A9,'Industry Fuel Use'!$B$2:$B$49,"coal")</f>
        <v>3984664728237.9785</v>
      </c>
      <c r="O9" s="8">
        <f>SUMIFS('Industry Fuel Use'!Q$2:Q$49,'Industry Fuel Use'!$C$2:$C$49,'BIFUbC-electricity'!$A9,'Industry Fuel Use'!$B$2:$B$49,"coal")</f>
        <v>4004590842958.1318</v>
      </c>
      <c r="P9" s="8">
        <f>SUMIFS('Industry Fuel Use'!R$2:R$49,'Industry Fuel Use'!$C$2:$C$49,'BIFUbC-electricity'!$A9,'Industry Fuel Use'!$B$2:$B$49,"coal")</f>
        <v>4020297503009.4478</v>
      </c>
      <c r="Q9" s="8">
        <f>SUMIFS('Industry Fuel Use'!S$2:S$49,'Industry Fuel Use'!$C$2:$C$49,'BIFUbC-electricity'!$A9,'Industry Fuel Use'!$B$2:$B$49,"coal")</f>
        <v>4034936985809.8906</v>
      </c>
      <c r="R9" s="8">
        <f>SUMIFS('Industry Fuel Use'!T$2:T$49,'Industry Fuel Use'!$C$2:$C$49,'BIFUbC-electricity'!$A9,'Industry Fuel Use'!$B$2:$B$49,"coal")</f>
        <v>4050397374187.9277</v>
      </c>
      <c r="S9" s="8">
        <f>SUMIFS('Industry Fuel Use'!U$2:U$49,'Industry Fuel Use'!$C$2:$C$49,'BIFUbC-electricity'!$A9,'Industry Fuel Use'!$B$2:$B$49,"coal")</f>
        <v>4063274646348.4668</v>
      </c>
      <c r="T9" s="8">
        <f>SUMIFS('Industry Fuel Use'!V$2:V$49,'Industry Fuel Use'!$C$2:$C$49,'BIFUbC-electricity'!$A9,'Industry Fuel Use'!$B$2:$B$49,"coal")</f>
        <v>4071768282724.6484</v>
      </c>
      <c r="U9" s="8">
        <f>SUMIFS('Industry Fuel Use'!W$2:W$49,'Industry Fuel Use'!$C$2:$C$49,'BIFUbC-electricity'!$A9,'Industry Fuel Use'!$B$2:$B$49,"coal")</f>
        <v>4076452917220.79</v>
      </c>
      <c r="V9" s="8">
        <f>SUMIFS('Industry Fuel Use'!X$2:X$49,'Industry Fuel Use'!$C$2:$C$49,'BIFUbC-electricity'!$A9,'Industry Fuel Use'!$B$2:$B$49,"coal")</f>
        <v>4081301732832.4507</v>
      </c>
      <c r="W9" s="8">
        <f>SUMIFS('Industry Fuel Use'!Y$2:Y$49,'Industry Fuel Use'!$C$2:$C$49,'BIFUbC-electricity'!$A9,'Industry Fuel Use'!$B$2:$B$49,"coal")</f>
        <v>4085630641578.3013</v>
      </c>
      <c r="X9" s="8">
        <f>SUMIFS('Industry Fuel Use'!Z$2:Z$49,'Industry Fuel Use'!$C$2:$C$49,'BIFUbC-electricity'!$A9,'Industry Fuel Use'!$B$2:$B$49,"coal")</f>
        <v>4085499296685.8862</v>
      </c>
      <c r="Y9" s="8">
        <f>SUMIFS('Industry Fuel Use'!AA$2:AA$49,'Industry Fuel Use'!$C$2:$C$49,'BIFUbC-electricity'!$A9,'Industry Fuel Use'!$B$2:$B$49,"coal")</f>
        <v>4084098284500.124</v>
      </c>
      <c r="Z9" s="8">
        <f>SUMIFS('Industry Fuel Use'!AB$2:AB$49,'Industry Fuel Use'!$C$2:$C$49,'BIFUbC-electricity'!$A9,'Industry Fuel Use'!$B$2:$B$49,"coal")</f>
        <v>4083222651884.0229</v>
      </c>
      <c r="AA9" s="8">
        <f>SUMIFS('Industry Fuel Use'!AC$2:AC$49,'Industry Fuel Use'!$C$2:$C$49,'BIFUbC-electricity'!$A9,'Industry Fuel Use'!$B$2:$B$49,"coal")</f>
        <v>4083326633257.1851</v>
      </c>
      <c r="AB9" s="8">
        <f>SUMIFS('Industry Fuel Use'!AD$2:AD$49,'Industry Fuel Use'!$C$2:$C$49,'BIFUbC-electricity'!$A9,'Industry Fuel Use'!$B$2:$B$49,"coal")</f>
        <v>4086646330268.3428</v>
      </c>
      <c r="AC9" s="8">
        <f>SUMIFS('Industry Fuel Use'!AE$2:AE$49,'Industry Fuel Use'!$C$2:$C$49,'BIFUbC-electricity'!$A9,'Industry Fuel Use'!$B$2:$B$49,"coal")</f>
        <v>4089968726154.5195</v>
      </c>
      <c r="AD9" s="8">
        <f>SUMIFS('Industry Fuel Use'!AF$2:AF$49,'Industry Fuel Use'!$C$2:$C$49,'BIFUbC-electricity'!$A9,'Industry Fuel Use'!$B$2:$B$49,"coal")</f>
        <v>4093293823109.8696</v>
      </c>
      <c r="AE9" s="8">
        <f>SUMIFS('Industry Fuel Use'!AG$2:AG$49,'Industry Fuel Use'!$C$2:$C$49,'BIFUbC-electricity'!$A9,'Industry Fuel Use'!$B$2:$B$49,"coal")</f>
        <v>4096621623330.3311</v>
      </c>
      <c r="AF9" s="8">
        <f>SUMIFS('Industry Fuel Use'!AH$2:AH$49,'Industry Fuel Use'!$C$2:$C$49,'BIFUbC-electricity'!$A9,'Industry Fuel Use'!$B$2:$B$49,"coal")</f>
        <v>4099952129013.6265</v>
      </c>
      <c r="AG9" s="8">
        <f>SUMIFS('Industry Fuel Use'!AI$2:AI$49,'Industry Fuel Use'!$C$2:$C$49,'BIFUbC-electricity'!$A9,'Industry Fuel Use'!$B$2:$B$49,"coal")</f>
        <v>4103285342359.2656</v>
      </c>
      <c r="AH9" s="8">
        <f>SUMIFS('Industry Fuel Use'!AJ$2:AJ$49,'Industry Fuel Use'!$C$2:$C$49,'BIFUbC-electricity'!$A9,'Industry Fuel Use'!$B$2:$B$49,"coal")</f>
        <v>4106621265568.5464</v>
      </c>
      <c r="AI9" s="8">
        <f>SUMIFS('Industry Fuel Use'!AK$2:AK$49,'Industry Fuel Use'!$C$2:$C$49,'BIFUbC-electricity'!$A9,'Industry Fuel Use'!$B$2:$B$49,"coal")</f>
        <v>4109959900844.5566</v>
      </c>
      <c r="AJ9" s="8">
        <f>SUMIFS('Industry Fuel Use'!AL$2:AL$49,'Industry Fuel Use'!$C$2:$C$49,'BIFUbC-electricity'!$A9,'Industry Fuel Use'!$B$2:$B$49,"coal")</f>
        <v>4113301250392.1748</v>
      </c>
      <c r="AK9" s="8">
        <f>SUMIFS('Industry Fuel Use'!AM$2:AM$49,'Industry Fuel Use'!$C$2:$C$49,'BIFUbC-electricity'!$A9,'Industry Fuel Use'!$B$2:$B$49,"coal")</f>
        <v>4116645316418.0723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K9"/>
  <sheetViews>
    <sheetView workbookViewId="0">
      <selection activeCell="B2" sqref="B2"/>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6</v>
      </c>
      <c r="B2" s="8">
        <f>SUMIFS('Industry Fuel Use'!D$2:D$49,'Industry Fuel Use'!$C$2:$C$49,'BIFUbC-electricity'!$A2,'Industry Fuel Use'!$B$2:$B$49,"natural gas")</f>
        <v>8154070683360</v>
      </c>
      <c r="C2" s="8">
        <f>SUMIFS('Industry Fuel Use'!E$2:E$49,'Industry Fuel Use'!$C$2:$C$49,'BIFUbC-electricity'!$A2,'Industry Fuel Use'!$B$2:$B$49,"natural gas")</f>
        <v>8415657503748.6299</v>
      </c>
      <c r="D2" s="8">
        <f>SUMIFS('Industry Fuel Use'!F$2:F$49,'Industry Fuel Use'!$C$2:$C$49,'BIFUbC-electricity'!$A2,'Industry Fuel Use'!$B$2:$B$49,"natural gas")</f>
        <v>8655826779579.0996</v>
      </c>
      <c r="E2" s="8">
        <f>SUMIFS('Industry Fuel Use'!G$2:G$49,'Industry Fuel Use'!$C$2:$C$49,'BIFUbC-electricity'!$A2,'Industry Fuel Use'!$B$2:$B$49,"natural gas")</f>
        <v>8831308213009.4551</v>
      </c>
      <c r="F2" s="8">
        <f>SUMIFS('Industry Fuel Use'!H$2:H$49,'Industry Fuel Use'!$C$2:$C$49,'BIFUbC-electricity'!$A2,'Industry Fuel Use'!$B$2:$B$49,"natural gas")</f>
        <v>8979226427150.0605</v>
      </c>
      <c r="G2" s="8">
        <f>SUMIFS('Industry Fuel Use'!I$2:I$49,'Industry Fuel Use'!$C$2:$C$49,'BIFUbC-electricity'!$A2,'Industry Fuel Use'!$B$2:$B$49,"natural gas")</f>
        <v>9064276762652.2676</v>
      </c>
      <c r="H2" s="8">
        <f>SUMIFS('Industry Fuel Use'!J$2:J$49,'Industry Fuel Use'!$C$2:$C$49,'BIFUbC-electricity'!$A2,'Industry Fuel Use'!$B$2:$B$49,"natural gas")</f>
        <v>9135360854504.7852</v>
      </c>
      <c r="I2" s="8">
        <f>SUMIFS('Industry Fuel Use'!K$2:K$49,'Industry Fuel Use'!$C$2:$C$49,'BIFUbC-electricity'!$A2,'Industry Fuel Use'!$B$2:$B$49,"natural gas")</f>
        <v>9217879066512.4336</v>
      </c>
      <c r="J2" s="8">
        <f>SUMIFS('Industry Fuel Use'!L$2:L$49,'Industry Fuel Use'!$C$2:$C$49,'BIFUbC-electricity'!$A2,'Industry Fuel Use'!$B$2:$B$49,"natural gas")</f>
        <v>9340344164275.418</v>
      </c>
      <c r="K2" s="8">
        <f>SUMIFS('Industry Fuel Use'!M$2:M$49,'Industry Fuel Use'!$C$2:$C$49,'BIFUbC-electricity'!$A2,'Industry Fuel Use'!$B$2:$B$49,"natural gas")</f>
        <v>9433544772275.7441</v>
      </c>
      <c r="L2" s="8">
        <f>SUMIFS('Industry Fuel Use'!N$2:N$49,'Industry Fuel Use'!$C$2:$C$49,'BIFUbC-electricity'!$A2,'Industry Fuel Use'!$B$2:$B$49,"natural gas")</f>
        <v>9497230315792.5918</v>
      </c>
      <c r="M2" s="8">
        <f>SUMIFS('Industry Fuel Use'!O$2:O$49,'Industry Fuel Use'!$C$2:$C$49,'BIFUbC-electricity'!$A2,'Industry Fuel Use'!$B$2:$B$49,"natural gas")</f>
        <v>9545287909616.4473</v>
      </c>
      <c r="N2" s="8">
        <f>SUMIFS('Industry Fuel Use'!P$2:P$49,'Industry Fuel Use'!$C$2:$C$49,'BIFUbC-electricity'!$A2,'Industry Fuel Use'!$B$2:$B$49,"natural gas")</f>
        <v>9602260688244.0684</v>
      </c>
      <c r="O2" s="8">
        <f>SUMIFS('Industry Fuel Use'!Q$2:Q$49,'Industry Fuel Use'!$C$2:$C$49,'BIFUbC-electricity'!$A2,'Industry Fuel Use'!$B$2:$B$49,"natural gas")</f>
        <v>9650278717638.3223</v>
      </c>
      <c r="P2" s="8">
        <f>SUMIFS('Industry Fuel Use'!R$2:R$49,'Industry Fuel Use'!$C$2:$C$49,'BIFUbC-electricity'!$A2,'Industry Fuel Use'!$B$2:$B$49,"natural gas")</f>
        <v>9688128688624.7285</v>
      </c>
      <c r="Q2" s="8">
        <f>SUMIFS('Industry Fuel Use'!S$2:S$49,'Industry Fuel Use'!$C$2:$C$49,'BIFUbC-electricity'!$A2,'Industry Fuel Use'!$B$2:$B$49,"natural gas")</f>
        <v>9723406971686.9707</v>
      </c>
      <c r="R2" s="8">
        <f>SUMIFS('Industry Fuel Use'!T$2:T$49,'Industry Fuel Use'!$C$2:$C$49,'BIFUbC-electricity'!$A2,'Industry Fuel Use'!$B$2:$B$49,"natural gas")</f>
        <v>9760663476229.3398</v>
      </c>
      <c r="S2" s="8">
        <f>SUMIFS('Industry Fuel Use'!U$2:U$49,'Industry Fuel Use'!$C$2:$C$49,'BIFUbC-electricity'!$A2,'Industry Fuel Use'!$B$2:$B$49,"natural gas")</f>
        <v>9791695177180.9121</v>
      </c>
      <c r="T2" s="8">
        <f>SUMIFS('Industry Fuel Use'!V$2:V$49,'Industry Fuel Use'!$C$2:$C$49,'BIFUbC-electricity'!$A2,'Industry Fuel Use'!$B$2:$B$49,"natural gas")</f>
        <v>9812163175428.6152</v>
      </c>
      <c r="U2" s="8">
        <f>SUMIFS('Industry Fuel Use'!W$2:W$49,'Industry Fuel Use'!$C$2:$C$49,'BIFUbC-electricity'!$A2,'Industry Fuel Use'!$B$2:$B$49,"natural gas")</f>
        <v>9823452226008.5313</v>
      </c>
      <c r="V2" s="8">
        <f>SUMIFS('Industry Fuel Use'!X$2:X$49,'Industry Fuel Use'!$C$2:$C$49,'BIFUbC-electricity'!$A2,'Industry Fuel Use'!$B$2:$B$49,"natural gas")</f>
        <v>9835136920884.4766</v>
      </c>
      <c r="W2" s="8">
        <f>SUMIFS('Industry Fuel Use'!Y$2:Y$49,'Industry Fuel Use'!$C$2:$C$49,'BIFUbC-electricity'!$A2,'Industry Fuel Use'!$B$2:$B$49,"natural gas")</f>
        <v>9845568742156.3379</v>
      </c>
      <c r="X2" s="8">
        <f>SUMIFS('Industry Fuel Use'!Z$2:Z$49,'Industry Fuel Use'!$C$2:$C$49,'BIFUbC-electricity'!$A2,'Industry Fuel Use'!$B$2:$B$49,"natural gas")</f>
        <v>9845252226719.5176</v>
      </c>
      <c r="Y2" s="8">
        <f>SUMIFS('Industry Fuel Use'!AA$2:AA$49,'Industry Fuel Use'!$C$2:$C$49,'BIFUbC-electricity'!$A2,'Industry Fuel Use'!$B$2:$B$49,"natural gas")</f>
        <v>9841876062060.1035</v>
      </c>
      <c r="Z2" s="8">
        <f>SUMIFS('Industry Fuel Use'!AB$2:AB$49,'Industry Fuel Use'!$C$2:$C$49,'BIFUbC-electricity'!$A2,'Industry Fuel Use'!$B$2:$B$49,"natural gas")</f>
        <v>9839765959147.9688</v>
      </c>
      <c r="AA2" s="8">
        <f>SUMIFS('Industry Fuel Use'!AC$2:AC$49,'Industry Fuel Use'!$C$2:$C$49,'BIFUbC-electricity'!$A2,'Industry Fuel Use'!$B$2:$B$49,"natural gas")</f>
        <v>9840016533868.7852</v>
      </c>
      <c r="AB2" s="8">
        <f>SUMIFS('Industry Fuel Use'!AD$2:AD$49,'Industry Fuel Use'!$C$2:$C$49,'BIFUbC-electricity'!$A2,'Industry Fuel Use'!$B$2:$B$49,"natural gas")</f>
        <v>9848016352744.6934</v>
      </c>
      <c r="AC2" s="8">
        <f>SUMIFS('Industry Fuel Use'!AE$2:AE$49,'Industry Fuel Use'!$C$2:$C$49,'BIFUbC-electricity'!$A2,'Industry Fuel Use'!$B$2:$B$49,"natural gas")</f>
        <v>9856022675380.207</v>
      </c>
      <c r="AD2" s="8">
        <f>SUMIFS('Industry Fuel Use'!AF$2:AF$49,'Industry Fuel Use'!$C$2:$C$49,'BIFUbC-electricity'!$A2,'Industry Fuel Use'!$B$2:$B$49,"natural gas")</f>
        <v>9864035507062.8066</v>
      </c>
      <c r="AE2" s="8">
        <f>SUMIFS('Industry Fuel Use'!AG$2:AG$49,'Industry Fuel Use'!$C$2:$C$49,'BIFUbC-electricity'!$A2,'Industry Fuel Use'!$B$2:$B$49,"natural gas")</f>
        <v>9872054853084.2715</v>
      </c>
      <c r="AF2" s="8">
        <f>SUMIFS('Industry Fuel Use'!AH$2:AH$49,'Industry Fuel Use'!$C$2:$C$49,'BIFUbC-electricity'!$A2,'Industry Fuel Use'!$B$2:$B$49,"natural gas")</f>
        <v>9880080718740.6836</v>
      </c>
      <c r="AG2" s="8">
        <f>SUMIFS('Industry Fuel Use'!AI$2:AI$49,'Industry Fuel Use'!$C$2:$C$49,'BIFUbC-electricity'!$A2,'Industry Fuel Use'!$B$2:$B$49,"natural gas")</f>
        <v>9888113109332.4297</v>
      </c>
      <c r="AH2" s="8">
        <f>SUMIFS('Industry Fuel Use'!AJ$2:AJ$49,'Industry Fuel Use'!$C$2:$C$49,'BIFUbC-electricity'!$A2,'Industry Fuel Use'!$B$2:$B$49,"natural gas")</f>
        <v>9896152030164.207</v>
      </c>
      <c r="AI2" s="8">
        <f>SUMIFS('Industry Fuel Use'!AK$2:AK$49,'Industry Fuel Use'!$C$2:$C$49,'BIFUbC-electricity'!$A2,'Industry Fuel Use'!$B$2:$B$49,"natural gas")</f>
        <v>9904197486545.0234</v>
      </c>
      <c r="AJ2" s="8">
        <f>SUMIFS('Industry Fuel Use'!AL$2:AL$49,'Industry Fuel Use'!$C$2:$C$49,'BIFUbC-electricity'!$A2,'Industry Fuel Use'!$B$2:$B$49,"natural gas")</f>
        <v>9912249483788.2051</v>
      </c>
      <c r="AK2" s="8">
        <f>SUMIFS('Industry Fuel Use'!AM$2:AM$49,'Industry Fuel Use'!$C$2:$C$49,'BIFUbC-electricity'!$A2,'Industry Fuel Use'!$B$2:$B$49,"natural gas")</f>
        <v>9920308027211.3984</v>
      </c>
    </row>
    <row r="3" spans="1:37" x14ac:dyDescent="0.25">
      <c r="A3" s="4" t="s">
        <v>7</v>
      </c>
      <c r="B3" s="8">
        <f>SUMIFS('Industry Fuel Use'!D$2:D$49,'Industry Fuel Use'!$C$2:$C$49,'BIFUbC-electricity'!$A3,'Industry Fuel Use'!$B$2:$B$49,"natural gas")</f>
        <v>1239563759890080</v>
      </c>
      <c r="C3" s="8">
        <f>SUMIFS('Industry Fuel Use'!E$2:E$49,'Industry Fuel Use'!$C$2:$C$49,'BIFUbC-electricity'!$A3,'Industry Fuel Use'!$B$2:$B$49,"natural gas")</f>
        <v>1279329608778332.3</v>
      </c>
      <c r="D3" s="8">
        <f>SUMIFS('Industry Fuel Use'!F$2:F$49,'Industry Fuel Use'!$C$2:$C$49,'BIFUbC-electricity'!$A3,'Industry Fuel Use'!$B$2:$B$49,"natural gas")</f>
        <v>1315839609993556</v>
      </c>
      <c r="E3" s="8">
        <f>SUMIFS('Industry Fuel Use'!G$2:G$49,'Industry Fuel Use'!$C$2:$C$49,'BIFUbC-electricity'!$A3,'Industry Fuel Use'!$B$2:$B$49,"natural gas")</f>
        <v>1342515908723431.8</v>
      </c>
      <c r="F3" s="8">
        <f>SUMIFS('Industry Fuel Use'!H$2:H$49,'Industry Fuel Use'!$C$2:$C$49,'BIFUbC-electricity'!$A3,'Industry Fuel Use'!$B$2:$B$49,"natural gas")</f>
        <v>1365002107923363</v>
      </c>
      <c r="G3" s="8">
        <f>SUMIFS('Industry Fuel Use'!I$2:I$49,'Industry Fuel Use'!$C$2:$C$49,'BIFUbC-electricity'!$A3,'Industry Fuel Use'!$B$2:$B$49,"natural gas")</f>
        <v>1377931271496861.5</v>
      </c>
      <c r="H3" s="8">
        <f>SUMIFS('Industry Fuel Use'!J$2:J$49,'Industry Fuel Use'!$C$2:$C$49,'BIFUbC-electricity'!$A3,'Industry Fuel Use'!$B$2:$B$49,"natural gas")</f>
        <v>1388737317653033.8</v>
      </c>
      <c r="I3" s="8">
        <f>SUMIFS('Industry Fuel Use'!K$2:K$49,'Industry Fuel Use'!$C$2:$C$49,'BIFUbC-electricity'!$A3,'Industry Fuel Use'!$B$2:$B$49,"natural gas")</f>
        <v>1401281553422824.3</v>
      </c>
      <c r="J3" s="8">
        <f>SUMIFS('Industry Fuel Use'!L$2:L$49,'Industry Fuel Use'!$C$2:$C$49,'BIFUbC-electricity'!$A3,'Industry Fuel Use'!$B$2:$B$49,"natural gas")</f>
        <v>1419898426262567.8</v>
      </c>
      <c r="K3" s="8">
        <f>SUMIFS('Industry Fuel Use'!M$2:M$49,'Industry Fuel Use'!$C$2:$C$49,'BIFUbC-electricity'!$A3,'Industry Fuel Use'!$B$2:$B$49,"natural gas")</f>
        <v>1434066576204250.5</v>
      </c>
      <c r="L3" s="8">
        <f>SUMIFS('Industry Fuel Use'!N$2:N$49,'Industry Fuel Use'!$C$2:$C$49,'BIFUbC-electricity'!$A3,'Industry Fuel Use'!$B$2:$B$49,"natural gas")</f>
        <v>1443747911433964.3</v>
      </c>
      <c r="M3" s="8">
        <f>SUMIFS('Industry Fuel Use'!O$2:O$49,'Industry Fuel Use'!$C$2:$C$49,'BIFUbC-electricity'!$A3,'Industry Fuel Use'!$B$2:$B$49,"natural gas")</f>
        <v>1451053520375168.8</v>
      </c>
      <c r="N3" s="8">
        <f>SUMIFS('Industry Fuel Use'!P$2:P$49,'Industry Fuel Use'!$C$2:$C$49,'BIFUbC-electricity'!$A3,'Industry Fuel Use'!$B$2:$B$49,"natural gas")</f>
        <v>1459714395958594.3</v>
      </c>
      <c r="O3" s="8">
        <f>SUMIFS('Industry Fuel Use'!Q$2:Q$49,'Industry Fuel Use'!$C$2:$C$49,'BIFUbC-electricity'!$A3,'Industry Fuel Use'!$B$2:$B$49,"natural gas")</f>
        <v>1467013990402866.3</v>
      </c>
      <c r="P3" s="8">
        <f>SUMIFS('Industry Fuel Use'!R$2:R$49,'Industry Fuel Use'!$C$2:$C$49,'BIFUbC-electricity'!$A3,'Industry Fuel Use'!$B$2:$B$49,"natural gas")</f>
        <v>1472767859135373.5</v>
      </c>
      <c r="Q3" s="8">
        <f>SUMIFS('Industry Fuel Use'!S$2:S$49,'Industry Fuel Use'!$C$2:$C$49,'BIFUbC-electricity'!$A3,'Industry Fuel Use'!$B$2:$B$49,"natural gas")</f>
        <v>1478130785567240</v>
      </c>
      <c r="R3" s="8">
        <f>SUMIFS('Industry Fuel Use'!T$2:T$49,'Industry Fuel Use'!$C$2:$C$49,'BIFUbC-electricity'!$A3,'Industry Fuel Use'!$B$2:$B$49,"natural gas")</f>
        <v>1483794436845753.5</v>
      </c>
      <c r="S3" s="8">
        <f>SUMIFS('Industry Fuel Use'!U$2:U$49,'Industry Fuel Use'!$C$2:$C$49,'BIFUbC-electricity'!$A3,'Industry Fuel Use'!$B$2:$B$49,"natural gas")</f>
        <v>1488511807273485</v>
      </c>
      <c r="T3" s="8">
        <f>SUMIFS('Industry Fuel Use'!V$2:V$49,'Industry Fuel Use'!$C$2:$C$49,'BIFUbC-electricity'!$A3,'Industry Fuel Use'!$B$2:$B$49,"natural gas")</f>
        <v>1491623307020123.3</v>
      </c>
      <c r="U3" s="8">
        <f>SUMIFS('Industry Fuel Use'!W$2:W$49,'Industry Fuel Use'!$C$2:$C$49,'BIFUbC-electricity'!$A3,'Industry Fuel Use'!$B$2:$B$49,"natural gas")</f>
        <v>1493339443478320.5</v>
      </c>
      <c r="V3" s="8">
        <f>SUMIFS('Industry Fuel Use'!X$2:X$49,'Industry Fuel Use'!$C$2:$C$49,'BIFUbC-electricity'!$A3,'Industry Fuel Use'!$B$2:$B$49,"natural gas")</f>
        <v>1495115724905847.5</v>
      </c>
      <c r="W3" s="8">
        <f>SUMIFS('Industry Fuel Use'!Y$2:Y$49,'Industry Fuel Use'!$C$2:$C$49,'BIFUbC-electricity'!$A3,'Industry Fuel Use'!$B$2:$B$49,"natural gas")</f>
        <v>1496701547263831</v>
      </c>
      <c r="X3" s="8">
        <f>SUMIFS('Industry Fuel Use'!Z$2:Z$49,'Industry Fuel Use'!$C$2:$C$49,'BIFUbC-electricity'!$A3,'Industry Fuel Use'!$B$2:$B$49,"natural gas")</f>
        <v>1496653431288367.3</v>
      </c>
      <c r="Y3" s="8">
        <f>SUMIFS('Industry Fuel Use'!AA$2:AA$49,'Industry Fuel Use'!$C$2:$C$49,'BIFUbC-electricity'!$A3,'Industry Fuel Use'!$B$2:$B$49,"natural gas")</f>
        <v>1496140194216757</v>
      </c>
      <c r="Z3" s="8">
        <f>SUMIFS('Industry Fuel Use'!AB$2:AB$49,'Industry Fuel Use'!$C$2:$C$49,'BIFUbC-electricity'!$A3,'Industry Fuel Use'!$B$2:$B$49,"natural gas")</f>
        <v>1495819421047000.5</v>
      </c>
      <c r="AA3" s="8">
        <f>SUMIFS('Industry Fuel Use'!AC$2:AC$49,'Industry Fuel Use'!$C$2:$C$49,'BIFUbC-electricity'!$A3,'Industry Fuel Use'!$B$2:$B$49,"natural gas")</f>
        <v>1495857512860909.3</v>
      </c>
      <c r="AB3" s="8">
        <f>SUMIFS('Industry Fuel Use'!AD$2:AD$49,'Industry Fuel Use'!$C$2:$C$49,'BIFUbC-electricity'!$A3,'Industry Fuel Use'!$B$2:$B$49,"natural gas")</f>
        <v>1497073627602776.3</v>
      </c>
      <c r="AC3" s="8">
        <f>SUMIFS('Industry Fuel Use'!AE$2:AE$49,'Industry Fuel Use'!$C$2:$C$49,'BIFUbC-electricity'!$A3,'Industry Fuel Use'!$B$2:$B$49,"natural gas")</f>
        <v>1498290731031769.3</v>
      </c>
      <c r="AD3" s="8">
        <f>SUMIFS('Industry Fuel Use'!AF$2:AF$49,'Industry Fuel Use'!$C$2:$C$49,'BIFUbC-electricity'!$A3,'Industry Fuel Use'!$B$2:$B$49,"natural gas")</f>
        <v>1499508823951679.5</v>
      </c>
      <c r="AE3" s="8">
        <f>SUMIFS('Industry Fuel Use'!AG$2:AG$49,'Industry Fuel Use'!$C$2:$C$49,'BIFUbC-electricity'!$A3,'Industry Fuel Use'!$B$2:$B$49,"natural gas")</f>
        <v>1500727907166951.5</v>
      </c>
      <c r="AF3" s="8">
        <f>SUMIFS('Industry Fuel Use'!AH$2:AH$49,'Industry Fuel Use'!$C$2:$C$49,'BIFUbC-electricity'!$A3,'Industry Fuel Use'!$B$2:$B$49,"natural gas")</f>
        <v>1501947981482684</v>
      </c>
      <c r="AG3" s="8">
        <f>SUMIFS('Industry Fuel Use'!AI$2:AI$49,'Industry Fuel Use'!$C$2:$C$49,'BIFUbC-electricity'!$A3,'Industry Fuel Use'!$B$2:$B$49,"natural gas")</f>
        <v>1503169047704630</v>
      </c>
      <c r="AH3" s="8">
        <f>SUMIFS('Industry Fuel Use'!AJ$2:AJ$49,'Industry Fuel Use'!$C$2:$C$49,'BIFUbC-electricity'!$A3,'Industry Fuel Use'!$B$2:$B$49,"natural gas")</f>
        <v>1504391106639197.8</v>
      </c>
      <c r="AI3" s="8">
        <f>SUMIFS('Industry Fuel Use'!AK$2:AK$49,'Industry Fuel Use'!$C$2:$C$49,'BIFUbC-electricity'!$A3,'Industry Fuel Use'!$B$2:$B$49,"natural gas")</f>
        <v>1505614159093451</v>
      </c>
      <c r="AJ3" s="8">
        <f>SUMIFS('Industry Fuel Use'!AL$2:AL$49,'Industry Fuel Use'!$C$2:$C$49,'BIFUbC-electricity'!$A3,'Industry Fuel Use'!$B$2:$B$49,"natural gas")</f>
        <v>1506838205875109.5</v>
      </c>
      <c r="AK3" s="8">
        <f>SUMIFS('Industry Fuel Use'!AM$2:AM$49,'Industry Fuel Use'!$C$2:$C$49,'BIFUbC-electricity'!$A3,'Industry Fuel Use'!$B$2:$B$49,"natural gas")</f>
        <v>1508063247792550.3</v>
      </c>
    </row>
    <row r="4" spans="1:37" x14ac:dyDescent="0.25">
      <c r="A4" s="4" t="s">
        <v>8</v>
      </c>
      <c r="B4" s="8">
        <f>SUMIFS('Industry Fuel Use'!D$2:D$49,'Industry Fuel Use'!$C$2:$C$49,'BIFUbC-electricity'!$A4,'Industry Fuel Use'!$B$2:$B$49,"natural gas")</f>
        <v>91758103353098.875</v>
      </c>
      <c r="C4" s="8">
        <f>SUMIFS('Industry Fuel Use'!E$2:E$49,'Industry Fuel Use'!$C$2:$C$49,'BIFUbC-electricity'!$A4,'Industry Fuel Use'!$B$2:$B$49,"natural gas")</f>
        <v>94701750941291.922</v>
      </c>
      <c r="D4" s="8">
        <f>SUMIFS('Industry Fuel Use'!F$2:F$49,'Industry Fuel Use'!$C$2:$C$49,'BIFUbC-electricity'!$A4,'Industry Fuel Use'!$B$2:$B$49,"natural gas")</f>
        <v>97404385991888.563</v>
      </c>
      <c r="E4" s="8">
        <f>SUMIFS('Industry Fuel Use'!G$2:G$49,'Industry Fuel Use'!$C$2:$C$49,'BIFUbC-electricity'!$A4,'Industry Fuel Use'!$B$2:$B$49,"natural gas")</f>
        <v>99379086007441.719</v>
      </c>
      <c r="F4" s="8">
        <f>SUMIFS('Industry Fuel Use'!H$2:H$49,'Industry Fuel Use'!$C$2:$C$49,'BIFUbC-electricity'!$A4,'Industry Fuel Use'!$B$2:$B$49,"natural gas")</f>
        <v>101043615946900.95</v>
      </c>
      <c r="G4" s="8">
        <f>SUMIFS('Industry Fuel Use'!I$2:I$49,'Industry Fuel Use'!$C$2:$C$49,'BIFUbC-electricity'!$A4,'Industry Fuel Use'!$B$2:$B$49,"natural gas")</f>
        <v>102000690980742.98</v>
      </c>
      <c r="H4" s="8">
        <f>SUMIFS('Industry Fuel Use'!J$2:J$49,'Industry Fuel Use'!$C$2:$C$49,'BIFUbC-electricity'!$A4,'Industry Fuel Use'!$B$2:$B$49,"natural gas")</f>
        <v>102800603282248.44</v>
      </c>
      <c r="I4" s="8">
        <f>SUMIFS('Industry Fuel Use'!K$2:K$49,'Industry Fuel Use'!$C$2:$C$49,'BIFUbC-electricity'!$A4,'Industry Fuel Use'!$B$2:$B$49,"natural gas")</f>
        <v>103729184222975.64</v>
      </c>
      <c r="J4" s="8">
        <f>SUMIFS('Industry Fuel Use'!L$2:L$49,'Industry Fuel Use'!$C$2:$C$49,'BIFUbC-electricity'!$A4,'Industry Fuel Use'!$B$2:$B$49,"natural gas")</f>
        <v>105107289163936.61</v>
      </c>
      <c r="K4" s="8">
        <f>SUMIFS('Industry Fuel Use'!M$2:M$49,'Industry Fuel Use'!$C$2:$C$49,'BIFUbC-electricity'!$A4,'Industry Fuel Use'!$B$2:$B$49,"natural gas")</f>
        <v>106156079559992.09</v>
      </c>
      <c r="L4" s="8">
        <f>SUMIFS('Industry Fuel Use'!N$2:N$49,'Industry Fuel Use'!$C$2:$C$49,'BIFUbC-electricity'!$A4,'Industry Fuel Use'!$B$2:$B$49,"natural gas")</f>
        <v>106872735683177.59</v>
      </c>
      <c r="M4" s="8">
        <f>SUMIFS('Industry Fuel Use'!O$2:O$49,'Industry Fuel Use'!$C$2:$C$49,'BIFUbC-electricity'!$A4,'Industry Fuel Use'!$B$2:$B$49,"natural gas")</f>
        <v>107413529825419.86</v>
      </c>
      <c r="N4" s="8">
        <f>SUMIFS('Industry Fuel Use'!P$2:P$49,'Industry Fuel Use'!$C$2:$C$49,'BIFUbC-electricity'!$A4,'Industry Fuel Use'!$B$2:$B$49,"natural gas")</f>
        <v>108054646920504</v>
      </c>
      <c r="O4" s="8">
        <f>SUMIFS('Industry Fuel Use'!Q$2:Q$49,'Industry Fuel Use'!$C$2:$C$49,'BIFUbC-electricity'!$A4,'Industry Fuel Use'!$B$2:$B$49,"natural gas")</f>
        <v>108594995842541.38</v>
      </c>
      <c r="P4" s="8">
        <f>SUMIFS('Industry Fuel Use'!R$2:R$49,'Industry Fuel Use'!$C$2:$C$49,'BIFUbC-electricity'!$A4,'Industry Fuel Use'!$B$2:$B$49,"natural gas")</f>
        <v>109020923171914.39</v>
      </c>
      <c r="Q4" s="8">
        <f>SUMIFS('Industry Fuel Use'!S$2:S$49,'Industry Fuel Use'!$C$2:$C$49,'BIFUbC-electricity'!$A4,'Industry Fuel Use'!$B$2:$B$49,"natural gas")</f>
        <v>109417911187967.66</v>
      </c>
      <c r="R4" s="8">
        <f>SUMIFS('Industry Fuel Use'!T$2:T$49,'Industry Fuel Use'!$C$2:$C$49,'BIFUbC-electricity'!$A4,'Industry Fuel Use'!$B$2:$B$49,"natural gas")</f>
        <v>109837160214266.91</v>
      </c>
      <c r="S4" s="8">
        <f>SUMIFS('Industry Fuel Use'!U$2:U$49,'Industry Fuel Use'!$C$2:$C$49,'BIFUbC-electricity'!$A4,'Industry Fuel Use'!$B$2:$B$49,"natural gas")</f>
        <v>110186361261658.8</v>
      </c>
      <c r="T4" s="8">
        <f>SUMIFS('Industry Fuel Use'!V$2:V$49,'Industry Fuel Use'!$C$2:$C$49,'BIFUbC-electricity'!$A4,'Industry Fuel Use'!$B$2:$B$49,"natural gas")</f>
        <v>110416688514337.19</v>
      </c>
      <c r="U4" s="8">
        <f>SUMIFS('Industry Fuel Use'!W$2:W$49,'Industry Fuel Use'!$C$2:$C$49,'BIFUbC-electricity'!$A4,'Industry Fuel Use'!$B$2:$B$49,"natural gas")</f>
        <v>110543724679474.22</v>
      </c>
      <c r="V4" s="8">
        <f>SUMIFS('Industry Fuel Use'!X$2:X$49,'Industry Fuel Use'!$C$2:$C$49,'BIFUbC-electricity'!$A4,'Industry Fuel Use'!$B$2:$B$49,"natural gas")</f>
        <v>110675213046660.47</v>
      </c>
      <c r="W4" s="8">
        <f>SUMIFS('Industry Fuel Use'!Y$2:Y$49,'Industry Fuel Use'!$C$2:$C$49,'BIFUbC-electricity'!$A4,'Industry Fuel Use'!$B$2:$B$49,"natural gas")</f>
        <v>110792602774024.25</v>
      </c>
      <c r="X4" s="8">
        <f>SUMIFS('Industry Fuel Use'!Z$2:Z$49,'Industry Fuel Use'!$C$2:$C$49,'BIFUbC-electricity'!$A4,'Industry Fuel Use'!$B$2:$B$49,"natural gas")</f>
        <v>110789041012384.89</v>
      </c>
      <c r="Y4" s="8">
        <f>SUMIFS('Industry Fuel Use'!AA$2:AA$49,'Industry Fuel Use'!$C$2:$C$49,'BIFUbC-electricity'!$A4,'Industry Fuel Use'!$B$2:$B$49,"natural gas")</f>
        <v>110751048888231.77</v>
      </c>
      <c r="Z4" s="8">
        <f>SUMIFS('Industry Fuel Use'!AB$2:AB$49,'Industry Fuel Use'!$C$2:$C$49,'BIFUbC-electricity'!$A4,'Industry Fuel Use'!$B$2:$B$49,"natural gas")</f>
        <v>110727303810636.05</v>
      </c>
      <c r="AA4" s="8">
        <f>SUMIFS('Industry Fuel Use'!AC$2:AC$49,'Industry Fuel Use'!$C$2:$C$49,'BIFUbC-electricity'!$A4,'Industry Fuel Use'!$B$2:$B$49,"natural gas")</f>
        <v>110730123538600.55</v>
      </c>
      <c r="AB4" s="8">
        <f>SUMIFS('Industry Fuel Use'!AD$2:AD$49,'Industry Fuel Use'!$C$2:$C$49,'BIFUbC-electricity'!$A4,'Industry Fuel Use'!$B$2:$B$49,"natural gas")</f>
        <v>110820145839819.94</v>
      </c>
      <c r="AC4" s="8">
        <f>SUMIFS('Industry Fuel Use'!AE$2:AE$49,'Industry Fuel Use'!$C$2:$C$49,'BIFUbC-electricity'!$A4,'Industry Fuel Use'!$B$2:$B$49,"natural gas")</f>
        <v>110910241328122.09</v>
      </c>
      <c r="AD4" s="8">
        <f>SUMIFS('Industry Fuel Use'!AF$2:AF$49,'Industry Fuel Use'!$C$2:$C$49,'BIFUbC-electricity'!$A4,'Industry Fuel Use'!$B$2:$B$49,"natural gas")</f>
        <v>111000410063007.27</v>
      </c>
      <c r="AE4" s="8">
        <f>SUMIFS('Industry Fuel Use'!AG$2:AG$49,'Industry Fuel Use'!$C$2:$C$49,'BIFUbC-electricity'!$A4,'Industry Fuel Use'!$B$2:$B$49,"natural gas")</f>
        <v>111090652104024.08</v>
      </c>
      <c r="AF4" s="8">
        <f>SUMIFS('Industry Fuel Use'!AH$2:AH$49,'Industry Fuel Use'!$C$2:$C$49,'BIFUbC-electricity'!$A4,'Industry Fuel Use'!$B$2:$B$49,"natural gas")</f>
        <v>111180967510769.56</v>
      </c>
      <c r="AG4" s="8">
        <f>SUMIFS('Industry Fuel Use'!AI$2:AI$49,'Industry Fuel Use'!$C$2:$C$49,'BIFUbC-electricity'!$A4,'Industry Fuel Use'!$B$2:$B$49,"natural gas")</f>
        <v>111271356342889.2</v>
      </c>
      <c r="AH4" s="8">
        <f>SUMIFS('Industry Fuel Use'!AJ$2:AJ$49,'Industry Fuel Use'!$C$2:$C$49,'BIFUbC-electricity'!$A4,'Industry Fuel Use'!$B$2:$B$49,"natural gas")</f>
        <v>111361818660076.97</v>
      </c>
      <c r="AI4" s="8">
        <f>SUMIFS('Industry Fuel Use'!AK$2:AK$49,'Industry Fuel Use'!$C$2:$C$49,'BIFUbC-electricity'!$A4,'Industry Fuel Use'!$B$2:$B$49,"natural gas")</f>
        <v>111452354522075.36</v>
      </c>
      <c r="AJ4" s="8">
        <f>SUMIFS('Industry Fuel Use'!AL$2:AL$49,'Industry Fuel Use'!$C$2:$C$49,'BIFUbC-electricity'!$A4,'Industry Fuel Use'!$B$2:$B$49,"natural gas")</f>
        <v>111542963988675.47</v>
      </c>
      <c r="AK4" s="8">
        <f>SUMIFS('Industry Fuel Use'!AM$2:AM$49,'Industry Fuel Use'!$C$2:$C$49,'BIFUbC-electricity'!$A4,'Industry Fuel Use'!$B$2:$B$49,"natural gas")</f>
        <v>111633647119716.97</v>
      </c>
    </row>
    <row r="5" spans="1:37" x14ac:dyDescent="0.25">
      <c r="A5" s="4" t="s">
        <v>9</v>
      </c>
      <c r="B5" s="8">
        <f>SUMIFS('Industry Fuel Use'!D$2:D$49,'Industry Fuel Use'!$C$2:$C$49,'BIFUbC-electricity'!$A5,'Industry Fuel Use'!$B$2:$B$49,"natural gas")</f>
        <v>197236951403520</v>
      </c>
      <c r="C5" s="8">
        <f>SUMIFS('Industry Fuel Use'!E$2:E$49,'Industry Fuel Use'!$C$2:$C$49,'BIFUbC-electricity'!$A5,'Industry Fuel Use'!$B$2:$B$49,"natural gas")</f>
        <v>203564415192383.44</v>
      </c>
      <c r="D5" s="8">
        <f>SUMIFS('Industry Fuel Use'!F$2:F$49,'Industry Fuel Use'!$C$2:$C$49,'BIFUbC-electricity'!$A5,'Industry Fuel Use'!$B$2:$B$49,"natural gas")</f>
        <v>209373814892862.06</v>
      </c>
      <c r="E5" s="8">
        <f>SUMIFS('Industry Fuel Use'!G$2:G$49,'Industry Fuel Use'!$C$2:$C$49,'BIFUbC-electricity'!$A5,'Industry Fuel Use'!$B$2:$B$49,"natural gas")</f>
        <v>213618495163828.41</v>
      </c>
      <c r="F5" s="8">
        <f>SUMIFS('Industry Fuel Use'!H$2:H$49,'Industry Fuel Use'!$C$2:$C$49,'BIFUbC-electricity'!$A5,'Industry Fuel Use'!$B$2:$B$49,"natural gas")</f>
        <v>217196455025481.69</v>
      </c>
      <c r="G5" s="8">
        <f>SUMIFS('Industry Fuel Use'!I$2:I$49,'Industry Fuel Use'!$C$2:$C$49,'BIFUbC-electricity'!$A5,'Industry Fuel Use'!$B$2:$B$49,"natural gas")</f>
        <v>219253718144936.19</v>
      </c>
      <c r="H5" s="8">
        <f>SUMIFS('Industry Fuel Use'!J$2:J$49,'Industry Fuel Use'!$C$2:$C$49,'BIFUbC-electricity'!$A5,'Industry Fuel Use'!$B$2:$B$49,"natural gas")</f>
        <v>220973154990006.75</v>
      </c>
      <c r="I5" s="8">
        <f>SUMIFS('Industry Fuel Use'!K$2:K$49,'Industry Fuel Use'!$C$2:$C$49,'BIFUbC-electricity'!$A5,'Industry Fuel Use'!$B$2:$B$49,"natural gas")</f>
        <v>222969169153199.03</v>
      </c>
      <c r="J5" s="8">
        <f>SUMIFS('Industry Fuel Use'!L$2:L$49,'Industry Fuel Use'!$C$2:$C$49,'BIFUbC-electricity'!$A5,'Industry Fuel Use'!$B$2:$B$49,"natural gas")</f>
        <v>225931449402424.44</v>
      </c>
      <c r="K5" s="8">
        <f>SUMIFS('Industry Fuel Use'!M$2:M$49,'Industry Fuel Use'!$C$2:$C$49,'BIFUbC-electricity'!$A5,'Industry Fuel Use'!$B$2:$B$49,"natural gas")</f>
        <v>228185857599848.09</v>
      </c>
      <c r="L5" s="8">
        <f>SUMIFS('Industry Fuel Use'!N$2:N$49,'Industry Fuel Use'!$C$2:$C$49,'BIFUbC-electricity'!$A5,'Industry Fuel Use'!$B$2:$B$49,"natural gas")</f>
        <v>229726332650839.84</v>
      </c>
      <c r="M5" s="8">
        <f>SUMIFS('Industry Fuel Use'!O$2:O$49,'Industry Fuel Use'!$C$2:$C$49,'BIFUbC-electricity'!$A5,'Industry Fuel Use'!$B$2:$B$49,"natural gas")</f>
        <v>230888786799900.5</v>
      </c>
      <c r="N5" s="8">
        <f>SUMIFS('Industry Fuel Use'!P$2:P$49,'Industry Fuel Use'!$C$2:$C$49,'BIFUbC-electricity'!$A5,'Industry Fuel Use'!$B$2:$B$49,"natural gas")</f>
        <v>232266888315801.19</v>
      </c>
      <c r="O5" s="8">
        <f>SUMIFS('Industry Fuel Use'!Q$2:Q$49,'Industry Fuel Use'!$C$2:$C$49,'BIFUbC-electricity'!$A5,'Industry Fuel Use'!$B$2:$B$49,"natural gas")</f>
        <v>233428385449920.31</v>
      </c>
      <c r="P5" s="8">
        <f>SUMIFS('Industry Fuel Use'!R$2:R$49,'Industry Fuel Use'!$C$2:$C$49,'BIFUbC-electricity'!$A5,'Industry Fuel Use'!$B$2:$B$49,"natural gas")</f>
        <v>234343929744048.78</v>
      </c>
      <c r="Q5" s="8">
        <f>SUMIFS('Industry Fuel Use'!S$2:S$49,'Industry Fuel Use'!$C$2:$C$49,'BIFUbC-electricity'!$A5,'Industry Fuel Use'!$B$2:$B$49,"natural gas")</f>
        <v>235197268066973.38</v>
      </c>
      <c r="R5" s="8">
        <f>SUMIFS('Industry Fuel Use'!T$2:T$49,'Industry Fuel Use'!$C$2:$C$49,'BIFUbC-electricity'!$A5,'Industry Fuel Use'!$B$2:$B$49,"natural gas")</f>
        <v>236098457136977.91</v>
      </c>
      <c r="S5" s="8">
        <f>SUMIFS('Industry Fuel Use'!U$2:U$49,'Industry Fuel Use'!$C$2:$C$49,'BIFUbC-electricity'!$A5,'Industry Fuel Use'!$B$2:$B$49,"natural gas")</f>
        <v>236849075856171</v>
      </c>
      <c r="T5" s="8">
        <f>SUMIFS('Industry Fuel Use'!V$2:V$49,'Industry Fuel Use'!$C$2:$C$49,'BIFUbC-electricity'!$A5,'Industry Fuel Use'!$B$2:$B$49,"natural gas")</f>
        <v>237344171585957.56</v>
      </c>
      <c r="U5" s="8">
        <f>SUMIFS('Industry Fuel Use'!W$2:W$49,'Industry Fuel Use'!$C$2:$C$49,'BIFUbC-electricity'!$A5,'Industry Fuel Use'!$B$2:$B$49,"natural gas")</f>
        <v>237617239849293.44</v>
      </c>
      <c r="V5" s="8">
        <f>SUMIFS('Industry Fuel Use'!X$2:X$49,'Industry Fuel Use'!$C$2:$C$49,'BIFUbC-electricity'!$A5,'Industry Fuel Use'!$B$2:$B$49,"natural gas")</f>
        <v>237899878262045.31</v>
      </c>
      <c r="W5" s="8">
        <f>SUMIFS('Industry Fuel Use'!Y$2:Y$49,'Industry Fuel Use'!$C$2:$C$49,'BIFUbC-electricity'!$A5,'Industry Fuel Use'!$B$2:$B$49,"natural gas")</f>
        <v>238152211201646.56</v>
      </c>
      <c r="X5" s="8">
        <f>SUMIFS('Industry Fuel Use'!Z$2:Z$49,'Industry Fuel Use'!$C$2:$C$49,'BIFUbC-electricity'!$A5,'Industry Fuel Use'!$B$2:$B$49,"natural gas")</f>
        <v>238144555082113.75</v>
      </c>
      <c r="Y5" s="8">
        <f>SUMIFS('Industry Fuel Use'!AA$2:AA$49,'Industry Fuel Use'!$C$2:$C$49,'BIFUbC-electricity'!$A5,'Industry Fuel Use'!$B$2:$B$49,"natural gas")</f>
        <v>238062889807097.41</v>
      </c>
      <c r="Z5" s="8">
        <f>SUMIFS('Industry Fuel Use'!AB$2:AB$49,'Industry Fuel Use'!$C$2:$C$49,'BIFUbC-electricity'!$A5,'Industry Fuel Use'!$B$2:$B$49,"natural gas")</f>
        <v>238011849010212.22</v>
      </c>
      <c r="AA5" s="8">
        <f>SUMIFS('Industry Fuel Use'!AC$2:AC$49,'Industry Fuel Use'!$C$2:$C$49,'BIFUbC-electricity'!$A5,'Industry Fuel Use'!$B$2:$B$49,"natural gas")</f>
        <v>238017910104842.34</v>
      </c>
      <c r="AB5" s="8">
        <f>SUMIFS('Industry Fuel Use'!AD$2:AD$49,'Industry Fuel Use'!$C$2:$C$49,'BIFUbC-electricity'!$A5,'Industry Fuel Use'!$B$2:$B$49,"natural gas")</f>
        <v>238211415894543.72</v>
      </c>
      <c r="AC5" s="8">
        <f>SUMIFS('Industry Fuel Use'!AE$2:AE$49,'Industry Fuel Use'!$C$2:$C$49,'BIFUbC-electricity'!$A5,'Industry Fuel Use'!$B$2:$B$49,"natural gas")</f>
        <v>238405079002199.16</v>
      </c>
      <c r="AD5" s="8">
        <f>SUMIFS('Industry Fuel Use'!AF$2:AF$49,'Industry Fuel Use'!$C$2:$C$49,'BIFUbC-electricity'!$A5,'Industry Fuel Use'!$B$2:$B$49,"natural gas")</f>
        <v>238598899555706.31</v>
      </c>
      <c r="AE5" s="8">
        <f>SUMIFS('Industry Fuel Use'!AG$2:AG$49,'Industry Fuel Use'!$C$2:$C$49,'BIFUbC-electricity'!$A5,'Industry Fuel Use'!$B$2:$B$49,"natural gas")</f>
        <v>238792877683066.84</v>
      </c>
      <c r="AF5" s="8">
        <f>SUMIFS('Industry Fuel Use'!AH$2:AH$49,'Industry Fuel Use'!$C$2:$C$49,'BIFUbC-electricity'!$A5,'Industry Fuel Use'!$B$2:$B$49,"natural gas")</f>
        <v>238987013512386.47</v>
      </c>
      <c r="AG5" s="8">
        <f>SUMIFS('Industry Fuel Use'!AI$2:AI$49,'Industry Fuel Use'!$C$2:$C$49,'BIFUbC-electricity'!$A5,'Industry Fuel Use'!$B$2:$B$49,"natural gas")</f>
        <v>239181307171875</v>
      </c>
      <c r="AH5" s="8">
        <f>SUMIFS('Industry Fuel Use'!AJ$2:AJ$49,'Industry Fuel Use'!$C$2:$C$49,'BIFUbC-electricity'!$A5,'Industry Fuel Use'!$B$2:$B$49,"natural gas")</f>
        <v>239375758789846.56</v>
      </c>
      <c r="AI5" s="8">
        <f>SUMIFS('Industry Fuel Use'!AK$2:AK$49,'Industry Fuel Use'!$C$2:$C$49,'BIFUbC-electricity'!$A5,'Industry Fuel Use'!$B$2:$B$49,"natural gas")</f>
        <v>239570368494719.56</v>
      </c>
      <c r="AJ5" s="8">
        <f>SUMIFS('Industry Fuel Use'!AL$2:AL$49,'Industry Fuel Use'!$C$2:$C$49,'BIFUbC-electricity'!$A5,'Industry Fuel Use'!$B$2:$B$49,"natural gas")</f>
        <v>239765136415016.81</v>
      </c>
      <c r="AK5" s="8">
        <f>SUMIFS('Industry Fuel Use'!AM$2:AM$49,'Industry Fuel Use'!$C$2:$C$49,'BIFUbC-electricity'!$A5,'Industry Fuel Use'!$B$2:$B$49,"natural gas")</f>
        <v>239960062679365.59</v>
      </c>
    </row>
    <row r="6" spans="1:37" x14ac:dyDescent="0.25">
      <c r="A6" s="4" t="s">
        <v>10</v>
      </c>
      <c r="B6" s="8">
        <f>SUMIFS('Industry Fuel Use'!D$2:D$49,'Industry Fuel Use'!$C$2:$C$49,'BIFUbC-electricity'!$A6,'Industry Fuel Use'!$B$2:$B$49,"natural gas")</f>
        <v>768300557472000</v>
      </c>
      <c r="C6" s="8">
        <f>SUMIFS('Industry Fuel Use'!E$2:E$49,'Industry Fuel Use'!$C$2:$C$49,'BIFUbC-electricity'!$A6,'Industry Fuel Use'!$B$2:$B$49,"natural gas")</f>
        <v>792948038188845.75</v>
      </c>
      <c r="D6" s="8">
        <f>SUMIFS('Industry Fuel Use'!F$2:F$49,'Industry Fuel Use'!$C$2:$C$49,'BIFUbC-electricity'!$A6,'Industry Fuel Use'!$B$2:$B$49,"natural gas")</f>
        <v>815577494772383.88</v>
      </c>
      <c r="E6" s="8">
        <f>SUMIFS('Industry Fuel Use'!G$2:G$49,'Industry Fuel Use'!$C$2:$C$49,'BIFUbC-electricity'!$A6,'Industry Fuel Use'!$B$2:$B$49,"natural gas")</f>
        <v>832111872307969.75</v>
      </c>
      <c r="F6" s="8">
        <f>SUMIFS('Industry Fuel Use'!H$2:H$49,'Industry Fuel Use'!$C$2:$C$49,'BIFUbC-electricity'!$A6,'Industry Fuel Use'!$B$2:$B$49,"natural gas")</f>
        <v>846049162135050.5</v>
      </c>
      <c r="G6" s="8">
        <f>SUMIFS('Industry Fuel Use'!I$2:I$49,'Industry Fuel Use'!$C$2:$C$49,'BIFUbC-electricity'!$A6,'Industry Fuel Use'!$B$2:$B$49,"natural gas")</f>
        <v>854062855260482.13</v>
      </c>
      <c r="H6" s="8">
        <f>SUMIFS('Industry Fuel Use'!J$2:J$49,'Industry Fuel Use'!$C$2:$C$49,'BIFUbC-electricity'!$A6,'Industry Fuel Use'!$B$2:$B$49,"natural gas")</f>
        <v>860760607771891.13</v>
      </c>
      <c r="I6" s="8">
        <f>SUMIFS('Industry Fuel Use'!K$2:K$49,'Industry Fuel Use'!$C$2:$C$49,'BIFUbC-electricity'!$A6,'Industry Fuel Use'!$B$2:$B$49,"natural gas")</f>
        <v>868535716763335.88</v>
      </c>
      <c r="J6" s="8">
        <f>SUMIFS('Industry Fuel Use'!L$2:L$49,'Industry Fuel Use'!$C$2:$C$49,'BIFUbC-electricity'!$A6,'Industry Fuel Use'!$B$2:$B$49,"natural gas")</f>
        <v>880074738993566.63</v>
      </c>
      <c r="K6" s="8">
        <f>SUMIFS('Industry Fuel Use'!M$2:M$49,'Industry Fuel Use'!$C$2:$C$49,'BIFUbC-electricity'!$A6,'Industry Fuel Use'!$B$2:$B$49,"natural gas")</f>
        <v>888856374800269.38</v>
      </c>
      <c r="L6" s="8">
        <f>SUMIFS('Industry Fuel Use'!N$2:N$49,'Industry Fuel Use'!$C$2:$C$49,'BIFUbC-electricity'!$A6,'Industry Fuel Use'!$B$2:$B$49,"natural gas")</f>
        <v>894857014295184.75</v>
      </c>
      <c r="M6" s="8">
        <f>SUMIFS('Industry Fuel Use'!O$2:O$49,'Industry Fuel Use'!$C$2:$C$49,'BIFUbC-electricity'!$A6,'Industry Fuel Use'!$B$2:$B$49,"natural gas")</f>
        <v>899385142338148.5</v>
      </c>
      <c r="N6" s="8">
        <f>SUMIFS('Industry Fuel Use'!P$2:P$49,'Industry Fuel Use'!$C$2:$C$49,'BIFUbC-electricity'!$A6,'Industry Fuel Use'!$B$2:$B$49,"natural gas")</f>
        <v>904753285352858.63</v>
      </c>
      <c r="O6" s="8">
        <f>SUMIFS('Industry Fuel Use'!Q$2:Q$49,'Industry Fuel Use'!$C$2:$C$49,'BIFUbC-electricity'!$A6,'Industry Fuel Use'!$B$2:$B$49,"natural gas")</f>
        <v>909277685518728.75</v>
      </c>
      <c r="P6" s="8">
        <f>SUMIFS('Industry Fuel Use'!R$2:R$49,'Industry Fuel Use'!$C$2:$C$49,'BIFUbC-electricity'!$A6,'Industry Fuel Use'!$B$2:$B$49,"natural gas")</f>
        <v>912844021271557.13</v>
      </c>
      <c r="Q6" s="8">
        <f>SUMIFS('Industry Fuel Use'!S$2:S$49,'Industry Fuel Use'!$C$2:$C$49,'BIFUbC-electricity'!$A6,'Industry Fuel Use'!$B$2:$B$49,"natural gas")</f>
        <v>916168045013304.5</v>
      </c>
      <c r="R6" s="8">
        <f>SUMIFS('Industry Fuel Use'!T$2:T$49,'Industry Fuel Use'!$C$2:$C$49,'BIFUbC-electricity'!$A6,'Industry Fuel Use'!$B$2:$B$49,"natural gas")</f>
        <v>919678462609729.5</v>
      </c>
      <c r="S6" s="8">
        <f>SUMIFS('Industry Fuel Use'!U$2:U$49,'Industry Fuel Use'!$C$2:$C$49,'BIFUbC-electricity'!$A6,'Industry Fuel Use'!$B$2:$B$49,"natural gas")</f>
        <v>922602360876769.5</v>
      </c>
      <c r="T6" s="8">
        <f>SUMIFS('Industry Fuel Use'!V$2:V$49,'Industry Fuel Use'!$C$2:$C$49,'BIFUbC-electricity'!$A6,'Industry Fuel Use'!$B$2:$B$49,"natural gas")</f>
        <v>924530915959832</v>
      </c>
      <c r="U6" s="8">
        <f>SUMIFS('Industry Fuel Use'!W$2:W$49,'Industry Fuel Use'!$C$2:$C$49,'BIFUbC-electricity'!$A6,'Industry Fuel Use'!$B$2:$B$49,"natural gas")</f>
        <v>925594603557191.13</v>
      </c>
      <c r="V6" s="8">
        <f>SUMIFS('Industry Fuel Use'!X$2:X$49,'Industry Fuel Use'!$C$2:$C$49,'BIFUbC-electricity'!$A6,'Industry Fuel Use'!$B$2:$B$49,"natural gas")</f>
        <v>926695569925485.88</v>
      </c>
      <c r="W6" s="8">
        <f>SUMIFS('Industry Fuel Use'!Y$2:Y$49,'Industry Fuel Use'!$C$2:$C$49,'BIFUbC-electricity'!$A6,'Industry Fuel Use'!$B$2:$B$49,"natural gas")</f>
        <v>927678486852484.88</v>
      </c>
      <c r="X6" s="8">
        <f>SUMIFS('Industry Fuel Use'!Z$2:Z$49,'Industry Fuel Use'!$C$2:$C$49,'BIFUbC-electricity'!$A6,'Industry Fuel Use'!$B$2:$B$49,"natural gas")</f>
        <v>927648663835736.5</v>
      </c>
      <c r="Y6" s="8">
        <f>SUMIFS('Industry Fuel Use'!AA$2:AA$49,'Industry Fuel Use'!$C$2:$C$49,'BIFUbC-electricity'!$A6,'Industry Fuel Use'!$B$2:$B$49,"natural gas")</f>
        <v>927330551657087</v>
      </c>
      <c r="Z6" s="8">
        <f>SUMIFS('Industry Fuel Use'!AB$2:AB$49,'Industry Fuel Use'!$C$2:$C$49,'BIFUbC-electricity'!$A6,'Industry Fuel Use'!$B$2:$B$49,"natural gas")</f>
        <v>927131731545431</v>
      </c>
      <c r="AA6" s="8">
        <f>SUMIFS('Industry Fuel Use'!AC$2:AC$49,'Industry Fuel Use'!$C$2:$C$49,'BIFUbC-electricity'!$A6,'Industry Fuel Use'!$B$2:$B$49,"natural gas")</f>
        <v>927155341433690.25</v>
      </c>
      <c r="AB6" s="8">
        <f>SUMIFS('Industry Fuel Use'!AD$2:AD$49,'Industry Fuel Use'!$C$2:$C$49,'BIFUbC-electricity'!$A6,'Industry Fuel Use'!$B$2:$B$49,"natural gas")</f>
        <v>927909107931517.88</v>
      </c>
      <c r="AC6" s="8">
        <f>SUMIFS('Industry Fuel Use'!AE$2:AE$49,'Industry Fuel Use'!$C$2:$C$49,'BIFUbC-electricity'!$A6,'Industry Fuel Use'!$B$2:$B$49,"natural gas")</f>
        <v>928663487232732.13</v>
      </c>
      <c r="AD6" s="8">
        <f>SUMIFS('Industry Fuel Use'!AF$2:AF$49,'Industry Fuel Use'!$C$2:$C$49,'BIFUbC-electricity'!$A6,'Industry Fuel Use'!$B$2:$B$49,"natural gas")</f>
        <v>929418479835535.13</v>
      </c>
      <c r="AE6" s="8">
        <f>SUMIFS('Industry Fuel Use'!AG$2:AG$49,'Industry Fuel Use'!$C$2:$C$49,'BIFUbC-electricity'!$A6,'Industry Fuel Use'!$B$2:$B$49,"natural gas")</f>
        <v>930174086238534</v>
      </c>
      <c r="AF6" s="8">
        <f>SUMIFS('Industry Fuel Use'!AH$2:AH$49,'Industry Fuel Use'!$C$2:$C$49,'BIFUbC-electricity'!$A6,'Industry Fuel Use'!$B$2:$B$49,"natural gas")</f>
        <v>930930306940741</v>
      </c>
      <c r="AG6" s="8">
        <f>SUMIFS('Industry Fuel Use'!AI$2:AI$49,'Industry Fuel Use'!$C$2:$C$49,'BIFUbC-electricity'!$A6,'Industry Fuel Use'!$B$2:$B$49,"natural gas")</f>
        <v>931687142441574.38</v>
      </c>
      <c r="AH6" s="8">
        <f>SUMIFS('Industry Fuel Use'!AJ$2:AJ$49,'Industry Fuel Use'!$C$2:$C$49,'BIFUbC-electricity'!$A6,'Industry Fuel Use'!$B$2:$B$49,"natural gas")</f>
        <v>932444593240858.13</v>
      </c>
      <c r="AI6" s="8">
        <f>SUMIFS('Industry Fuel Use'!AK$2:AK$49,'Industry Fuel Use'!$C$2:$C$49,'BIFUbC-electricity'!$A6,'Industry Fuel Use'!$B$2:$B$49,"natural gas")</f>
        <v>933202659838822.88</v>
      </c>
      <c r="AJ6" s="8">
        <f>SUMIFS('Industry Fuel Use'!AL$2:AL$49,'Industry Fuel Use'!$C$2:$C$49,'BIFUbC-electricity'!$A6,'Industry Fuel Use'!$B$2:$B$49,"natural gas")</f>
        <v>933961342736105.63</v>
      </c>
      <c r="AK6" s="8">
        <f>SUMIFS('Industry Fuel Use'!AM$2:AM$49,'Industry Fuel Use'!$C$2:$C$49,'BIFUbC-electricity'!$A6,'Industry Fuel Use'!$B$2:$B$49,"natural gas")</f>
        <v>934720642433750.63</v>
      </c>
    </row>
    <row r="7" spans="1:37" x14ac:dyDescent="0.25">
      <c r="A7" s="4" t="s">
        <v>11</v>
      </c>
      <c r="B7" s="8">
        <f>SUMIFS('Industry Fuel Use'!D$2:D$49,'Industry Fuel Use'!$C$2:$C$49,'BIFUbC-electricity'!$A7,'Industry Fuel Use'!$B$2:$B$49,"natural gas")</f>
        <v>0</v>
      </c>
      <c r="C7" s="8">
        <f>SUMIFS('Industry Fuel Use'!E$2:E$49,'Industry Fuel Use'!$C$2:$C$49,'BIFUbC-electricity'!$A7,'Industry Fuel Use'!$B$2:$B$49,"natural gas")</f>
        <v>0</v>
      </c>
      <c r="D7" s="8">
        <f>SUMIFS('Industry Fuel Use'!F$2:F$49,'Industry Fuel Use'!$C$2:$C$49,'BIFUbC-electricity'!$A7,'Industry Fuel Use'!$B$2:$B$49,"natural gas")</f>
        <v>0</v>
      </c>
      <c r="E7" s="8">
        <f>SUMIFS('Industry Fuel Use'!G$2:G$49,'Industry Fuel Use'!$C$2:$C$49,'BIFUbC-electricity'!$A7,'Industry Fuel Use'!$B$2:$B$49,"natural gas")</f>
        <v>0</v>
      </c>
      <c r="F7" s="8">
        <f>SUMIFS('Industry Fuel Use'!H$2:H$49,'Industry Fuel Use'!$C$2:$C$49,'BIFUbC-electricity'!$A7,'Industry Fuel Use'!$B$2:$B$49,"natural gas")</f>
        <v>0</v>
      </c>
      <c r="G7" s="8">
        <f>SUMIFS('Industry Fuel Use'!I$2:I$49,'Industry Fuel Use'!$C$2:$C$49,'BIFUbC-electricity'!$A7,'Industry Fuel Use'!$B$2:$B$49,"natural gas")</f>
        <v>0</v>
      </c>
      <c r="H7" s="8">
        <f>SUMIFS('Industry Fuel Use'!J$2:J$49,'Industry Fuel Use'!$C$2:$C$49,'BIFUbC-electricity'!$A7,'Industry Fuel Use'!$B$2:$B$49,"natural gas")</f>
        <v>0</v>
      </c>
      <c r="I7" s="8">
        <f>SUMIFS('Industry Fuel Use'!K$2:K$49,'Industry Fuel Use'!$C$2:$C$49,'BIFUbC-electricity'!$A7,'Industry Fuel Use'!$B$2:$B$49,"natural gas")</f>
        <v>0</v>
      </c>
      <c r="J7" s="8">
        <f>SUMIFS('Industry Fuel Use'!L$2:L$49,'Industry Fuel Use'!$C$2:$C$49,'BIFUbC-electricity'!$A7,'Industry Fuel Use'!$B$2:$B$49,"natural gas")</f>
        <v>0</v>
      </c>
      <c r="K7" s="8">
        <f>SUMIFS('Industry Fuel Use'!M$2:M$49,'Industry Fuel Use'!$C$2:$C$49,'BIFUbC-electricity'!$A7,'Industry Fuel Use'!$B$2:$B$49,"natural gas")</f>
        <v>0</v>
      </c>
      <c r="L7" s="8">
        <f>SUMIFS('Industry Fuel Use'!N$2:N$49,'Industry Fuel Use'!$C$2:$C$49,'BIFUbC-electricity'!$A7,'Industry Fuel Use'!$B$2:$B$49,"natural gas")</f>
        <v>0</v>
      </c>
      <c r="M7" s="8">
        <f>SUMIFS('Industry Fuel Use'!O$2:O$49,'Industry Fuel Use'!$C$2:$C$49,'BIFUbC-electricity'!$A7,'Industry Fuel Use'!$B$2:$B$49,"natural gas")</f>
        <v>0</v>
      </c>
      <c r="N7" s="8">
        <f>SUMIFS('Industry Fuel Use'!P$2:P$49,'Industry Fuel Use'!$C$2:$C$49,'BIFUbC-electricity'!$A7,'Industry Fuel Use'!$B$2:$B$49,"natural gas")</f>
        <v>0</v>
      </c>
      <c r="O7" s="8">
        <f>SUMIFS('Industry Fuel Use'!Q$2:Q$49,'Industry Fuel Use'!$C$2:$C$49,'BIFUbC-electricity'!$A7,'Industry Fuel Use'!$B$2:$B$49,"natural gas")</f>
        <v>0</v>
      </c>
      <c r="P7" s="8">
        <f>SUMIFS('Industry Fuel Use'!R$2:R$49,'Industry Fuel Use'!$C$2:$C$49,'BIFUbC-electricity'!$A7,'Industry Fuel Use'!$B$2:$B$49,"natural gas")</f>
        <v>0</v>
      </c>
      <c r="Q7" s="8">
        <f>SUMIFS('Industry Fuel Use'!S$2:S$49,'Industry Fuel Use'!$C$2:$C$49,'BIFUbC-electricity'!$A7,'Industry Fuel Use'!$B$2:$B$49,"natural gas")</f>
        <v>0</v>
      </c>
      <c r="R7" s="8">
        <f>SUMIFS('Industry Fuel Use'!T$2:T$49,'Industry Fuel Use'!$C$2:$C$49,'BIFUbC-electricity'!$A7,'Industry Fuel Use'!$B$2:$B$49,"natural gas")</f>
        <v>0</v>
      </c>
      <c r="S7" s="8">
        <f>SUMIFS('Industry Fuel Use'!U$2:U$49,'Industry Fuel Use'!$C$2:$C$49,'BIFUbC-electricity'!$A7,'Industry Fuel Use'!$B$2:$B$49,"natural gas")</f>
        <v>0</v>
      </c>
      <c r="T7" s="8">
        <f>SUMIFS('Industry Fuel Use'!V$2:V$49,'Industry Fuel Use'!$C$2:$C$49,'BIFUbC-electricity'!$A7,'Industry Fuel Use'!$B$2:$B$49,"natural gas")</f>
        <v>0</v>
      </c>
      <c r="U7" s="8">
        <f>SUMIFS('Industry Fuel Use'!W$2:W$49,'Industry Fuel Use'!$C$2:$C$49,'BIFUbC-electricity'!$A7,'Industry Fuel Use'!$B$2:$B$49,"natural gas")</f>
        <v>0</v>
      </c>
      <c r="V7" s="8">
        <f>SUMIFS('Industry Fuel Use'!X$2:X$49,'Industry Fuel Use'!$C$2:$C$49,'BIFUbC-electricity'!$A7,'Industry Fuel Use'!$B$2:$B$49,"natural gas")</f>
        <v>0</v>
      </c>
      <c r="W7" s="8">
        <f>SUMIFS('Industry Fuel Use'!Y$2:Y$49,'Industry Fuel Use'!$C$2:$C$49,'BIFUbC-electricity'!$A7,'Industry Fuel Use'!$B$2:$B$49,"natural gas")</f>
        <v>0</v>
      </c>
      <c r="X7" s="8">
        <f>SUMIFS('Industry Fuel Use'!Z$2:Z$49,'Industry Fuel Use'!$C$2:$C$49,'BIFUbC-electricity'!$A7,'Industry Fuel Use'!$B$2:$B$49,"natural gas")</f>
        <v>0</v>
      </c>
      <c r="Y7" s="8">
        <f>SUMIFS('Industry Fuel Use'!AA$2:AA$49,'Industry Fuel Use'!$C$2:$C$49,'BIFUbC-electricity'!$A7,'Industry Fuel Use'!$B$2:$B$49,"natural gas")</f>
        <v>0</v>
      </c>
      <c r="Z7" s="8">
        <f>SUMIFS('Industry Fuel Use'!AB$2:AB$49,'Industry Fuel Use'!$C$2:$C$49,'BIFUbC-electricity'!$A7,'Industry Fuel Use'!$B$2:$B$49,"natural gas")</f>
        <v>0</v>
      </c>
      <c r="AA7" s="8">
        <f>SUMIFS('Industry Fuel Use'!AC$2:AC$49,'Industry Fuel Use'!$C$2:$C$49,'BIFUbC-electricity'!$A7,'Industry Fuel Use'!$B$2:$B$49,"natural gas")</f>
        <v>0</v>
      </c>
      <c r="AB7" s="8">
        <f>SUMIFS('Industry Fuel Use'!AD$2:AD$49,'Industry Fuel Use'!$C$2:$C$49,'BIFUbC-electricity'!$A7,'Industry Fuel Use'!$B$2:$B$49,"natural gas")</f>
        <v>0</v>
      </c>
      <c r="AC7" s="8">
        <f>SUMIFS('Industry Fuel Use'!AE$2:AE$49,'Industry Fuel Use'!$C$2:$C$49,'BIFUbC-electricity'!$A7,'Industry Fuel Use'!$B$2:$B$49,"natural gas")</f>
        <v>0</v>
      </c>
      <c r="AD7" s="8">
        <f>SUMIFS('Industry Fuel Use'!AF$2:AF$49,'Industry Fuel Use'!$C$2:$C$49,'BIFUbC-electricity'!$A7,'Industry Fuel Use'!$B$2:$B$49,"natural gas")</f>
        <v>0</v>
      </c>
      <c r="AE7" s="8">
        <f>SUMIFS('Industry Fuel Use'!AG$2:AG$49,'Industry Fuel Use'!$C$2:$C$49,'BIFUbC-electricity'!$A7,'Industry Fuel Use'!$B$2:$B$49,"natural gas")</f>
        <v>0</v>
      </c>
      <c r="AF7" s="8">
        <f>SUMIFS('Industry Fuel Use'!AH$2:AH$49,'Industry Fuel Use'!$C$2:$C$49,'BIFUbC-electricity'!$A7,'Industry Fuel Use'!$B$2:$B$49,"natural gas")</f>
        <v>0</v>
      </c>
      <c r="AG7" s="8">
        <f>SUMIFS('Industry Fuel Use'!AI$2:AI$49,'Industry Fuel Use'!$C$2:$C$49,'BIFUbC-electricity'!$A7,'Industry Fuel Use'!$B$2:$B$49,"natural gas")</f>
        <v>0</v>
      </c>
      <c r="AH7" s="8">
        <f>SUMIFS('Industry Fuel Use'!AJ$2:AJ$49,'Industry Fuel Use'!$C$2:$C$49,'BIFUbC-electricity'!$A7,'Industry Fuel Use'!$B$2:$B$49,"natural gas")</f>
        <v>0</v>
      </c>
      <c r="AI7" s="8">
        <f>SUMIFS('Industry Fuel Use'!AK$2:AK$49,'Industry Fuel Use'!$C$2:$C$49,'BIFUbC-electricity'!$A7,'Industry Fuel Use'!$B$2:$B$49,"natural gas")</f>
        <v>0</v>
      </c>
      <c r="AJ7" s="8">
        <f>SUMIFS('Industry Fuel Use'!AL$2:AL$49,'Industry Fuel Use'!$C$2:$C$49,'BIFUbC-electricity'!$A7,'Industry Fuel Use'!$B$2:$B$49,"natural gas")</f>
        <v>0</v>
      </c>
      <c r="AK7" s="8">
        <f>SUMIFS('Industry Fuel Use'!AM$2:AM$49,'Industry Fuel Use'!$C$2:$C$49,'BIFUbC-electricity'!$A7,'Industry Fuel Use'!$B$2:$B$49,"natural gas")</f>
        <v>0</v>
      </c>
    </row>
    <row r="8" spans="1:37" x14ac:dyDescent="0.25">
      <c r="A8" s="4" t="s">
        <v>14</v>
      </c>
      <c r="B8" s="8">
        <f>SUMIFS('Industry Fuel Use'!D$2:D$49,'Industry Fuel Use'!$C$2:$C$49,'BIFUbC-electricity'!$A8,'Industry Fuel Use'!$B$2:$B$49,"natural gas")</f>
        <v>45514178102400</v>
      </c>
      <c r="C8" s="8">
        <f>SUMIFS('Industry Fuel Use'!E$2:E$49,'Industry Fuel Use'!$C$2:$C$49,'BIFUbC-electricity'!$A8,'Industry Fuel Use'!$B$2:$B$49,"natural gas")</f>
        <v>46974296562827.992</v>
      </c>
      <c r="D8" s="8">
        <f>SUMIFS('Industry Fuel Use'!F$2:F$49,'Industry Fuel Use'!$C$2:$C$49,'BIFUbC-electricity'!$A8,'Industry Fuel Use'!$B$2:$B$49,"natural gas")</f>
        <v>48314867134184.398</v>
      </c>
      <c r="E8" s="8">
        <f>SUMIFS('Industry Fuel Use'!G$2:G$49,'Industry Fuel Use'!$C$2:$C$49,'BIFUbC-electricity'!$A8,'Industry Fuel Use'!$B$2:$B$49,"natural gas")</f>
        <v>49294364801663.844</v>
      </c>
      <c r="F8" s="8">
        <f>SUMIFS('Industry Fuel Use'!H$2:H$49,'Industry Fuel Use'!$C$2:$C$49,'BIFUbC-electricity'!$A8,'Industry Fuel Use'!$B$2:$B$49,"natural gas")</f>
        <v>50120010813872.586</v>
      </c>
      <c r="G8" s="8">
        <f>SUMIFS('Industry Fuel Use'!I$2:I$49,'Industry Fuel Use'!$C$2:$C$49,'BIFUbC-electricity'!$A8,'Industry Fuel Use'!$B$2:$B$49,"natural gas")</f>
        <v>50594742548246.18</v>
      </c>
      <c r="H8" s="8">
        <f>SUMIFS('Industry Fuel Use'!J$2:J$49,'Industry Fuel Use'!$C$2:$C$49,'BIFUbC-electricity'!$A8,'Industry Fuel Use'!$B$2:$B$49,"natural gas")</f>
        <v>50991517869733.789</v>
      </c>
      <c r="I8" s="8">
        <f>SUMIFS('Industry Fuel Use'!K$2:K$49,'Industry Fuel Use'!$C$2:$C$49,'BIFUbC-electricity'!$A8,'Industry Fuel Use'!$B$2:$B$49,"natural gas")</f>
        <v>51452115863527.492</v>
      </c>
      <c r="J8" s="8">
        <f>SUMIFS('Industry Fuel Use'!L$2:L$49,'Industry Fuel Use'!$C$2:$C$49,'BIFUbC-electricity'!$A8,'Industry Fuel Use'!$B$2:$B$49,"natural gas")</f>
        <v>52135688337615.43</v>
      </c>
      <c r="K8" s="8">
        <f>SUMIFS('Industry Fuel Use'!M$2:M$49,'Industry Fuel Use'!$C$2:$C$49,'BIFUbC-electricity'!$A8,'Industry Fuel Use'!$B$2:$B$49,"natural gas")</f>
        <v>52655913049480.555</v>
      </c>
      <c r="L8" s="8">
        <f>SUMIFS('Industry Fuel Use'!N$2:N$49,'Industry Fuel Use'!$C$2:$C$49,'BIFUbC-electricity'!$A8,'Industry Fuel Use'!$B$2:$B$49,"natural gas")</f>
        <v>53011391347711.297</v>
      </c>
      <c r="M8" s="8">
        <f>SUMIFS('Industry Fuel Use'!O$2:O$49,'Industry Fuel Use'!$C$2:$C$49,'BIFUbC-electricity'!$A8,'Industry Fuel Use'!$B$2:$B$49,"natural gas")</f>
        <v>53279637965800.508</v>
      </c>
      <c r="N8" s="8">
        <f>SUMIFS('Industry Fuel Use'!P$2:P$49,'Industry Fuel Use'!$C$2:$C$49,'BIFUbC-electricity'!$A8,'Industry Fuel Use'!$B$2:$B$49,"natural gas")</f>
        <v>53597647128848.102</v>
      </c>
      <c r="O8" s="8">
        <f>SUMIFS('Industry Fuel Use'!Q$2:Q$49,'Industry Fuel Use'!$C$2:$C$49,'BIFUbC-electricity'!$A8,'Industry Fuel Use'!$B$2:$B$49,"natural gas")</f>
        <v>53865672907240.766</v>
      </c>
      <c r="P8" s="8">
        <f>SUMIFS('Industry Fuel Use'!R$2:R$49,'Industry Fuel Use'!$C$2:$C$49,'BIFUbC-electricity'!$A8,'Industry Fuel Use'!$B$2:$B$49,"natural gas")</f>
        <v>54076942883617.289</v>
      </c>
      <c r="Q8" s="8">
        <f>SUMIFS('Industry Fuel Use'!S$2:S$49,'Industry Fuel Use'!$C$2:$C$49,'BIFUbC-electricity'!$A8,'Industry Fuel Use'!$B$2:$B$49,"natural gas")</f>
        <v>54273858279717.352</v>
      </c>
      <c r="R8" s="8">
        <f>SUMIFS('Industry Fuel Use'!T$2:T$49,'Industry Fuel Use'!$C$2:$C$49,'BIFUbC-electricity'!$A8,'Industry Fuel Use'!$B$2:$B$49,"natural gas")</f>
        <v>54481815660645.469</v>
      </c>
      <c r="S8" s="8">
        <f>SUMIFS('Industry Fuel Use'!U$2:U$49,'Industry Fuel Use'!$C$2:$C$49,'BIFUbC-electricity'!$A8,'Industry Fuel Use'!$B$2:$B$49,"natural gas")</f>
        <v>54655027595981.336</v>
      </c>
      <c r="T8" s="8">
        <f>SUMIFS('Industry Fuel Use'!V$2:V$49,'Industry Fuel Use'!$C$2:$C$49,'BIFUbC-electricity'!$A8,'Industry Fuel Use'!$B$2:$B$49,"natural gas")</f>
        <v>54769275332335.469</v>
      </c>
      <c r="U8" s="8">
        <f>SUMIFS('Industry Fuel Use'!W$2:W$49,'Industry Fuel Use'!$C$2:$C$49,'BIFUbC-electricity'!$A8,'Industry Fuel Use'!$B$2:$B$49,"natural gas")</f>
        <v>54832288259087.492</v>
      </c>
      <c r="V8" s="8">
        <f>SUMIFS('Industry Fuel Use'!X$2:X$49,'Industry Fuel Use'!$C$2:$C$49,'BIFUbC-electricity'!$A8,'Industry Fuel Use'!$B$2:$B$49,"natural gas")</f>
        <v>54897509582805.125</v>
      </c>
      <c r="W8" s="8">
        <f>SUMIFS('Industry Fuel Use'!Y$2:Y$49,'Industry Fuel Use'!$C$2:$C$49,'BIFUbC-electricity'!$A8,'Industry Fuel Use'!$B$2:$B$49,"natural gas")</f>
        <v>54955737649465</v>
      </c>
      <c r="X8" s="8">
        <f>SUMIFS('Industry Fuel Use'!Z$2:Z$49,'Industry Fuel Use'!$C$2:$C$49,'BIFUbC-electricity'!$A8,'Industry Fuel Use'!$B$2:$B$49,"natural gas")</f>
        <v>54953970931892.5</v>
      </c>
      <c r="Y8" s="8">
        <f>SUMIFS('Industry Fuel Use'!AA$2:AA$49,'Industry Fuel Use'!$C$2:$C$49,'BIFUbC-electricity'!$A8,'Industry Fuel Use'!$B$2:$B$49,"natural gas")</f>
        <v>54935125944452.656</v>
      </c>
      <c r="Z8" s="8">
        <f>SUMIFS('Industry Fuel Use'!AB$2:AB$49,'Industry Fuel Use'!$C$2:$C$49,'BIFUbC-electricity'!$A8,'Industry Fuel Use'!$B$2:$B$49,"natural gas")</f>
        <v>54923347827302.734</v>
      </c>
      <c r="AA8" s="8">
        <f>SUMIFS('Industry Fuel Use'!AC$2:AC$49,'Industry Fuel Use'!$C$2:$C$49,'BIFUbC-electricity'!$A8,'Industry Fuel Use'!$B$2:$B$49,"natural gas")</f>
        <v>54924746478714.289</v>
      </c>
      <c r="AB8" s="8">
        <f>SUMIFS('Industry Fuel Use'!AD$2:AD$49,'Industry Fuel Use'!$C$2:$C$49,'BIFUbC-electricity'!$A8,'Industry Fuel Use'!$B$2:$B$49,"natural gas")</f>
        <v>54969399658119.273</v>
      </c>
      <c r="AC8" s="8">
        <f>SUMIFS('Industry Fuel Use'!AE$2:AE$49,'Industry Fuel Use'!$C$2:$C$49,'BIFUbC-electricity'!$A8,'Industry Fuel Use'!$B$2:$B$49,"natural gas")</f>
        <v>55014089140039.227</v>
      </c>
      <c r="AD8" s="8">
        <f>SUMIFS('Industry Fuel Use'!AF$2:AF$49,'Industry Fuel Use'!$C$2:$C$49,'BIFUbC-electricity'!$A8,'Industry Fuel Use'!$B$2:$B$49,"natural gas")</f>
        <v>55058814953987.664</v>
      </c>
      <c r="AE8" s="8">
        <f>SUMIFS('Industry Fuel Use'!AG$2:AG$49,'Industry Fuel Use'!$C$2:$C$49,'BIFUbC-electricity'!$A8,'Industry Fuel Use'!$B$2:$B$49,"natural gas")</f>
        <v>55103577129502.102</v>
      </c>
      <c r="AF8" s="8">
        <f>SUMIFS('Industry Fuel Use'!AH$2:AH$49,'Industry Fuel Use'!$C$2:$C$49,'BIFUbC-electricity'!$A8,'Industry Fuel Use'!$B$2:$B$49,"natural gas")</f>
        <v>55148375696144.07</v>
      </c>
      <c r="AG8" s="8">
        <f>SUMIFS('Industry Fuel Use'!AI$2:AI$49,'Industry Fuel Use'!$C$2:$C$49,'BIFUbC-electricity'!$A8,'Industry Fuel Use'!$B$2:$B$49,"natural gas")</f>
        <v>55193210683499.141</v>
      </c>
      <c r="AH8" s="8">
        <f>SUMIFS('Industry Fuel Use'!AJ$2:AJ$49,'Industry Fuel Use'!$C$2:$C$49,'BIFUbC-electricity'!$A8,'Industry Fuel Use'!$B$2:$B$49,"natural gas")</f>
        <v>55238082121176.922</v>
      </c>
      <c r="AI8" s="8">
        <f>SUMIFS('Industry Fuel Use'!AK$2:AK$49,'Industry Fuel Use'!$C$2:$C$49,'BIFUbC-electricity'!$A8,'Industry Fuel Use'!$B$2:$B$49,"natural gas")</f>
        <v>55282990038811.102</v>
      </c>
      <c r="AJ8" s="8">
        <f>SUMIFS('Industry Fuel Use'!AL$2:AL$49,'Industry Fuel Use'!$C$2:$C$49,'BIFUbC-electricity'!$A8,'Industry Fuel Use'!$B$2:$B$49,"natural gas")</f>
        <v>55327934466059.461</v>
      </c>
      <c r="AK8" s="8">
        <f>SUMIFS('Industry Fuel Use'!AM$2:AM$49,'Industry Fuel Use'!$C$2:$C$49,'BIFUbC-electricity'!$A8,'Industry Fuel Use'!$B$2:$B$49,"natural gas")</f>
        <v>55372915432603.891</v>
      </c>
    </row>
    <row r="9" spans="1:37" x14ac:dyDescent="0.25">
      <c r="A9" s="4" t="s">
        <v>12</v>
      </c>
      <c r="B9" s="8">
        <f>SUMIFS('Industry Fuel Use'!D$2:D$49,'Industry Fuel Use'!$C$2:$C$49,'BIFUbC-electricity'!$A9,'Industry Fuel Use'!$B$2:$B$49,"natural gas")</f>
        <v>324696554249760</v>
      </c>
      <c r="C9" s="8">
        <f>SUMIFS('Industry Fuel Use'!E$2:E$49,'Industry Fuel Use'!$C$2:$C$49,'BIFUbC-electricity'!$A9,'Industry Fuel Use'!$B$2:$B$49,"natural gas")</f>
        <v>335112988263591.69</v>
      </c>
      <c r="D9" s="8">
        <f>SUMIFS('Industry Fuel Use'!F$2:F$49,'Industry Fuel Use'!$C$2:$C$49,'BIFUbC-electricity'!$A9,'Industry Fuel Use'!$B$2:$B$49,"natural gas")</f>
        <v>344676571819220.19</v>
      </c>
      <c r="E9" s="8">
        <f>SUMIFS('Industry Fuel Use'!G$2:G$49,'Industry Fuel Use'!$C$2:$C$49,'BIFUbC-electricity'!$A9,'Industry Fuel Use'!$B$2:$B$49,"natural gas")</f>
        <v>351664273910878.56</v>
      </c>
      <c r="F9" s="8">
        <f>SUMIFS('Industry Fuel Use'!H$2:H$49,'Industry Fuel Use'!$C$2:$C$49,'BIFUbC-electricity'!$A9,'Industry Fuel Use'!$B$2:$B$49,"natural gas")</f>
        <v>357554403676401</v>
      </c>
      <c r="G9" s="8">
        <f>SUMIFS('Industry Fuel Use'!I$2:I$49,'Industry Fuel Use'!$C$2:$C$49,'BIFUbC-electricity'!$A9,'Industry Fuel Use'!$B$2:$B$49,"natural gas")</f>
        <v>360941123260731.69</v>
      </c>
      <c r="H9" s="8">
        <f>SUMIFS('Industry Fuel Use'!J$2:J$49,'Industry Fuel Use'!$C$2:$C$49,'BIFUbC-electricity'!$A9,'Industry Fuel Use'!$B$2:$B$49,"natural gas")</f>
        <v>363771704522872</v>
      </c>
      <c r="I9" s="8">
        <f>SUMIFS('Industry Fuel Use'!K$2:K$49,'Industry Fuel Use'!$C$2:$C$49,'BIFUbC-electricity'!$A9,'Industry Fuel Use'!$B$2:$B$49,"natural gas")</f>
        <v>367057594496380.75</v>
      </c>
      <c r="J9" s="8">
        <f>SUMIFS('Industry Fuel Use'!L$2:L$49,'Industry Fuel Use'!$C$2:$C$49,'BIFUbC-electricity'!$A9,'Industry Fuel Use'!$B$2:$B$49,"natural gas")</f>
        <v>371934176611452.13</v>
      </c>
      <c r="K9" s="8">
        <f>SUMIFS('Industry Fuel Use'!M$2:M$49,'Industry Fuel Use'!$C$2:$C$49,'BIFUbC-electricity'!$A9,'Industry Fuel Use'!$B$2:$B$49,"natural gas")</f>
        <v>375645441505616.44</v>
      </c>
      <c r="L9" s="8">
        <f>SUMIFS('Industry Fuel Use'!N$2:N$49,'Industry Fuel Use'!$C$2:$C$49,'BIFUbC-electricity'!$A9,'Industry Fuel Use'!$B$2:$B$49,"natural gas")</f>
        <v>378181411248636.06</v>
      </c>
      <c r="M9" s="8">
        <f>SUMIFS('Industry Fuel Use'!O$2:O$49,'Industry Fuel Use'!$C$2:$C$49,'BIFUbC-electricity'!$A9,'Industry Fuel Use'!$B$2:$B$49,"natural gas")</f>
        <v>380095073237363.13</v>
      </c>
      <c r="N9" s="8">
        <f>SUMIFS('Industry Fuel Use'!P$2:P$49,'Industry Fuel Use'!$C$2:$C$49,'BIFUbC-electricity'!$A9,'Industry Fuel Use'!$B$2:$B$49,"natural gas")</f>
        <v>382363739480859.63</v>
      </c>
      <c r="O9" s="8">
        <f>SUMIFS('Industry Fuel Use'!Q$2:Q$49,'Industry Fuel Use'!$C$2:$C$49,'BIFUbC-electricity'!$A9,'Industry Fuel Use'!$B$2:$B$49,"natural gas")</f>
        <v>384275826006917.69</v>
      </c>
      <c r="P9" s="8">
        <f>SUMIFS('Industry Fuel Use'!R$2:R$49,'Industry Fuel Use'!$C$2:$C$49,'BIFUbC-electricity'!$A9,'Industry Fuel Use'!$B$2:$B$49,"natural gas")</f>
        <v>385783018627018.38</v>
      </c>
      <c r="Q9" s="8">
        <f>SUMIFS('Industry Fuel Use'!S$2:S$49,'Industry Fuel Use'!$C$2:$C$49,'BIFUbC-electricity'!$A9,'Industry Fuel Use'!$B$2:$B$49,"natural gas")</f>
        <v>387187806173627.94</v>
      </c>
      <c r="R9" s="8">
        <f>SUMIFS('Industry Fuel Use'!T$2:T$49,'Industry Fuel Use'!$C$2:$C$49,'BIFUbC-electricity'!$A9,'Industry Fuel Use'!$B$2:$B$49,"natural gas")</f>
        <v>388671366853692.13</v>
      </c>
      <c r="S9" s="8">
        <f>SUMIFS('Industry Fuel Use'!U$2:U$49,'Industry Fuel Use'!$C$2:$C$49,'BIFUbC-electricity'!$A9,'Industry Fuel Use'!$B$2:$B$49,"natural gas")</f>
        <v>389907054740485.5</v>
      </c>
      <c r="T9" s="8">
        <f>SUMIFS('Industry Fuel Use'!V$2:V$49,'Industry Fuel Use'!$C$2:$C$49,'BIFUbC-electricity'!$A9,'Industry Fuel Use'!$B$2:$B$49,"natural gas")</f>
        <v>390722094094630.56</v>
      </c>
      <c r="U9" s="8">
        <f>SUMIFS('Industry Fuel Use'!W$2:W$49,'Industry Fuel Use'!$C$2:$C$49,'BIFUbC-electricity'!$A9,'Industry Fuel Use'!$B$2:$B$49,"natural gas")</f>
        <v>391171626109545.63</v>
      </c>
      <c r="V9" s="8">
        <f>SUMIFS('Industry Fuel Use'!X$2:X$49,'Industry Fuel Use'!$C$2:$C$49,'BIFUbC-electricity'!$A9,'Industry Fuel Use'!$B$2:$B$49,"natural gas")</f>
        <v>391636912751151.63</v>
      </c>
      <c r="W9" s="8">
        <f>SUMIFS('Industry Fuel Use'!Y$2:Y$49,'Industry Fuel Use'!$C$2:$C$49,'BIFUbC-electricity'!$A9,'Industry Fuel Use'!$B$2:$B$49,"natural gas")</f>
        <v>392052309741569.63</v>
      </c>
      <c r="X9" s="8">
        <f>SUMIFS('Industry Fuel Use'!Z$2:Z$49,'Industry Fuel Use'!$C$2:$C$49,'BIFUbC-electricity'!$A9,'Industry Fuel Use'!$B$2:$B$49,"natural gas")</f>
        <v>392039706040216.81</v>
      </c>
      <c r="Y9" s="8">
        <f>SUMIFS('Industry Fuel Use'!AA$2:AA$49,'Industry Fuel Use'!$C$2:$C$49,'BIFUbC-electricity'!$A9,'Industry Fuel Use'!$B$2:$B$49,"natural gas")</f>
        <v>391905266559120.75</v>
      </c>
      <c r="Z9" s="8">
        <f>SUMIFS('Industry Fuel Use'!AB$2:AB$49,'Industry Fuel Use'!$C$2:$C$49,'BIFUbC-electricity'!$A9,'Industry Fuel Use'!$B$2:$B$49,"natural gas")</f>
        <v>391821241883435.63</v>
      </c>
      <c r="AA9" s="8">
        <f>SUMIFS('Industry Fuel Use'!AC$2:AC$49,'Industry Fuel Use'!$C$2:$C$49,'BIFUbC-electricity'!$A9,'Industry Fuel Use'!$B$2:$B$49,"natural gas")</f>
        <v>391831219813673.25</v>
      </c>
      <c r="AB9" s="8">
        <f>SUMIFS('Industry Fuel Use'!AD$2:AD$49,'Industry Fuel Use'!$C$2:$C$49,'BIFUbC-electricity'!$A9,'Industry Fuel Use'!$B$2:$B$49,"natural gas")</f>
        <v>392149774033338.06</v>
      </c>
      <c r="AC9" s="8">
        <f>SUMIFS('Industry Fuel Use'!AE$2:AE$49,'Industry Fuel Use'!$C$2:$C$49,'BIFUbC-electricity'!$A9,'Industry Fuel Use'!$B$2:$B$49,"natural gas")</f>
        <v>392468587233874.56</v>
      </c>
      <c r="AD9" s="8">
        <f>SUMIFS('Industry Fuel Use'!AF$2:AF$49,'Industry Fuel Use'!$C$2:$C$49,'BIFUbC-electricity'!$A9,'Industry Fuel Use'!$B$2:$B$49,"natural gas")</f>
        <v>392787659625831.19</v>
      </c>
      <c r="AE9" s="8">
        <f>SUMIFS('Industry Fuel Use'!AG$2:AG$49,'Industry Fuel Use'!$C$2:$C$49,'BIFUbC-electricity'!$A9,'Industry Fuel Use'!$B$2:$B$49,"natural gas")</f>
        <v>393106991419927.56</v>
      </c>
      <c r="AF9" s="8">
        <f>SUMIFS('Industry Fuel Use'!AH$2:AH$49,'Industry Fuel Use'!$C$2:$C$49,'BIFUbC-electricity'!$A9,'Industry Fuel Use'!$B$2:$B$49,"natural gas")</f>
        <v>393426582827054.63</v>
      </c>
      <c r="AG9" s="8">
        <f>SUMIFS('Industry Fuel Use'!AI$2:AI$49,'Industry Fuel Use'!$C$2:$C$49,'BIFUbC-electricity'!$A9,'Industry Fuel Use'!$B$2:$B$49,"natural gas")</f>
        <v>393746434058274.69</v>
      </c>
      <c r="AH9" s="8">
        <f>SUMIFS('Industry Fuel Use'!AJ$2:AJ$49,'Industry Fuel Use'!$C$2:$C$49,'BIFUbC-electricity'!$A9,'Industry Fuel Use'!$B$2:$B$49,"natural gas")</f>
        <v>394066545324821.75</v>
      </c>
      <c r="AI9" s="8">
        <f>SUMIFS('Industry Fuel Use'!AK$2:AK$49,'Industry Fuel Use'!$C$2:$C$49,'BIFUbC-electricity'!$A9,'Industry Fuel Use'!$B$2:$B$49,"natural gas")</f>
        <v>394386916838101.5</v>
      </c>
      <c r="AJ9" s="8">
        <f>SUMIFS('Industry Fuel Use'!AL$2:AL$49,'Industry Fuel Use'!$C$2:$C$49,'BIFUbC-electricity'!$A9,'Industry Fuel Use'!$B$2:$B$49,"natural gas")</f>
        <v>394707548809691.5</v>
      </c>
      <c r="AK9" s="8">
        <f>SUMIFS('Industry Fuel Use'!AM$2:AM$49,'Industry Fuel Use'!$C$2:$C$49,'BIFUbC-electricity'!$A9,'Industry Fuel Use'!$B$2:$B$49,"natural gas")</f>
        <v>395028441451341.31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K9"/>
  <sheetViews>
    <sheetView workbookViewId="0">
      <selection activeCell="B2" sqref="B2"/>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6</v>
      </c>
      <c r="B2" s="8">
        <f>SUMIFS('Industry Fuel Use'!D$2:D$49,'Industry Fuel Use'!$C$2:$C$49,'BIFUbC-electricity'!$A2,'Industry Fuel Use'!$B$2:$B$49,"biomass")</f>
        <v>0</v>
      </c>
      <c r="C2" s="8">
        <f>SUMIFS('Industry Fuel Use'!E$2:E$49,'Industry Fuel Use'!$C$2:$C$49,'BIFUbC-electricity'!$A2,'Industry Fuel Use'!$B$2:$B$49,"biomass")</f>
        <v>0</v>
      </c>
      <c r="D2" s="8">
        <f>SUMIFS('Industry Fuel Use'!F$2:F$49,'Industry Fuel Use'!$C$2:$C$49,'BIFUbC-electricity'!$A2,'Industry Fuel Use'!$B$2:$B$49,"biomass")</f>
        <v>0</v>
      </c>
      <c r="E2" s="8">
        <f>SUMIFS('Industry Fuel Use'!G$2:G$49,'Industry Fuel Use'!$C$2:$C$49,'BIFUbC-electricity'!$A2,'Industry Fuel Use'!$B$2:$B$49,"biomass")</f>
        <v>0</v>
      </c>
      <c r="F2" s="8">
        <f>SUMIFS('Industry Fuel Use'!H$2:H$49,'Industry Fuel Use'!$C$2:$C$49,'BIFUbC-electricity'!$A2,'Industry Fuel Use'!$B$2:$B$49,"biomass")</f>
        <v>0</v>
      </c>
      <c r="G2" s="8">
        <f>SUMIFS('Industry Fuel Use'!I$2:I$49,'Industry Fuel Use'!$C$2:$C$49,'BIFUbC-electricity'!$A2,'Industry Fuel Use'!$B$2:$B$49,"biomass")</f>
        <v>0</v>
      </c>
      <c r="H2" s="8">
        <f>SUMIFS('Industry Fuel Use'!J$2:J$49,'Industry Fuel Use'!$C$2:$C$49,'BIFUbC-electricity'!$A2,'Industry Fuel Use'!$B$2:$B$49,"biomass")</f>
        <v>0</v>
      </c>
      <c r="I2" s="8">
        <f>SUMIFS('Industry Fuel Use'!K$2:K$49,'Industry Fuel Use'!$C$2:$C$49,'BIFUbC-electricity'!$A2,'Industry Fuel Use'!$B$2:$B$49,"biomass")</f>
        <v>0</v>
      </c>
      <c r="J2" s="8">
        <f>SUMIFS('Industry Fuel Use'!L$2:L$49,'Industry Fuel Use'!$C$2:$C$49,'BIFUbC-electricity'!$A2,'Industry Fuel Use'!$B$2:$B$49,"biomass")</f>
        <v>0</v>
      </c>
      <c r="K2" s="8">
        <f>SUMIFS('Industry Fuel Use'!M$2:M$49,'Industry Fuel Use'!$C$2:$C$49,'BIFUbC-electricity'!$A2,'Industry Fuel Use'!$B$2:$B$49,"biomass")</f>
        <v>0</v>
      </c>
      <c r="L2" s="8">
        <f>SUMIFS('Industry Fuel Use'!N$2:N$49,'Industry Fuel Use'!$C$2:$C$49,'BIFUbC-electricity'!$A2,'Industry Fuel Use'!$B$2:$B$49,"biomass")</f>
        <v>0</v>
      </c>
      <c r="M2" s="8">
        <f>SUMIFS('Industry Fuel Use'!O$2:O$49,'Industry Fuel Use'!$C$2:$C$49,'BIFUbC-electricity'!$A2,'Industry Fuel Use'!$B$2:$B$49,"biomass")</f>
        <v>0</v>
      </c>
      <c r="N2" s="8">
        <f>SUMIFS('Industry Fuel Use'!P$2:P$49,'Industry Fuel Use'!$C$2:$C$49,'BIFUbC-electricity'!$A2,'Industry Fuel Use'!$B$2:$B$49,"biomass")</f>
        <v>0</v>
      </c>
      <c r="O2" s="8">
        <f>SUMIFS('Industry Fuel Use'!Q$2:Q$49,'Industry Fuel Use'!$C$2:$C$49,'BIFUbC-electricity'!$A2,'Industry Fuel Use'!$B$2:$B$49,"biomass")</f>
        <v>0</v>
      </c>
      <c r="P2" s="8">
        <f>SUMIFS('Industry Fuel Use'!R$2:R$49,'Industry Fuel Use'!$C$2:$C$49,'BIFUbC-electricity'!$A2,'Industry Fuel Use'!$B$2:$B$49,"biomass")</f>
        <v>0</v>
      </c>
      <c r="Q2" s="8">
        <f>SUMIFS('Industry Fuel Use'!S$2:S$49,'Industry Fuel Use'!$C$2:$C$49,'BIFUbC-electricity'!$A2,'Industry Fuel Use'!$B$2:$B$49,"biomass")</f>
        <v>0</v>
      </c>
      <c r="R2" s="8">
        <f>SUMIFS('Industry Fuel Use'!T$2:T$49,'Industry Fuel Use'!$C$2:$C$49,'BIFUbC-electricity'!$A2,'Industry Fuel Use'!$B$2:$B$49,"biomass")</f>
        <v>0</v>
      </c>
      <c r="S2" s="8">
        <f>SUMIFS('Industry Fuel Use'!U$2:U$49,'Industry Fuel Use'!$C$2:$C$49,'BIFUbC-electricity'!$A2,'Industry Fuel Use'!$B$2:$B$49,"biomass")</f>
        <v>0</v>
      </c>
      <c r="T2" s="8">
        <f>SUMIFS('Industry Fuel Use'!V$2:V$49,'Industry Fuel Use'!$C$2:$C$49,'BIFUbC-electricity'!$A2,'Industry Fuel Use'!$B$2:$B$49,"biomass")</f>
        <v>0</v>
      </c>
      <c r="U2" s="8">
        <f>SUMIFS('Industry Fuel Use'!W$2:W$49,'Industry Fuel Use'!$C$2:$C$49,'BIFUbC-electricity'!$A2,'Industry Fuel Use'!$B$2:$B$49,"biomass")</f>
        <v>0</v>
      </c>
      <c r="V2" s="8">
        <f>SUMIFS('Industry Fuel Use'!X$2:X$49,'Industry Fuel Use'!$C$2:$C$49,'BIFUbC-electricity'!$A2,'Industry Fuel Use'!$B$2:$B$49,"biomass")</f>
        <v>0</v>
      </c>
      <c r="W2" s="8">
        <f>SUMIFS('Industry Fuel Use'!Y$2:Y$49,'Industry Fuel Use'!$C$2:$C$49,'BIFUbC-electricity'!$A2,'Industry Fuel Use'!$B$2:$B$49,"biomass")</f>
        <v>0</v>
      </c>
      <c r="X2" s="8">
        <f>SUMIFS('Industry Fuel Use'!Z$2:Z$49,'Industry Fuel Use'!$C$2:$C$49,'BIFUbC-electricity'!$A2,'Industry Fuel Use'!$B$2:$B$49,"biomass")</f>
        <v>0</v>
      </c>
      <c r="Y2" s="8">
        <f>SUMIFS('Industry Fuel Use'!AA$2:AA$49,'Industry Fuel Use'!$C$2:$C$49,'BIFUbC-electricity'!$A2,'Industry Fuel Use'!$B$2:$B$49,"biomass")</f>
        <v>0</v>
      </c>
      <c r="Z2" s="8">
        <f>SUMIFS('Industry Fuel Use'!AB$2:AB$49,'Industry Fuel Use'!$C$2:$C$49,'BIFUbC-electricity'!$A2,'Industry Fuel Use'!$B$2:$B$49,"biomass")</f>
        <v>0</v>
      </c>
      <c r="AA2" s="8">
        <f>SUMIFS('Industry Fuel Use'!AC$2:AC$49,'Industry Fuel Use'!$C$2:$C$49,'BIFUbC-electricity'!$A2,'Industry Fuel Use'!$B$2:$B$49,"biomass")</f>
        <v>0</v>
      </c>
      <c r="AB2" s="8">
        <f>SUMIFS('Industry Fuel Use'!AD$2:AD$49,'Industry Fuel Use'!$C$2:$C$49,'BIFUbC-electricity'!$A2,'Industry Fuel Use'!$B$2:$B$49,"biomass")</f>
        <v>0</v>
      </c>
      <c r="AC2" s="8">
        <f>SUMIFS('Industry Fuel Use'!AE$2:AE$49,'Industry Fuel Use'!$C$2:$C$49,'BIFUbC-electricity'!$A2,'Industry Fuel Use'!$B$2:$B$49,"biomass")</f>
        <v>0</v>
      </c>
      <c r="AD2" s="8">
        <f>SUMIFS('Industry Fuel Use'!AF$2:AF$49,'Industry Fuel Use'!$C$2:$C$49,'BIFUbC-electricity'!$A2,'Industry Fuel Use'!$B$2:$B$49,"biomass")</f>
        <v>0</v>
      </c>
      <c r="AE2" s="8">
        <f>SUMIFS('Industry Fuel Use'!AG$2:AG$49,'Industry Fuel Use'!$C$2:$C$49,'BIFUbC-electricity'!$A2,'Industry Fuel Use'!$B$2:$B$49,"biomass")</f>
        <v>0</v>
      </c>
      <c r="AF2" s="8">
        <f>SUMIFS('Industry Fuel Use'!AH$2:AH$49,'Industry Fuel Use'!$C$2:$C$49,'BIFUbC-electricity'!$A2,'Industry Fuel Use'!$B$2:$B$49,"biomass")</f>
        <v>0</v>
      </c>
      <c r="AG2" s="8">
        <f>SUMIFS('Industry Fuel Use'!AI$2:AI$49,'Industry Fuel Use'!$C$2:$C$49,'BIFUbC-electricity'!$A2,'Industry Fuel Use'!$B$2:$B$49,"biomass")</f>
        <v>0</v>
      </c>
      <c r="AH2" s="8">
        <f>SUMIFS('Industry Fuel Use'!AJ$2:AJ$49,'Industry Fuel Use'!$C$2:$C$49,'BIFUbC-electricity'!$A2,'Industry Fuel Use'!$B$2:$B$49,"biomass")</f>
        <v>0</v>
      </c>
      <c r="AI2" s="8">
        <f>SUMIFS('Industry Fuel Use'!AK$2:AK$49,'Industry Fuel Use'!$C$2:$C$49,'BIFUbC-electricity'!$A2,'Industry Fuel Use'!$B$2:$B$49,"biomass")</f>
        <v>0</v>
      </c>
      <c r="AJ2" s="8">
        <f>SUMIFS('Industry Fuel Use'!AL$2:AL$49,'Industry Fuel Use'!$C$2:$C$49,'BIFUbC-electricity'!$A2,'Industry Fuel Use'!$B$2:$B$49,"biomass")</f>
        <v>0</v>
      </c>
      <c r="AK2" s="8">
        <f>SUMIFS('Industry Fuel Use'!AM$2:AM$49,'Industry Fuel Use'!$C$2:$C$49,'BIFUbC-electricity'!$A2,'Industry Fuel Use'!$B$2:$B$49,"biomass")</f>
        <v>0</v>
      </c>
    </row>
    <row r="3" spans="1:37" x14ac:dyDescent="0.25">
      <c r="A3" s="4" t="s">
        <v>7</v>
      </c>
      <c r="B3" s="8">
        <f>SUMIFS('Industry Fuel Use'!D$2:D$49,'Industry Fuel Use'!$C$2:$C$49,'BIFUbC-electricity'!$A3,'Industry Fuel Use'!$B$2:$B$49,"biomass")</f>
        <v>0</v>
      </c>
      <c r="C3" s="8">
        <f>SUMIFS('Industry Fuel Use'!E$2:E$49,'Industry Fuel Use'!$C$2:$C$49,'BIFUbC-electricity'!$A3,'Industry Fuel Use'!$B$2:$B$49,"biomass")</f>
        <v>0</v>
      </c>
      <c r="D3" s="8">
        <f>SUMIFS('Industry Fuel Use'!F$2:F$49,'Industry Fuel Use'!$C$2:$C$49,'BIFUbC-electricity'!$A3,'Industry Fuel Use'!$B$2:$B$49,"biomass")</f>
        <v>0</v>
      </c>
      <c r="E3" s="8">
        <f>SUMIFS('Industry Fuel Use'!G$2:G$49,'Industry Fuel Use'!$C$2:$C$49,'BIFUbC-electricity'!$A3,'Industry Fuel Use'!$B$2:$B$49,"biomass")</f>
        <v>0</v>
      </c>
      <c r="F3" s="8">
        <f>SUMIFS('Industry Fuel Use'!H$2:H$49,'Industry Fuel Use'!$C$2:$C$49,'BIFUbC-electricity'!$A3,'Industry Fuel Use'!$B$2:$B$49,"biomass")</f>
        <v>0</v>
      </c>
      <c r="G3" s="8">
        <f>SUMIFS('Industry Fuel Use'!I$2:I$49,'Industry Fuel Use'!$C$2:$C$49,'BIFUbC-electricity'!$A3,'Industry Fuel Use'!$B$2:$B$49,"biomass")</f>
        <v>0</v>
      </c>
      <c r="H3" s="8">
        <f>SUMIFS('Industry Fuel Use'!J$2:J$49,'Industry Fuel Use'!$C$2:$C$49,'BIFUbC-electricity'!$A3,'Industry Fuel Use'!$B$2:$B$49,"biomass")</f>
        <v>0</v>
      </c>
      <c r="I3" s="8">
        <f>SUMIFS('Industry Fuel Use'!K$2:K$49,'Industry Fuel Use'!$C$2:$C$49,'BIFUbC-electricity'!$A3,'Industry Fuel Use'!$B$2:$B$49,"biomass")</f>
        <v>0</v>
      </c>
      <c r="J3" s="8">
        <f>SUMIFS('Industry Fuel Use'!L$2:L$49,'Industry Fuel Use'!$C$2:$C$49,'BIFUbC-electricity'!$A3,'Industry Fuel Use'!$B$2:$B$49,"biomass")</f>
        <v>0</v>
      </c>
      <c r="K3" s="8">
        <f>SUMIFS('Industry Fuel Use'!M$2:M$49,'Industry Fuel Use'!$C$2:$C$49,'BIFUbC-electricity'!$A3,'Industry Fuel Use'!$B$2:$B$49,"biomass")</f>
        <v>0</v>
      </c>
      <c r="L3" s="8">
        <f>SUMIFS('Industry Fuel Use'!N$2:N$49,'Industry Fuel Use'!$C$2:$C$49,'BIFUbC-electricity'!$A3,'Industry Fuel Use'!$B$2:$B$49,"biomass")</f>
        <v>0</v>
      </c>
      <c r="M3" s="8">
        <f>SUMIFS('Industry Fuel Use'!O$2:O$49,'Industry Fuel Use'!$C$2:$C$49,'BIFUbC-electricity'!$A3,'Industry Fuel Use'!$B$2:$B$49,"biomass")</f>
        <v>0</v>
      </c>
      <c r="N3" s="8">
        <f>SUMIFS('Industry Fuel Use'!P$2:P$49,'Industry Fuel Use'!$C$2:$C$49,'BIFUbC-electricity'!$A3,'Industry Fuel Use'!$B$2:$B$49,"biomass")</f>
        <v>0</v>
      </c>
      <c r="O3" s="8">
        <f>SUMIFS('Industry Fuel Use'!Q$2:Q$49,'Industry Fuel Use'!$C$2:$C$49,'BIFUbC-electricity'!$A3,'Industry Fuel Use'!$B$2:$B$49,"biomass")</f>
        <v>0</v>
      </c>
      <c r="P3" s="8">
        <f>SUMIFS('Industry Fuel Use'!R$2:R$49,'Industry Fuel Use'!$C$2:$C$49,'BIFUbC-electricity'!$A3,'Industry Fuel Use'!$B$2:$B$49,"biomass")</f>
        <v>0</v>
      </c>
      <c r="Q3" s="8">
        <f>SUMIFS('Industry Fuel Use'!S$2:S$49,'Industry Fuel Use'!$C$2:$C$49,'BIFUbC-electricity'!$A3,'Industry Fuel Use'!$B$2:$B$49,"biomass")</f>
        <v>0</v>
      </c>
      <c r="R3" s="8">
        <f>SUMIFS('Industry Fuel Use'!T$2:T$49,'Industry Fuel Use'!$C$2:$C$49,'BIFUbC-electricity'!$A3,'Industry Fuel Use'!$B$2:$B$49,"biomass")</f>
        <v>0</v>
      </c>
      <c r="S3" s="8">
        <f>SUMIFS('Industry Fuel Use'!U$2:U$49,'Industry Fuel Use'!$C$2:$C$49,'BIFUbC-electricity'!$A3,'Industry Fuel Use'!$B$2:$B$49,"biomass")</f>
        <v>0</v>
      </c>
      <c r="T3" s="8">
        <f>SUMIFS('Industry Fuel Use'!V$2:V$49,'Industry Fuel Use'!$C$2:$C$49,'BIFUbC-electricity'!$A3,'Industry Fuel Use'!$B$2:$B$49,"biomass")</f>
        <v>0</v>
      </c>
      <c r="U3" s="8">
        <f>SUMIFS('Industry Fuel Use'!W$2:W$49,'Industry Fuel Use'!$C$2:$C$49,'BIFUbC-electricity'!$A3,'Industry Fuel Use'!$B$2:$B$49,"biomass")</f>
        <v>0</v>
      </c>
      <c r="V3" s="8">
        <f>SUMIFS('Industry Fuel Use'!X$2:X$49,'Industry Fuel Use'!$C$2:$C$49,'BIFUbC-electricity'!$A3,'Industry Fuel Use'!$B$2:$B$49,"biomass")</f>
        <v>0</v>
      </c>
      <c r="W3" s="8">
        <f>SUMIFS('Industry Fuel Use'!Y$2:Y$49,'Industry Fuel Use'!$C$2:$C$49,'BIFUbC-electricity'!$A3,'Industry Fuel Use'!$B$2:$B$49,"biomass")</f>
        <v>0</v>
      </c>
      <c r="X3" s="8">
        <f>SUMIFS('Industry Fuel Use'!Z$2:Z$49,'Industry Fuel Use'!$C$2:$C$49,'BIFUbC-electricity'!$A3,'Industry Fuel Use'!$B$2:$B$49,"biomass")</f>
        <v>0</v>
      </c>
      <c r="Y3" s="8">
        <f>SUMIFS('Industry Fuel Use'!AA$2:AA$49,'Industry Fuel Use'!$C$2:$C$49,'BIFUbC-electricity'!$A3,'Industry Fuel Use'!$B$2:$B$49,"biomass")</f>
        <v>0</v>
      </c>
      <c r="Z3" s="8">
        <f>SUMIFS('Industry Fuel Use'!AB$2:AB$49,'Industry Fuel Use'!$C$2:$C$49,'BIFUbC-electricity'!$A3,'Industry Fuel Use'!$B$2:$B$49,"biomass")</f>
        <v>0</v>
      </c>
      <c r="AA3" s="8">
        <f>SUMIFS('Industry Fuel Use'!AC$2:AC$49,'Industry Fuel Use'!$C$2:$C$49,'BIFUbC-electricity'!$A3,'Industry Fuel Use'!$B$2:$B$49,"biomass")</f>
        <v>0</v>
      </c>
      <c r="AB3" s="8">
        <f>SUMIFS('Industry Fuel Use'!AD$2:AD$49,'Industry Fuel Use'!$C$2:$C$49,'BIFUbC-electricity'!$A3,'Industry Fuel Use'!$B$2:$B$49,"biomass")</f>
        <v>0</v>
      </c>
      <c r="AC3" s="8">
        <f>SUMIFS('Industry Fuel Use'!AE$2:AE$49,'Industry Fuel Use'!$C$2:$C$49,'BIFUbC-electricity'!$A3,'Industry Fuel Use'!$B$2:$B$49,"biomass")</f>
        <v>0</v>
      </c>
      <c r="AD3" s="8">
        <f>SUMIFS('Industry Fuel Use'!AF$2:AF$49,'Industry Fuel Use'!$C$2:$C$49,'BIFUbC-electricity'!$A3,'Industry Fuel Use'!$B$2:$B$49,"biomass")</f>
        <v>0</v>
      </c>
      <c r="AE3" s="8">
        <f>SUMIFS('Industry Fuel Use'!AG$2:AG$49,'Industry Fuel Use'!$C$2:$C$49,'BIFUbC-electricity'!$A3,'Industry Fuel Use'!$B$2:$B$49,"biomass")</f>
        <v>0</v>
      </c>
      <c r="AF3" s="8">
        <f>SUMIFS('Industry Fuel Use'!AH$2:AH$49,'Industry Fuel Use'!$C$2:$C$49,'BIFUbC-electricity'!$A3,'Industry Fuel Use'!$B$2:$B$49,"biomass")</f>
        <v>0</v>
      </c>
      <c r="AG3" s="8">
        <f>SUMIFS('Industry Fuel Use'!AI$2:AI$49,'Industry Fuel Use'!$C$2:$C$49,'BIFUbC-electricity'!$A3,'Industry Fuel Use'!$B$2:$B$49,"biomass")</f>
        <v>0</v>
      </c>
      <c r="AH3" s="8">
        <f>SUMIFS('Industry Fuel Use'!AJ$2:AJ$49,'Industry Fuel Use'!$C$2:$C$49,'BIFUbC-electricity'!$A3,'Industry Fuel Use'!$B$2:$B$49,"biomass")</f>
        <v>0</v>
      </c>
      <c r="AI3" s="8">
        <f>SUMIFS('Industry Fuel Use'!AK$2:AK$49,'Industry Fuel Use'!$C$2:$C$49,'BIFUbC-electricity'!$A3,'Industry Fuel Use'!$B$2:$B$49,"biomass")</f>
        <v>0</v>
      </c>
      <c r="AJ3" s="8">
        <f>SUMIFS('Industry Fuel Use'!AL$2:AL$49,'Industry Fuel Use'!$C$2:$C$49,'BIFUbC-electricity'!$A3,'Industry Fuel Use'!$B$2:$B$49,"biomass")</f>
        <v>0</v>
      </c>
      <c r="AK3" s="8">
        <f>SUMIFS('Industry Fuel Use'!AM$2:AM$49,'Industry Fuel Use'!$C$2:$C$49,'BIFUbC-electricity'!$A3,'Industry Fuel Use'!$B$2:$B$49,"biomass")</f>
        <v>0</v>
      </c>
    </row>
    <row r="4" spans="1:37" x14ac:dyDescent="0.25">
      <c r="A4" s="4" t="s">
        <v>8</v>
      </c>
      <c r="B4" s="8">
        <f>SUMIFS('Industry Fuel Use'!D$2:D$49,'Industry Fuel Use'!$C$2:$C$49,'BIFUbC-electricity'!$A4,'Industry Fuel Use'!$B$2:$B$49,"biomass")</f>
        <v>0</v>
      </c>
      <c r="C4" s="8">
        <f>SUMIFS('Industry Fuel Use'!E$2:E$49,'Industry Fuel Use'!$C$2:$C$49,'BIFUbC-electricity'!$A4,'Industry Fuel Use'!$B$2:$B$49,"biomass")</f>
        <v>0</v>
      </c>
      <c r="D4" s="8">
        <f>SUMIFS('Industry Fuel Use'!F$2:F$49,'Industry Fuel Use'!$C$2:$C$49,'BIFUbC-electricity'!$A4,'Industry Fuel Use'!$B$2:$B$49,"biomass")</f>
        <v>0</v>
      </c>
      <c r="E4" s="8">
        <f>SUMIFS('Industry Fuel Use'!G$2:G$49,'Industry Fuel Use'!$C$2:$C$49,'BIFUbC-electricity'!$A4,'Industry Fuel Use'!$B$2:$B$49,"biomass")</f>
        <v>0</v>
      </c>
      <c r="F4" s="8">
        <f>SUMIFS('Industry Fuel Use'!H$2:H$49,'Industry Fuel Use'!$C$2:$C$49,'BIFUbC-electricity'!$A4,'Industry Fuel Use'!$B$2:$B$49,"biomass")</f>
        <v>0</v>
      </c>
      <c r="G4" s="8">
        <f>SUMIFS('Industry Fuel Use'!I$2:I$49,'Industry Fuel Use'!$C$2:$C$49,'BIFUbC-electricity'!$A4,'Industry Fuel Use'!$B$2:$B$49,"biomass")</f>
        <v>0</v>
      </c>
      <c r="H4" s="8">
        <f>SUMIFS('Industry Fuel Use'!J$2:J$49,'Industry Fuel Use'!$C$2:$C$49,'BIFUbC-electricity'!$A4,'Industry Fuel Use'!$B$2:$B$49,"biomass")</f>
        <v>0</v>
      </c>
      <c r="I4" s="8">
        <f>SUMIFS('Industry Fuel Use'!K$2:K$49,'Industry Fuel Use'!$C$2:$C$49,'BIFUbC-electricity'!$A4,'Industry Fuel Use'!$B$2:$B$49,"biomass")</f>
        <v>0</v>
      </c>
      <c r="J4" s="8">
        <f>SUMIFS('Industry Fuel Use'!L$2:L$49,'Industry Fuel Use'!$C$2:$C$49,'BIFUbC-electricity'!$A4,'Industry Fuel Use'!$B$2:$B$49,"biomass")</f>
        <v>0</v>
      </c>
      <c r="K4" s="8">
        <f>SUMIFS('Industry Fuel Use'!M$2:M$49,'Industry Fuel Use'!$C$2:$C$49,'BIFUbC-electricity'!$A4,'Industry Fuel Use'!$B$2:$B$49,"biomass")</f>
        <v>0</v>
      </c>
      <c r="L4" s="8">
        <f>SUMIFS('Industry Fuel Use'!N$2:N$49,'Industry Fuel Use'!$C$2:$C$49,'BIFUbC-electricity'!$A4,'Industry Fuel Use'!$B$2:$B$49,"biomass")</f>
        <v>0</v>
      </c>
      <c r="M4" s="8">
        <f>SUMIFS('Industry Fuel Use'!O$2:O$49,'Industry Fuel Use'!$C$2:$C$49,'BIFUbC-electricity'!$A4,'Industry Fuel Use'!$B$2:$B$49,"biomass")</f>
        <v>0</v>
      </c>
      <c r="N4" s="8">
        <f>SUMIFS('Industry Fuel Use'!P$2:P$49,'Industry Fuel Use'!$C$2:$C$49,'BIFUbC-electricity'!$A4,'Industry Fuel Use'!$B$2:$B$49,"biomass")</f>
        <v>0</v>
      </c>
      <c r="O4" s="8">
        <f>SUMIFS('Industry Fuel Use'!Q$2:Q$49,'Industry Fuel Use'!$C$2:$C$49,'BIFUbC-electricity'!$A4,'Industry Fuel Use'!$B$2:$B$49,"biomass")</f>
        <v>0</v>
      </c>
      <c r="P4" s="8">
        <f>SUMIFS('Industry Fuel Use'!R$2:R$49,'Industry Fuel Use'!$C$2:$C$49,'BIFUbC-electricity'!$A4,'Industry Fuel Use'!$B$2:$B$49,"biomass")</f>
        <v>0</v>
      </c>
      <c r="Q4" s="8">
        <f>SUMIFS('Industry Fuel Use'!S$2:S$49,'Industry Fuel Use'!$C$2:$C$49,'BIFUbC-electricity'!$A4,'Industry Fuel Use'!$B$2:$B$49,"biomass")</f>
        <v>0</v>
      </c>
      <c r="R4" s="8">
        <f>SUMIFS('Industry Fuel Use'!T$2:T$49,'Industry Fuel Use'!$C$2:$C$49,'BIFUbC-electricity'!$A4,'Industry Fuel Use'!$B$2:$B$49,"biomass")</f>
        <v>0</v>
      </c>
      <c r="S4" s="8">
        <f>SUMIFS('Industry Fuel Use'!U$2:U$49,'Industry Fuel Use'!$C$2:$C$49,'BIFUbC-electricity'!$A4,'Industry Fuel Use'!$B$2:$B$49,"biomass")</f>
        <v>0</v>
      </c>
      <c r="T4" s="8">
        <f>SUMIFS('Industry Fuel Use'!V$2:V$49,'Industry Fuel Use'!$C$2:$C$49,'BIFUbC-electricity'!$A4,'Industry Fuel Use'!$B$2:$B$49,"biomass")</f>
        <v>0</v>
      </c>
      <c r="U4" s="8">
        <f>SUMIFS('Industry Fuel Use'!W$2:W$49,'Industry Fuel Use'!$C$2:$C$49,'BIFUbC-electricity'!$A4,'Industry Fuel Use'!$B$2:$B$49,"biomass")</f>
        <v>0</v>
      </c>
      <c r="V4" s="8">
        <f>SUMIFS('Industry Fuel Use'!X$2:X$49,'Industry Fuel Use'!$C$2:$C$49,'BIFUbC-electricity'!$A4,'Industry Fuel Use'!$B$2:$B$49,"biomass")</f>
        <v>0</v>
      </c>
      <c r="W4" s="8">
        <f>SUMIFS('Industry Fuel Use'!Y$2:Y$49,'Industry Fuel Use'!$C$2:$C$49,'BIFUbC-electricity'!$A4,'Industry Fuel Use'!$B$2:$B$49,"biomass")</f>
        <v>0</v>
      </c>
      <c r="X4" s="8">
        <f>SUMIFS('Industry Fuel Use'!Z$2:Z$49,'Industry Fuel Use'!$C$2:$C$49,'BIFUbC-electricity'!$A4,'Industry Fuel Use'!$B$2:$B$49,"biomass")</f>
        <v>0</v>
      </c>
      <c r="Y4" s="8">
        <f>SUMIFS('Industry Fuel Use'!AA$2:AA$49,'Industry Fuel Use'!$C$2:$C$49,'BIFUbC-electricity'!$A4,'Industry Fuel Use'!$B$2:$B$49,"biomass")</f>
        <v>0</v>
      </c>
      <c r="Z4" s="8">
        <f>SUMIFS('Industry Fuel Use'!AB$2:AB$49,'Industry Fuel Use'!$C$2:$C$49,'BIFUbC-electricity'!$A4,'Industry Fuel Use'!$B$2:$B$49,"biomass")</f>
        <v>0</v>
      </c>
      <c r="AA4" s="8">
        <f>SUMIFS('Industry Fuel Use'!AC$2:AC$49,'Industry Fuel Use'!$C$2:$C$49,'BIFUbC-electricity'!$A4,'Industry Fuel Use'!$B$2:$B$49,"biomass")</f>
        <v>0</v>
      </c>
      <c r="AB4" s="8">
        <f>SUMIFS('Industry Fuel Use'!AD$2:AD$49,'Industry Fuel Use'!$C$2:$C$49,'BIFUbC-electricity'!$A4,'Industry Fuel Use'!$B$2:$B$49,"biomass")</f>
        <v>0</v>
      </c>
      <c r="AC4" s="8">
        <f>SUMIFS('Industry Fuel Use'!AE$2:AE$49,'Industry Fuel Use'!$C$2:$C$49,'BIFUbC-electricity'!$A4,'Industry Fuel Use'!$B$2:$B$49,"biomass")</f>
        <v>0</v>
      </c>
      <c r="AD4" s="8">
        <f>SUMIFS('Industry Fuel Use'!AF$2:AF$49,'Industry Fuel Use'!$C$2:$C$49,'BIFUbC-electricity'!$A4,'Industry Fuel Use'!$B$2:$B$49,"biomass")</f>
        <v>0</v>
      </c>
      <c r="AE4" s="8">
        <f>SUMIFS('Industry Fuel Use'!AG$2:AG$49,'Industry Fuel Use'!$C$2:$C$49,'BIFUbC-electricity'!$A4,'Industry Fuel Use'!$B$2:$B$49,"biomass")</f>
        <v>0</v>
      </c>
      <c r="AF4" s="8">
        <f>SUMIFS('Industry Fuel Use'!AH$2:AH$49,'Industry Fuel Use'!$C$2:$C$49,'BIFUbC-electricity'!$A4,'Industry Fuel Use'!$B$2:$B$49,"biomass")</f>
        <v>0</v>
      </c>
      <c r="AG4" s="8">
        <f>SUMIFS('Industry Fuel Use'!AI$2:AI$49,'Industry Fuel Use'!$C$2:$C$49,'BIFUbC-electricity'!$A4,'Industry Fuel Use'!$B$2:$B$49,"biomass")</f>
        <v>0</v>
      </c>
      <c r="AH4" s="8">
        <f>SUMIFS('Industry Fuel Use'!AJ$2:AJ$49,'Industry Fuel Use'!$C$2:$C$49,'BIFUbC-electricity'!$A4,'Industry Fuel Use'!$B$2:$B$49,"biomass")</f>
        <v>0</v>
      </c>
      <c r="AI4" s="8">
        <f>SUMIFS('Industry Fuel Use'!AK$2:AK$49,'Industry Fuel Use'!$C$2:$C$49,'BIFUbC-electricity'!$A4,'Industry Fuel Use'!$B$2:$B$49,"biomass")</f>
        <v>0</v>
      </c>
      <c r="AJ4" s="8">
        <f>SUMIFS('Industry Fuel Use'!AL$2:AL$49,'Industry Fuel Use'!$C$2:$C$49,'BIFUbC-electricity'!$A4,'Industry Fuel Use'!$B$2:$B$49,"biomass")</f>
        <v>0</v>
      </c>
      <c r="AK4" s="8">
        <f>SUMIFS('Industry Fuel Use'!AM$2:AM$49,'Industry Fuel Use'!$C$2:$C$49,'BIFUbC-electricity'!$A4,'Industry Fuel Use'!$B$2:$B$49,"biomass")</f>
        <v>0</v>
      </c>
    </row>
    <row r="5" spans="1:37" x14ac:dyDescent="0.25">
      <c r="A5" s="4" t="s">
        <v>9</v>
      </c>
      <c r="B5" s="8">
        <f>SUMIFS('Industry Fuel Use'!D$2:D$49,'Industry Fuel Use'!$C$2:$C$49,'BIFUbC-electricity'!$A5,'Industry Fuel Use'!$B$2:$B$49,"biomass")</f>
        <v>0</v>
      </c>
      <c r="C5" s="8">
        <f>SUMIFS('Industry Fuel Use'!E$2:E$49,'Industry Fuel Use'!$C$2:$C$49,'BIFUbC-electricity'!$A5,'Industry Fuel Use'!$B$2:$B$49,"biomass")</f>
        <v>0</v>
      </c>
      <c r="D5" s="8">
        <f>SUMIFS('Industry Fuel Use'!F$2:F$49,'Industry Fuel Use'!$C$2:$C$49,'BIFUbC-electricity'!$A5,'Industry Fuel Use'!$B$2:$B$49,"biomass")</f>
        <v>0</v>
      </c>
      <c r="E5" s="8">
        <f>SUMIFS('Industry Fuel Use'!G$2:G$49,'Industry Fuel Use'!$C$2:$C$49,'BIFUbC-electricity'!$A5,'Industry Fuel Use'!$B$2:$B$49,"biomass")</f>
        <v>0</v>
      </c>
      <c r="F5" s="8">
        <f>SUMIFS('Industry Fuel Use'!H$2:H$49,'Industry Fuel Use'!$C$2:$C$49,'BIFUbC-electricity'!$A5,'Industry Fuel Use'!$B$2:$B$49,"biomass")</f>
        <v>0</v>
      </c>
      <c r="G5" s="8">
        <f>SUMIFS('Industry Fuel Use'!I$2:I$49,'Industry Fuel Use'!$C$2:$C$49,'BIFUbC-electricity'!$A5,'Industry Fuel Use'!$B$2:$B$49,"biomass")</f>
        <v>0</v>
      </c>
      <c r="H5" s="8">
        <f>SUMIFS('Industry Fuel Use'!J$2:J$49,'Industry Fuel Use'!$C$2:$C$49,'BIFUbC-electricity'!$A5,'Industry Fuel Use'!$B$2:$B$49,"biomass")</f>
        <v>0</v>
      </c>
      <c r="I5" s="8">
        <f>SUMIFS('Industry Fuel Use'!K$2:K$49,'Industry Fuel Use'!$C$2:$C$49,'BIFUbC-electricity'!$A5,'Industry Fuel Use'!$B$2:$B$49,"biomass")</f>
        <v>0</v>
      </c>
      <c r="J5" s="8">
        <f>SUMIFS('Industry Fuel Use'!L$2:L$49,'Industry Fuel Use'!$C$2:$C$49,'BIFUbC-electricity'!$A5,'Industry Fuel Use'!$B$2:$B$49,"biomass")</f>
        <v>0</v>
      </c>
      <c r="K5" s="8">
        <f>SUMIFS('Industry Fuel Use'!M$2:M$49,'Industry Fuel Use'!$C$2:$C$49,'BIFUbC-electricity'!$A5,'Industry Fuel Use'!$B$2:$B$49,"biomass")</f>
        <v>0</v>
      </c>
      <c r="L5" s="8">
        <f>SUMIFS('Industry Fuel Use'!N$2:N$49,'Industry Fuel Use'!$C$2:$C$49,'BIFUbC-electricity'!$A5,'Industry Fuel Use'!$B$2:$B$49,"biomass")</f>
        <v>0</v>
      </c>
      <c r="M5" s="8">
        <f>SUMIFS('Industry Fuel Use'!O$2:O$49,'Industry Fuel Use'!$C$2:$C$49,'BIFUbC-electricity'!$A5,'Industry Fuel Use'!$B$2:$B$49,"biomass")</f>
        <v>0</v>
      </c>
      <c r="N5" s="8">
        <f>SUMIFS('Industry Fuel Use'!P$2:P$49,'Industry Fuel Use'!$C$2:$C$49,'BIFUbC-electricity'!$A5,'Industry Fuel Use'!$B$2:$B$49,"biomass")</f>
        <v>0</v>
      </c>
      <c r="O5" s="8">
        <f>SUMIFS('Industry Fuel Use'!Q$2:Q$49,'Industry Fuel Use'!$C$2:$C$49,'BIFUbC-electricity'!$A5,'Industry Fuel Use'!$B$2:$B$49,"biomass")</f>
        <v>0</v>
      </c>
      <c r="P5" s="8">
        <f>SUMIFS('Industry Fuel Use'!R$2:R$49,'Industry Fuel Use'!$C$2:$C$49,'BIFUbC-electricity'!$A5,'Industry Fuel Use'!$B$2:$B$49,"biomass")</f>
        <v>0</v>
      </c>
      <c r="Q5" s="8">
        <f>SUMIFS('Industry Fuel Use'!S$2:S$49,'Industry Fuel Use'!$C$2:$C$49,'BIFUbC-electricity'!$A5,'Industry Fuel Use'!$B$2:$B$49,"biomass")</f>
        <v>0</v>
      </c>
      <c r="R5" s="8">
        <f>SUMIFS('Industry Fuel Use'!T$2:T$49,'Industry Fuel Use'!$C$2:$C$49,'BIFUbC-electricity'!$A5,'Industry Fuel Use'!$B$2:$B$49,"biomass")</f>
        <v>0</v>
      </c>
      <c r="S5" s="8">
        <f>SUMIFS('Industry Fuel Use'!U$2:U$49,'Industry Fuel Use'!$C$2:$C$49,'BIFUbC-electricity'!$A5,'Industry Fuel Use'!$B$2:$B$49,"biomass")</f>
        <v>0</v>
      </c>
      <c r="T5" s="8">
        <f>SUMIFS('Industry Fuel Use'!V$2:V$49,'Industry Fuel Use'!$C$2:$C$49,'BIFUbC-electricity'!$A5,'Industry Fuel Use'!$B$2:$B$49,"biomass")</f>
        <v>0</v>
      </c>
      <c r="U5" s="8">
        <f>SUMIFS('Industry Fuel Use'!W$2:W$49,'Industry Fuel Use'!$C$2:$C$49,'BIFUbC-electricity'!$A5,'Industry Fuel Use'!$B$2:$B$49,"biomass")</f>
        <v>0</v>
      </c>
      <c r="V5" s="8">
        <f>SUMIFS('Industry Fuel Use'!X$2:X$49,'Industry Fuel Use'!$C$2:$C$49,'BIFUbC-electricity'!$A5,'Industry Fuel Use'!$B$2:$B$49,"biomass")</f>
        <v>0</v>
      </c>
      <c r="W5" s="8">
        <f>SUMIFS('Industry Fuel Use'!Y$2:Y$49,'Industry Fuel Use'!$C$2:$C$49,'BIFUbC-electricity'!$A5,'Industry Fuel Use'!$B$2:$B$49,"biomass")</f>
        <v>0</v>
      </c>
      <c r="X5" s="8">
        <f>SUMIFS('Industry Fuel Use'!Z$2:Z$49,'Industry Fuel Use'!$C$2:$C$49,'BIFUbC-electricity'!$A5,'Industry Fuel Use'!$B$2:$B$49,"biomass")</f>
        <v>0</v>
      </c>
      <c r="Y5" s="8">
        <f>SUMIFS('Industry Fuel Use'!AA$2:AA$49,'Industry Fuel Use'!$C$2:$C$49,'BIFUbC-electricity'!$A5,'Industry Fuel Use'!$B$2:$B$49,"biomass")</f>
        <v>0</v>
      </c>
      <c r="Z5" s="8">
        <f>SUMIFS('Industry Fuel Use'!AB$2:AB$49,'Industry Fuel Use'!$C$2:$C$49,'BIFUbC-electricity'!$A5,'Industry Fuel Use'!$B$2:$B$49,"biomass")</f>
        <v>0</v>
      </c>
      <c r="AA5" s="8">
        <f>SUMIFS('Industry Fuel Use'!AC$2:AC$49,'Industry Fuel Use'!$C$2:$C$49,'BIFUbC-electricity'!$A5,'Industry Fuel Use'!$B$2:$B$49,"biomass")</f>
        <v>0</v>
      </c>
      <c r="AB5" s="8">
        <f>SUMIFS('Industry Fuel Use'!AD$2:AD$49,'Industry Fuel Use'!$C$2:$C$49,'BIFUbC-electricity'!$A5,'Industry Fuel Use'!$B$2:$B$49,"biomass")</f>
        <v>0</v>
      </c>
      <c r="AC5" s="8">
        <f>SUMIFS('Industry Fuel Use'!AE$2:AE$49,'Industry Fuel Use'!$C$2:$C$49,'BIFUbC-electricity'!$A5,'Industry Fuel Use'!$B$2:$B$49,"biomass")</f>
        <v>0</v>
      </c>
      <c r="AD5" s="8">
        <f>SUMIFS('Industry Fuel Use'!AF$2:AF$49,'Industry Fuel Use'!$C$2:$C$49,'BIFUbC-electricity'!$A5,'Industry Fuel Use'!$B$2:$B$49,"biomass")</f>
        <v>0</v>
      </c>
      <c r="AE5" s="8">
        <f>SUMIFS('Industry Fuel Use'!AG$2:AG$49,'Industry Fuel Use'!$C$2:$C$49,'BIFUbC-electricity'!$A5,'Industry Fuel Use'!$B$2:$B$49,"biomass")</f>
        <v>0</v>
      </c>
      <c r="AF5" s="8">
        <f>SUMIFS('Industry Fuel Use'!AH$2:AH$49,'Industry Fuel Use'!$C$2:$C$49,'BIFUbC-electricity'!$A5,'Industry Fuel Use'!$B$2:$B$49,"biomass")</f>
        <v>0</v>
      </c>
      <c r="AG5" s="8">
        <f>SUMIFS('Industry Fuel Use'!AI$2:AI$49,'Industry Fuel Use'!$C$2:$C$49,'BIFUbC-electricity'!$A5,'Industry Fuel Use'!$B$2:$B$49,"biomass")</f>
        <v>0</v>
      </c>
      <c r="AH5" s="8">
        <f>SUMIFS('Industry Fuel Use'!AJ$2:AJ$49,'Industry Fuel Use'!$C$2:$C$49,'BIFUbC-electricity'!$A5,'Industry Fuel Use'!$B$2:$B$49,"biomass")</f>
        <v>0</v>
      </c>
      <c r="AI5" s="8">
        <f>SUMIFS('Industry Fuel Use'!AK$2:AK$49,'Industry Fuel Use'!$C$2:$C$49,'BIFUbC-electricity'!$A5,'Industry Fuel Use'!$B$2:$B$49,"biomass")</f>
        <v>0</v>
      </c>
      <c r="AJ5" s="8">
        <f>SUMIFS('Industry Fuel Use'!AL$2:AL$49,'Industry Fuel Use'!$C$2:$C$49,'BIFUbC-electricity'!$A5,'Industry Fuel Use'!$B$2:$B$49,"biomass")</f>
        <v>0</v>
      </c>
      <c r="AK5" s="8">
        <f>SUMIFS('Industry Fuel Use'!AM$2:AM$49,'Industry Fuel Use'!$C$2:$C$49,'BIFUbC-electricity'!$A5,'Industry Fuel Use'!$B$2:$B$49,"biomass")</f>
        <v>0</v>
      </c>
    </row>
    <row r="6" spans="1:37" x14ac:dyDescent="0.25">
      <c r="A6" s="4" t="s">
        <v>10</v>
      </c>
      <c r="B6" s="8">
        <f>SUMIFS('Industry Fuel Use'!D$2:D$49,'Industry Fuel Use'!$C$2:$C$49,'BIFUbC-electricity'!$A6,'Industry Fuel Use'!$B$2:$B$49,"biomass")</f>
        <v>0</v>
      </c>
      <c r="C6" s="8">
        <f>SUMIFS('Industry Fuel Use'!E$2:E$49,'Industry Fuel Use'!$C$2:$C$49,'BIFUbC-electricity'!$A6,'Industry Fuel Use'!$B$2:$B$49,"biomass")</f>
        <v>0</v>
      </c>
      <c r="D6" s="8">
        <f>SUMIFS('Industry Fuel Use'!F$2:F$49,'Industry Fuel Use'!$C$2:$C$49,'BIFUbC-electricity'!$A6,'Industry Fuel Use'!$B$2:$B$49,"biomass")</f>
        <v>0</v>
      </c>
      <c r="E6" s="8">
        <f>SUMIFS('Industry Fuel Use'!G$2:G$49,'Industry Fuel Use'!$C$2:$C$49,'BIFUbC-electricity'!$A6,'Industry Fuel Use'!$B$2:$B$49,"biomass")</f>
        <v>0</v>
      </c>
      <c r="F6" s="8">
        <f>SUMIFS('Industry Fuel Use'!H$2:H$49,'Industry Fuel Use'!$C$2:$C$49,'BIFUbC-electricity'!$A6,'Industry Fuel Use'!$B$2:$B$49,"biomass")</f>
        <v>0</v>
      </c>
      <c r="G6" s="8">
        <f>SUMIFS('Industry Fuel Use'!I$2:I$49,'Industry Fuel Use'!$C$2:$C$49,'BIFUbC-electricity'!$A6,'Industry Fuel Use'!$B$2:$B$49,"biomass")</f>
        <v>0</v>
      </c>
      <c r="H6" s="8">
        <f>SUMIFS('Industry Fuel Use'!J$2:J$49,'Industry Fuel Use'!$C$2:$C$49,'BIFUbC-electricity'!$A6,'Industry Fuel Use'!$B$2:$B$49,"biomass")</f>
        <v>0</v>
      </c>
      <c r="I6" s="8">
        <f>SUMIFS('Industry Fuel Use'!K$2:K$49,'Industry Fuel Use'!$C$2:$C$49,'BIFUbC-electricity'!$A6,'Industry Fuel Use'!$B$2:$B$49,"biomass")</f>
        <v>0</v>
      </c>
      <c r="J6" s="8">
        <f>SUMIFS('Industry Fuel Use'!L$2:L$49,'Industry Fuel Use'!$C$2:$C$49,'BIFUbC-electricity'!$A6,'Industry Fuel Use'!$B$2:$B$49,"biomass")</f>
        <v>0</v>
      </c>
      <c r="K6" s="8">
        <f>SUMIFS('Industry Fuel Use'!M$2:M$49,'Industry Fuel Use'!$C$2:$C$49,'BIFUbC-electricity'!$A6,'Industry Fuel Use'!$B$2:$B$49,"biomass")</f>
        <v>0</v>
      </c>
      <c r="L6" s="8">
        <f>SUMIFS('Industry Fuel Use'!N$2:N$49,'Industry Fuel Use'!$C$2:$C$49,'BIFUbC-electricity'!$A6,'Industry Fuel Use'!$B$2:$B$49,"biomass")</f>
        <v>0</v>
      </c>
      <c r="M6" s="8">
        <f>SUMIFS('Industry Fuel Use'!O$2:O$49,'Industry Fuel Use'!$C$2:$C$49,'BIFUbC-electricity'!$A6,'Industry Fuel Use'!$B$2:$B$49,"biomass")</f>
        <v>0</v>
      </c>
      <c r="N6" s="8">
        <f>SUMIFS('Industry Fuel Use'!P$2:P$49,'Industry Fuel Use'!$C$2:$C$49,'BIFUbC-electricity'!$A6,'Industry Fuel Use'!$B$2:$B$49,"biomass")</f>
        <v>0</v>
      </c>
      <c r="O6" s="8">
        <f>SUMIFS('Industry Fuel Use'!Q$2:Q$49,'Industry Fuel Use'!$C$2:$C$49,'BIFUbC-electricity'!$A6,'Industry Fuel Use'!$B$2:$B$49,"biomass")</f>
        <v>0</v>
      </c>
      <c r="P6" s="8">
        <f>SUMIFS('Industry Fuel Use'!R$2:R$49,'Industry Fuel Use'!$C$2:$C$49,'BIFUbC-electricity'!$A6,'Industry Fuel Use'!$B$2:$B$49,"biomass")</f>
        <v>0</v>
      </c>
      <c r="Q6" s="8">
        <f>SUMIFS('Industry Fuel Use'!S$2:S$49,'Industry Fuel Use'!$C$2:$C$49,'BIFUbC-electricity'!$A6,'Industry Fuel Use'!$B$2:$B$49,"biomass")</f>
        <v>0</v>
      </c>
      <c r="R6" s="8">
        <f>SUMIFS('Industry Fuel Use'!T$2:T$49,'Industry Fuel Use'!$C$2:$C$49,'BIFUbC-electricity'!$A6,'Industry Fuel Use'!$B$2:$B$49,"biomass")</f>
        <v>0</v>
      </c>
      <c r="S6" s="8">
        <f>SUMIFS('Industry Fuel Use'!U$2:U$49,'Industry Fuel Use'!$C$2:$C$49,'BIFUbC-electricity'!$A6,'Industry Fuel Use'!$B$2:$B$49,"biomass")</f>
        <v>0</v>
      </c>
      <c r="T6" s="8">
        <f>SUMIFS('Industry Fuel Use'!V$2:V$49,'Industry Fuel Use'!$C$2:$C$49,'BIFUbC-electricity'!$A6,'Industry Fuel Use'!$B$2:$B$49,"biomass")</f>
        <v>0</v>
      </c>
      <c r="U6" s="8">
        <f>SUMIFS('Industry Fuel Use'!W$2:W$49,'Industry Fuel Use'!$C$2:$C$49,'BIFUbC-electricity'!$A6,'Industry Fuel Use'!$B$2:$B$49,"biomass")</f>
        <v>0</v>
      </c>
      <c r="V6" s="8">
        <f>SUMIFS('Industry Fuel Use'!X$2:X$49,'Industry Fuel Use'!$C$2:$C$49,'BIFUbC-electricity'!$A6,'Industry Fuel Use'!$B$2:$B$49,"biomass")</f>
        <v>0</v>
      </c>
      <c r="W6" s="8">
        <f>SUMIFS('Industry Fuel Use'!Y$2:Y$49,'Industry Fuel Use'!$C$2:$C$49,'BIFUbC-electricity'!$A6,'Industry Fuel Use'!$B$2:$B$49,"biomass")</f>
        <v>0</v>
      </c>
      <c r="X6" s="8">
        <f>SUMIFS('Industry Fuel Use'!Z$2:Z$49,'Industry Fuel Use'!$C$2:$C$49,'BIFUbC-electricity'!$A6,'Industry Fuel Use'!$B$2:$B$49,"biomass")</f>
        <v>0</v>
      </c>
      <c r="Y6" s="8">
        <f>SUMIFS('Industry Fuel Use'!AA$2:AA$49,'Industry Fuel Use'!$C$2:$C$49,'BIFUbC-electricity'!$A6,'Industry Fuel Use'!$B$2:$B$49,"biomass")</f>
        <v>0</v>
      </c>
      <c r="Z6" s="8">
        <f>SUMIFS('Industry Fuel Use'!AB$2:AB$49,'Industry Fuel Use'!$C$2:$C$49,'BIFUbC-electricity'!$A6,'Industry Fuel Use'!$B$2:$B$49,"biomass")</f>
        <v>0</v>
      </c>
      <c r="AA6" s="8">
        <f>SUMIFS('Industry Fuel Use'!AC$2:AC$49,'Industry Fuel Use'!$C$2:$C$49,'BIFUbC-electricity'!$A6,'Industry Fuel Use'!$B$2:$B$49,"biomass")</f>
        <v>0</v>
      </c>
      <c r="AB6" s="8">
        <f>SUMIFS('Industry Fuel Use'!AD$2:AD$49,'Industry Fuel Use'!$C$2:$C$49,'BIFUbC-electricity'!$A6,'Industry Fuel Use'!$B$2:$B$49,"biomass")</f>
        <v>0</v>
      </c>
      <c r="AC6" s="8">
        <f>SUMIFS('Industry Fuel Use'!AE$2:AE$49,'Industry Fuel Use'!$C$2:$C$49,'BIFUbC-electricity'!$A6,'Industry Fuel Use'!$B$2:$B$49,"biomass")</f>
        <v>0</v>
      </c>
      <c r="AD6" s="8">
        <f>SUMIFS('Industry Fuel Use'!AF$2:AF$49,'Industry Fuel Use'!$C$2:$C$49,'BIFUbC-electricity'!$A6,'Industry Fuel Use'!$B$2:$B$49,"biomass")</f>
        <v>0</v>
      </c>
      <c r="AE6" s="8">
        <f>SUMIFS('Industry Fuel Use'!AG$2:AG$49,'Industry Fuel Use'!$C$2:$C$49,'BIFUbC-electricity'!$A6,'Industry Fuel Use'!$B$2:$B$49,"biomass")</f>
        <v>0</v>
      </c>
      <c r="AF6" s="8">
        <f>SUMIFS('Industry Fuel Use'!AH$2:AH$49,'Industry Fuel Use'!$C$2:$C$49,'BIFUbC-electricity'!$A6,'Industry Fuel Use'!$B$2:$B$49,"biomass")</f>
        <v>0</v>
      </c>
      <c r="AG6" s="8">
        <f>SUMIFS('Industry Fuel Use'!AI$2:AI$49,'Industry Fuel Use'!$C$2:$C$49,'BIFUbC-electricity'!$A6,'Industry Fuel Use'!$B$2:$B$49,"biomass")</f>
        <v>0</v>
      </c>
      <c r="AH6" s="8">
        <f>SUMIFS('Industry Fuel Use'!AJ$2:AJ$49,'Industry Fuel Use'!$C$2:$C$49,'BIFUbC-electricity'!$A6,'Industry Fuel Use'!$B$2:$B$49,"biomass")</f>
        <v>0</v>
      </c>
      <c r="AI6" s="8">
        <f>SUMIFS('Industry Fuel Use'!AK$2:AK$49,'Industry Fuel Use'!$C$2:$C$49,'BIFUbC-electricity'!$A6,'Industry Fuel Use'!$B$2:$B$49,"biomass")</f>
        <v>0</v>
      </c>
      <c r="AJ6" s="8">
        <f>SUMIFS('Industry Fuel Use'!AL$2:AL$49,'Industry Fuel Use'!$C$2:$C$49,'BIFUbC-electricity'!$A6,'Industry Fuel Use'!$B$2:$B$49,"biomass")</f>
        <v>0</v>
      </c>
      <c r="AK6" s="8">
        <f>SUMIFS('Industry Fuel Use'!AM$2:AM$49,'Industry Fuel Use'!$C$2:$C$49,'BIFUbC-electricity'!$A6,'Industry Fuel Use'!$B$2:$B$49,"biomass")</f>
        <v>0</v>
      </c>
    </row>
    <row r="7" spans="1:37" x14ac:dyDescent="0.25">
      <c r="A7" s="4" t="s">
        <v>11</v>
      </c>
      <c r="B7" s="8">
        <f>SUMIFS('Industry Fuel Use'!D$2:D$49,'Industry Fuel Use'!$C$2:$C$49,'BIFUbC-electricity'!$A7,'Industry Fuel Use'!$B$2:$B$49,"biomass")</f>
        <v>0</v>
      </c>
      <c r="C7" s="8">
        <f>SUMIFS('Industry Fuel Use'!E$2:E$49,'Industry Fuel Use'!$C$2:$C$49,'BIFUbC-electricity'!$A7,'Industry Fuel Use'!$B$2:$B$49,"biomass")</f>
        <v>0</v>
      </c>
      <c r="D7" s="8">
        <f>SUMIFS('Industry Fuel Use'!F$2:F$49,'Industry Fuel Use'!$C$2:$C$49,'BIFUbC-electricity'!$A7,'Industry Fuel Use'!$B$2:$B$49,"biomass")</f>
        <v>0</v>
      </c>
      <c r="E7" s="8">
        <f>SUMIFS('Industry Fuel Use'!G$2:G$49,'Industry Fuel Use'!$C$2:$C$49,'BIFUbC-electricity'!$A7,'Industry Fuel Use'!$B$2:$B$49,"biomass")</f>
        <v>0</v>
      </c>
      <c r="F7" s="8">
        <f>SUMIFS('Industry Fuel Use'!H$2:H$49,'Industry Fuel Use'!$C$2:$C$49,'BIFUbC-electricity'!$A7,'Industry Fuel Use'!$B$2:$B$49,"biomass")</f>
        <v>0</v>
      </c>
      <c r="G7" s="8">
        <f>SUMIFS('Industry Fuel Use'!I$2:I$49,'Industry Fuel Use'!$C$2:$C$49,'BIFUbC-electricity'!$A7,'Industry Fuel Use'!$B$2:$B$49,"biomass")</f>
        <v>0</v>
      </c>
      <c r="H7" s="8">
        <f>SUMIFS('Industry Fuel Use'!J$2:J$49,'Industry Fuel Use'!$C$2:$C$49,'BIFUbC-electricity'!$A7,'Industry Fuel Use'!$B$2:$B$49,"biomass")</f>
        <v>0</v>
      </c>
      <c r="I7" s="8">
        <f>SUMIFS('Industry Fuel Use'!K$2:K$49,'Industry Fuel Use'!$C$2:$C$49,'BIFUbC-electricity'!$A7,'Industry Fuel Use'!$B$2:$B$49,"biomass")</f>
        <v>0</v>
      </c>
      <c r="J7" s="8">
        <f>SUMIFS('Industry Fuel Use'!L$2:L$49,'Industry Fuel Use'!$C$2:$C$49,'BIFUbC-electricity'!$A7,'Industry Fuel Use'!$B$2:$B$49,"biomass")</f>
        <v>0</v>
      </c>
      <c r="K7" s="8">
        <f>SUMIFS('Industry Fuel Use'!M$2:M$49,'Industry Fuel Use'!$C$2:$C$49,'BIFUbC-electricity'!$A7,'Industry Fuel Use'!$B$2:$B$49,"biomass")</f>
        <v>0</v>
      </c>
      <c r="L7" s="8">
        <f>SUMIFS('Industry Fuel Use'!N$2:N$49,'Industry Fuel Use'!$C$2:$C$49,'BIFUbC-electricity'!$A7,'Industry Fuel Use'!$B$2:$B$49,"biomass")</f>
        <v>0</v>
      </c>
      <c r="M7" s="8">
        <f>SUMIFS('Industry Fuel Use'!O$2:O$49,'Industry Fuel Use'!$C$2:$C$49,'BIFUbC-electricity'!$A7,'Industry Fuel Use'!$B$2:$B$49,"biomass")</f>
        <v>0</v>
      </c>
      <c r="N7" s="8">
        <f>SUMIFS('Industry Fuel Use'!P$2:P$49,'Industry Fuel Use'!$C$2:$C$49,'BIFUbC-electricity'!$A7,'Industry Fuel Use'!$B$2:$B$49,"biomass")</f>
        <v>0</v>
      </c>
      <c r="O7" s="8">
        <f>SUMIFS('Industry Fuel Use'!Q$2:Q$49,'Industry Fuel Use'!$C$2:$C$49,'BIFUbC-electricity'!$A7,'Industry Fuel Use'!$B$2:$B$49,"biomass")</f>
        <v>0</v>
      </c>
      <c r="P7" s="8">
        <f>SUMIFS('Industry Fuel Use'!R$2:R$49,'Industry Fuel Use'!$C$2:$C$49,'BIFUbC-electricity'!$A7,'Industry Fuel Use'!$B$2:$B$49,"biomass")</f>
        <v>0</v>
      </c>
      <c r="Q7" s="8">
        <f>SUMIFS('Industry Fuel Use'!S$2:S$49,'Industry Fuel Use'!$C$2:$C$49,'BIFUbC-electricity'!$A7,'Industry Fuel Use'!$B$2:$B$49,"biomass")</f>
        <v>0</v>
      </c>
      <c r="R7" s="8">
        <f>SUMIFS('Industry Fuel Use'!T$2:T$49,'Industry Fuel Use'!$C$2:$C$49,'BIFUbC-electricity'!$A7,'Industry Fuel Use'!$B$2:$B$49,"biomass")</f>
        <v>0</v>
      </c>
      <c r="S7" s="8">
        <f>SUMIFS('Industry Fuel Use'!U$2:U$49,'Industry Fuel Use'!$C$2:$C$49,'BIFUbC-electricity'!$A7,'Industry Fuel Use'!$B$2:$B$49,"biomass")</f>
        <v>0</v>
      </c>
      <c r="T7" s="8">
        <f>SUMIFS('Industry Fuel Use'!V$2:V$49,'Industry Fuel Use'!$C$2:$C$49,'BIFUbC-electricity'!$A7,'Industry Fuel Use'!$B$2:$B$49,"biomass")</f>
        <v>0</v>
      </c>
      <c r="U7" s="8">
        <f>SUMIFS('Industry Fuel Use'!W$2:W$49,'Industry Fuel Use'!$C$2:$C$49,'BIFUbC-electricity'!$A7,'Industry Fuel Use'!$B$2:$B$49,"biomass")</f>
        <v>0</v>
      </c>
      <c r="V7" s="8">
        <f>SUMIFS('Industry Fuel Use'!X$2:X$49,'Industry Fuel Use'!$C$2:$C$49,'BIFUbC-electricity'!$A7,'Industry Fuel Use'!$B$2:$B$49,"biomass")</f>
        <v>0</v>
      </c>
      <c r="W7" s="8">
        <f>SUMIFS('Industry Fuel Use'!Y$2:Y$49,'Industry Fuel Use'!$C$2:$C$49,'BIFUbC-electricity'!$A7,'Industry Fuel Use'!$B$2:$B$49,"biomass")</f>
        <v>0</v>
      </c>
      <c r="X7" s="8">
        <f>SUMIFS('Industry Fuel Use'!Z$2:Z$49,'Industry Fuel Use'!$C$2:$C$49,'BIFUbC-electricity'!$A7,'Industry Fuel Use'!$B$2:$B$49,"biomass")</f>
        <v>0</v>
      </c>
      <c r="Y7" s="8">
        <f>SUMIFS('Industry Fuel Use'!AA$2:AA$49,'Industry Fuel Use'!$C$2:$C$49,'BIFUbC-electricity'!$A7,'Industry Fuel Use'!$B$2:$B$49,"biomass")</f>
        <v>0</v>
      </c>
      <c r="Z7" s="8">
        <f>SUMIFS('Industry Fuel Use'!AB$2:AB$49,'Industry Fuel Use'!$C$2:$C$49,'BIFUbC-electricity'!$A7,'Industry Fuel Use'!$B$2:$B$49,"biomass")</f>
        <v>0</v>
      </c>
      <c r="AA7" s="8">
        <f>SUMIFS('Industry Fuel Use'!AC$2:AC$49,'Industry Fuel Use'!$C$2:$C$49,'BIFUbC-electricity'!$A7,'Industry Fuel Use'!$B$2:$B$49,"biomass")</f>
        <v>0</v>
      </c>
      <c r="AB7" s="8">
        <f>SUMIFS('Industry Fuel Use'!AD$2:AD$49,'Industry Fuel Use'!$C$2:$C$49,'BIFUbC-electricity'!$A7,'Industry Fuel Use'!$B$2:$B$49,"biomass")</f>
        <v>0</v>
      </c>
      <c r="AC7" s="8">
        <f>SUMIFS('Industry Fuel Use'!AE$2:AE$49,'Industry Fuel Use'!$C$2:$C$49,'BIFUbC-electricity'!$A7,'Industry Fuel Use'!$B$2:$B$49,"biomass")</f>
        <v>0</v>
      </c>
      <c r="AD7" s="8">
        <f>SUMIFS('Industry Fuel Use'!AF$2:AF$49,'Industry Fuel Use'!$C$2:$C$49,'BIFUbC-electricity'!$A7,'Industry Fuel Use'!$B$2:$B$49,"biomass")</f>
        <v>0</v>
      </c>
      <c r="AE7" s="8">
        <f>SUMIFS('Industry Fuel Use'!AG$2:AG$49,'Industry Fuel Use'!$C$2:$C$49,'BIFUbC-electricity'!$A7,'Industry Fuel Use'!$B$2:$B$49,"biomass")</f>
        <v>0</v>
      </c>
      <c r="AF7" s="8">
        <f>SUMIFS('Industry Fuel Use'!AH$2:AH$49,'Industry Fuel Use'!$C$2:$C$49,'BIFUbC-electricity'!$A7,'Industry Fuel Use'!$B$2:$B$49,"biomass")</f>
        <v>0</v>
      </c>
      <c r="AG7" s="8">
        <f>SUMIFS('Industry Fuel Use'!AI$2:AI$49,'Industry Fuel Use'!$C$2:$C$49,'BIFUbC-electricity'!$A7,'Industry Fuel Use'!$B$2:$B$49,"biomass")</f>
        <v>0</v>
      </c>
      <c r="AH7" s="8">
        <f>SUMIFS('Industry Fuel Use'!AJ$2:AJ$49,'Industry Fuel Use'!$C$2:$C$49,'BIFUbC-electricity'!$A7,'Industry Fuel Use'!$B$2:$B$49,"biomass")</f>
        <v>0</v>
      </c>
      <c r="AI7" s="8">
        <f>SUMIFS('Industry Fuel Use'!AK$2:AK$49,'Industry Fuel Use'!$C$2:$C$49,'BIFUbC-electricity'!$A7,'Industry Fuel Use'!$B$2:$B$49,"biomass")</f>
        <v>0</v>
      </c>
      <c r="AJ7" s="8">
        <f>SUMIFS('Industry Fuel Use'!AL$2:AL$49,'Industry Fuel Use'!$C$2:$C$49,'BIFUbC-electricity'!$A7,'Industry Fuel Use'!$B$2:$B$49,"biomass")</f>
        <v>0</v>
      </c>
      <c r="AK7" s="8">
        <f>SUMIFS('Industry Fuel Use'!AM$2:AM$49,'Industry Fuel Use'!$C$2:$C$49,'BIFUbC-electricity'!$A7,'Industry Fuel Use'!$B$2:$B$49,"biomass")</f>
        <v>0</v>
      </c>
    </row>
    <row r="8" spans="1:37" x14ac:dyDescent="0.25">
      <c r="A8" s="4" t="s">
        <v>14</v>
      </c>
      <c r="B8" s="8">
        <f>SUMIFS('Industry Fuel Use'!D$2:D$49,'Industry Fuel Use'!$C$2:$C$49,'BIFUbC-electricity'!$A8,'Industry Fuel Use'!$B$2:$B$49,"biomass")</f>
        <v>0</v>
      </c>
      <c r="C8" s="8">
        <f>SUMIFS('Industry Fuel Use'!E$2:E$49,'Industry Fuel Use'!$C$2:$C$49,'BIFUbC-electricity'!$A8,'Industry Fuel Use'!$B$2:$B$49,"biomass")</f>
        <v>0</v>
      </c>
      <c r="D8" s="8">
        <f>SUMIFS('Industry Fuel Use'!F$2:F$49,'Industry Fuel Use'!$C$2:$C$49,'BIFUbC-electricity'!$A8,'Industry Fuel Use'!$B$2:$B$49,"biomass")</f>
        <v>0</v>
      </c>
      <c r="E8" s="8">
        <f>SUMIFS('Industry Fuel Use'!G$2:G$49,'Industry Fuel Use'!$C$2:$C$49,'BIFUbC-electricity'!$A8,'Industry Fuel Use'!$B$2:$B$49,"biomass")</f>
        <v>0</v>
      </c>
      <c r="F8" s="8">
        <f>SUMIFS('Industry Fuel Use'!H$2:H$49,'Industry Fuel Use'!$C$2:$C$49,'BIFUbC-electricity'!$A8,'Industry Fuel Use'!$B$2:$B$49,"biomass")</f>
        <v>0</v>
      </c>
      <c r="G8" s="8">
        <f>SUMIFS('Industry Fuel Use'!I$2:I$49,'Industry Fuel Use'!$C$2:$C$49,'BIFUbC-electricity'!$A8,'Industry Fuel Use'!$B$2:$B$49,"biomass")</f>
        <v>0</v>
      </c>
      <c r="H8" s="8">
        <f>SUMIFS('Industry Fuel Use'!J$2:J$49,'Industry Fuel Use'!$C$2:$C$49,'BIFUbC-electricity'!$A8,'Industry Fuel Use'!$B$2:$B$49,"biomass")</f>
        <v>0</v>
      </c>
      <c r="I8" s="8">
        <f>SUMIFS('Industry Fuel Use'!K$2:K$49,'Industry Fuel Use'!$C$2:$C$49,'BIFUbC-electricity'!$A8,'Industry Fuel Use'!$B$2:$B$49,"biomass")</f>
        <v>0</v>
      </c>
      <c r="J8" s="8">
        <f>SUMIFS('Industry Fuel Use'!L$2:L$49,'Industry Fuel Use'!$C$2:$C$49,'BIFUbC-electricity'!$A8,'Industry Fuel Use'!$B$2:$B$49,"biomass")</f>
        <v>0</v>
      </c>
      <c r="K8" s="8">
        <f>SUMIFS('Industry Fuel Use'!M$2:M$49,'Industry Fuel Use'!$C$2:$C$49,'BIFUbC-electricity'!$A8,'Industry Fuel Use'!$B$2:$B$49,"biomass")</f>
        <v>0</v>
      </c>
      <c r="L8" s="8">
        <f>SUMIFS('Industry Fuel Use'!N$2:N$49,'Industry Fuel Use'!$C$2:$C$49,'BIFUbC-electricity'!$A8,'Industry Fuel Use'!$B$2:$B$49,"biomass")</f>
        <v>0</v>
      </c>
      <c r="M8" s="8">
        <f>SUMIFS('Industry Fuel Use'!O$2:O$49,'Industry Fuel Use'!$C$2:$C$49,'BIFUbC-electricity'!$A8,'Industry Fuel Use'!$B$2:$B$49,"biomass")</f>
        <v>0</v>
      </c>
      <c r="N8" s="8">
        <f>SUMIFS('Industry Fuel Use'!P$2:P$49,'Industry Fuel Use'!$C$2:$C$49,'BIFUbC-electricity'!$A8,'Industry Fuel Use'!$B$2:$B$49,"biomass")</f>
        <v>0</v>
      </c>
      <c r="O8" s="8">
        <f>SUMIFS('Industry Fuel Use'!Q$2:Q$49,'Industry Fuel Use'!$C$2:$C$49,'BIFUbC-electricity'!$A8,'Industry Fuel Use'!$B$2:$B$49,"biomass")</f>
        <v>0</v>
      </c>
      <c r="P8" s="8">
        <f>SUMIFS('Industry Fuel Use'!R$2:R$49,'Industry Fuel Use'!$C$2:$C$49,'BIFUbC-electricity'!$A8,'Industry Fuel Use'!$B$2:$B$49,"biomass")</f>
        <v>0</v>
      </c>
      <c r="Q8" s="8">
        <f>SUMIFS('Industry Fuel Use'!S$2:S$49,'Industry Fuel Use'!$C$2:$C$49,'BIFUbC-electricity'!$A8,'Industry Fuel Use'!$B$2:$B$49,"biomass")</f>
        <v>0</v>
      </c>
      <c r="R8" s="8">
        <f>SUMIFS('Industry Fuel Use'!T$2:T$49,'Industry Fuel Use'!$C$2:$C$49,'BIFUbC-electricity'!$A8,'Industry Fuel Use'!$B$2:$B$49,"biomass")</f>
        <v>0</v>
      </c>
      <c r="S8" s="8">
        <f>SUMIFS('Industry Fuel Use'!U$2:U$49,'Industry Fuel Use'!$C$2:$C$49,'BIFUbC-electricity'!$A8,'Industry Fuel Use'!$B$2:$B$49,"biomass")</f>
        <v>0</v>
      </c>
      <c r="T8" s="8">
        <f>SUMIFS('Industry Fuel Use'!V$2:V$49,'Industry Fuel Use'!$C$2:$C$49,'BIFUbC-electricity'!$A8,'Industry Fuel Use'!$B$2:$B$49,"biomass")</f>
        <v>0</v>
      </c>
      <c r="U8" s="8">
        <f>SUMIFS('Industry Fuel Use'!W$2:W$49,'Industry Fuel Use'!$C$2:$C$49,'BIFUbC-electricity'!$A8,'Industry Fuel Use'!$B$2:$B$49,"biomass")</f>
        <v>0</v>
      </c>
      <c r="V8" s="8">
        <f>SUMIFS('Industry Fuel Use'!X$2:X$49,'Industry Fuel Use'!$C$2:$C$49,'BIFUbC-electricity'!$A8,'Industry Fuel Use'!$B$2:$B$49,"biomass")</f>
        <v>0</v>
      </c>
      <c r="W8" s="8">
        <f>SUMIFS('Industry Fuel Use'!Y$2:Y$49,'Industry Fuel Use'!$C$2:$C$49,'BIFUbC-electricity'!$A8,'Industry Fuel Use'!$B$2:$B$49,"biomass")</f>
        <v>0</v>
      </c>
      <c r="X8" s="8">
        <f>SUMIFS('Industry Fuel Use'!Z$2:Z$49,'Industry Fuel Use'!$C$2:$C$49,'BIFUbC-electricity'!$A8,'Industry Fuel Use'!$B$2:$B$49,"biomass")</f>
        <v>0</v>
      </c>
      <c r="Y8" s="8">
        <f>SUMIFS('Industry Fuel Use'!AA$2:AA$49,'Industry Fuel Use'!$C$2:$C$49,'BIFUbC-electricity'!$A8,'Industry Fuel Use'!$B$2:$B$49,"biomass")</f>
        <v>0</v>
      </c>
      <c r="Z8" s="8">
        <f>SUMIFS('Industry Fuel Use'!AB$2:AB$49,'Industry Fuel Use'!$C$2:$C$49,'BIFUbC-electricity'!$A8,'Industry Fuel Use'!$B$2:$B$49,"biomass")</f>
        <v>0</v>
      </c>
      <c r="AA8" s="8">
        <f>SUMIFS('Industry Fuel Use'!AC$2:AC$49,'Industry Fuel Use'!$C$2:$C$49,'BIFUbC-electricity'!$A8,'Industry Fuel Use'!$B$2:$B$49,"biomass")</f>
        <v>0</v>
      </c>
      <c r="AB8" s="8">
        <f>SUMIFS('Industry Fuel Use'!AD$2:AD$49,'Industry Fuel Use'!$C$2:$C$49,'BIFUbC-electricity'!$A8,'Industry Fuel Use'!$B$2:$B$49,"biomass")</f>
        <v>0</v>
      </c>
      <c r="AC8" s="8">
        <f>SUMIFS('Industry Fuel Use'!AE$2:AE$49,'Industry Fuel Use'!$C$2:$C$49,'BIFUbC-electricity'!$A8,'Industry Fuel Use'!$B$2:$B$49,"biomass")</f>
        <v>0</v>
      </c>
      <c r="AD8" s="8">
        <f>SUMIFS('Industry Fuel Use'!AF$2:AF$49,'Industry Fuel Use'!$C$2:$C$49,'BIFUbC-electricity'!$A8,'Industry Fuel Use'!$B$2:$B$49,"biomass")</f>
        <v>0</v>
      </c>
      <c r="AE8" s="8">
        <f>SUMIFS('Industry Fuel Use'!AG$2:AG$49,'Industry Fuel Use'!$C$2:$C$49,'BIFUbC-electricity'!$A8,'Industry Fuel Use'!$B$2:$B$49,"biomass")</f>
        <v>0</v>
      </c>
      <c r="AF8" s="8">
        <f>SUMIFS('Industry Fuel Use'!AH$2:AH$49,'Industry Fuel Use'!$C$2:$C$49,'BIFUbC-electricity'!$A8,'Industry Fuel Use'!$B$2:$B$49,"biomass")</f>
        <v>0</v>
      </c>
      <c r="AG8" s="8">
        <f>SUMIFS('Industry Fuel Use'!AI$2:AI$49,'Industry Fuel Use'!$C$2:$C$49,'BIFUbC-electricity'!$A8,'Industry Fuel Use'!$B$2:$B$49,"biomass")</f>
        <v>0</v>
      </c>
      <c r="AH8" s="8">
        <f>SUMIFS('Industry Fuel Use'!AJ$2:AJ$49,'Industry Fuel Use'!$C$2:$C$49,'BIFUbC-electricity'!$A8,'Industry Fuel Use'!$B$2:$B$49,"biomass")</f>
        <v>0</v>
      </c>
      <c r="AI8" s="8">
        <f>SUMIFS('Industry Fuel Use'!AK$2:AK$49,'Industry Fuel Use'!$C$2:$C$49,'BIFUbC-electricity'!$A8,'Industry Fuel Use'!$B$2:$B$49,"biomass")</f>
        <v>0</v>
      </c>
      <c r="AJ8" s="8">
        <f>SUMIFS('Industry Fuel Use'!AL$2:AL$49,'Industry Fuel Use'!$C$2:$C$49,'BIFUbC-electricity'!$A8,'Industry Fuel Use'!$B$2:$B$49,"biomass")</f>
        <v>0</v>
      </c>
      <c r="AK8" s="8">
        <f>SUMIFS('Industry Fuel Use'!AM$2:AM$49,'Industry Fuel Use'!$C$2:$C$49,'BIFUbC-electricity'!$A8,'Industry Fuel Use'!$B$2:$B$49,"biomass")</f>
        <v>0</v>
      </c>
    </row>
    <row r="9" spans="1:37" x14ac:dyDescent="0.25">
      <c r="A9" s="4" t="s">
        <v>12</v>
      </c>
      <c r="B9" s="8">
        <f>SUMIFS('Industry Fuel Use'!D$2:D$49,'Industry Fuel Use'!$C$2:$C$49,'BIFUbC-electricity'!$A9,'Industry Fuel Use'!$B$2:$B$49,"biomass")</f>
        <v>367753042560000</v>
      </c>
      <c r="C9" s="8">
        <f>SUMIFS('Industry Fuel Use'!E$2:E$49,'Industry Fuel Use'!$C$2:$C$49,'BIFUbC-electricity'!$A9,'Industry Fuel Use'!$B$2:$B$49,"biomass")</f>
        <v>379550751069913.75</v>
      </c>
      <c r="D9" s="8">
        <f>SUMIFS('Industry Fuel Use'!F$2:F$49,'Industry Fuel Use'!$C$2:$C$49,'BIFUbC-electricity'!$A9,'Industry Fuel Use'!$B$2:$B$49,"biomass")</f>
        <v>390382516619399.13</v>
      </c>
      <c r="E9" s="8">
        <f>SUMIFS('Industry Fuel Use'!G$2:G$49,'Industry Fuel Use'!$C$2:$C$49,'BIFUbC-electricity'!$A9,'Industry Fuel Use'!$B$2:$B$49,"biomass")</f>
        <v>398296825136309.31</v>
      </c>
      <c r="F9" s="8">
        <f>SUMIFS('Industry Fuel Use'!H$2:H$49,'Industry Fuel Use'!$C$2:$C$49,'BIFUbC-electricity'!$A9,'Industry Fuel Use'!$B$2:$B$49,"biomass")</f>
        <v>404968017404884.69</v>
      </c>
      <c r="G9" s="8">
        <f>SUMIFS('Industry Fuel Use'!I$2:I$49,'Industry Fuel Use'!$C$2:$C$49,'BIFUbC-electricity'!$A9,'Industry Fuel Use'!$B$2:$B$49,"biomass")</f>
        <v>408803834000822.94</v>
      </c>
      <c r="H9" s="8">
        <f>SUMIFS('Industry Fuel Use'!J$2:J$49,'Industry Fuel Use'!$C$2:$C$49,'BIFUbC-electricity'!$A9,'Industry Fuel Use'!$B$2:$B$49,"biomass")</f>
        <v>412009765378107.25</v>
      </c>
      <c r="I9" s="8">
        <f>SUMIFS('Industry Fuel Use'!K$2:K$49,'Industry Fuel Use'!$C$2:$C$49,'BIFUbC-electricity'!$A9,'Industry Fuel Use'!$B$2:$B$49,"biomass")</f>
        <v>415731381821088.44</v>
      </c>
      <c r="J9" s="8">
        <f>SUMIFS('Industry Fuel Use'!L$2:L$49,'Industry Fuel Use'!$C$2:$C$49,'BIFUbC-electricity'!$A9,'Industry Fuel Use'!$B$2:$B$49,"biomass")</f>
        <v>421254624635460</v>
      </c>
      <c r="K9" s="8">
        <f>SUMIFS('Industry Fuel Use'!M$2:M$49,'Industry Fuel Use'!$C$2:$C$49,'BIFUbC-electricity'!$A9,'Industry Fuel Use'!$B$2:$B$49,"biomass")</f>
        <v>425458022973728.81</v>
      </c>
      <c r="L9" s="8">
        <f>SUMIFS('Industry Fuel Use'!N$2:N$49,'Industry Fuel Use'!$C$2:$C$49,'BIFUbC-electricity'!$A9,'Industry Fuel Use'!$B$2:$B$49,"biomass")</f>
        <v>428330275779091.69</v>
      </c>
      <c r="M9" s="8">
        <f>SUMIFS('Industry Fuel Use'!O$2:O$49,'Industry Fuel Use'!$C$2:$C$49,'BIFUbC-electricity'!$A9,'Industry Fuel Use'!$B$2:$B$49,"biomass")</f>
        <v>430497699515422.69</v>
      </c>
      <c r="N9" s="8">
        <f>SUMIFS('Industry Fuel Use'!P$2:P$49,'Industry Fuel Use'!$C$2:$C$49,'BIFUbC-electricity'!$A9,'Industry Fuel Use'!$B$2:$B$49,"biomass")</f>
        <v>433067202956956.75</v>
      </c>
      <c r="O9" s="8">
        <f>SUMIFS('Industry Fuel Use'!Q$2:Q$49,'Industry Fuel Use'!$C$2:$C$49,'BIFUbC-electricity'!$A9,'Industry Fuel Use'!$B$2:$B$49,"biomass")</f>
        <v>435232842315897.88</v>
      </c>
      <c r="P9" s="8">
        <f>SUMIFS('Industry Fuel Use'!R$2:R$49,'Industry Fuel Use'!$C$2:$C$49,'BIFUbC-electricity'!$A9,'Industry Fuel Use'!$B$2:$B$49,"biomass")</f>
        <v>436939896685620.69</v>
      </c>
      <c r="Q9" s="8">
        <f>SUMIFS('Industry Fuel Use'!S$2:S$49,'Industry Fuel Use'!$C$2:$C$49,'BIFUbC-electricity'!$A9,'Industry Fuel Use'!$B$2:$B$49,"biomass")</f>
        <v>438530966524996.5</v>
      </c>
      <c r="R9" s="8">
        <f>SUMIFS('Industry Fuel Use'!T$2:T$49,'Industry Fuel Use'!$C$2:$C$49,'BIFUbC-electricity'!$A9,'Industry Fuel Use'!$B$2:$B$49,"biomass")</f>
        <v>440211255233870.06</v>
      </c>
      <c r="S9" s="8">
        <f>SUMIFS('Industry Fuel Use'!U$2:U$49,'Industry Fuel Use'!$C$2:$C$49,'BIFUbC-electricity'!$A9,'Industry Fuel Use'!$B$2:$B$49,"biomass")</f>
        <v>441610801900057.44</v>
      </c>
      <c r="T9" s="8">
        <f>SUMIFS('Industry Fuel Use'!V$2:V$49,'Industry Fuel Use'!$C$2:$C$49,'BIFUbC-electricity'!$A9,'Industry Fuel Use'!$B$2:$B$49,"biomass")</f>
        <v>442533919803127.06</v>
      </c>
      <c r="U9" s="8">
        <f>SUMIFS('Industry Fuel Use'!W$2:W$49,'Industry Fuel Use'!$C$2:$C$49,'BIFUbC-electricity'!$A9,'Industry Fuel Use'!$B$2:$B$49,"biomass")</f>
        <v>443043062151727.31</v>
      </c>
      <c r="V9" s="8">
        <f>SUMIFS('Industry Fuel Use'!X$2:X$49,'Industry Fuel Use'!$C$2:$C$49,'BIFUbC-electricity'!$A9,'Industry Fuel Use'!$B$2:$B$49,"biomass")</f>
        <v>443570048274227.13</v>
      </c>
      <c r="W9" s="8">
        <f>SUMIFS('Industry Fuel Use'!Y$2:Y$49,'Industry Fuel Use'!$C$2:$C$49,'BIFUbC-electricity'!$A9,'Industry Fuel Use'!$B$2:$B$49,"biomass")</f>
        <v>444040529112711.75</v>
      </c>
      <c r="X9" s="8">
        <f>SUMIFS('Industry Fuel Use'!Z$2:Z$49,'Industry Fuel Use'!$C$2:$C$49,'BIFUbC-electricity'!$A9,'Industry Fuel Use'!$B$2:$B$49,"biomass")</f>
        <v>444026254093592.06</v>
      </c>
      <c r="Y9" s="8">
        <f>SUMIFS('Industry Fuel Use'!AA$2:AA$49,'Industry Fuel Use'!$C$2:$C$49,'BIFUbC-electricity'!$A9,'Industry Fuel Use'!$B$2:$B$49,"biomass")</f>
        <v>443873987222982.75</v>
      </c>
      <c r="Z9" s="8">
        <f>SUMIFS('Industry Fuel Use'!AB$2:AB$49,'Industry Fuel Use'!$C$2:$C$49,'BIFUbC-electricity'!$A9,'Industry Fuel Use'!$B$2:$B$49,"biomass")</f>
        <v>443778820428851.75</v>
      </c>
      <c r="AA9" s="8">
        <f>SUMIFS('Industry Fuel Use'!AC$2:AC$49,'Industry Fuel Use'!$C$2:$C$49,'BIFUbC-electricity'!$A9,'Industry Fuel Use'!$B$2:$B$49,"biomass")</f>
        <v>443790121485654.81</v>
      </c>
      <c r="AB9" s="8">
        <f>SUMIFS('Industry Fuel Use'!AD$2:AD$49,'Industry Fuel Use'!$C$2:$C$49,'BIFUbC-electricity'!$A9,'Industry Fuel Use'!$B$2:$B$49,"biomass")</f>
        <v>444150917687427.69</v>
      </c>
      <c r="AC9" s="8">
        <f>SUMIFS('Industry Fuel Use'!AE$2:AE$49,'Industry Fuel Use'!$C$2:$C$49,'BIFUbC-electricity'!$A9,'Industry Fuel Use'!$B$2:$B$49,"biomass")</f>
        <v>444512007212311.94</v>
      </c>
      <c r="AD9" s="8">
        <f>SUMIFS('Industry Fuel Use'!AF$2:AF$49,'Industry Fuel Use'!$C$2:$C$49,'BIFUbC-electricity'!$A9,'Industry Fuel Use'!$B$2:$B$49,"biomass")</f>
        <v>444873390298775.75</v>
      </c>
      <c r="AE9" s="8">
        <f>SUMIFS('Industry Fuel Use'!AG$2:AG$49,'Industry Fuel Use'!$C$2:$C$49,'BIFUbC-electricity'!$A9,'Industry Fuel Use'!$B$2:$B$49,"biomass")</f>
        <v>445235067185481.31</v>
      </c>
      <c r="AF9" s="8">
        <f>SUMIFS('Industry Fuel Use'!AH$2:AH$49,'Industry Fuel Use'!$C$2:$C$49,'BIFUbC-electricity'!$A9,'Industry Fuel Use'!$B$2:$B$49,"biomass")</f>
        <v>445597038111284.81</v>
      </c>
      <c r="AG9" s="8">
        <f>SUMIFS('Industry Fuel Use'!AI$2:AI$49,'Industry Fuel Use'!$C$2:$C$49,'BIFUbC-electricity'!$A9,'Industry Fuel Use'!$B$2:$B$49,"biomass")</f>
        <v>445959303315236.63</v>
      </c>
      <c r="AH9" s="8">
        <f>SUMIFS('Industry Fuel Use'!AJ$2:AJ$49,'Industry Fuel Use'!$C$2:$C$49,'BIFUbC-electricity'!$A9,'Industry Fuel Use'!$B$2:$B$49,"biomass")</f>
        <v>446321863036581.44</v>
      </c>
      <c r="AI9" s="8">
        <f>SUMIFS('Industry Fuel Use'!AK$2:AK$49,'Industry Fuel Use'!$C$2:$C$49,'BIFUbC-electricity'!$A9,'Industry Fuel Use'!$B$2:$B$49,"biomass")</f>
        <v>446684717514758.44</v>
      </c>
      <c r="AJ9" s="8">
        <f>SUMIFS('Industry Fuel Use'!AL$2:AL$49,'Industry Fuel Use'!$C$2:$C$49,'BIFUbC-electricity'!$A9,'Industry Fuel Use'!$B$2:$B$49,"biomass")</f>
        <v>447047866989401.56</v>
      </c>
      <c r="AK9" s="8">
        <f>SUMIFS('Industry Fuel Use'!AM$2:AM$49,'Industry Fuel Use'!$C$2:$C$49,'BIFUbC-electricity'!$A9,'Industry Fuel Use'!$B$2:$B$49,"biomass")</f>
        <v>447411311700339.44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K9"/>
  <sheetViews>
    <sheetView workbookViewId="0">
      <selection activeCell="J35" sqref="J35"/>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6</v>
      </c>
      <c r="B2" s="8">
        <f>SUMIFS('Industry Fuel Use'!D$2:D$49,'Industry Fuel Use'!$C$2:$C$49,'BIFUbC-electricity'!$A2,'Industry Fuel Use'!$B$2:$B$49,"petroleum diesel")</f>
        <v>14120579453760</v>
      </c>
      <c r="C2" s="8">
        <f>SUMIFS('Industry Fuel Use'!E$2:E$49,'Industry Fuel Use'!$C$2:$C$49,'BIFUbC-electricity'!$A2,'Industry Fuel Use'!$B$2:$B$49,"petroleum diesel")</f>
        <v>14573574972782.41</v>
      </c>
      <c r="D2" s="8">
        <f>SUMIFS('Industry Fuel Use'!F$2:F$49,'Industry Fuel Use'!$C$2:$C$49,'BIFUbC-electricity'!$A2,'Industry Fuel Use'!$B$2:$B$49,"petroleum diesel")</f>
        <v>14989481269576.826</v>
      </c>
      <c r="E2" s="8">
        <f>SUMIFS('Industry Fuel Use'!G$2:G$49,'Industry Fuel Use'!$C$2:$C$49,'BIFUbC-electricity'!$A2,'Industry Fuel Use'!$B$2:$B$49,"petroleum diesel")</f>
        <v>15293366239383.34</v>
      </c>
      <c r="F2" s="8">
        <f>SUMIFS('Industry Fuel Use'!H$2:H$49,'Industry Fuel Use'!$C$2:$C$49,'BIFUbC-electricity'!$A2,'Industry Fuel Use'!$B$2:$B$49,"petroleum diesel")</f>
        <v>15549519389943.229</v>
      </c>
      <c r="G2" s="8">
        <f>SUMIFS('Industry Fuel Use'!I$2:I$49,'Industry Fuel Use'!$C$2:$C$49,'BIFUbC-electricity'!$A2,'Industry Fuel Use'!$B$2:$B$49,"petroleum diesel")</f>
        <v>15696802883876.959</v>
      </c>
      <c r="H2" s="8">
        <f>SUMIFS('Industry Fuel Use'!J$2:J$49,'Industry Fuel Use'!$C$2:$C$49,'BIFUbC-electricity'!$A2,'Industry Fuel Use'!$B$2:$B$49,"petroleum diesel")</f>
        <v>15819900733512.996</v>
      </c>
      <c r="I2" s="8">
        <f>SUMIFS('Industry Fuel Use'!K$2:K$49,'Industry Fuel Use'!$C$2:$C$49,'BIFUbC-electricity'!$A2,'Industry Fuel Use'!$B$2:$B$49,"petroleum diesel")</f>
        <v>15962799294769.525</v>
      </c>
      <c r="J2" s="8">
        <f>SUMIFS('Industry Fuel Use'!L$2:L$49,'Industry Fuel Use'!$C$2:$C$49,'BIFUbC-electricity'!$A2,'Industry Fuel Use'!$B$2:$B$49,"petroleum diesel")</f>
        <v>16174874736647.121</v>
      </c>
      <c r="K2" s="8">
        <f>SUMIFS('Industry Fuel Use'!M$2:M$49,'Industry Fuel Use'!$C$2:$C$49,'BIFUbC-electricity'!$A2,'Industry Fuel Use'!$B$2:$B$49,"petroleum diesel")</f>
        <v>16336272232635.596</v>
      </c>
      <c r="L2" s="8">
        <f>SUMIFS('Industry Fuel Use'!N$2:N$49,'Industry Fuel Use'!$C$2:$C$49,'BIFUbC-electricity'!$A2,'Industry Fuel Use'!$B$2:$B$49,"petroleum diesel")</f>
        <v>16446557857105.434</v>
      </c>
      <c r="M2" s="8">
        <f>SUMIFS('Industry Fuel Use'!O$2:O$49,'Industry Fuel Use'!$C$2:$C$49,'BIFUbC-electricity'!$A2,'Industry Fuel Use'!$B$2:$B$49,"petroleum diesel")</f>
        <v>16529780225208.164</v>
      </c>
      <c r="N2" s="8">
        <f>SUMIFS('Industry Fuel Use'!P$2:P$49,'Industry Fuel Use'!$C$2:$C$49,'BIFUbC-electricity'!$A2,'Industry Fuel Use'!$B$2:$B$49,"petroleum diesel")</f>
        <v>16628441210445.209</v>
      </c>
      <c r="O2" s="8">
        <f>SUMIFS('Industry Fuel Use'!Q$2:Q$49,'Industry Fuel Use'!$C$2:$C$49,'BIFUbC-electricity'!$A2,'Industry Fuel Use'!$B$2:$B$49,"petroleum diesel")</f>
        <v>16711595063974.861</v>
      </c>
      <c r="P2" s="8">
        <f>SUMIFS('Industry Fuel Use'!R$2:R$49,'Industry Fuel Use'!$C$2:$C$49,'BIFUbC-electricity'!$A2,'Industry Fuel Use'!$B$2:$B$49,"petroleum diesel")</f>
        <v>16777140672222.623</v>
      </c>
      <c r="Q2" s="8">
        <f>SUMIFS('Industry Fuel Use'!S$2:S$49,'Industry Fuel Use'!$C$2:$C$49,'BIFUbC-electricity'!$A2,'Industry Fuel Use'!$B$2:$B$49,"petroleum diesel")</f>
        <v>16838232833220.1</v>
      </c>
      <c r="R2" s="8">
        <f>SUMIFS('Industry Fuel Use'!T$2:T$49,'Industry Fuel Use'!$C$2:$C$49,'BIFUbC-electricity'!$A2,'Industry Fuel Use'!$B$2:$B$49,"petroleum diesel")</f>
        <v>16902750722871.641</v>
      </c>
      <c r="S2" s="8">
        <f>SUMIFS('Industry Fuel Use'!U$2:U$49,'Industry Fuel Use'!$C$2:$C$49,'BIFUbC-electricity'!$A2,'Industry Fuel Use'!$B$2:$B$49,"petroleum diesel")</f>
        <v>16956488986358.391</v>
      </c>
      <c r="T2" s="8">
        <f>SUMIFS('Industry Fuel Use'!V$2:V$49,'Industry Fuel Use'!$C$2:$C$49,'BIFUbC-electricity'!$A2,'Industry Fuel Use'!$B$2:$B$49,"petroleum diesel")</f>
        <v>16991933858832.443</v>
      </c>
      <c r="U2" s="8">
        <f>SUMIFS('Industry Fuel Use'!W$2:W$49,'Industry Fuel Use'!$C$2:$C$49,'BIFUbC-electricity'!$A2,'Industry Fuel Use'!$B$2:$B$49,"petroleum diesel")</f>
        <v>17011483350351.635</v>
      </c>
      <c r="V2" s="8">
        <f>SUMIFS('Industry Fuel Use'!X$2:X$49,'Industry Fuel Use'!$C$2:$C$49,'BIFUbC-electricity'!$A2,'Industry Fuel Use'!$B$2:$B$49,"petroleum diesel")</f>
        <v>17031717987601.641</v>
      </c>
      <c r="W2" s="8">
        <f>SUMIFS('Industry Fuel Use'!Y$2:Y$49,'Industry Fuel Use'!$C$2:$C$49,'BIFUbC-electricity'!$A2,'Industry Fuel Use'!$B$2:$B$49,"petroleum diesel")</f>
        <v>17049782996704.07</v>
      </c>
      <c r="X2" s="8">
        <f>SUMIFS('Industry Fuel Use'!Z$2:Z$49,'Industry Fuel Use'!$C$2:$C$49,'BIFUbC-electricity'!$A2,'Industry Fuel Use'!$B$2:$B$49,"petroleum diesel")</f>
        <v>17049234880119.418</v>
      </c>
      <c r="Y2" s="8">
        <f>SUMIFS('Industry Fuel Use'!AA$2:AA$49,'Industry Fuel Use'!$C$2:$C$49,'BIFUbC-electricity'!$A2,'Industry Fuel Use'!$B$2:$B$49,"petroleum diesel")</f>
        <v>17043388303216.484</v>
      </c>
      <c r="Z2" s="8">
        <f>SUMIFS('Industry Fuel Use'!AB$2:AB$49,'Industry Fuel Use'!$C$2:$C$49,'BIFUbC-electricity'!$A2,'Industry Fuel Use'!$B$2:$B$49,"petroleum diesel")</f>
        <v>17039734192652.148</v>
      </c>
      <c r="AA2" s="8">
        <f>SUMIFS('Industry Fuel Use'!AC$2:AC$49,'Industry Fuel Use'!$C$2:$C$49,'BIFUbC-electricity'!$A2,'Industry Fuel Use'!$B$2:$B$49,"petroleum diesel")</f>
        <v>17040168118281.666</v>
      </c>
      <c r="AB2" s="8">
        <f>SUMIFS('Industry Fuel Use'!AD$2:AD$49,'Industry Fuel Use'!$C$2:$C$49,'BIFUbC-electricity'!$A2,'Industry Fuel Use'!$B$2:$B$49,"petroleum diesel")</f>
        <v>17054021576565.203</v>
      </c>
      <c r="AC2" s="8">
        <f>SUMIFS('Industry Fuel Use'!AE$2:AE$49,'Industry Fuel Use'!$C$2:$C$49,'BIFUbC-electricity'!$A2,'Industry Fuel Use'!$B$2:$B$49,"petroleum diesel")</f>
        <v>17067886297549.031</v>
      </c>
      <c r="AD2" s="8">
        <f>SUMIFS('Industry Fuel Use'!AF$2:AF$49,'Industry Fuel Use'!$C$2:$C$49,'BIFUbC-electricity'!$A2,'Industry Fuel Use'!$B$2:$B$49,"petroleum diesel")</f>
        <v>17081762290389.594</v>
      </c>
      <c r="AE2" s="8">
        <f>SUMIFS('Industry Fuel Use'!AG$2:AG$49,'Industry Fuel Use'!$C$2:$C$49,'BIFUbC-electricity'!$A2,'Industry Fuel Use'!$B$2:$B$49,"petroleum diesel")</f>
        <v>17095649564250.779</v>
      </c>
      <c r="AF2" s="8">
        <f>SUMIFS('Industry Fuel Use'!AH$2:AH$49,'Industry Fuel Use'!$C$2:$C$49,'BIFUbC-electricity'!$A2,'Industry Fuel Use'!$B$2:$B$49,"petroleum diesel")</f>
        <v>17109548128303.926</v>
      </c>
      <c r="AG2" s="8">
        <f>SUMIFS('Industry Fuel Use'!AI$2:AI$49,'Industry Fuel Use'!$C$2:$C$49,'BIFUbC-electricity'!$A2,'Industry Fuel Use'!$B$2:$B$49,"petroleum diesel")</f>
        <v>17123457991727.828</v>
      </c>
      <c r="AH2" s="8">
        <f>SUMIFS('Industry Fuel Use'!AJ$2:AJ$49,'Industry Fuel Use'!$C$2:$C$49,'BIFUbC-electricity'!$A2,'Industry Fuel Use'!$B$2:$B$49,"petroleum diesel")</f>
        <v>17137379163708.744</v>
      </c>
      <c r="AI2" s="8">
        <f>SUMIFS('Industry Fuel Use'!AK$2:AK$49,'Industry Fuel Use'!$C$2:$C$49,'BIFUbC-electricity'!$A2,'Industry Fuel Use'!$B$2:$B$49,"petroleum diesel")</f>
        <v>17151311653440.396</v>
      </c>
      <c r="AJ2" s="8">
        <f>SUMIFS('Industry Fuel Use'!AL$2:AL$49,'Industry Fuel Use'!$C$2:$C$49,'BIFUbC-electricity'!$A2,'Industry Fuel Use'!$B$2:$B$49,"petroleum diesel")</f>
        <v>17165255470123.986</v>
      </c>
      <c r="AK2" s="8">
        <f>SUMIFS('Industry Fuel Use'!AM$2:AM$49,'Industry Fuel Use'!$C$2:$C$49,'BIFUbC-electricity'!$A2,'Industry Fuel Use'!$B$2:$B$49,"petroleum diesel")</f>
        <v>17179210622968.195</v>
      </c>
    </row>
    <row r="3" spans="1:37" x14ac:dyDescent="0.25">
      <c r="A3" s="4" t="s">
        <v>7</v>
      </c>
      <c r="B3" s="8">
        <f>SUMIFS('Industry Fuel Use'!D$2:D$49,'Industry Fuel Use'!$C$2:$C$49,'BIFUbC-electricity'!$A3,'Industry Fuel Use'!$B$2:$B$49,"petroleum diesel")</f>
        <v>736517405987040</v>
      </c>
      <c r="C3" s="8">
        <f>SUMIFS('Industry Fuel Use'!E$2:E$49,'Industry Fuel Use'!$C$2:$C$49,'BIFUbC-electricity'!$A3,'Industry Fuel Use'!$B$2:$B$49,"petroleum diesel")</f>
        <v>760145266705269.88</v>
      </c>
      <c r="D3" s="8">
        <f>SUMIFS('Industry Fuel Use'!F$2:F$49,'Industry Fuel Use'!$C$2:$C$49,'BIFUbC-electricity'!$A3,'Industry Fuel Use'!$B$2:$B$49,"petroleum diesel")</f>
        <v>781838585159501.5</v>
      </c>
      <c r="E3" s="8">
        <f>SUMIFS('Industry Fuel Use'!G$2:G$49,'Industry Fuel Use'!$C$2:$C$49,'BIFUbC-electricity'!$A3,'Industry Fuel Use'!$B$2:$B$49,"petroleum diesel")</f>
        <v>797688966541743.38</v>
      </c>
      <c r="F3" s="8">
        <f>SUMIFS('Industry Fuel Use'!H$2:H$49,'Industry Fuel Use'!$C$2:$C$49,'BIFUbC-electricity'!$A3,'Industry Fuel Use'!$B$2:$B$49,"petroleum diesel")</f>
        <v>811049696857633</v>
      </c>
      <c r="G3" s="8">
        <f>SUMIFS('Industry Fuel Use'!I$2:I$49,'Industry Fuel Use'!$C$2:$C$49,'BIFUbC-electricity'!$A3,'Industry Fuel Use'!$B$2:$B$49,"petroleum diesel")</f>
        <v>818731878545148.13</v>
      </c>
      <c r="H3" s="8">
        <f>SUMIFS('Industry Fuel Use'!J$2:J$49,'Industry Fuel Use'!$C$2:$C$49,'BIFUbC-electricity'!$A3,'Industry Fuel Use'!$B$2:$B$49,"petroleum diesel")</f>
        <v>825152557611004.38</v>
      </c>
      <c r="I3" s="8">
        <f>SUMIFS('Industry Fuel Use'!K$2:K$49,'Industry Fuel Use'!$C$2:$C$49,'BIFUbC-electricity'!$A3,'Industry Fuel Use'!$B$2:$B$49,"petroleum diesel")</f>
        <v>832606024942184.88</v>
      </c>
      <c r="J3" s="8">
        <f>SUMIFS('Industry Fuel Use'!L$2:L$49,'Industry Fuel Use'!$C$2:$C$49,'BIFUbC-electricity'!$A3,'Industry Fuel Use'!$B$2:$B$49,"petroleum diesel")</f>
        <v>843667699488667.38</v>
      </c>
      <c r="K3" s="8">
        <f>SUMIFS('Industry Fuel Use'!M$2:M$49,'Industry Fuel Use'!$C$2:$C$49,'BIFUbC-electricity'!$A3,'Industry Fuel Use'!$B$2:$B$49,"petroleum diesel")</f>
        <v>852086055510635.25</v>
      </c>
      <c r="L3" s="8">
        <f>SUMIFS('Industry Fuel Use'!N$2:N$49,'Industry Fuel Use'!$C$2:$C$49,'BIFUbC-electricity'!$A3,'Industry Fuel Use'!$B$2:$B$49,"petroleum diesel")</f>
        <v>857838459816575.88</v>
      </c>
      <c r="M3" s="8">
        <f>SUMIFS('Industry Fuel Use'!O$2:O$49,'Industry Fuel Use'!$C$2:$C$49,'BIFUbC-electricity'!$A3,'Industry Fuel Use'!$B$2:$B$49,"petroleum diesel")</f>
        <v>862179267704512.88</v>
      </c>
      <c r="N3" s="8">
        <f>SUMIFS('Industry Fuel Use'!P$2:P$49,'Industry Fuel Use'!$C$2:$C$49,'BIFUbC-electricity'!$A3,'Industry Fuel Use'!$B$2:$B$49,"petroleum diesel")</f>
        <v>867325340722045.13</v>
      </c>
      <c r="O3" s="8">
        <f>SUMIFS('Industry Fuel Use'!Q$2:Q$49,'Industry Fuel Use'!$C$2:$C$49,'BIFUbC-electricity'!$A3,'Industry Fuel Use'!$B$2:$B$49,"petroleum diesel")</f>
        <v>871662574948164.5</v>
      </c>
      <c r="P3" s="8">
        <f>SUMIFS('Industry Fuel Use'!R$2:R$49,'Industry Fuel Use'!$C$2:$C$49,'BIFUbC-electricity'!$A3,'Industry Fuel Use'!$B$2:$B$49,"petroleum diesel")</f>
        <v>875081378087126.88</v>
      </c>
      <c r="Q3" s="8">
        <f>SUMIFS('Industry Fuel Use'!S$2:S$49,'Industry Fuel Use'!$C$2:$C$49,'BIFUbC-electricity'!$A3,'Industry Fuel Use'!$B$2:$B$49,"petroleum diesel")</f>
        <v>878267893207936.63</v>
      </c>
      <c r="R3" s="8">
        <f>SUMIFS('Industry Fuel Use'!T$2:T$49,'Industry Fuel Use'!$C$2:$C$49,'BIFUbC-electricity'!$A3,'Industry Fuel Use'!$B$2:$B$49,"petroleum diesel")</f>
        <v>881633091419633.25</v>
      </c>
      <c r="S3" s="8">
        <f>SUMIFS('Industry Fuel Use'!U$2:U$49,'Industry Fuel Use'!$C$2:$C$49,'BIFUbC-electricity'!$A3,'Industry Fuel Use'!$B$2:$B$49,"petroleum diesel")</f>
        <v>884436033505340</v>
      </c>
      <c r="T3" s="8">
        <f>SUMIFS('Industry Fuel Use'!V$2:V$49,'Industry Fuel Use'!$C$2:$C$49,'BIFUbC-electricity'!$A3,'Industry Fuel Use'!$B$2:$B$49,"petroleum diesel")</f>
        <v>886284807885712.88</v>
      </c>
      <c r="U3" s="8">
        <f>SUMIFS('Industry Fuel Use'!W$2:W$49,'Industry Fuel Use'!$C$2:$C$49,'BIFUbC-electricity'!$A3,'Industry Fuel Use'!$B$2:$B$49,"petroleum diesel")</f>
        <v>887304492724371.88</v>
      </c>
      <c r="V3" s="8">
        <f>SUMIFS('Industry Fuel Use'!X$2:X$49,'Industry Fuel Use'!$C$2:$C$49,'BIFUbC-electricity'!$A3,'Industry Fuel Use'!$B$2:$B$49,"petroleum diesel")</f>
        <v>888359914181208.5</v>
      </c>
      <c r="W3" s="8">
        <f>SUMIFS('Industry Fuel Use'!Y$2:Y$49,'Industry Fuel Use'!$C$2:$C$49,'BIFUbC-electricity'!$A3,'Industry Fuel Use'!$B$2:$B$49,"petroleum diesel")</f>
        <v>889302169680483.5</v>
      </c>
      <c r="X3" s="8">
        <f>SUMIFS('Industry Fuel Use'!Z$2:Z$49,'Industry Fuel Use'!$C$2:$C$49,'BIFUbC-electricity'!$A3,'Industry Fuel Use'!$B$2:$B$49,"petroleum diesel")</f>
        <v>889273580385941.5</v>
      </c>
      <c r="Y3" s="8">
        <f>SUMIFS('Industry Fuel Use'!AA$2:AA$49,'Industry Fuel Use'!$C$2:$C$49,'BIFUbC-electricity'!$A3,'Industry Fuel Use'!$B$2:$B$49,"petroleum diesel")</f>
        <v>888968627910828.63</v>
      </c>
      <c r="Z3" s="8">
        <f>SUMIFS('Industry Fuel Use'!AB$2:AB$49,'Industry Fuel Use'!$C$2:$C$49,'BIFUbC-electricity'!$A3,'Industry Fuel Use'!$B$2:$B$49,"petroleum diesel")</f>
        <v>888778032613882.88</v>
      </c>
      <c r="AA3" s="8">
        <f>SUMIFS('Industry Fuel Use'!AC$2:AC$49,'Industry Fuel Use'!$C$2:$C$49,'BIFUbC-electricity'!$A3,'Industry Fuel Use'!$B$2:$B$49,"petroleum diesel")</f>
        <v>888800665805395.25</v>
      </c>
      <c r="AB3" s="8">
        <f>SUMIFS('Industry Fuel Use'!AD$2:AD$49,'Industry Fuel Use'!$C$2:$C$49,'BIFUbC-electricity'!$A3,'Industry Fuel Use'!$B$2:$B$49,"petroleum diesel")</f>
        <v>889523250398495.88</v>
      </c>
      <c r="AC3" s="8">
        <f>SUMIFS('Industry Fuel Use'!AE$2:AE$49,'Industry Fuel Use'!$C$2:$C$49,'BIFUbC-electricity'!$A3,'Industry Fuel Use'!$B$2:$B$49,"petroleum diesel")</f>
        <v>890246422444457.75</v>
      </c>
      <c r="AD3" s="8">
        <f>SUMIFS('Industry Fuel Use'!AF$2:AF$49,'Industry Fuel Use'!$C$2:$C$49,'BIFUbC-electricity'!$A3,'Industry Fuel Use'!$B$2:$B$49,"petroleum diesel")</f>
        <v>890970182420873.13</v>
      </c>
      <c r="AE3" s="8">
        <f>SUMIFS('Industry Fuel Use'!AG$2:AG$49,'Industry Fuel Use'!$C$2:$C$49,'BIFUbC-electricity'!$A3,'Industry Fuel Use'!$B$2:$B$49,"petroleum diesel")</f>
        <v>891694530805722.75</v>
      </c>
      <c r="AF3" s="8">
        <f>SUMIFS('Industry Fuel Use'!AH$2:AH$49,'Industry Fuel Use'!$C$2:$C$49,'BIFUbC-electricity'!$A3,'Industry Fuel Use'!$B$2:$B$49,"petroleum diesel")</f>
        <v>892419468077375.75</v>
      </c>
      <c r="AG3" s="8">
        <f>SUMIFS('Industry Fuel Use'!AI$2:AI$49,'Industry Fuel Use'!$C$2:$C$49,'BIFUbC-electricity'!$A3,'Industry Fuel Use'!$B$2:$B$49,"petroleum diesel")</f>
        <v>893144994714590.25</v>
      </c>
      <c r="AH3" s="8">
        <f>SUMIFS('Industry Fuel Use'!AJ$2:AJ$49,'Industry Fuel Use'!$C$2:$C$49,'BIFUbC-electricity'!$A3,'Industry Fuel Use'!$B$2:$B$49,"petroleum diesel")</f>
        <v>893871111196513.63</v>
      </c>
      <c r="AI3" s="8">
        <f>SUMIFS('Industry Fuel Use'!AK$2:AK$49,'Industry Fuel Use'!$C$2:$C$49,'BIFUbC-electricity'!$A3,'Industry Fuel Use'!$B$2:$B$49,"petroleum diesel")</f>
        <v>894597818002682.63</v>
      </c>
      <c r="AJ3" s="8">
        <f>SUMIFS('Industry Fuel Use'!AL$2:AL$49,'Industry Fuel Use'!$C$2:$C$49,'BIFUbC-electricity'!$A3,'Industry Fuel Use'!$B$2:$B$49,"petroleum diesel")</f>
        <v>895325115613024.13</v>
      </c>
      <c r="AK3" s="8">
        <f>SUMIFS('Industry Fuel Use'!AM$2:AM$49,'Industry Fuel Use'!$C$2:$C$49,'BIFUbC-electricity'!$A3,'Industry Fuel Use'!$B$2:$B$49,"petroleum diesel")</f>
        <v>896053004507855</v>
      </c>
    </row>
    <row r="4" spans="1:37" x14ac:dyDescent="0.25">
      <c r="A4" s="4" t="s">
        <v>8</v>
      </c>
      <c r="B4" s="8">
        <f>SUMIFS('Industry Fuel Use'!D$2:D$49,'Industry Fuel Use'!$C$2:$C$49,'BIFUbC-electricity'!$A4,'Industry Fuel Use'!$B$2:$B$49,"petroleum diesel")</f>
        <v>0</v>
      </c>
      <c r="C4" s="8">
        <f>SUMIFS('Industry Fuel Use'!E$2:E$49,'Industry Fuel Use'!$C$2:$C$49,'BIFUbC-electricity'!$A4,'Industry Fuel Use'!$B$2:$B$49,"petroleum diesel")</f>
        <v>0</v>
      </c>
      <c r="D4" s="8">
        <f>SUMIFS('Industry Fuel Use'!F$2:F$49,'Industry Fuel Use'!$C$2:$C$49,'BIFUbC-electricity'!$A4,'Industry Fuel Use'!$B$2:$B$49,"petroleum diesel")</f>
        <v>0</v>
      </c>
      <c r="E4" s="8">
        <f>SUMIFS('Industry Fuel Use'!G$2:G$49,'Industry Fuel Use'!$C$2:$C$49,'BIFUbC-electricity'!$A4,'Industry Fuel Use'!$B$2:$B$49,"petroleum diesel")</f>
        <v>0</v>
      </c>
      <c r="F4" s="8">
        <f>SUMIFS('Industry Fuel Use'!H$2:H$49,'Industry Fuel Use'!$C$2:$C$49,'BIFUbC-electricity'!$A4,'Industry Fuel Use'!$B$2:$B$49,"petroleum diesel")</f>
        <v>0</v>
      </c>
      <c r="G4" s="8">
        <f>SUMIFS('Industry Fuel Use'!I$2:I$49,'Industry Fuel Use'!$C$2:$C$49,'BIFUbC-electricity'!$A4,'Industry Fuel Use'!$B$2:$B$49,"petroleum diesel")</f>
        <v>0</v>
      </c>
      <c r="H4" s="8">
        <f>SUMIFS('Industry Fuel Use'!J$2:J$49,'Industry Fuel Use'!$C$2:$C$49,'BIFUbC-electricity'!$A4,'Industry Fuel Use'!$B$2:$B$49,"petroleum diesel")</f>
        <v>0</v>
      </c>
      <c r="I4" s="8">
        <f>SUMIFS('Industry Fuel Use'!K$2:K$49,'Industry Fuel Use'!$C$2:$C$49,'BIFUbC-electricity'!$A4,'Industry Fuel Use'!$B$2:$B$49,"petroleum diesel")</f>
        <v>0</v>
      </c>
      <c r="J4" s="8">
        <f>SUMIFS('Industry Fuel Use'!L$2:L$49,'Industry Fuel Use'!$C$2:$C$49,'BIFUbC-electricity'!$A4,'Industry Fuel Use'!$B$2:$B$49,"petroleum diesel")</f>
        <v>0</v>
      </c>
      <c r="K4" s="8">
        <f>SUMIFS('Industry Fuel Use'!M$2:M$49,'Industry Fuel Use'!$C$2:$C$49,'BIFUbC-electricity'!$A4,'Industry Fuel Use'!$B$2:$B$49,"petroleum diesel")</f>
        <v>0</v>
      </c>
      <c r="L4" s="8">
        <f>SUMIFS('Industry Fuel Use'!N$2:N$49,'Industry Fuel Use'!$C$2:$C$49,'BIFUbC-electricity'!$A4,'Industry Fuel Use'!$B$2:$B$49,"petroleum diesel")</f>
        <v>0</v>
      </c>
      <c r="M4" s="8">
        <f>SUMIFS('Industry Fuel Use'!O$2:O$49,'Industry Fuel Use'!$C$2:$C$49,'BIFUbC-electricity'!$A4,'Industry Fuel Use'!$B$2:$B$49,"petroleum diesel")</f>
        <v>0</v>
      </c>
      <c r="N4" s="8">
        <f>SUMIFS('Industry Fuel Use'!P$2:P$49,'Industry Fuel Use'!$C$2:$C$49,'BIFUbC-electricity'!$A4,'Industry Fuel Use'!$B$2:$B$49,"petroleum diesel")</f>
        <v>0</v>
      </c>
      <c r="O4" s="8">
        <f>SUMIFS('Industry Fuel Use'!Q$2:Q$49,'Industry Fuel Use'!$C$2:$C$49,'BIFUbC-electricity'!$A4,'Industry Fuel Use'!$B$2:$B$49,"petroleum diesel")</f>
        <v>0</v>
      </c>
      <c r="P4" s="8">
        <f>SUMIFS('Industry Fuel Use'!R$2:R$49,'Industry Fuel Use'!$C$2:$C$49,'BIFUbC-electricity'!$A4,'Industry Fuel Use'!$B$2:$B$49,"petroleum diesel")</f>
        <v>0</v>
      </c>
      <c r="Q4" s="8">
        <f>SUMIFS('Industry Fuel Use'!S$2:S$49,'Industry Fuel Use'!$C$2:$C$49,'BIFUbC-electricity'!$A4,'Industry Fuel Use'!$B$2:$B$49,"petroleum diesel")</f>
        <v>0</v>
      </c>
      <c r="R4" s="8">
        <f>SUMIFS('Industry Fuel Use'!T$2:T$49,'Industry Fuel Use'!$C$2:$C$49,'BIFUbC-electricity'!$A4,'Industry Fuel Use'!$B$2:$B$49,"petroleum diesel")</f>
        <v>0</v>
      </c>
      <c r="S4" s="8">
        <f>SUMIFS('Industry Fuel Use'!U$2:U$49,'Industry Fuel Use'!$C$2:$C$49,'BIFUbC-electricity'!$A4,'Industry Fuel Use'!$B$2:$B$49,"petroleum diesel")</f>
        <v>0</v>
      </c>
      <c r="T4" s="8">
        <f>SUMIFS('Industry Fuel Use'!V$2:V$49,'Industry Fuel Use'!$C$2:$C$49,'BIFUbC-electricity'!$A4,'Industry Fuel Use'!$B$2:$B$49,"petroleum diesel")</f>
        <v>0</v>
      </c>
      <c r="U4" s="8">
        <f>SUMIFS('Industry Fuel Use'!W$2:W$49,'Industry Fuel Use'!$C$2:$C$49,'BIFUbC-electricity'!$A4,'Industry Fuel Use'!$B$2:$B$49,"petroleum diesel")</f>
        <v>0</v>
      </c>
      <c r="V4" s="8">
        <f>SUMIFS('Industry Fuel Use'!X$2:X$49,'Industry Fuel Use'!$C$2:$C$49,'BIFUbC-electricity'!$A4,'Industry Fuel Use'!$B$2:$B$49,"petroleum diesel")</f>
        <v>0</v>
      </c>
      <c r="W4" s="8">
        <f>SUMIFS('Industry Fuel Use'!Y$2:Y$49,'Industry Fuel Use'!$C$2:$C$49,'BIFUbC-electricity'!$A4,'Industry Fuel Use'!$B$2:$B$49,"petroleum diesel")</f>
        <v>0</v>
      </c>
      <c r="X4" s="8">
        <f>SUMIFS('Industry Fuel Use'!Z$2:Z$49,'Industry Fuel Use'!$C$2:$C$49,'BIFUbC-electricity'!$A4,'Industry Fuel Use'!$B$2:$B$49,"petroleum diesel")</f>
        <v>0</v>
      </c>
      <c r="Y4" s="8">
        <f>SUMIFS('Industry Fuel Use'!AA$2:AA$49,'Industry Fuel Use'!$C$2:$C$49,'BIFUbC-electricity'!$A4,'Industry Fuel Use'!$B$2:$B$49,"petroleum diesel")</f>
        <v>0</v>
      </c>
      <c r="Z4" s="8">
        <f>SUMIFS('Industry Fuel Use'!AB$2:AB$49,'Industry Fuel Use'!$C$2:$C$49,'BIFUbC-electricity'!$A4,'Industry Fuel Use'!$B$2:$B$49,"petroleum diesel")</f>
        <v>0</v>
      </c>
      <c r="AA4" s="8">
        <f>SUMIFS('Industry Fuel Use'!AC$2:AC$49,'Industry Fuel Use'!$C$2:$C$49,'BIFUbC-electricity'!$A4,'Industry Fuel Use'!$B$2:$B$49,"petroleum diesel")</f>
        <v>0</v>
      </c>
      <c r="AB4" s="8">
        <f>SUMIFS('Industry Fuel Use'!AD$2:AD$49,'Industry Fuel Use'!$C$2:$C$49,'BIFUbC-electricity'!$A4,'Industry Fuel Use'!$B$2:$B$49,"petroleum diesel")</f>
        <v>0</v>
      </c>
      <c r="AC4" s="8">
        <f>SUMIFS('Industry Fuel Use'!AE$2:AE$49,'Industry Fuel Use'!$C$2:$C$49,'BIFUbC-electricity'!$A4,'Industry Fuel Use'!$B$2:$B$49,"petroleum diesel")</f>
        <v>0</v>
      </c>
      <c r="AD4" s="8">
        <f>SUMIFS('Industry Fuel Use'!AF$2:AF$49,'Industry Fuel Use'!$C$2:$C$49,'BIFUbC-electricity'!$A4,'Industry Fuel Use'!$B$2:$B$49,"petroleum diesel")</f>
        <v>0</v>
      </c>
      <c r="AE4" s="8">
        <f>SUMIFS('Industry Fuel Use'!AG$2:AG$49,'Industry Fuel Use'!$C$2:$C$49,'BIFUbC-electricity'!$A4,'Industry Fuel Use'!$B$2:$B$49,"petroleum diesel")</f>
        <v>0</v>
      </c>
      <c r="AF4" s="8">
        <f>SUMIFS('Industry Fuel Use'!AH$2:AH$49,'Industry Fuel Use'!$C$2:$C$49,'BIFUbC-electricity'!$A4,'Industry Fuel Use'!$B$2:$B$49,"petroleum diesel")</f>
        <v>0</v>
      </c>
      <c r="AG4" s="8">
        <f>SUMIFS('Industry Fuel Use'!AI$2:AI$49,'Industry Fuel Use'!$C$2:$C$49,'BIFUbC-electricity'!$A4,'Industry Fuel Use'!$B$2:$B$49,"petroleum diesel")</f>
        <v>0</v>
      </c>
      <c r="AH4" s="8">
        <f>SUMIFS('Industry Fuel Use'!AJ$2:AJ$49,'Industry Fuel Use'!$C$2:$C$49,'BIFUbC-electricity'!$A4,'Industry Fuel Use'!$B$2:$B$49,"petroleum diesel")</f>
        <v>0</v>
      </c>
      <c r="AI4" s="8">
        <f>SUMIFS('Industry Fuel Use'!AK$2:AK$49,'Industry Fuel Use'!$C$2:$C$49,'BIFUbC-electricity'!$A4,'Industry Fuel Use'!$B$2:$B$49,"petroleum diesel")</f>
        <v>0</v>
      </c>
      <c r="AJ4" s="8">
        <f>SUMIFS('Industry Fuel Use'!AL$2:AL$49,'Industry Fuel Use'!$C$2:$C$49,'BIFUbC-electricity'!$A4,'Industry Fuel Use'!$B$2:$B$49,"petroleum diesel")</f>
        <v>0</v>
      </c>
      <c r="AK4" s="8">
        <f>SUMIFS('Industry Fuel Use'!AM$2:AM$49,'Industry Fuel Use'!$C$2:$C$49,'BIFUbC-electricity'!$A4,'Industry Fuel Use'!$B$2:$B$49,"petroleum diesel")</f>
        <v>0</v>
      </c>
    </row>
    <row r="5" spans="1:37" x14ac:dyDescent="0.25">
      <c r="A5" s="4" t="s">
        <v>9</v>
      </c>
      <c r="B5" s="8">
        <f>SUMIFS('Industry Fuel Use'!D$2:D$49,'Industry Fuel Use'!$C$2:$C$49,'BIFUbC-electricity'!$A5,'Industry Fuel Use'!$B$2:$B$49,"petroleum diesel")</f>
        <v>103410639060480</v>
      </c>
      <c r="C5" s="8">
        <f>SUMIFS('Industry Fuel Use'!E$2:E$49,'Industry Fuel Use'!$C$2:$C$49,'BIFUbC-electricity'!$A5,'Industry Fuel Use'!$B$2:$B$49,"petroleum diesel")</f>
        <v>106728106043123.38</v>
      </c>
      <c r="D5" s="8">
        <f>SUMIFS('Industry Fuel Use'!F$2:F$49,'Industry Fuel Use'!$C$2:$C$49,'BIFUbC-electricity'!$A5,'Industry Fuel Use'!$B$2:$B$49,"petroleum diesel")</f>
        <v>109773953848564.23</v>
      </c>
      <c r="E5" s="8">
        <f>SUMIFS('Industry Fuel Use'!G$2:G$49,'Industry Fuel Use'!$C$2:$C$49,'BIFUbC-electricity'!$A5,'Industry Fuel Use'!$B$2:$B$49,"petroleum diesel")</f>
        <v>111999424767195.59</v>
      </c>
      <c r="F5" s="8">
        <f>SUMIFS('Industry Fuel Use'!H$2:H$49,'Industry Fuel Use'!$C$2:$C$49,'BIFUbC-electricity'!$A5,'Industry Fuel Use'!$B$2:$B$49,"petroleum diesel")</f>
        <v>113875336523047.8</v>
      </c>
      <c r="G5" s="8">
        <f>SUMIFS('Industry Fuel Use'!I$2:I$49,'Industry Fuel Use'!$C$2:$C$49,'BIFUbC-electricity'!$A5,'Industry Fuel Use'!$B$2:$B$49,"petroleum diesel")</f>
        <v>114953952332025.22</v>
      </c>
      <c r="H5" s="8">
        <f>SUMIFS('Industry Fuel Use'!J$2:J$49,'Industry Fuel Use'!$C$2:$C$49,'BIFUbC-electricity'!$A5,'Industry Fuel Use'!$B$2:$B$49,"petroleum diesel")</f>
        <v>115855447014982</v>
      </c>
      <c r="I5" s="8">
        <f>SUMIFS('Industry Fuel Use'!K$2:K$49,'Industry Fuel Use'!$C$2:$C$49,'BIFUbC-electricity'!$A5,'Industry Fuel Use'!$B$2:$B$49,"petroleum diesel")</f>
        <v>116901950211876.39</v>
      </c>
      <c r="J5" s="8">
        <f>SUMIFS('Industry Fuel Use'!L$2:L$49,'Industry Fuel Use'!$C$2:$C$49,'BIFUbC-electricity'!$A5,'Industry Fuel Use'!$B$2:$B$49,"petroleum diesel")</f>
        <v>118455063315018.63</v>
      </c>
      <c r="K5" s="8">
        <f>SUMIFS('Industry Fuel Use'!M$2:M$49,'Industry Fuel Use'!$C$2:$C$49,'BIFUbC-electricity'!$A5,'Industry Fuel Use'!$B$2:$B$49,"petroleum diesel")</f>
        <v>119637041594138.41</v>
      </c>
      <c r="L5" s="8">
        <f>SUMIFS('Industry Fuel Use'!N$2:N$49,'Industry Fuel Use'!$C$2:$C$49,'BIFUbC-electricity'!$A5,'Industry Fuel Use'!$B$2:$B$49,"petroleum diesel")</f>
        <v>120444707238665.02</v>
      </c>
      <c r="M5" s="8">
        <f>SUMIFS('Industry Fuel Use'!O$2:O$49,'Industry Fuel Use'!$C$2:$C$49,'BIFUbC-electricity'!$A5,'Industry Fuel Use'!$B$2:$B$49,"petroleum diesel")</f>
        <v>121054177855491.44</v>
      </c>
      <c r="N5" s="8">
        <f>SUMIFS('Industry Fuel Use'!P$2:P$49,'Industry Fuel Use'!$C$2:$C$49,'BIFUbC-electricity'!$A5,'Industry Fuel Use'!$B$2:$B$49,"petroleum diesel")</f>
        <v>121776711627360.31</v>
      </c>
      <c r="O5" s="8">
        <f>SUMIFS('Industry Fuel Use'!Q$2:Q$49,'Industry Fuel Use'!$C$2:$C$49,'BIFUbC-electricity'!$A5,'Industry Fuel Use'!$B$2:$B$49,"petroleum diesel")</f>
        <v>122385680484623</v>
      </c>
      <c r="P5" s="8">
        <f>SUMIFS('Industry Fuel Use'!R$2:R$49,'Industry Fuel Use'!$C$2:$C$49,'BIFUbC-electricity'!$A5,'Industry Fuel Use'!$B$2:$B$49,"petroleum diesel")</f>
        <v>122865697133989.59</v>
      </c>
      <c r="Q5" s="8">
        <f>SUMIFS('Industry Fuel Use'!S$2:S$49,'Industry Fuel Use'!$C$2:$C$49,'BIFUbC-electricity'!$A5,'Industry Fuel Use'!$B$2:$B$49,"petroleum diesel")</f>
        <v>123313099411709.34</v>
      </c>
      <c r="R5" s="8">
        <f>SUMIFS('Industry Fuel Use'!T$2:T$49,'Industry Fuel Use'!$C$2:$C$49,'BIFUbC-electricity'!$A5,'Industry Fuel Use'!$B$2:$B$49,"petroleum diesel")</f>
        <v>123785589667618.97</v>
      </c>
      <c r="S5" s="8">
        <f>SUMIFS('Industry Fuel Use'!U$2:U$49,'Industry Fuel Use'!$C$2:$C$49,'BIFUbC-electricity'!$A5,'Industry Fuel Use'!$B$2:$B$49,"petroleum diesel")</f>
        <v>124179136418824.39</v>
      </c>
      <c r="T5" s="8">
        <f>SUMIFS('Industry Fuel Use'!V$2:V$49,'Industry Fuel Use'!$C$2:$C$49,'BIFUbC-electricity'!$A5,'Industry Fuel Use'!$B$2:$B$49,"petroleum diesel")</f>
        <v>124438713366495.83</v>
      </c>
      <c r="U5" s="8">
        <f>SUMIFS('Industry Fuel Use'!W$2:W$49,'Industry Fuel Use'!$C$2:$C$49,'BIFUbC-electricity'!$A5,'Industry Fuel Use'!$B$2:$B$49,"petroleum diesel")</f>
        <v>124581882095366.14</v>
      </c>
      <c r="V5" s="8">
        <f>SUMIFS('Industry Fuel Use'!X$2:X$49,'Industry Fuel Use'!$C$2:$C$49,'BIFUbC-electricity'!$A5,'Industry Fuel Use'!$B$2:$B$49,"petroleum diesel")</f>
        <v>124730068419874.44</v>
      </c>
      <c r="W5" s="8">
        <f>SUMIFS('Industry Fuel Use'!Y$2:Y$49,'Industry Fuel Use'!$C$2:$C$49,'BIFUbC-electricity'!$A5,'Industry Fuel Use'!$B$2:$B$49,"petroleum diesel")</f>
        <v>124862365691529.13</v>
      </c>
      <c r="X5" s="8">
        <f>SUMIFS('Industry Fuel Use'!Z$2:Z$49,'Industry Fuel Use'!$C$2:$C$49,'BIFUbC-electricity'!$A5,'Industry Fuel Use'!$B$2:$B$49,"petroleum diesel")</f>
        <v>124858351615018.73</v>
      </c>
      <c r="Y5" s="8">
        <f>SUMIFS('Industry Fuel Use'!AA$2:AA$49,'Industry Fuel Use'!$C$2:$C$49,'BIFUbC-electricity'!$A5,'Industry Fuel Use'!$B$2:$B$49,"petroleum diesel")</f>
        <v>124815534798907.98</v>
      </c>
      <c r="Z5" s="8">
        <f>SUMIFS('Industry Fuel Use'!AB$2:AB$49,'Industry Fuel Use'!$C$2:$C$49,'BIFUbC-electricity'!$A5,'Industry Fuel Use'!$B$2:$B$49,"petroleum diesel")</f>
        <v>124788774288838.77</v>
      </c>
      <c r="AA5" s="8">
        <f>SUMIFS('Industry Fuel Use'!AC$2:AC$49,'Industry Fuel Use'!$C$2:$C$49,'BIFUbC-electricity'!$A5,'Industry Fuel Use'!$B$2:$B$49,"petroleum diesel")</f>
        <v>124791952099409.5</v>
      </c>
      <c r="AB5" s="8">
        <f>SUMIFS('Industry Fuel Use'!AD$2:AD$49,'Industry Fuel Use'!$C$2:$C$49,'BIFUbC-electricity'!$A5,'Industry Fuel Use'!$B$2:$B$49,"petroleum diesel")</f>
        <v>124893406503528.64</v>
      </c>
      <c r="AC5" s="8">
        <f>SUMIFS('Industry Fuel Use'!AE$2:AE$49,'Industry Fuel Use'!$C$2:$C$49,'BIFUbC-electricity'!$A5,'Industry Fuel Use'!$B$2:$B$49,"petroleum diesel")</f>
        <v>124994943388897.11</v>
      </c>
      <c r="AD5" s="8">
        <f>SUMIFS('Industry Fuel Use'!AF$2:AF$49,'Industry Fuel Use'!$C$2:$C$49,'BIFUbC-electricity'!$A5,'Industry Fuel Use'!$B$2:$B$49,"petroleum diesel")</f>
        <v>125096562822571.2</v>
      </c>
      <c r="AE5" s="8">
        <f>SUMIFS('Industry Fuel Use'!AG$2:AG$49,'Industry Fuel Use'!$C$2:$C$49,'BIFUbC-electricity'!$A5,'Industry Fuel Use'!$B$2:$B$49,"petroleum diesel")</f>
        <v>125198264871661.73</v>
      </c>
      <c r="AF5" s="8">
        <f>SUMIFS('Industry Fuel Use'!AH$2:AH$49,'Industry Fuel Use'!$C$2:$C$49,'BIFUbC-electricity'!$A5,'Industry Fuel Use'!$B$2:$B$49,"petroleum diesel")</f>
        <v>125300049603334.08</v>
      </c>
      <c r="AG5" s="8">
        <f>SUMIFS('Industry Fuel Use'!AI$2:AI$49,'Industry Fuel Use'!$C$2:$C$49,'BIFUbC-electricity'!$A5,'Industry Fuel Use'!$B$2:$B$49,"petroleum diesel")</f>
        <v>125401917084808.2</v>
      </c>
      <c r="AH5" s="8">
        <f>SUMIFS('Industry Fuel Use'!AJ$2:AJ$49,'Industry Fuel Use'!$C$2:$C$49,'BIFUbC-electricity'!$A5,'Industry Fuel Use'!$B$2:$B$49,"petroleum diesel")</f>
        <v>125503867383358.73</v>
      </c>
      <c r="AI5" s="8">
        <f>SUMIFS('Industry Fuel Use'!AK$2:AK$49,'Industry Fuel Use'!$C$2:$C$49,'BIFUbC-electricity'!$A5,'Industry Fuel Use'!$B$2:$B$49,"petroleum diesel")</f>
        <v>125605900566314.98</v>
      </c>
      <c r="AJ5" s="8">
        <f>SUMIFS('Industry Fuel Use'!AL$2:AL$49,'Industry Fuel Use'!$C$2:$C$49,'BIFUbC-electricity'!$A5,'Industry Fuel Use'!$B$2:$B$49,"petroleum diesel")</f>
        <v>125708016701061.02</v>
      </c>
      <c r="AK5" s="8">
        <f>SUMIFS('Industry Fuel Use'!AM$2:AM$49,'Industry Fuel Use'!$C$2:$C$49,'BIFUbC-electricity'!$A5,'Industry Fuel Use'!$B$2:$B$49,"petroleum diesel")</f>
        <v>125810215855035.67</v>
      </c>
    </row>
    <row r="6" spans="1:37" x14ac:dyDescent="0.25">
      <c r="A6" s="4" t="s">
        <v>10</v>
      </c>
      <c r="B6" s="8">
        <f>SUMIFS('Industry Fuel Use'!D$2:D$49,'Industry Fuel Use'!$C$2:$C$49,'BIFUbC-electricity'!$A6,'Industry Fuel Use'!$B$2:$B$49,"petroleum diesel")</f>
        <v>385761567840000</v>
      </c>
      <c r="C6" s="8">
        <f>SUMIFS('Industry Fuel Use'!E$2:E$49,'Industry Fuel Use'!$C$2:$C$49,'BIFUbC-electricity'!$A6,'Industry Fuel Use'!$B$2:$B$49,"petroleum diesel")</f>
        <v>398136999189316.75</v>
      </c>
      <c r="D6" s="8">
        <f>SUMIFS('Industry Fuel Use'!F$2:F$49,'Industry Fuel Use'!$C$2:$C$49,'BIFUbC-electricity'!$A6,'Industry Fuel Use'!$B$2:$B$49,"petroleum diesel")</f>
        <v>409499186247668.63</v>
      </c>
      <c r="E6" s="8">
        <f>SUMIFS('Industry Fuel Use'!G$2:G$49,'Industry Fuel Use'!$C$2:$C$49,'BIFUbC-electricity'!$A6,'Industry Fuel Use'!$B$2:$B$49,"petroleum diesel")</f>
        <v>417801051109479.06</v>
      </c>
      <c r="F6" s="8">
        <f>SUMIFS('Industry Fuel Use'!H$2:H$49,'Industry Fuel Use'!$C$2:$C$49,'BIFUbC-electricity'!$A6,'Industry Fuel Use'!$B$2:$B$49,"petroleum diesel")</f>
        <v>424798925473680.63</v>
      </c>
      <c r="G6" s="8">
        <f>SUMIFS('Industry Fuel Use'!I$2:I$49,'Industry Fuel Use'!$C$2:$C$49,'BIFUbC-electricity'!$A6,'Industry Fuel Use'!$B$2:$B$49,"petroleum diesel")</f>
        <v>428822578449316.81</v>
      </c>
      <c r="H6" s="8">
        <f>SUMIFS('Industry Fuel Use'!J$2:J$49,'Industry Fuel Use'!$C$2:$C$49,'BIFUbC-electricity'!$A6,'Industry Fuel Use'!$B$2:$B$49,"petroleum diesel")</f>
        <v>432185501311571.31</v>
      </c>
      <c r="I6" s="8">
        <f>SUMIFS('Industry Fuel Use'!K$2:K$49,'Industry Fuel Use'!$C$2:$C$49,'BIFUbC-electricity'!$A6,'Industry Fuel Use'!$B$2:$B$49,"petroleum diesel")</f>
        <v>436089361858719.06</v>
      </c>
      <c r="J6" s="8">
        <f>SUMIFS('Industry Fuel Use'!L$2:L$49,'Industry Fuel Use'!$C$2:$C$49,'BIFUbC-electricity'!$A6,'Industry Fuel Use'!$B$2:$B$49,"petroleum diesel")</f>
        <v>441883072749052.06</v>
      </c>
      <c r="K6" s="8">
        <f>SUMIFS('Industry Fuel Use'!M$2:M$49,'Industry Fuel Use'!$C$2:$C$49,'BIFUbC-electricity'!$A6,'Industry Fuel Use'!$B$2:$B$49,"petroleum diesel")</f>
        <v>446292307603885.56</v>
      </c>
      <c r="L6" s="8">
        <f>SUMIFS('Industry Fuel Use'!N$2:N$49,'Industry Fuel Use'!$C$2:$C$49,'BIFUbC-electricity'!$A6,'Industry Fuel Use'!$B$2:$B$49,"petroleum diesel")</f>
        <v>449305211964150.25</v>
      </c>
      <c r="M6" s="8">
        <f>SUMIFS('Industry Fuel Use'!O$2:O$49,'Industry Fuel Use'!$C$2:$C$49,'BIFUbC-electricity'!$A6,'Industry Fuel Use'!$B$2:$B$49,"petroleum diesel")</f>
        <v>451578772429837.75</v>
      </c>
      <c r="N6" s="8">
        <f>SUMIFS('Industry Fuel Use'!P$2:P$49,'Industry Fuel Use'!$C$2:$C$49,'BIFUbC-electricity'!$A6,'Industry Fuel Use'!$B$2:$B$49,"petroleum diesel")</f>
        <v>454274102070828.31</v>
      </c>
      <c r="O6" s="8">
        <f>SUMIFS('Industry Fuel Use'!Q$2:Q$49,'Industry Fuel Use'!$C$2:$C$49,'BIFUbC-electricity'!$A6,'Industry Fuel Use'!$B$2:$B$49,"petroleum diesel")</f>
        <v>456545790779820.69</v>
      </c>
      <c r="P6" s="8">
        <f>SUMIFS('Industry Fuel Use'!R$2:R$49,'Industry Fuel Use'!$C$2:$C$49,'BIFUbC-electricity'!$A6,'Industry Fuel Use'!$B$2:$B$49,"petroleum diesel")</f>
        <v>458336438018163.94</v>
      </c>
      <c r="Q6" s="8">
        <f>SUMIFS('Industry Fuel Use'!S$2:S$49,'Industry Fuel Use'!$C$2:$C$49,'BIFUbC-electricity'!$A6,'Industry Fuel Use'!$B$2:$B$49,"petroleum diesel")</f>
        <v>460005421071323.69</v>
      </c>
      <c r="R6" s="8">
        <f>SUMIFS('Industry Fuel Use'!T$2:T$49,'Industry Fuel Use'!$C$2:$C$49,'BIFUbC-electricity'!$A6,'Industry Fuel Use'!$B$2:$B$49,"petroleum diesel")</f>
        <v>461767991959239.94</v>
      </c>
      <c r="S6" s="8">
        <f>SUMIFS('Industry Fuel Use'!U$2:U$49,'Industry Fuel Use'!$C$2:$C$49,'BIFUbC-electricity'!$A6,'Industry Fuel Use'!$B$2:$B$49,"petroleum diesel")</f>
        <v>463236073127122.06</v>
      </c>
      <c r="T6" s="8">
        <f>SUMIFS('Industry Fuel Use'!V$2:V$49,'Industry Fuel Use'!$C$2:$C$49,'BIFUbC-electricity'!$A6,'Industry Fuel Use'!$B$2:$B$49,"petroleum diesel")</f>
        <v>464204395257403.88</v>
      </c>
      <c r="U6" s="8">
        <f>SUMIFS('Industry Fuel Use'!W$2:W$49,'Industry Fuel Use'!$C$2:$C$49,'BIFUbC-electricity'!$A6,'Industry Fuel Use'!$B$2:$B$49,"petroleum diesel")</f>
        <v>464738469834415</v>
      </c>
      <c r="V6" s="8">
        <f>SUMIFS('Industry Fuel Use'!X$2:X$49,'Industry Fuel Use'!$C$2:$C$49,'BIFUbC-electricity'!$A6,'Industry Fuel Use'!$B$2:$B$49,"petroleum diesel")</f>
        <v>465291261978377.5</v>
      </c>
      <c r="W6" s="8">
        <f>SUMIFS('Industry Fuel Use'!Y$2:Y$49,'Industry Fuel Use'!$C$2:$C$49,'BIFUbC-electricity'!$A6,'Industry Fuel Use'!$B$2:$B$49,"petroleum diesel")</f>
        <v>465784781826994.06</v>
      </c>
      <c r="X6" s="8">
        <f>SUMIFS('Industry Fuel Use'!Z$2:Z$49,'Industry Fuel Use'!$C$2:$C$49,'BIFUbC-electricity'!$A6,'Industry Fuel Use'!$B$2:$B$49,"petroleum diesel")</f>
        <v>465769807773432.88</v>
      </c>
      <c r="Y6" s="8">
        <f>SUMIFS('Industry Fuel Use'!AA$2:AA$49,'Industry Fuel Use'!$C$2:$C$49,'BIFUbC-electricity'!$A6,'Industry Fuel Use'!$B$2:$B$49,"petroleum diesel")</f>
        <v>465610084535448.38</v>
      </c>
      <c r="Z6" s="8">
        <f>SUMIFS('Industry Fuel Use'!AB$2:AB$49,'Industry Fuel Use'!$C$2:$C$49,'BIFUbC-electricity'!$A6,'Industry Fuel Use'!$B$2:$B$49,"petroleum diesel")</f>
        <v>465510257511707.88</v>
      </c>
      <c r="AA6" s="8">
        <f>SUMIFS('Industry Fuel Use'!AC$2:AC$49,'Industry Fuel Use'!$C$2:$C$49,'BIFUbC-electricity'!$A6,'Industry Fuel Use'!$B$2:$B$49,"petroleum diesel")</f>
        <v>465522111970777.06</v>
      </c>
      <c r="AB6" s="8">
        <f>SUMIFS('Industry Fuel Use'!AD$2:AD$49,'Industry Fuel Use'!$C$2:$C$49,'BIFUbC-electricity'!$A6,'Industry Fuel Use'!$B$2:$B$49,"petroleum diesel")</f>
        <v>465900576027791.38</v>
      </c>
      <c r="AC6" s="8">
        <f>SUMIFS('Industry Fuel Use'!AE$2:AE$49,'Industry Fuel Use'!$C$2:$C$49,'BIFUbC-electricity'!$A6,'Industry Fuel Use'!$B$2:$B$49,"petroleum diesel")</f>
        <v>466279347771677.69</v>
      </c>
      <c r="AD6" s="8">
        <f>SUMIFS('Industry Fuel Use'!AF$2:AF$49,'Industry Fuel Use'!$C$2:$C$49,'BIFUbC-electricity'!$A6,'Industry Fuel Use'!$B$2:$B$49,"petroleum diesel")</f>
        <v>466658427452581.75</v>
      </c>
      <c r="AE6" s="8">
        <f>SUMIFS('Industry Fuel Use'!AG$2:AG$49,'Industry Fuel Use'!$C$2:$C$49,'BIFUbC-electricity'!$A6,'Industry Fuel Use'!$B$2:$B$49,"petroleum diesel")</f>
        <v>467037815320852.81</v>
      </c>
      <c r="AF6" s="8">
        <f>SUMIFS('Industry Fuel Use'!AH$2:AH$49,'Industry Fuel Use'!$C$2:$C$49,'BIFUbC-electricity'!$A6,'Industry Fuel Use'!$B$2:$B$49,"petroleum diesel")</f>
        <v>467417511627043.63</v>
      </c>
      <c r="AG6" s="8">
        <f>SUMIFS('Industry Fuel Use'!AI$2:AI$49,'Industry Fuel Use'!$C$2:$C$49,'BIFUbC-electricity'!$A6,'Industry Fuel Use'!$B$2:$B$49,"petroleum diesel")</f>
        <v>467797516621910.63</v>
      </c>
      <c r="AH6" s="8">
        <f>SUMIFS('Industry Fuel Use'!AJ$2:AJ$49,'Industry Fuel Use'!$C$2:$C$49,'BIFUbC-electricity'!$A6,'Industry Fuel Use'!$B$2:$B$49,"petroleum diesel")</f>
        <v>468177830556414.06</v>
      </c>
      <c r="AI6" s="8">
        <f>SUMIFS('Industry Fuel Use'!AK$2:AK$49,'Industry Fuel Use'!$C$2:$C$49,'BIFUbC-electricity'!$A6,'Industry Fuel Use'!$B$2:$B$49,"petroleum diesel")</f>
        <v>468558453681718.31</v>
      </c>
      <c r="AJ6" s="8">
        <f>SUMIFS('Industry Fuel Use'!AL$2:AL$49,'Industry Fuel Use'!$C$2:$C$49,'BIFUbC-electricity'!$A6,'Industry Fuel Use'!$B$2:$B$49,"petroleum diesel")</f>
        <v>468939386249191.88</v>
      </c>
      <c r="AK6" s="8">
        <f>SUMIFS('Industry Fuel Use'!AM$2:AM$49,'Industry Fuel Use'!$C$2:$C$49,'BIFUbC-electricity'!$A6,'Industry Fuel Use'!$B$2:$B$49,"petroleum diesel")</f>
        <v>469320628510407.63</v>
      </c>
    </row>
    <row r="7" spans="1:37" x14ac:dyDescent="0.25">
      <c r="A7" s="4" t="s">
        <v>11</v>
      </c>
      <c r="B7" s="8">
        <f>SUMIFS('Industry Fuel Use'!D$2:D$49,'Industry Fuel Use'!$C$2:$C$49,'BIFUbC-electricity'!$A7,'Industry Fuel Use'!$B$2:$B$49,"petroleum diesel")</f>
        <v>0</v>
      </c>
      <c r="C7" s="8">
        <f>SUMIFS('Industry Fuel Use'!E$2:E$49,'Industry Fuel Use'!$C$2:$C$49,'BIFUbC-electricity'!$A7,'Industry Fuel Use'!$B$2:$B$49,"petroleum diesel")</f>
        <v>0</v>
      </c>
      <c r="D7" s="8">
        <f>SUMIFS('Industry Fuel Use'!F$2:F$49,'Industry Fuel Use'!$C$2:$C$49,'BIFUbC-electricity'!$A7,'Industry Fuel Use'!$B$2:$B$49,"petroleum diesel")</f>
        <v>0</v>
      </c>
      <c r="E7" s="8">
        <f>SUMIFS('Industry Fuel Use'!G$2:G$49,'Industry Fuel Use'!$C$2:$C$49,'BIFUbC-electricity'!$A7,'Industry Fuel Use'!$B$2:$B$49,"petroleum diesel")</f>
        <v>0</v>
      </c>
      <c r="F7" s="8">
        <f>SUMIFS('Industry Fuel Use'!H$2:H$49,'Industry Fuel Use'!$C$2:$C$49,'BIFUbC-electricity'!$A7,'Industry Fuel Use'!$B$2:$B$49,"petroleum diesel")</f>
        <v>0</v>
      </c>
      <c r="G7" s="8">
        <f>SUMIFS('Industry Fuel Use'!I$2:I$49,'Industry Fuel Use'!$C$2:$C$49,'BIFUbC-electricity'!$A7,'Industry Fuel Use'!$B$2:$B$49,"petroleum diesel")</f>
        <v>0</v>
      </c>
      <c r="H7" s="8">
        <f>SUMIFS('Industry Fuel Use'!J$2:J$49,'Industry Fuel Use'!$C$2:$C$49,'BIFUbC-electricity'!$A7,'Industry Fuel Use'!$B$2:$B$49,"petroleum diesel")</f>
        <v>0</v>
      </c>
      <c r="I7" s="8">
        <f>SUMIFS('Industry Fuel Use'!K$2:K$49,'Industry Fuel Use'!$C$2:$C$49,'BIFUbC-electricity'!$A7,'Industry Fuel Use'!$B$2:$B$49,"petroleum diesel")</f>
        <v>0</v>
      </c>
      <c r="J7" s="8">
        <f>SUMIFS('Industry Fuel Use'!L$2:L$49,'Industry Fuel Use'!$C$2:$C$49,'BIFUbC-electricity'!$A7,'Industry Fuel Use'!$B$2:$B$49,"petroleum diesel")</f>
        <v>0</v>
      </c>
      <c r="K7" s="8">
        <f>SUMIFS('Industry Fuel Use'!M$2:M$49,'Industry Fuel Use'!$C$2:$C$49,'BIFUbC-electricity'!$A7,'Industry Fuel Use'!$B$2:$B$49,"petroleum diesel")</f>
        <v>0</v>
      </c>
      <c r="L7" s="8">
        <f>SUMIFS('Industry Fuel Use'!N$2:N$49,'Industry Fuel Use'!$C$2:$C$49,'BIFUbC-electricity'!$A7,'Industry Fuel Use'!$B$2:$B$49,"petroleum diesel")</f>
        <v>0</v>
      </c>
      <c r="M7" s="8">
        <f>SUMIFS('Industry Fuel Use'!O$2:O$49,'Industry Fuel Use'!$C$2:$C$49,'BIFUbC-electricity'!$A7,'Industry Fuel Use'!$B$2:$B$49,"petroleum diesel")</f>
        <v>0</v>
      </c>
      <c r="N7" s="8">
        <f>SUMIFS('Industry Fuel Use'!P$2:P$49,'Industry Fuel Use'!$C$2:$C$49,'BIFUbC-electricity'!$A7,'Industry Fuel Use'!$B$2:$B$49,"petroleum diesel")</f>
        <v>0</v>
      </c>
      <c r="O7" s="8">
        <f>SUMIFS('Industry Fuel Use'!Q$2:Q$49,'Industry Fuel Use'!$C$2:$C$49,'BIFUbC-electricity'!$A7,'Industry Fuel Use'!$B$2:$B$49,"petroleum diesel")</f>
        <v>0</v>
      </c>
      <c r="P7" s="8">
        <f>SUMIFS('Industry Fuel Use'!R$2:R$49,'Industry Fuel Use'!$C$2:$C$49,'BIFUbC-electricity'!$A7,'Industry Fuel Use'!$B$2:$B$49,"petroleum diesel")</f>
        <v>0</v>
      </c>
      <c r="Q7" s="8">
        <f>SUMIFS('Industry Fuel Use'!S$2:S$49,'Industry Fuel Use'!$C$2:$C$49,'BIFUbC-electricity'!$A7,'Industry Fuel Use'!$B$2:$B$49,"petroleum diesel")</f>
        <v>0</v>
      </c>
      <c r="R7" s="8">
        <f>SUMIFS('Industry Fuel Use'!T$2:T$49,'Industry Fuel Use'!$C$2:$C$49,'BIFUbC-electricity'!$A7,'Industry Fuel Use'!$B$2:$B$49,"petroleum diesel")</f>
        <v>0</v>
      </c>
      <c r="S7" s="8">
        <f>SUMIFS('Industry Fuel Use'!U$2:U$49,'Industry Fuel Use'!$C$2:$C$49,'BIFUbC-electricity'!$A7,'Industry Fuel Use'!$B$2:$B$49,"petroleum diesel")</f>
        <v>0</v>
      </c>
      <c r="T7" s="8">
        <f>SUMIFS('Industry Fuel Use'!V$2:V$49,'Industry Fuel Use'!$C$2:$C$49,'BIFUbC-electricity'!$A7,'Industry Fuel Use'!$B$2:$B$49,"petroleum diesel")</f>
        <v>0</v>
      </c>
      <c r="U7" s="8">
        <f>SUMIFS('Industry Fuel Use'!W$2:W$49,'Industry Fuel Use'!$C$2:$C$49,'BIFUbC-electricity'!$A7,'Industry Fuel Use'!$B$2:$B$49,"petroleum diesel")</f>
        <v>0</v>
      </c>
      <c r="V7" s="8">
        <f>SUMIFS('Industry Fuel Use'!X$2:X$49,'Industry Fuel Use'!$C$2:$C$49,'BIFUbC-electricity'!$A7,'Industry Fuel Use'!$B$2:$B$49,"petroleum diesel")</f>
        <v>0</v>
      </c>
      <c r="W7" s="8">
        <f>SUMIFS('Industry Fuel Use'!Y$2:Y$49,'Industry Fuel Use'!$C$2:$C$49,'BIFUbC-electricity'!$A7,'Industry Fuel Use'!$B$2:$B$49,"petroleum diesel")</f>
        <v>0</v>
      </c>
      <c r="X7" s="8">
        <f>SUMIFS('Industry Fuel Use'!Z$2:Z$49,'Industry Fuel Use'!$C$2:$C$49,'BIFUbC-electricity'!$A7,'Industry Fuel Use'!$B$2:$B$49,"petroleum diesel")</f>
        <v>0</v>
      </c>
      <c r="Y7" s="8">
        <f>SUMIFS('Industry Fuel Use'!AA$2:AA$49,'Industry Fuel Use'!$C$2:$C$49,'BIFUbC-electricity'!$A7,'Industry Fuel Use'!$B$2:$B$49,"petroleum diesel")</f>
        <v>0</v>
      </c>
      <c r="Z7" s="8">
        <f>SUMIFS('Industry Fuel Use'!AB$2:AB$49,'Industry Fuel Use'!$C$2:$C$49,'BIFUbC-electricity'!$A7,'Industry Fuel Use'!$B$2:$B$49,"petroleum diesel")</f>
        <v>0</v>
      </c>
      <c r="AA7" s="8">
        <f>SUMIFS('Industry Fuel Use'!AC$2:AC$49,'Industry Fuel Use'!$C$2:$C$49,'BIFUbC-electricity'!$A7,'Industry Fuel Use'!$B$2:$B$49,"petroleum diesel")</f>
        <v>0</v>
      </c>
      <c r="AB7" s="8">
        <f>SUMIFS('Industry Fuel Use'!AD$2:AD$49,'Industry Fuel Use'!$C$2:$C$49,'BIFUbC-electricity'!$A7,'Industry Fuel Use'!$B$2:$B$49,"petroleum diesel")</f>
        <v>0</v>
      </c>
      <c r="AC7" s="8">
        <f>SUMIFS('Industry Fuel Use'!AE$2:AE$49,'Industry Fuel Use'!$C$2:$C$49,'BIFUbC-electricity'!$A7,'Industry Fuel Use'!$B$2:$B$49,"petroleum diesel")</f>
        <v>0</v>
      </c>
      <c r="AD7" s="8">
        <f>SUMIFS('Industry Fuel Use'!AF$2:AF$49,'Industry Fuel Use'!$C$2:$C$49,'BIFUbC-electricity'!$A7,'Industry Fuel Use'!$B$2:$B$49,"petroleum diesel")</f>
        <v>0</v>
      </c>
      <c r="AE7" s="8">
        <f>SUMIFS('Industry Fuel Use'!AG$2:AG$49,'Industry Fuel Use'!$C$2:$C$49,'BIFUbC-electricity'!$A7,'Industry Fuel Use'!$B$2:$B$49,"petroleum diesel")</f>
        <v>0</v>
      </c>
      <c r="AF7" s="8">
        <f>SUMIFS('Industry Fuel Use'!AH$2:AH$49,'Industry Fuel Use'!$C$2:$C$49,'BIFUbC-electricity'!$A7,'Industry Fuel Use'!$B$2:$B$49,"petroleum diesel")</f>
        <v>0</v>
      </c>
      <c r="AG7" s="8">
        <f>SUMIFS('Industry Fuel Use'!AI$2:AI$49,'Industry Fuel Use'!$C$2:$C$49,'BIFUbC-electricity'!$A7,'Industry Fuel Use'!$B$2:$B$49,"petroleum diesel")</f>
        <v>0</v>
      </c>
      <c r="AH7" s="8">
        <f>SUMIFS('Industry Fuel Use'!AJ$2:AJ$49,'Industry Fuel Use'!$C$2:$C$49,'BIFUbC-electricity'!$A7,'Industry Fuel Use'!$B$2:$B$49,"petroleum diesel")</f>
        <v>0</v>
      </c>
      <c r="AI7" s="8">
        <f>SUMIFS('Industry Fuel Use'!AK$2:AK$49,'Industry Fuel Use'!$C$2:$C$49,'BIFUbC-electricity'!$A7,'Industry Fuel Use'!$B$2:$B$49,"petroleum diesel")</f>
        <v>0</v>
      </c>
      <c r="AJ7" s="8">
        <f>SUMIFS('Industry Fuel Use'!AL$2:AL$49,'Industry Fuel Use'!$C$2:$C$49,'BIFUbC-electricity'!$A7,'Industry Fuel Use'!$B$2:$B$49,"petroleum diesel")</f>
        <v>0</v>
      </c>
      <c r="AK7" s="8">
        <f>SUMIFS('Industry Fuel Use'!AM$2:AM$49,'Industry Fuel Use'!$C$2:$C$49,'BIFUbC-electricity'!$A7,'Industry Fuel Use'!$B$2:$B$49,"petroleum diesel")</f>
        <v>0</v>
      </c>
    </row>
    <row r="8" spans="1:37" x14ac:dyDescent="0.25">
      <c r="A8" s="4" t="s">
        <v>14</v>
      </c>
      <c r="B8" s="8">
        <f>SUMIFS('Industry Fuel Use'!D$2:D$49,'Industry Fuel Use'!$C$2:$C$49,'BIFUbC-electricity'!$A8,'Industry Fuel Use'!$B$2:$B$49,"petroleum diesel")</f>
        <v>187975830324000</v>
      </c>
      <c r="C8" s="8">
        <f>SUMIFS('Industry Fuel Use'!E$2:E$49,'Industry Fuel Use'!$C$2:$C$49,'BIFUbC-electricity'!$A8,'Industry Fuel Use'!$B$2:$B$49,"petroleum diesel")</f>
        <v>194006192541084.16</v>
      </c>
      <c r="D8" s="8">
        <f>SUMIFS('Industry Fuel Use'!F$2:F$49,'Industry Fuel Use'!$C$2:$C$49,'BIFUbC-electricity'!$A8,'Industry Fuel Use'!$B$2:$B$49,"petroleum diesel")</f>
        <v>199542816001397.78</v>
      </c>
      <c r="E8" s="8">
        <f>SUMIFS('Industry Fuel Use'!G$2:G$49,'Industry Fuel Use'!$C$2:$C$49,'BIFUbC-electricity'!$A8,'Industry Fuel Use'!$B$2:$B$49,"petroleum diesel")</f>
        <v>203588190322573.53</v>
      </c>
      <c r="F8" s="8">
        <f>SUMIFS('Industry Fuel Use'!H$2:H$49,'Industry Fuel Use'!$C$2:$C$49,'BIFUbC-electricity'!$A8,'Industry Fuel Use'!$B$2:$B$49,"petroleum diesel")</f>
        <v>206998149618102.47</v>
      </c>
      <c r="G8" s="8">
        <f>SUMIFS('Industry Fuel Use'!I$2:I$49,'Industry Fuel Use'!$C$2:$C$49,'BIFUbC-electricity'!$A8,'Industry Fuel Use'!$B$2:$B$49,"petroleum diesel")</f>
        <v>208958815407765.97</v>
      </c>
      <c r="H8" s="8">
        <f>SUMIFS('Industry Fuel Use'!J$2:J$49,'Industry Fuel Use'!$C$2:$C$49,'BIFUbC-electricity'!$A8,'Industry Fuel Use'!$B$2:$B$49,"petroleum diesel")</f>
        <v>210597517316013.22</v>
      </c>
      <c r="I8" s="8">
        <f>SUMIFS('Industry Fuel Use'!K$2:K$49,'Industry Fuel Use'!$C$2:$C$49,'BIFUbC-electricity'!$A8,'Industry Fuel Use'!$B$2:$B$49,"petroleum diesel")</f>
        <v>212499810050689.09</v>
      </c>
      <c r="J8" s="8">
        <f>SUMIFS('Industry Fuel Use'!L$2:L$49,'Industry Fuel Use'!$C$2:$C$49,'BIFUbC-electricity'!$A8,'Industry Fuel Use'!$B$2:$B$49,"petroleum diesel")</f>
        <v>215322998533060.84</v>
      </c>
      <c r="K8" s="8">
        <f>SUMIFS('Industry Fuel Use'!M$2:M$49,'Industry Fuel Use'!$C$2:$C$49,'BIFUbC-electricity'!$A8,'Industry Fuel Use'!$B$2:$B$49,"petroleum diesel")</f>
        <v>217471552593465.84</v>
      </c>
      <c r="L8" s="8">
        <f>SUMIFS('Industry Fuel Use'!N$2:N$49,'Industry Fuel Use'!$C$2:$C$49,'BIFUbC-electricity'!$A8,'Industry Fuel Use'!$B$2:$B$49,"petroleum diesel")</f>
        <v>218939695731671</v>
      </c>
      <c r="M8" s="8">
        <f>SUMIFS('Industry Fuel Use'!O$2:O$49,'Industry Fuel Use'!$C$2:$C$49,'BIFUbC-electricity'!$A8,'Industry Fuel Use'!$B$2:$B$49,"petroleum diesel")</f>
        <v>220047567671124.25</v>
      </c>
      <c r="N8" s="8">
        <f>SUMIFS('Industry Fuel Use'!P$2:P$49,'Industry Fuel Use'!$C$2:$C$49,'BIFUbC-electricity'!$A8,'Industry Fuel Use'!$B$2:$B$49,"petroleum diesel")</f>
        <v>221360961408346.5</v>
      </c>
      <c r="O8" s="8">
        <f>SUMIFS('Industry Fuel Use'!Q$2:Q$49,'Industry Fuel Use'!$C$2:$C$49,'BIFUbC-electricity'!$A8,'Industry Fuel Use'!$B$2:$B$49,"petroleum diesel")</f>
        <v>222467921268815.56</v>
      </c>
      <c r="P8" s="8">
        <f>SUMIFS('Industry Fuel Use'!R$2:R$49,'Industry Fuel Use'!$C$2:$C$49,'BIFUbC-electricity'!$A8,'Industry Fuel Use'!$B$2:$B$49,"petroleum diesel")</f>
        <v>223340476830349.81</v>
      </c>
      <c r="Q8" s="8">
        <f>SUMIFS('Industry Fuel Use'!S$2:S$49,'Industry Fuel Use'!$C$2:$C$49,'BIFUbC-electricity'!$A8,'Industry Fuel Use'!$B$2:$B$49,"petroleum diesel")</f>
        <v>224153747257912.19</v>
      </c>
      <c r="R8" s="8">
        <f>SUMIFS('Industry Fuel Use'!T$2:T$49,'Industry Fuel Use'!$C$2:$C$49,'BIFUbC-electricity'!$A8,'Industry Fuel Use'!$B$2:$B$49,"petroleum diesel")</f>
        <v>225012621634683.72</v>
      </c>
      <c r="S8" s="8">
        <f>SUMIFS('Industry Fuel Use'!U$2:U$49,'Industry Fuel Use'!$C$2:$C$49,'BIFUbC-electricity'!$A8,'Industry Fuel Use'!$B$2:$B$49,"petroleum diesel")</f>
        <v>225727995584610.56</v>
      </c>
      <c r="T8" s="8">
        <f>SUMIFS('Industry Fuel Use'!V$2:V$49,'Industry Fuel Use'!$C$2:$C$49,'BIFUbC-electricity'!$A8,'Industry Fuel Use'!$B$2:$B$49,"petroleum diesel")</f>
        <v>226199844445760.78</v>
      </c>
      <c r="U8" s="8">
        <f>SUMIFS('Industry Fuel Use'!W$2:W$49,'Industry Fuel Use'!$C$2:$C$49,'BIFUbC-electricity'!$A8,'Industry Fuel Use'!$B$2:$B$49,"petroleum diesel")</f>
        <v>226460090982580.72</v>
      </c>
      <c r="V8" s="8">
        <f>SUMIFS('Industry Fuel Use'!X$2:X$49,'Industry Fuel Use'!$C$2:$C$49,'BIFUbC-electricity'!$A8,'Industry Fuel Use'!$B$2:$B$49,"petroleum diesel")</f>
        <v>226729458309242.53</v>
      </c>
      <c r="W8" s="8">
        <f>SUMIFS('Industry Fuel Use'!Y$2:Y$49,'Industry Fuel Use'!$C$2:$C$49,'BIFUbC-electricity'!$A8,'Industry Fuel Use'!$B$2:$B$49,"petroleum diesel")</f>
        <v>226969943134738.56</v>
      </c>
      <c r="X8" s="8">
        <f>SUMIFS('Industry Fuel Use'!Z$2:Z$49,'Industry Fuel Use'!$C$2:$C$49,'BIFUbC-electricity'!$A8,'Industry Fuel Use'!$B$2:$B$49,"petroleum diesel")</f>
        <v>226962646502865.09</v>
      </c>
      <c r="Y8" s="8">
        <f>SUMIFS('Industry Fuel Use'!AA$2:AA$49,'Industry Fuel Use'!$C$2:$C$49,'BIFUbC-electricity'!$A8,'Industry Fuel Use'!$B$2:$B$49,"petroleum diesel")</f>
        <v>226884815762881.56</v>
      </c>
      <c r="Z8" s="8">
        <f>SUMIFS('Industry Fuel Use'!AB$2:AB$49,'Industry Fuel Use'!$C$2:$C$49,'BIFUbC-electricity'!$A8,'Industry Fuel Use'!$B$2:$B$49,"petroleum diesel")</f>
        <v>226836171550391.84</v>
      </c>
      <c r="AA8" s="8">
        <f>SUMIFS('Industry Fuel Use'!AC$2:AC$49,'Industry Fuel Use'!$C$2:$C$49,'BIFUbC-electricity'!$A8,'Industry Fuel Use'!$B$2:$B$49,"petroleum diesel")</f>
        <v>226841948050625</v>
      </c>
      <c r="AB8" s="8">
        <f>SUMIFS('Industry Fuel Use'!AD$2:AD$49,'Industry Fuel Use'!$C$2:$C$49,'BIFUbC-electricity'!$A8,'Industry Fuel Use'!$B$2:$B$49,"petroleum diesel")</f>
        <v>227026367913296.66</v>
      </c>
      <c r="AC8" s="8">
        <f>SUMIFS('Industry Fuel Use'!AE$2:AE$49,'Industry Fuel Use'!$C$2:$C$49,'BIFUbC-electricity'!$A8,'Industry Fuel Use'!$B$2:$B$49,"petroleum diesel")</f>
        <v>227210937707169.5</v>
      </c>
      <c r="AD8" s="8">
        <f>SUMIFS('Industry Fuel Use'!AF$2:AF$49,'Industry Fuel Use'!$C$2:$C$49,'BIFUbC-electricity'!$A8,'Industry Fuel Use'!$B$2:$B$49,"petroleum diesel")</f>
        <v>227395657554135.84</v>
      </c>
      <c r="AE8" s="8">
        <f>SUMIFS('Industry Fuel Use'!AG$2:AG$49,'Industry Fuel Use'!$C$2:$C$49,'BIFUbC-electricity'!$A8,'Industry Fuel Use'!$B$2:$B$49,"petroleum diesel")</f>
        <v>227580527576187.09</v>
      </c>
      <c r="AF8" s="8">
        <f>SUMIFS('Industry Fuel Use'!AH$2:AH$49,'Industry Fuel Use'!$C$2:$C$49,'BIFUbC-electricity'!$A8,'Industry Fuel Use'!$B$2:$B$49,"petroleum diesel")</f>
        <v>227765547895413.84</v>
      </c>
      <c r="AG8" s="8">
        <f>SUMIFS('Industry Fuel Use'!AI$2:AI$49,'Industry Fuel Use'!$C$2:$C$49,'BIFUbC-electricity'!$A8,'Industry Fuel Use'!$B$2:$B$49,"petroleum diesel")</f>
        <v>227950718634005.97</v>
      </c>
      <c r="AH8" s="8">
        <f>SUMIFS('Industry Fuel Use'!AJ$2:AJ$49,'Industry Fuel Use'!$C$2:$C$49,'BIFUbC-electricity'!$A8,'Industry Fuel Use'!$B$2:$B$49,"petroleum diesel")</f>
        <v>228136039914252.66</v>
      </c>
      <c r="AI8" s="8">
        <f>SUMIFS('Industry Fuel Use'!AK$2:AK$49,'Industry Fuel Use'!$C$2:$C$49,'BIFUbC-electricity'!$A8,'Industry Fuel Use'!$B$2:$B$49,"petroleum diesel")</f>
        <v>228321511858542.5</v>
      </c>
      <c r="AJ8" s="8">
        <f>SUMIFS('Industry Fuel Use'!AL$2:AL$49,'Industry Fuel Use'!$C$2:$C$49,'BIFUbC-electricity'!$A8,'Industry Fuel Use'!$B$2:$B$49,"petroleum diesel")</f>
        <v>228507134589363.63</v>
      </c>
      <c r="AK8" s="8">
        <f>SUMIFS('Industry Fuel Use'!AM$2:AM$49,'Industry Fuel Use'!$C$2:$C$49,'BIFUbC-electricity'!$A8,'Industry Fuel Use'!$B$2:$B$49,"petroleum diesel")</f>
        <v>228692908229303.72</v>
      </c>
    </row>
    <row r="9" spans="1:37" x14ac:dyDescent="0.25">
      <c r="A9" s="4" t="s">
        <v>12</v>
      </c>
      <c r="B9" s="8">
        <f>SUMIFS('Industry Fuel Use'!D$2:D$49,'Industry Fuel Use'!$C$2:$C$49,'BIFUbC-electricity'!$A9,'Industry Fuel Use'!$B$2:$B$49,"petroleum diesel")</f>
        <v>86052316324800</v>
      </c>
      <c r="C9" s="8">
        <f>SUMIFS('Industry Fuel Use'!E$2:E$49,'Industry Fuel Use'!$C$2:$C$49,'BIFUbC-electricity'!$A9,'Industry Fuel Use'!$B$2:$B$49,"petroleum diesel")</f>
        <v>88812919303189.375</v>
      </c>
      <c r="D9" s="8">
        <f>SUMIFS('Industry Fuel Use'!F$2:F$49,'Industry Fuel Use'!$C$2:$C$49,'BIFUbC-electricity'!$A9,'Industry Fuel Use'!$B$2:$B$49,"petroleum diesel")</f>
        <v>91347496607925.891</v>
      </c>
      <c r="E9" s="8">
        <f>SUMIFS('Industry Fuel Use'!G$2:G$49,'Industry Fuel Use'!$C$2:$C$49,'BIFUbC-electricity'!$A9,'Industry Fuel Use'!$B$2:$B$49,"petroleum diesel")</f>
        <v>93199404005478.141</v>
      </c>
      <c r="F9" s="8">
        <f>SUMIFS('Industry Fuel Use'!H$2:H$49,'Industry Fuel Use'!$C$2:$C$49,'BIFUbC-electricity'!$A9,'Industry Fuel Use'!$B$2:$B$49,"petroleum diesel")</f>
        <v>94760428608735.781</v>
      </c>
      <c r="G9" s="8">
        <f>SUMIFS('Industry Fuel Use'!I$2:I$49,'Industry Fuel Use'!$C$2:$C$49,'BIFUbC-electricity'!$A9,'Industry Fuel Use'!$B$2:$B$49,"petroleum diesel")</f>
        <v>95657989919934.828</v>
      </c>
      <c r="H9" s="8">
        <f>SUMIFS('Industry Fuel Use'!J$2:J$49,'Industry Fuel Use'!$C$2:$C$49,'BIFUbC-electricity'!$A9,'Industry Fuel Use'!$B$2:$B$49,"petroleum diesel")</f>
        <v>96408161336799.891</v>
      </c>
      <c r="I9" s="8">
        <f>SUMIFS('Industry Fuel Use'!K$2:K$49,'Industry Fuel Use'!$C$2:$C$49,'BIFUbC-electricity'!$A9,'Industry Fuel Use'!$B$2:$B$49,"petroleum diesel")</f>
        <v>97279000400867.578</v>
      </c>
      <c r="J9" s="8">
        <f>SUMIFS('Industry Fuel Use'!L$2:L$49,'Industry Fuel Use'!$C$2:$C$49,'BIFUbC-electricity'!$A9,'Industry Fuel Use'!$B$2:$B$49,"petroleum diesel")</f>
        <v>98571410749106.719</v>
      </c>
      <c r="K9" s="8">
        <f>SUMIFS('Industry Fuel Use'!M$2:M$49,'Industry Fuel Use'!$C$2:$C$49,'BIFUbC-electricity'!$A9,'Industry Fuel Use'!$B$2:$B$49,"petroleum diesel")</f>
        <v>99554984293259.875</v>
      </c>
      <c r="L9" s="8">
        <f>SUMIFS('Industry Fuel Use'!N$2:N$49,'Industry Fuel Use'!$C$2:$C$49,'BIFUbC-electricity'!$A9,'Industry Fuel Use'!$B$2:$B$49,"petroleum diesel")</f>
        <v>100227076644287.97</v>
      </c>
      <c r="M9" s="8">
        <f>SUMIFS('Industry Fuel Use'!O$2:O$49,'Industry Fuel Use'!$C$2:$C$49,'BIFUbC-electricity'!$A9,'Industry Fuel Use'!$B$2:$B$49,"petroleum diesel")</f>
        <v>100734242626302.14</v>
      </c>
      <c r="N9" s="8">
        <f>SUMIFS('Industry Fuel Use'!P$2:P$49,'Industry Fuel Use'!$C$2:$C$49,'BIFUbC-electricity'!$A9,'Industry Fuel Use'!$B$2:$B$49,"petroleum diesel")</f>
        <v>101335493186757.98</v>
      </c>
      <c r="O9" s="8">
        <f>SUMIFS('Industry Fuel Use'!Q$2:Q$49,'Industry Fuel Use'!$C$2:$C$49,'BIFUbC-electricity'!$A9,'Industry Fuel Use'!$B$2:$B$49,"petroleum diesel")</f>
        <v>101842241633660.73</v>
      </c>
      <c r="P9" s="8">
        <f>SUMIFS('Industry Fuel Use'!R$2:R$49,'Industry Fuel Use'!$C$2:$C$49,'BIFUbC-electricity'!$A9,'Industry Fuel Use'!$B$2:$B$49,"petroleum diesel")</f>
        <v>102241683556926.55</v>
      </c>
      <c r="Q9" s="8">
        <f>SUMIFS('Industry Fuel Use'!S$2:S$49,'Industry Fuel Use'!$C$2:$C$49,'BIFUbC-electricity'!$A9,'Industry Fuel Use'!$B$2:$B$49,"petroleum diesel")</f>
        <v>102613985697949.58</v>
      </c>
      <c r="R9" s="8">
        <f>SUMIFS('Industry Fuel Use'!T$2:T$49,'Industry Fuel Use'!$C$2:$C$49,'BIFUbC-electricity'!$A9,'Industry Fuel Use'!$B$2:$B$49,"petroleum diesel")</f>
        <v>103007164594543.97</v>
      </c>
      <c r="S9" s="8">
        <f>SUMIFS('Industry Fuel Use'!U$2:U$49,'Industry Fuel Use'!$C$2:$C$49,'BIFUbC-electricity'!$A9,'Industry Fuel Use'!$B$2:$B$49,"petroleum diesel")</f>
        <v>103334651300273.75</v>
      </c>
      <c r="T9" s="8">
        <f>SUMIFS('Industry Fuel Use'!V$2:V$49,'Industry Fuel Use'!$C$2:$C$49,'BIFUbC-electricity'!$A9,'Industry Fuel Use'!$B$2:$B$49,"petroleum diesel")</f>
        <v>103550656131252.33</v>
      </c>
      <c r="U9" s="8">
        <f>SUMIFS('Industry Fuel Use'!W$2:W$49,'Industry Fuel Use'!$C$2:$C$49,'BIFUbC-electricity'!$A9,'Industry Fuel Use'!$B$2:$B$49,"petroleum diesel")</f>
        <v>103669792816379.7</v>
      </c>
      <c r="V9" s="8">
        <f>SUMIFS('Industry Fuel Use'!X$2:X$49,'Industry Fuel Use'!$C$2:$C$49,'BIFUbC-electricity'!$A9,'Industry Fuel Use'!$B$2:$B$49,"petroleum diesel")</f>
        <v>103793104852621.36</v>
      </c>
      <c r="W9" s="8">
        <f>SUMIFS('Industry Fuel Use'!Y$2:Y$49,'Industry Fuel Use'!$C$2:$C$49,'BIFUbC-electricity'!$A9,'Industry Fuel Use'!$B$2:$B$49,"petroleum diesel")</f>
        <v>103903194943667.78</v>
      </c>
      <c r="X9" s="8">
        <f>SUMIFS('Industry Fuel Use'!Z$2:Z$49,'Industry Fuel Use'!$C$2:$C$49,'BIFUbC-electricity'!$A9,'Industry Fuel Use'!$B$2:$B$49,"petroleum diesel")</f>
        <v>103899854662776.34</v>
      </c>
      <c r="Y9" s="8">
        <f>SUMIFS('Industry Fuel Use'!AA$2:AA$49,'Industry Fuel Use'!$C$2:$C$49,'BIFUbC-electricity'!$A9,'Industry Fuel Use'!$B$2:$B$49,"petroleum diesel")</f>
        <v>103864224999934.53</v>
      </c>
      <c r="Z9" s="8">
        <f>SUMIFS('Industry Fuel Use'!AB$2:AB$49,'Industry Fuel Use'!$C$2:$C$49,'BIFUbC-electricity'!$A9,'Industry Fuel Use'!$B$2:$B$49,"petroleum diesel")</f>
        <v>103841956460658.38</v>
      </c>
      <c r="AA9" s="8">
        <f>SUMIFS('Industry Fuel Use'!AC$2:AC$49,'Industry Fuel Use'!$C$2:$C$49,'BIFUbC-electricity'!$A9,'Industry Fuel Use'!$B$2:$B$49,"petroleum diesel")</f>
        <v>103844600849697.42</v>
      </c>
      <c r="AB9" s="8">
        <f>SUMIFS('Industry Fuel Use'!AD$2:AD$49,'Industry Fuel Use'!$C$2:$C$49,'BIFUbC-electricity'!$A9,'Industry Fuel Use'!$B$2:$B$49,"petroleum diesel")</f>
        <v>103929025301138.05</v>
      </c>
      <c r="AC9" s="8">
        <f>SUMIFS('Industry Fuel Use'!AE$2:AE$49,'Industry Fuel Use'!$C$2:$C$49,'BIFUbC-electricity'!$A9,'Industry Fuel Use'!$B$2:$B$49,"petroleum diesel")</f>
        <v>104013518388674.75</v>
      </c>
      <c r="AD9" s="8">
        <f>SUMIFS('Industry Fuel Use'!AF$2:AF$49,'Industry Fuel Use'!$C$2:$C$49,'BIFUbC-electricity'!$A9,'Industry Fuel Use'!$B$2:$B$49,"petroleum diesel")</f>
        <v>104098080168107.88</v>
      </c>
      <c r="AE9" s="8">
        <f>SUMIFS('Industry Fuel Use'!AG$2:AG$49,'Industry Fuel Use'!$C$2:$C$49,'BIFUbC-electricity'!$A9,'Industry Fuel Use'!$B$2:$B$49,"petroleum diesel")</f>
        <v>104182710695283.14</v>
      </c>
      <c r="AF9" s="8">
        <f>SUMIFS('Industry Fuel Use'!AH$2:AH$49,'Industry Fuel Use'!$C$2:$C$49,'BIFUbC-electricity'!$A9,'Industry Fuel Use'!$B$2:$B$49,"petroleum diesel")</f>
        <v>104267410026091.66</v>
      </c>
      <c r="AG9" s="8">
        <f>SUMIFS('Industry Fuel Use'!AI$2:AI$49,'Industry Fuel Use'!$C$2:$C$49,'BIFUbC-electricity'!$A9,'Industry Fuel Use'!$B$2:$B$49,"petroleum diesel")</f>
        <v>104352178216469.97</v>
      </c>
      <c r="AH9" s="8">
        <f>SUMIFS('Industry Fuel Use'!AJ$2:AJ$49,'Industry Fuel Use'!$C$2:$C$49,'BIFUbC-electricity'!$A9,'Industry Fuel Use'!$B$2:$B$49,"petroleum diesel")</f>
        <v>104437015322400.11</v>
      </c>
      <c r="AI9" s="8">
        <f>SUMIFS('Industry Fuel Use'!AK$2:AK$49,'Industry Fuel Use'!$C$2:$C$49,'BIFUbC-electricity'!$A9,'Industry Fuel Use'!$B$2:$B$49,"petroleum diesel")</f>
        <v>104521921399909.63</v>
      </c>
      <c r="AJ9" s="8">
        <f>SUMIFS('Industry Fuel Use'!AL$2:AL$49,'Industry Fuel Use'!$C$2:$C$49,'BIFUbC-electricity'!$A9,'Industry Fuel Use'!$B$2:$B$49,"petroleum diesel")</f>
        <v>104606896505071.61</v>
      </c>
      <c r="AK9" s="8">
        <f>SUMIFS('Industry Fuel Use'!AM$2:AM$49,'Industry Fuel Use'!$C$2:$C$49,'BIFUbC-electricity'!$A9,'Industry Fuel Use'!$B$2:$B$49,"petroleum diesel")</f>
        <v>104691940694004.73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9"/>
  <sheetViews>
    <sheetView topLeftCell="B1" workbookViewId="0">
      <selection activeCell="B4" sqref="B2:AK9"/>
    </sheetView>
  </sheetViews>
  <sheetFormatPr defaultColWidth="9.140625" defaultRowHeight="15" x14ac:dyDescent="0.25"/>
  <cols>
    <col min="1" max="1" width="39.85546875" style="4" customWidth="1"/>
    <col min="2" max="2" width="11.85546875" style="4" bestFit="1" customWidth="1"/>
    <col min="3" max="16384" width="9.140625" style="4"/>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4" t="s">
        <v>6</v>
      </c>
      <c r="B2" s="8">
        <f>SUMIFS('Industry Fuel Use'!D$2:D$49,'Industry Fuel Use'!$C$2:$C$49,'BIFUbC-electricity'!$A2,'Industry Fuel Use'!$B$2:$B$49,"heat")</f>
        <v>0</v>
      </c>
      <c r="C2" s="8">
        <f>SUMIFS('Industry Fuel Use'!E$2:E$49,'Industry Fuel Use'!$C$2:$C$49,'BIFUbC-electricity'!$A2,'Industry Fuel Use'!$B$2:$B$49,"heat")</f>
        <v>0</v>
      </c>
      <c r="D2" s="8">
        <f>SUMIFS('Industry Fuel Use'!F$2:F$49,'Industry Fuel Use'!$C$2:$C$49,'BIFUbC-electricity'!$A2,'Industry Fuel Use'!$B$2:$B$49,"heat")</f>
        <v>0</v>
      </c>
      <c r="E2" s="8">
        <f>SUMIFS('Industry Fuel Use'!G$2:G$49,'Industry Fuel Use'!$C$2:$C$49,'BIFUbC-electricity'!$A2,'Industry Fuel Use'!$B$2:$B$49,"heat")</f>
        <v>0</v>
      </c>
      <c r="F2" s="8">
        <f>SUMIFS('Industry Fuel Use'!H$2:H$49,'Industry Fuel Use'!$C$2:$C$49,'BIFUbC-electricity'!$A2,'Industry Fuel Use'!$B$2:$B$49,"heat")</f>
        <v>0</v>
      </c>
      <c r="G2" s="8">
        <f>SUMIFS('Industry Fuel Use'!I$2:I$49,'Industry Fuel Use'!$C$2:$C$49,'BIFUbC-electricity'!$A2,'Industry Fuel Use'!$B$2:$B$49,"heat")</f>
        <v>0</v>
      </c>
      <c r="H2" s="8">
        <f>SUMIFS('Industry Fuel Use'!J$2:J$49,'Industry Fuel Use'!$C$2:$C$49,'BIFUbC-electricity'!$A2,'Industry Fuel Use'!$B$2:$B$49,"heat")</f>
        <v>0</v>
      </c>
      <c r="I2" s="8">
        <f>SUMIFS('Industry Fuel Use'!K$2:K$49,'Industry Fuel Use'!$C$2:$C$49,'BIFUbC-electricity'!$A2,'Industry Fuel Use'!$B$2:$B$49,"heat")</f>
        <v>0</v>
      </c>
      <c r="J2" s="8">
        <f>SUMIFS('Industry Fuel Use'!L$2:L$49,'Industry Fuel Use'!$C$2:$C$49,'BIFUbC-electricity'!$A2,'Industry Fuel Use'!$B$2:$B$49,"heat")</f>
        <v>0</v>
      </c>
      <c r="K2" s="8">
        <f>SUMIFS('Industry Fuel Use'!M$2:M$49,'Industry Fuel Use'!$C$2:$C$49,'BIFUbC-electricity'!$A2,'Industry Fuel Use'!$B$2:$B$49,"heat")</f>
        <v>0</v>
      </c>
      <c r="L2" s="8">
        <f>SUMIFS('Industry Fuel Use'!N$2:N$49,'Industry Fuel Use'!$C$2:$C$49,'BIFUbC-electricity'!$A2,'Industry Fuel Use'!$B$2:$B$49,"heat")</f>
        <v>0</v>
      </c>
      <c r="M2" s="8">
        <f>SUMIFS('Industry Fuel Use'!O$2:O$49,'Industry Fuel Use'!$C$2:$C$49,'BIFUbC-electricity'!$A2,'Industry Fuel Use'!$B$2:$B$49,"heat")</f>
        <v>0</v>
      </c>
      <c r="N2" s="8">
        <f>SUMIFS('Industry Fuel Use'!P$2:P$49,'Industry Fuel Use'!$C$2:$C$49,'BIFUbC-electricity'!$A2,'Industry Fuel Use'!$B$2:$B$49,"heat")</f>
        <v>0</v>
      </c>
      <c r="O2" s="8">
        <f>SUMIFS('Industry Fuel Use'!Q$2:Q$49,'Industry Fuel Use'!$C$2:$C$49,'BIFUbC-electricity'!$A2,'Industry Fuel Use'!$B$2:$B$49,"heat")</f>
        <v>0</v>
      </c>
      <c r="P2" s="8">
        <f>SUMIFS('Industry Fuel Use'!R$2:R$49,'Industry Fuel Use'!$C$2:$C$49,'BIFUbC-electricity'!$A2,'Industry Fuel Use'!$B$2:$B$49,"heat")</f>
        <v>0</v>
      </c>
      <c r="Q2" s="8">
        <f>SUMIFS('Industry Fuel Use'!S$2:S$49,'Industry Fuel Use'!$C$2:$C$49,'BIFUbC-electricity'!$A2,'Industry Fuel Use'!$B$2:$B$49,"heat")</f>
        <v>0</v>
      </c>
      <c r="R2" s="8">
        <f>SUMIFS('Industry Fuel Use'!T$2:T$49,'Industry Fuel Use'!$C$2:$C$49,'BIFUbC-electricity'!$A2,'Industry Fuel Use'!$B$2:$B$49,"heat")</f>
        <v>0</v>
      </c>
      <c r="S2" s="8">
        <f>SUMIFS('Industry Fuel Use'!U$2:U$49,'Industry Fuel Use'!$C$2:$C$49,'BIFUbC-electricity'!$A2,'Industry Fuel Use'!$B$2:$B$49,"heat")</f>
        <v>0</v>
      </c>
      <c r="T2" s="8">
        <f>SUMIFS('Industry Fuel Use'!V$2:V$49,'Industry Fuel Use'!$C$2:$C$49,'BIFUbC-electricity'!$A2,'Industry Fuel Use'!$B$2:$B$49,"heat")</f>
        <v>0</v>
      </c>
      <c r="U2" s="8">
        <f>SUMIFS('Industry Fuel Use'!W$2:W$49,'Industry Fuel Use'!$C$2:$C$49,'BIFUbC-electricity'!$A2,'Industry Fuel Use'!$B$2:$B$49,"heat")</f>
        <v>0</v>
      </c>
      <c r="V2" s="8">
        <f>SUMIFS('Industry Fuel Use'!X$2:X$49,'Industry Fuel Use'!$C$2:$C$49,'BIFUbC-electricity'!$A2,'Industry Fuel Use'!$B$2:$B$49,"heat")</f>
        <v>0</v>
      </c>
      <c r="W2" s="8">
        <f>SUMIFS('Industry Fuel Use'!Y$2:Y$49,'Industry Fuel Use'!$C$2:$C$49,'BIFUbC-electricity'!$A2,'Industry Fuel Use'!$B$2:$B$49,"heat")</f>
        <v>0</v>
      </c>
      <c r="X2" s="8">
        <f>SUMIFS('Industry Fuel Use'!Z$2:Z$49,'Industry Fuel Use'!$C$2:$C$49,'BIFUbC-electricity'!$A2,'Industry Fuel Use'!$B$2:$B$49,"heat")</f>
        <v>0</v>
      </c>
      <c r="Y2" s="8">
        <f>SUMIFS('Industry Fuel Use'!AA$2:AA$49,'Industry Fuel Use'!$C$2:$C$49,'BIFUbC-electricity'!$A2,'Industry Fuel Use'!$B$2:$B$49,"heat")</f>
        <v>0</v>
      </c>
      <c r="Z2" s="8">
        <f>SUMIFS('Industry Fuel Use'!AB$2:AB$49,'Industry Fuel Use'!$C$2:$C$49,'BIFUbC-electricity'!$A2,'Industry Fuel Use'!$B$2:$B$49,"heat")</f>
        <v>0</v>
      </c>
      <c r="AA2" s="8">
        <f>SUMIFS('Industry Fuel Use'!AC$2:AC$49,'Industry Fuel Use'!$C$2:$C$49,'BIFUbC-electricity'!$A2,'Industry Fuel Use'!$B$2:$B$49,"heat")</f>
        <v>0</v>
      </c>
      <c r="AB2" s="8">
        <f>SUMIFS('Industry Fuel Use'!AD$2:AD$49,'Industry Fuel Use'!$C$2:$C$49,'BIFUbC-electricity'!$A2,'Industry Fuel Use'!$B$2:$B$49,"heat")</f>
        <v>0</v>
      </c>
      <c r="AC2" s="8">
        <f>SUMIFS('Industry Fuel Use'!AE$2:AE$49,'Industry Fuel Use'!$C$2:$C$49,'BIFUbC-electricity'!$A2,'Industry Fuel Use'!$B$2:$B$49,"heat")</f>
        <v>0</v>
      </c>
      <c r="AD2" s="8">
        <f>SUMIFS('Industry Fuel Use'!AF$2:AF$49,'Industry Fuel Use'!$C$2:$C$49,'BIFUbC-electricity'!$A2,'Industry Fuel Use'!$B$2:$B$49,"heat")</f>
        <v>0</v>
      </c>
      <c r="AE2" s="8">
        <f>SUMIFS('Industry Fuel Use'!AG$2:AG$49,'Industry Fuel Use'!$C$2:$C$49,'BIFUbC-electricity'!$A2,'Industry Fuel Use'!$B$2:$B$49,"heat")</f>
        <v>0</v>
      </c>
      <c r="AF2" s="8">
        <f>SUMIFS('Industry Fuel Use'!AH$2:AH$49,'Industry Fuel Use'!$C$2:$C$49,'BIFUbC-electricity'!$A2,'Industry Fuel Use'!$B$2:$B$49,"heat")</f>
        <v>0</v>
      </c>
      <c r="AG2" s="8">
        <f>SUMIFS('Industry Fuel Use'!AI$2:AI$49,'Industry Fuel Use'!$C$2:$C$49,'BIFUbC-electricity'!$A2,'Industry Fuel Use'!$B$2:$B$49,"heat")</f>
        <v>0</v>
      </c>
      <c r="AH2" s="8">
        <f>SUMIFS('Industry Fuel Use'!AJ$2:AJ$49,'Industry Fuel Use'!$C$2:$C$49,'BIFUbC-electricity'!$A2,'Industry Fuel Use'!$B$2:$B$49,"heat")</f>
        <v>0</v>
      </c>
      <c r="AI2" s="8">
        <f>SUMIFS('Industry Fuel Use'!AK$2:AK$49,'Industry Fuel Use'!$C$2:$C$49,'BIFUbC-electricity'!$A2,'Industry Fuel Use'!$B$2:$B$49,"heat")</f>
        <v>0</v>
      </c>
      <c r="AJ2" s="8">
        <f>SUMIFS('Industry Fuel Use'!AL$2:AL$49,'Industry Fuel Use'!$C$2:$C$49,'BIFUbC-electricity'!$A2,'Industry Fuel Use'!$B$2:$B$49,"heat")</f>
        <v>0</v>
      </c>
      <c r="AK2" s="8">
        <f>SUMIFS('Industry Fuel Use'!AM$2:AM$49,'Industry Fuel Use'!$C$2:$C$49,'BIFUbC-electricity'!$A2,'Industry Fuel Use'!$B$2:$B$49,"heat")</f>
        <v>0</v>
      </c>
    </row>
    <row r="3" spans="1:37" x14ac:dyDescent="0.25">
      <c r="A3" s="4" t="s">
        <v>7</v>
      </c>
      <c r="B3" s="8">
        <f>SUMIFS('Industry Fuel Use'!D$2:D$49,'Industry Fuel Use'!$C$2:$C$49,'BIFUbC-electricity'!$A3,'Industry Fuel Use'!$B$2:$B$49,"heat")</f>
        <v>0</v>
      </c>
      <c r="C3" s="8">
        <f>SUMIFS('Industry Fuel Use'!E$2:E$49,'Industry Fuel Use'!$C$2:$C$49,'BIFUbC-electricity'!$A3,'Industry Fuel Use'!$B$2:$B$49,"heat")</f>
        <v>0</v>
      </c>
      <c r="D3" s="8">
        <f>SUMIFS('Industry Fuel Use'!F$2:F$49,'Industry Fuel Use'!$C$2:$C$49,'BIFUbC-electricity'!$A3,'Industry Fuel Use'!$B$2:$B$49,"heat")</f>
        <v>0</v>
      </c>
      <c r="E3" s="8">
        <f>SUMIFS('Industry Fuel Use'!G$2:G$49,'Industry Fuel Use'!$C$2:$C$49,'BIFUbC-electricity'!$A3,'Industry Fuel Use'!$B$2:$B$49,"heat")</f>
        <v>0</v>
      </c>
      <c r="F3" s="8">
        <f>SUMIFS('Industry Fuel Use'!H$2:H$49,'Industry Fuel Use'!$C$2:$C$49,'BIFUbC-electricity'!$A3,'Industry Fuel Use'!$B$2:$B$49,"heat")</f>
        <v>0</v>
      </c>
      <c r="G3" s="8">
        <f>SUMIFS('Industry Fuel Use'!I$2:I$49,'Industry Fuel Use'!$C$2:$C$49,'BIFUbC-electricity'!$A3,'Industry Fuel Use'!$B$2:$B$49,"heat")</f>
        <v>0</v>
      </c>
      <c r="H3" s="8">
        <f>SUMIFS('Industry Fuel Use'!J$2:J$49,'Industry Fuel Use'!$C$2:$C$49,'BIFUbC-electricity'!$A3,'Industry Fuel Use'!$B$2:$B$49,"heat")</f>
        <v>0</v>
      </c>
      <c r="I3" s="8">
        <f>SUMIFS('Industry Fuel Use'!K$2:K$49,'Industry Fuel Use'!$C$2:$C$49,'BIFUbC-electricity'!$A3,'Industry Fuel Use'!$B$2:$B$49,"heat")</f>
        <v>0</v>
      </c>
      <c r="J3" s="8">
        <f>SUMIFS('Industry Fuel Use'!L$2:L$49,'Industry Fuel Use'!$C$2:$C$49,'BIFUbC-electricity'!$A3,'Industry Fuel Use'!$B$2:$B$49,"heat")</f>
        <v>0</v>
      </c>
      <c r="K3" s="8">
        <f>SUMIFS('Industry Fuel Use'!M$2:M$49,'Industry Fuel Use'!$C$2:$C$49,'BIFUbC-electricity'!$A3,'Industry Fuel Use'!$B$2:$B$49,"heat")</f>
        <v>0</v>
      </c>
      <c r="L3" s="8">
        <f>SUMIFS('Industry Fuel Use'!N$2:N$49,'Industry Fuel Use'!$C$2:$C$49,'BIFUbC-electricity'!$A3,'Industry Fuel Use'!$B$2:$B$49,"heat")</f>
        <v>0</v>
      </c>
      <c r="M3" s="8">
        <f>SUMIFS('Industry Fuel Use'!O$2:O$49,'Industry Fuel Use'!$C$2:$C$49,'BIFUbC-electricity'!$A3,'Industry Fuel Use'!$B$2:$B$49,"heat")</f>
        <v>0</v>
      </c>
      <c r="N3" s="8">
        <f>SUMIFS('Industry Fuel Use'!P$2:P$49,'Industry Fuel Use'!$C$2:$C$49,'BIFUbC-electricity'!$A3,'Industry Fuel Use'!$B$2:$B$49,"heat")</f>
        <v>0</v>
      </c>
      <c r="O3" s="8">
        <f>SUMIFS('Industry Fuel Use'!Q$2:Q$49,'Industry Fuel Use'!$C$2:$C$49,'BIFUbC-electricity'!$A3,'Industry Fuel Use'!$B$2:$B$49,"heat")</f>
        <v>0</v>
      </c>
      <c r="P3" s="8">
        <f>SUMIFS('Industry Fuel Use'!R$2:R$49,'Industry Fuel Use'!$C$2:$C$49,'BIFUbC-electricity'!$A3,'Industry Fuel Use'!$B$2:$B$49,"heat")</f>
        <v>0</v>
      </c>
      <c r="Q3" s="8">
        <f>SUMIFS('Industry Fuel Use'!S$2:S$49,'Industry Fuel Use'!$C$2:$C$49,'BIFUbC-electricity'!$A3,'Industry Fuel Use'!$B$2:$B$49,"heat")</f>
        <v>0</v>
      </c>
      <c r="R3" s="8">
        <f>SUMIFS('Industry Fuel Use'!T$2:T$49,'Industry Fuel Use'!$C$2:$C$49,'BIFUbC-electricity'!$A3,'Industry Fuel Use'!$B$2:$B$49,"heat")</f>
        <v>0</v>
      </c>
      <c r="S3" s="8">
        <f>SUMIFS('Industry Fuel Use'!U$2:U$49,'Industry Fuel Use'!$C$2:$C$49,'BIFUbC-electricity'!$A3,'Industry Fuel Use'!$B$2:$B$49,"heat")</f>
        <v>0</v>
      </c>
      <c r="T3" s="8">
        <f>SUMIFS('Industry Fuel Use'!V$2:V$49,'Industry Fuel Use'!$C$2:$C$49,'BIFUbC-electricity'!$A3,'Industry Fuel Use'!$B$2:$B$49,"heat")</f>
        <v>0</v>
      </c>
      <c r="U3" s="8">
        <f>SUMIFS('Industry Fuel Use'!W$2:W$49,'Industry Fuel Use'!$C$2:$C$49,'BIFUbC-electricity'!$A3,'Industry Fuel Use'!$B$2:$B$49,"heat")</f>
        <v>0</v>
      </c>
      <c r="V3" s="8">
        <f>SUMIFS('Industry Fuel Use'!X$2:X$49,'Industry Fuel Use'!$C$2:$C$49,'BIFUbC-electricity'!$A3,'Industry Fuel Use'!$B$2:$B$49,"heat")</f>
        <v>0</v>
      </c>
      <c r="W3" s="8">
        <f>SUMIFS('Industry Fuel Use'!Y$2:Y$49,'Industry Fuel Use'!$C$2:$C$49,'BIFUbC-electricity'!$A3,'Industry Fuel Use'!$B$2:$B$49,"heat")</f>
        <v>0</v>
      </c>
      <c r="X3" s="8">
        <f>SUMIFS('Industry Fuel Use'!Z$2:Z$49,'Industry Fuel Use'!$C$2:$C$49,'BIFUbC-electricity'!$A3,'Industry Fuel Use'!$B$2:$B$49,"heat")</f>
        <v>0</v>
      </c>
      <c r="Y3" s="8">
        <f>SUMIFS('Industry Fuel Use'!AA$2:AA$49,'Industry Fuel Use'!$C$2:$C$49,'BIFUbC-electricity'!$A3,'Industry Fuel Use'!$B$2:$B$49,"heat")</f>
        <v>0</v>
      </c>
      <c r="Z3" s="8">
        <f>SUMIFS('Industry Fuel Use'!AB$2:AB$49,'Industry Fuel Use'!$C$2:$C$49,'BIFUbC-electricity'!$A3,'Industry Fuel Use'!$B$2:$B$49,"heat")</f>
        <v>0</v>
      </c>
      <c r="AA3" s="8">
        <f>SUMIFS('Industry Fuel Use'!AC$2:AC$49,'Industry Fuel Use'!$C$2:$C$49,'BIFUbC-electricity'!$A3,'Industry Fuel Use'!$B$2:$B$49,"heat")</f>
        <v>0</v>
      </c>
      <c r="AB3" s="8">
        <f>SUMIFS('Industry Fuel Use'!AD$2:AD$49,'Industry Fuel Use'!$C$2:$C$49,'BIFUbC-electricity'!$A3,'Industry Fuel Use'!$B$2:$B$49,"heat")</f>
        <v>0</v>
      </c>
      <c r="AC3" s="8">
        <f>SUMIFS('Industry Fuel Use'!AE$2:AE$49,'Industry Fuel Use'!$C$2:$C$49,'BIFUbC-electricity'!$A3,'Industry Fuel Use'!$B$2:$B$49,"heat")</f>
        <v>0</v>
      </c>
      <c r="AD3" s="8">
        <f>SUMIFS('Industry Fuel Use'!AF$2:AF$49,'Industry Fuel Use'!$C$2:$C$49,'BIFUbC-electricity'!$A3,'Industry Fuel Use'!$B$2:$B$49,"heat")</f>
        <v>0</v>
      </c>
      <c r="AE3" s="8">
        <f>SUMIFS('Industry Fuel Use'!AG$2:AG$49,'Industry Fuel Use'!$C$2:$C$49,'BIFUbC-electricity'!$A3,'Industry Fuel Use'!$B$2:$B$49,"heat")</f>
        <v>0</v>
      </c>
      <c r="AF3" s="8">
        <f>SUMIFS('Industry Fuel Use'!AH$2:AH$49,'Industry Fuel Use'!$C$2:$C$49,'BIFUbC-electricity'!$A3,'Industry Fuel Use'!$B$2:$B$49,"heat")</f>
        <v>0</v>
      </c>
      <c r="AG3" s="8">
        <f>SUMIFS('Industry Fuel Use'!AI$2:AI$49,'Industry Fuel Use'!$C$2:$C$49,'BIFUbC-electricity'!$A3,'Industry Fuel Use'!$B$2:$B$49,"heat")</f>
        <v>0</v>
      </c>
      <c r="AH3" s="8">
        <f>SUMIFS('Industry Fuel Use'!AJ$2:AJ$49,'Industry Fuel Use'!$C$2:$C$49,'BIFUbC-electricity'!$A3,'Industry Fuel Use'!$B$2:$B$49,"heat")</f>
        <v>0</v>
      </c>
      <c r="AI3" s="8">
        <f>SUMIFS('Industry Fuel Use'!AK$2:AK$49,'Industry Fuel Use'!$C$2:$C$49,'BIFUbC-electricity'!$A3,'Industry Fuel Use'!$B$2:$B$49,"heat")</f>
        <v>0</v>
      </c>
      <c r="AJ3" s="8">
        <f>SUMIFS('Industry Fuel Use'!AL$2:AL$49,'Industry Fuel Use'!$C$2:$C$49,'BIFUbC-electricity'!$A3,'Industry Fuel Use'!$B$2:$B$49,"heat")</f>
        <v>0</v>
      </c>
      <c r="AK3" s="8">
        <f>SUMIFS('Industry Fuel Use'!AM$2:AM$49,'Industry Fuel Use'!$C$2:$C$49,'BIFUbC-electricity'!$A3,'Industry Fuel Use'!$B$2:$B$49,"heat")</f>
        <v>0</v>
      </c>
    </row>
    <row r="4" spans="1:37" x14ac:dyDescent="0.25">
      <c r="A4" s="4" t="s">
        <v>8</v>
      </c>
      <c r="B4" s="8">
        <f>SUMIFS('Industry Fuel Use'!D$2:D$49,'Industry Fuel Use'!$C$2:$C$49,'BIFUbC-electricity'!$A4,'Industry Fuel Use'!$B$2:$B$49,"heat")</f>
        <v>0</v>
      </c>
      <c r="C4" s="8">
        <f>SUMIFS('Industry Fuel Use'!E$2:E$49,'Industry Fuel Use'!$C$2:$C$49,'BIFUbC-electricity'!$A4,'Industry Fuel Use'!$B$2:$B$49,"heat")</f>
        <v>0</v>
      </c>
      <c r="D4" s="8">
        <f>SUMIFS('Industry Fuel Use'!F$2:F$49,'Industry Fuel Use'!$C$2:$C$49,'BIFUbC-electricity'!$A4,'Industry Fuel Use'!$B$2:$B$49,"heat")</f>
        <v>0</v>
      </c>
      <c r="E4" s="8">
        <f>SUMIFS('Industry Fuel Use'!G$2:G$49,'Industry Fuel Use'!$C$2:$C$49,'BIFUbC-electricity'!$A4,'Industry Fuel Use'!$B$2:$B$49,"heat")</f>
        <v>0</v>
      </c>
      <c r="F4" s="8">
        <f>SUMIFS('Industry Fuel Use'!H$2:H$49,'Industry Fuel Use'!$C$2:$C$49,'BIFUbC-electricity'!$A4,'Industry Fuel Use'!$B$2:$B$49,"heat")</f>
        <v>0</v>
      </c>
      <c r="G4" s="8">
        <f>SUMIFS('Industry Fuel Use'!I$2:I$49,'Industry Fuel Use'!$C$2:$C$49,'BIFUbC-electricity'!$A4,'Industry Fuel Use'!$B$2:$B$49,"heat")</f>
        <v>0</v>
      </c>
      <c r="H4" s="8">
        <f>SUMIFS('Industry Fuel Use'!J$2:J$49,'Industry Fuel Use'!$C$2:$C$49,'BIFUbC-electricity'!$A4,'Industry Fuel Use'!$B$2:$B$49,"heat")</f>
        <v>0</v>
      </c>
      <c r="I4" s="8">
        <f>SUMIFS('Industry Fuel Use'!K$2:K$49,'Industry Fuel Use'!$C$2:$C$49,'BIFUbC-electricity'!$A4,'Industry Fuel Use'!$B$2:$B$49,"heat")</f>
        <v>0</v>
      </c>
      <c r="J4" s="8">
        <f>SUMIFS('Industry Fuel Use'!L$2:L$49,'Industry Fuel Use'!$C$2:$C$49,'BIFUbC-electricity'!$A4,'Industry Fuel Use'!$B$2:$B$49,"heat")</f>
        <v>0</v>
      </c>
      <c r="K4" s="8">
        <f>SUMIFS('Industry Fuel Use'!M$2:M$49,'Industry Fuel Use'!$C$2:$C$49,'BIFUbC-electricity'!$A4,'Industry Fuel Use'!$B$2:$B$49,"heat")</f>
        <v>0</v>
      </c>
      <c r="L4" s="8">
        <f>SUMIFS('Industry Fuel Use'!N$2:N$49,'Industry Fuel Use'!$C$2:$C$49,'BIFUbC-electricity'!$A4,'Industry Fuel Use'!$B$2:$B$49,"heat")</f>
        <v>0</v>
      </c>
      <c r="M4" s="8">
        <f>SUMIFS('Industry Fuel Use'!O$2:O$49,'Industry Fuel Use'!$C$2:$C$49,'BIFUbC-electricity'!$A4,'Industry Fuel Use'!$B$2:$B$49,"heat")</f>
        <v>0</v>
      </c>
      <c r="N4" s="8">
        <f>SUMIFS('Industry Fuel Use'!P$2:P$49,'Industry Fuel Use'!$C$2:$C$49,'BIFUbC-electricity'!$A4,'Industry Fuel Use'!$B$2:$B$49,"heat")</f>
        <v>0</v>
      </c>
      <c r="O4" s="8">
        <f>SUMIFS('Industry Fuel Use'!Q$2:Q$49,'Industry Fuel Use'!$C$2:$C$49,'BIFUbC-electricity'!$A4,'Industry Fuel Use'!$B$2:$B$49,"heat")</f>
        <v>0</v>
      </c>
      <c r="P4" s="8">
        <f>SUMIFS('Industry Fuel Use'!R$2:R$49,'Industry Fuel Use'!$C$2:$C$49,'BIFUbC-electricity'!$A4,'Industry Fuel Use'!$B$2:$B$49,"heat")</f>
        <v>0</v>
      </c>
      <c r="Q4" s="8">
        <f>SUMIFS('Industry Fuel Use'!S$2:S$49,'Industry Fuel Use'!$C$2:$C$49,'BIFUbC-electricity'!$A4,'Industry Fuel Use'!$B$2:$B$49,"heat")</f>
        <v>0</v>
      </c>
      <c r="R4" s="8">
        <f>SUMIFS('Industry Fuel Use'!T$2:T$49,'Industry Fuel Use'!$C$2:$C$49,'BIFUbC-electricity'!$A4,'Industry Fuel Use'!$B$2:$B$49,"heat")</f>
        <v>0</v>
      </c>
      <c r="S4" s="8">
        <f>SUMIFS('Industry Fuel Use'!U$2:U$49,'Industry Fuel Use'!$C$2:$C$49,'BIFUbC-electricity'!$A4,'Industry Fuel Use'!$B$2:$B$49,"heat")</f>
        <v>0</v>
      </c>
      <c r="T4" s="8">
        <f>SUMIFS('Industry Fuel Use'!V$2:V$49,'Industry Fuel Use'!$C$2:$C$49,'BIFUbC-electricity'!$A4,'Industry Fuel Use'!$B$2:$B$49,"heat")</f>
        <v>0</v>
      </c>
      <c r="U4" s="8">
        <f>SUMIFS('Industry Fuel Use'!W$2:W$49,'Industry Fuel Use'!$C$2:$C$49,'BIFUbC-electricity'!$A4,'Industry Fuel Use'!$B$2:$B$49,"heat")</f>
        <v>0</v>
      </c>
      <c r="V4" s="8">
        <f>SUMIFS('Industry Fuel Use'!X$2:X$49,'Industry Fuel Use'!$C$2:$C$49,'BIFUbC-electricity'!$A4,'Industry Fuel Use'!$B$2:$B$49,"heat")</f>
        <v>0</v>
      </c>
      <c r="W4" s="8">
        <f>SUMIFS('Industry Fuel Use'!Y$2:Y$49,'Industry Fuel Use'!$C$2:$C$49,'BIFUbC-electricity'!$A4,'Industry Fuel Use'!$B$2:$B$49,"heat")</f>
        <v>0</v>
      </c>
      <c r="X4" s="8">
        <f>SUMIFS('Industry Fuel Use'!Z$2:Z$49,'Industry Fuel Use'!$C$2:$C$49,'BIFUbC-electricity'!$A4,'Industry Fuel Use'!$B$2:$B$49,"heat")</f>
        <v>0</v>
      </c>
      <c r="Y4" s="8">
        <f>SUMIFS('Industry Fuel Use'!AA$2:AA$49,'Industry Fuel Use'!$C$2:$C$49,'BIFUbC-electricity'!$A4,'Industry Fuel Use'!$B$2:$B$49,"heat")</f>
        <v>0</v>
      </c>
      <c r="Z4" s="8">
        <f>SUMIFS('Industry Fuel Use'!AB$2:AB$49,'Industry Fuel Use'!$C$2:$C$49,'BIFUbC-electricity'!$A4,'Industry Fuel Use'!$B$2:$B$49,"heat")</f>
        <v>0</v>
      </c>
      <c r="AA4" s="8">
        <f>SUMIFS('Industry Fuel Use'!AC$2:AC$49,'Industry Fuel Use'!$C$2:$C$49,'BIFUbC-electricity'!$A4,'Industry Fuel Use'!$B$2:$B$49,"heat")</f>
        <v>0</v>
      </c>
      <c r="AB4" s="8">
        <f>SUMIFS('Industry Fuel Use'!AD$2:AD$49,'Industry Fuel Use'!$C$2:$C$49,'BIFUbC-electricity'!$A4,'Industry Fuel Use'!$B$2:$B$49,"heat")</f>
        <v>0</v>
      </c>
      <c r="AC4" s="8">
        <f>SUMIFS('Industry Fuel Use'!AE$2:AE$49,'Industry Fuel Use'!$C$2:$C$49,'BIFUbC-electricity'!$A4,'Industry Fuel Use'!$B$2:$B$49,"heat")</f>
        <v>0</v>
      </c>
      <c r="AD4" s="8">
        <f>SUMIFS('Industry Fuel Use'!AF$2:AF$49,'Industry Fuel Use'!$C$2:$C$49,'BIFUbC-electricity'!$A4,'Industry Fuel Use'!$B$2:$B$49,"heat")</f>
        <v>0</v>
      </c>
      <c r="AE4" s="8">
        <f>SUMIFS('Industry Fuel Use'!AG$2:AG$49,'Industry Fuel Use'!$C$2:$C$49,'BIFUbC-electricity'!$A4,'Industry Fuel Use'!$B$2:$B$49,"heat")</f>
        <v>0</v>
      </c>
      <c r="AF4" s="8">
        <f>SUMIFS('Industry Fuel Use'!AH$2:AH$49,'Industry Fuel Use'!$C$2:$C$49,'BIFUbC-electricity'!$A4,'Industry Fuel Use'!$B$2:$B$49,"heat")</f>
        <v>0</v>
      </c>
      <c r="AG4" s="8">
        <f>SUMIFS('Industry Fuel Use'!AI$2:AI$49,'Industry Fuel Use'!$C$2:$C$49,'BIFUbC-electricity'!$A4,'Industry Fuel Use'!$B$2:$B$49,"heat")</f>
        <v>0</v>
      </c>
      <c r="AH4" s="8">
        <f>SUMIFS('Industry Fuel Use'!AJ$2:AJ$49,'Industry Fuel Use'!$C$2:$C$49,'BIFUbC-electricity'!$A4,'Industry Fuel Use'!$B$2:$B$49,"heat")</f>
        <v>0</v>
      </c>
      <c r="AI4" s="8">
        <f>SUMIFS('Industry Fuel Use'!AK$2:AK$49,'Industry Fuel Use'!$C$2:$C$49,'BIFUbC-electricity'!$A4,'Industry Fuel Use'!$B$2:$B$49,"heat")</f>
        <v>0</v>
      </c>
      <c r="AJ4" s="8">
        <f>SUMIFS('Industry Fuel Use'!AL$2:AL$49,'Industry Fuel Use'!$C$2:$C$49,'BIFUbC-electricity'!$A4,'Industry Fuel Use'!$B$2:$B$49,"heat")</f>
        <v>0</v>
      </c>
      <c r="AK4" s="8">
        <f>SUMIFS('Industry Fuel Use'!AM$2:AM$49,'Industry Fuel Use'!$C$2:$C$49,'BIFUbC-electricity'!$A4,'Industry Fuel Use'!$B$2:$B$49,"heat")</f>
        <v>0</v>
      </c>
    </row>
    <row r="5" spans="1:37" x14ac:dyDescent="0.25">
      <c r="A5" s="4" t="s">
        <v>9</v>
      </c>
      <c r="B5" s="8">
        <f>SUMIFS('Industry Fuel Use'!D$2:D$49,'Industry Fuel Use'!$C$2:$C$49,'BIFUbC-electricity'!$A5,'Industry Fuel Use'!$B$2:$B$49,"heat")</f>
        <v>11054391070560</v>
      </c>
      <c r="C5" s="8">
        <f>SUMIFS('Industry Fuel Use'!E$2:E$49,'Industry Fuel Use'!$C$2:$C$49,'BIFUbC-electricity'!$A5,'Industry Fuel Use'!$B$2:$B$49,"heat")</f>
        <v>11409021674557.744</v>
      </c>
      <c r="D5" s="8">
        <f>SUMIFS('Industry Fuel Use'!F$2:F$49,'Industry Fuel Use'!$C$2:$C$49,'BIFUbC-electricity'!$A5,'Industry Fuel Use'!$B$2:$B$49,"heat")</f>
        <v>11734616730237.248</v>
      </c>
      <c r="E5" s="8">
        <f>SUMIFS('Industry Fuel Use'!G$2:G$49,'Industry Fuel Use'!$C$2:$C$49,'BIFUbC-electricity'!$A5,'Industry Fuel Use'!$B$2:$B$49,"heat")</f>
        <v>11972515132898.904</v>
      </c>
      <c r="F5" s="8">
        <f>SUMIFS('Industry Fuel Use'!H$2:H$49,'Industry Fuel Use'!$C$2:$C$49,'BIFUbC-electricity'!$A5,'Industry Fuel Use'!$B$2:$B$49,"heat")</f>
        <v>12173046358229.822</v>
      </c>
      <c r="G5" s="8">
        <f>SUMIFS('Industry Fuel Use'!I$2:I$49,'Industry Fuel Use'!$C$2:$C$49,'BIFUbC-electricity'!$A5,'Industry Fuel Use'!$B$2:$B$49,"heat")</f>
        <v>12288348236988.654</v>
      </c>
      <c r="H5" s="8">
        <f>SUMIFS('Industry Fuel Use'!J$2:J$49,'Industry Fuel Use'!$C$2:$C$49,'BIFUbC-electricity'!$A5,'Industry Fuel Use'!$B$2:$B$49,"heat")</f>
        <v>12384716220631.094</v>
      </c>
      <c r="I5" s="8">
        <f>SUMIFS('Industry Fuel Use'!K$2:K$49,'Industry Fuel Use'!$C$2:$C$49,'BIFUbC-electricity'!$A5,'Industry Fuel Use'!$B$2:$B$49,"heat")</f>
        <v>12496585325204.523</v>
      </c>
      <c r="J5" s="8">
        <f>SUMIFS('Industry Fuel Use'!L$2:L$49,'Industry Fuel Use'!$C$2:$C$49,'BIFUbC-electricity'!$A5,'Industry Fuel Use'!$B$2:$B$49,"heat")</f>
        <v>12662610018359.201</v>
      </c>
      <c r="K5" s="8">
        <f>SUMIFS('Industry Fuel Use'!M$2:M$49,'Industry Fuel Use'!$C$2:$C$49,'BIFUbC-electricity'!$A5,'Industry Fuel Use'!$B$2:$B$49,"heat")</f>
        <v>12788961139027.316</v>
      </c>
      <c r="L5" s="8">
        <f>SUMIFS('Industry Fuel Use'!N$2:N$49,'Industry Fuel Use'!$C$2:$C$49,'BIFUbC-electricity'!$A5,'Industry Fuel Use'!$B$2:$B$49,"heat")</f>
        <v>12875298985596.77</v>
      </c>
      <c r="M5" s="8">
        <f>SUMIFS('Industry Fuel Use'!O$2:O$49,'Industry Fuel Use'!$C$2:$C$49,'BIFUbC-electricity'!$A5,'Industry Fuel Use'!$B$2:$B$49,"heat")</f>
        <v>12940450178990.658</v>
      </c>
      <c r="N5" s="8">
        <f>SUMIFS('Industry Fuel Use'!P$2:P$49,'Industry Fuel Use'!$C$2:$C$49,'BIFUbC-electricity'!$A5,'Industry Fuel Use'!$B$2:$B$49,"heat")</f>
        <v>13017687598162.334</v>
      </c>
      <c r="O5" s="8">
        <f>SUMIFS('Industry Fuel Use'!Q$2:Q$49,'Industry Fuel Use'!$C$2:$C$49,'BIFUbC-electricity'!$A5,'Industry Fuel Use'!$B$2:$B$49,"heat")</f>
        <v>13082785154459.578</v>
      </c>
      <c r="P5" s="8">
        <f>SUMIFS('Industry Fuel Use'!R$2:R$49,'Industry Fuel Use'!$C$2:$C$49,'BIFUbC-electricity'!$A5,'Industry Fuel Use'!$B$2:$B$49,"heat")</f>
        <v>13134097976918.541</v>
      </c>
      <c r="Q5" s="8">
        <f>SUMIFS('Industry Fuel Use'!S$2:S$49,'Industry Fuel Use'!$C$2:$C$49,'BIFUbC-electricity'!$A5,'Industry Fuel Use'!$B$2:$B$49,"heat")</f>
        <v>13181924388095.451</v>
      </c>
      <c r="R5" s="8">
        <f>SUMIFS('Industry Fuel Use'!T$2:T$49,'Industry Fuel Use'!$C$2:$C$49,'BIFUbC-electricity'!$A5,'Industry Fuel Use'!$B$2:$B$49,"heat")</f>
        <v>13232432654104.707</v>
      </c>
      <c r="S5" s="8">
        <f>SUMIFS('Industry Fuel Use'!U$2:U$49,'Industry Fuel Use'!$C$2:$C$49,'BIFUbC-electricity'!$A5,'Industry Fuel Use'!$B$2:$B$49,"heat")</f>
        <v>13274502016908.17</v>
      </c>
      <c r="T5" s="8">
        <f>SUMIFS('Industry Fuel Use'!V$2:V$49,'Industry Fuel Use'!$C$2:$C$49,'BIFUbC-electricity'!$A5,'Industry Fuel Use'!$B$2:$B$49,"heat")</f>
        <v>13302250274906.887</v>
      </c>
      <c r="U5" s="8">
        <f>SUMIFS('Industry Fuel Use'!W$2:W$49,'Industry Fuel Use'!$C$2:$C$49,'BIFUbC-electricity'!$A5,'Industry Fuel Use'!$B$2:$B$49,"heat")</f>
        <v>13317554726483.494</v>
      </c>
      <c r="V5" s="8">
        <f>SUMIFS('Industry Fuel Use'!X$2:X$49,'Industry Fuel Use'!$C$2:$C$49,'BIFUbC-electricity'!$A5,'Industry Fuel Use'!$B$2:$B$49,"heat")</f>
        <v>13333395549026.576</v>
      </c>
      <c r="W5" s="8">
        <f>SUMIFS('Industry Fuel Use'!Y$2:Y$49,'Industry Fuel Use'!$C$2:$C$49,'BIFUbC-electricity'!$A5,'Industry Fuel Use'!$B$2:$B$49,"heat")</f>
        <v>13347537863509.168</v>
      </c>
      <c r="X5" s="8">
        <f>SUMIFS('Industry Fuel Use'!Z$2:Z$49,'Industry Fuel Use'!$C$2:$C$49,'BIFUbC-electricity'!$A5,'Industry Fuel Use'!$B$2:$B$49,"heat")</f>
        <v>13347108766735.99</v>
      </c>
      <c r="Y5" s="8">
        <f>SUMIFS('Industry Fuel Use'!AA$2:AA$49,'Industry Fuel Use'!$C$2:$C$49,'BIFUbC-electricity'!$A5,'Industry Fuel Use'!$B$2:$B$49,"heat")</f>
        <v>13342531734488.781</v>
      </c>
      <c r="Z5" s="8">
        <f>SUMIFS('Industry Fuel Use'!AB$2:AB$49,'Industry Fuel Use'!$C$2:$C$49,'BIFUbC-electricity'!$A5,'Industry Fuel Use'!$B$2:$B$49,"heat")</f>
        <v>13339671089334.273</v>
      </c>
      <c r="AA5" s="8">
        <f>SUMIFS('Industry Fuel Use'!AC$2:AC$49,'Industry Fuel Use'!$C$2:$C$49,'BIFUbC-electricity'!$A5,'Industry Fuel Use'!$B$2:$B$49,"heat")</f>
        <v>13340010790946.373</v>
      </c>
      <c r="AB5" s="8">
        <f>SUMIFS('Industry Fuel Use'!AD$2:AD$49,'Industry Fuel Use'!$C$2:$C$49,'BIFUbC-electricity'!$A5,'Industry Fuel Use'!$B$2:$B$49,"heat")</f>
        <v>13350856064403.273</v>
      </c>
      <c r="AC5" s="8">
        <f>SUMIFS('Industry Fuel Use'!AE$2:AE$49,'Industry Fuel Use'!$C$2:$C$49,'BIFUbC-electricity'!$A5,'Industry Fuel Use'!$B$2:$B$49,"heat")</f>
        <v>13361710154941.223</v>
      </c>
      <c r="AD5" s="8">
        <f>SUMIFS('Industry Fuel Use'!AF$2:AF$49,'Industry Fuel Use'!$C$2:$C$49,'BIFUbC-electricity'!$A5,'Industry Fuel Use'!$B$2:$B$49,"heat")</f>
        <v>13372573069728.408</v>
      </c>
      <c r="AE5" s="8">
        <f>SUMIFS('Industry Fuel Use'!AG$2:AG$49,'Industry Fuel Use'!$C$2:$C$49,'BIFUbC-electricity'!$A5,'Industry Fuel Use'!$B$2:$B$49,"heat")</f>
        <v>13383444815938.84</v>
      </c>
      <c r="AF5" s="8">
        <f>SUMIFS('Industry Fuel Use'!AH$2:AH$49,'Industry Fuel Use'!$C$2:$C$49,'BIFUbC-electricity'!$A5,'Industry Fuel Use'!$B$2:$B$49,"heat")</f>
        <v>13394325400752.361</v>
      </c>
      <c r="AG5" s="8">
        <f>SUMIFS('Industry Fuel Use'!AI$2:AI$49,'Industry Fuel Use'!$C$2:$C$49,'BIFUbC-electricity'!$A5,'Industry Fuel Use'!$B$2:$B$49,"heat")</f>
        <v>13405214831354.654</v>
      </c>
      <c r="AH5" s="8">
        <f>SUMIFS('Industry Fuel Use'!AJ$2:AJ$49,'Industry Fuel Use'!$C$2:$C$49,'BIFUbC-electricity'!$A5,'Industry Fuel Use'!$B$2:$B$49,"heat")</f>
        <v>13416113114937.244</v>
      </c>
      <c r="AI5" s="8">
        <f>SUMIFS('Industry Fuel Use'!AK$2:AK$49,'Industry Fuel Use'!$C$2:$C$49,'BIFUbC-electricity'!$A5,'Industry Fuel Use'!$B$2:$B$49,"heat")</f>
        <v>13427020258697.498</v>
      </c>
      <c r="AJ5" s="8">
        <f>SUMIFS('Industry Fuel Use'!AL$2:AL$49,'Industry Fuel Use'!$C$2:$C$49,'BIFUbC-electricity'!$A5,'Industry Fuel Use'!$B$2:$B$49,"heat")</f>
        <v>13437936269838.639</v>
      </c>
      <c r="AK5" s="8">
        <f>SUMIFS('Industry Fuel Use'!AM$2:AM$49,'Industry Fuel Use'!$C$2:$C$49,'BIFUbC-electricity'!$A5,'Industry Fuel Use'!$B$2:$B$49,"heat")</f>
        <v>13448861155569.744</v>
      </c>
    </row>
    <row r="6" spans="1:37" x14ac:dyDescent="0.25">
      <c r="A6" s="4" t="s">
        <v>10</v>
      </c>
      <c r="B6" s="8">
        <f>SUMIFS('Industry Fuel Use'!D$2:D$49,'Industry Fuel Use'!$C$2:$C$49,'BIFUbC-electricity'!$A6,'Industry Fuel Use'!$B$2:$B$49,"heat")</f>
        <v>0</v>
      </c>
      <c r="C6" s="8">
        <f>SUMIFS('Industry Fuel Use'!E$2:E$49,'Industry Fuel Use'!$C$2:$C$49,'BIFUbC-electricity'!$A6,'Industry Fuel Use'!$B$2:$B$49,"heat")</f>
        <v>0</v>
      </c>
      <c r="D6" s="8">
        <f>SUMIFS('Industry Fuel Use'!F$2:F$49,'Industry Fuel Use'!$C$2:$C$49,'BIFUbC-electricity'!$A6,'Industry Fuel Use'!$B$2:$B$49,"heat")</f>
        <v>0</v>
      </c>
      <c r="E6" s="8">
        <f>SUMIFS('Industry Fuel Use'!G$2:G$49,'Industry Fuel Use'!$C$2:$C$49,'BIFUbC-electricity'!$A6,'Industry Fuel Use'!$B$2:$B$49,"heat")</f>
        <v>0</v>
      </c>
      <c r="F6" s="8">
        <f>SUMIFS('Industry Fuel Use'!H$2:H$49,'Industry Fuel Use'!$C$2:$C$49,'BIFUbC-electricity'!$A6,'Industry Fuel Use'!$B$2:$B$49,"heat")</f>
        <v>0</v>
      </c>
      <c r="G6" s="8">
        <f>SUMIFS('Industry Fuel Use'!I$2:I$49,'Industry Fuel Use'!$C$2:$C$49,'BIFUbC-electricity'!$A6,'Industry Fuel Use'!$B$2:$B$49,"heat")</f>
        <v>0</v>
      </c>
      <c r="H6" s="8">
        <f>SUMIFS('Industry Fuel Use'!J$2:J$49,'Industry Fuel Use'!$C$2:$C$49,'BIFUbC-electricity'!$A6,'Industry Fuel Use'!$B$2:$B$49,"heat")</f>
        <v>0</v>
      </c>
      <c r="I6" s="8">
        <f>SUMIFS('Industry Fuel Use'!K$2:K$49,'Industry Fuel Use'!$C$2:$C$49,'BIFUbC-electricity'!$A6,'Industry Fuel Use'!$B$2:$B$49,"heat")</f>
        <v>0</v>
      </c>
      <c r="J6" s="8">
        <f>SUMIFS('Industry Fuel Use'!L$2:L$49,'Industry Fuel Use'!$C$2:$C$49,'BIFUbC-electricity'!$A6,'Industry Fuel Use'!$B$2:$B$49,"heat")</f>
        <v>0</v>
      </c>
      <c r="K6" s="8">
        <f>SUMIFS('Industry Fuel Use'!M$2:M$49,'Industry Fuel Use'!$C$2:$C$49,'BIFUbC-electricity'!$A6,'Industry Fuel Use'!$B$2:$B$49,"heat")</f>
        <v>0</v>
      </c>
      <c r="L6" s="8">
        <f>SUMIFS('Industry Fuel Use'!N$2:N$49,'Industry Fuel Use'!$C$2:$C$49,'BIFUbC-electricity'!$A6,'Industry Fuel Use'!$B$2:$B$49,"heat")</f>
        <v>0</v>
      </c>
      <c r="M6" s="8">
        <f>SUMIFS('Industry Fuel Use'!O$2:O$49,'Industry Fuel Use'!$C$2:$C$49,'BIFUbC-electricity'!$A6,'Industry Fuel Use'!$B$2:$B$49,"heat")</f>
        <v>0</v>
      </c>
      <c r="N6" s="8">
        <f>SUMIFS('Industry Fuel Use'!P$2:P$49,'Industry Fuel Use'!$C$2:$C$49,'BIFUbC-electricity'!$A6,'Industry Fuel Use'!$B$2:$B$49,"heat")</f>
        <v>0</v>
      </c>
      <c r="O6" s="8">
        <f>SUMIFS('Industry Fuel Use'!Q$2:Q$49,'Industry Fuel Use'!$C$2:$C$49,'BIFUbC-electricity'!$A6,'Industry Fuel Use'!$B$2:$B$49,"heat")</f>
        <v>0</v>
      </c>
      <c r="P6" s="8">
        <f>SUMIFS('Industry Fuel Use'!R$2:R$49,'Industry Fuel Use'!$C$2:$C$49,'BIFUbC-electricity'!$A6,'Industry Fuel Use'!$B$2:$B$49,"heat")</f>
        <v>0</v>
      </c>
      <c r="Q6" s="8">
        <f>SUMIFS('Industry Fuel Use'!S$2:S$49,'Industry Fuel Use'!$C$2:$C$49,'BIFUbC-electricity'!$A6,'Industry Fuel Use'!$B$2:$B$49,"heat")</f>
        <v>0</v>
      </c>
      <c r="R6" s="8">
        <f>SUMIFS('Industry Fuel Use'!T$2:T$49,'Industry Fuel Use'!$C$2:$C$49,'BIFUbC-electricity'!$A6,'Industry Fuel Use'!$B$2:$B$49,"heat")</f>
        <v>0</v>
      </c>
      <c r="S6" s="8">
        <f>SUMIFS('Industry Fuel Use'!U$2:U$49,'Industry Fuel Use'!$C$2:$C$49,'BIFUbC-electricity'!$A6,'Industry Fuel Use'!$B$2:$B$49,"heat")</f>
        <v>0</v>
      </c>
      <c r="T6" s="8">
        <f>SUMIFS('Industry Fuel Use'!V$2:V$49,'Industry Fuel Use'!$C$2:$C$49,'BIFUbC-electricity'!$A6,'Industry Fuel Use'!$B$2:$B$49,"heat")</f>
        <v>0</v>
      </c>
      <c r="U6" s="8">
        <f>SUMIFS('Industry Fuel Use'!W$2:W$49,'Industry Fuel Use'!$C$2:$C$49,'BIFUbC-electricity'!$A6,'Industry Fuel Use'!$B$2:$B$49,"heat")</f>
        <v>0</v>
      </c>
      <c r="V6" s="8">
        <f>SUMIFS('Industry Fuel Use'!X$2:X$49,'Industry Fuel Use'!$C$2:$C$49,'BIFUbC-electricity'!$A6,'Industry Fuel Use'!$B$2:$B$49,"heat")</f>
        <v>0</v>
      </c>
      <c r="W6" s="8">
        <f>SUMIFS('Industry Fuel Use'!Y$2:Y$49,'Industry Fuel Use'!$C$2:$C$49,'BIFUbC-electricity'!$A6,'Industry Fuel Use'!$B$2:$B$49,"heat")</f>
        <v>0</v>
      </c>
      <c r="X6" s="8">
        <f>SUMIFS('Industry Fuel Use'!Z$2:Z$49,'Industry Fuel Use'!$C$2:$C$49,'BIFUbC-electricity'!$A6,'Industry Fuel Use'!$B$2:$B$49,"heat")</f>
        <v>0</v>
      </c>
      <c r="Y6" s="8">
        <f>SUMIFS('Industry Fuel Use'!AA$2:AA$49,'Industry Fuel Use'!$C$2:$C$49,'BIFUbC-electricity'!$A6,'Industry Fuel Use'!$B$2:$B$49,"heat")</f>
        <v>0</v>
      </c>
      <c r="Z6" s="8">
        <f>SUMIFS('Industry Fuel Use'!AB$2:AB$49,'Industry Fuel Use'!$C$2:$C$49,'BIFUbC-electricity'!$A6,'Industry Fuel Use'!$B$2:$B$49,"heat")</f>
        <v>0</v>
      </c>
      <c r="AA6" s="8">
        <f>SUMIFS('Industry Fuel Use'!AC$2:AC$49,'Industry Fuel Use'!$C$2:$C$49,'BIFUbC-electricity'!$A6,'Industry Fuel Use'!$B$2:$B$49,"heat")</f>
        <v>0</v>
      </c>
      <c r="AB6" s="8">
        <f>SUMIFS('Industry Fuel Use'!AD$2:AD$49,'Industry Fuel Use'!$C$2:$C$49,'BIFUbC-electricity'!$A6,'Industry Fuel Use'!$B$2:$B$49,"heat")</f>
        <v>0</v>
      </c>
      <c r="AC6" s="8">
        <f>SUMIFS('Industry Fuel Use'!AE$2:AE$49,'Industry Fuel Use'!$C$2:$C$49,'BIFUbC-electricity'!$A6,'Industry Fuel Use'!$B$2:$B$49,"heat")</f>
        <v>0</v>
      </c>
      <c r="AD6" s="8">
        <f>SUMIFS('Industry Fuel Use'!AF$2:AF$49,'Industry Fuel Use'!$C$2:$C$49,'BIFUbC-electricity'!$A6,'Industry Fuel Use'!$B$2:$B$49,"heat")</f>
        <v>0</v>
      </c>
      <c r="AE6" s="8">
        <f>SUMIFS('Industry Fuel Use'!AG$2:AG$49,'Industry Fuel Use'!$C$2:$C$49,'BIFUbC-electricity'!$A6,'Industry Fuel Use'!$B$2:$B$49,"heat")</f>
        <v>0</v>
      </c>
      <c r="AF6" s="8">
        <f>SUMIFS('Industry Fuel Use'!AH$2:AH$49,'Industry Fuel Use'!$C$2:$C$49,'BIFUbC-electricity'!$A6,'Industry Fuel Use'!$B$2:$B$49,"heat")</f>
        <v>0</v>
      </c>
      <c r="AG6" s="8">
        <f>SUMIFS('Industry Fuel Use'!AI$2:AI$49,'Industry Fuel Use'!$C$2:$C$49,'BIFUbC-electricity'!$A6,'Industry Fuel Use'!$B$2:$B$49,"heat")</f>
        <v>0</v>
      </c>
      <c r="AH6" s="8">
        <f>SUMIFS('Industry Fuel Use'!AJ$2:AJ$49,'Industry Fuel Use'!$C$2:$C$49,'BIFUbC-electricity'!$A6,'Industry Fuel Use'!$B$2:$B$49,"heat")</f>
        <v>0</v>
      </c>
      <c r="AI6" s="8">
        <f>SUMIFS('Industry Fuel Use'!AK$2:AK$49,'Industry Fuel Use'!$C$2:$C$49,'BIFUbC-electricity'!$A6,'Industry Fuel Use'!$B$2:$B$49,"heat")</f>
        <v>0</v>
      </c>
      <c r="AJ6" s="8">
        <f>SUMIFS('Industry Fuel Use'!AL$2:AL$49,'Industry Fuel Use'!$C$2:$C$49,'BIFUbC-electricity'!$A6,'Industry Fuel Use'!$B$2:$B$49,"heat")</f>
        <v>0</v>
      </c>
      <c r="AK6" s="8">
        <f>SUMIFS('Industry Fuel Use'!AM$2:AM$49,'Industry Fuel Use'!$C$2:$C$49,'BIFUbC-electricity'!$A6,'Industry Fuel Use'!$B$2:$B$49,"heat")</f>
        <v>0</v>
      </c>
    </row>
    <row r="7" spans="1:37" x14ac:dyDescent="0.25">
      <c r="A7" s="4" t="s">
        <v>11</v>
      </c>
      <c r="B7" s="8">
        <f>SUMIFS('Industry Fuel Use'!D$2:D$49,'Industry Fuel Use'!$C$2:$C$49,'BIFUbC-electricity'!$A7,'Industry Fuel Use'!$B$2:$B$49,"heat")</f>
        <v>0</v>
      </c>
      <c r="C7" s="8">
        <f>SUMIFS('Industry Fuel Use'!E$2:E$49,'Industry Fuel Use'!$C$2:$C$49,'BIFUbC-electricity'!$A7,'Industry Fuel Use'!$B$2:$B$49,"heat")</f>
        <v>0</v>
      </c>
      <c r="D7" s="8">
        <f>SUMIFS('Industry Fuel Use'!F$2:F$49,'Industry Fuel Use'!$C$2:$C$49,'BIFUbC-electricity'!$A7,'Industry Fuel Use'!$B$2:$B$49,"heat")</f>
        <v>0</v>
      </c>
      <c r="E7" s="8">
        <f>SUMIFS('Industry Fuel Use'!G$2:G$49,'Industry Fuel Use'!$C$2:$C$49,'BIFUbC-electricity'!$A7,'Industry Fuel Use'!$B$2:$B$49,"heat")</f>
        <v>0</v>
      </c>
      <c r="F7" s="8">
        <f>SUMIFS('Industry Fuel Use'!H$2:H$49,'Industry Fuel Use'!$C$2:$C$49,'BIFUbC-electricity'!$A7,'Industry Fuel Use'!$B$2:$B$49,"heat")</f>
        <v>0</v>
      </c>
      <c r="G7" s="8">
        <f>SUMIFS('Industry Fuel Use'!I$2:I$49,'Industry Fuel Use'!$C$2:$C$49,'BIFUbC-electricity'!$A7,'Industry Fuel Use'!$B$2:$B$49,"heat")</f>
        <v>0</v>
      </c>
      <c r="H7" s="8">
        <f>SUMIFS('Industry Fuel Use'!J$2:J$49,'Industry Fuel Use'!$C$2:$C$49,'BIFUbC-electricity'!$A7,'Industry Fuel Use'!$B$2:$B$49,"heat")</f>
        <v>0</v>
      </c>
      <c r="I7" s="8">
        <f>SUMIFS('Industry Fuel Use'!K$2:K$49,'Industry Fuel Use'!$C$2:$C$49,'BIFUbC-electricity'!$A7,'Industry Fuel Use'!$B$2:$B$49,"heat")</f>
        <v>0</v>
      </c>
      <c r="J7" s="8">
        <f>SUMIFS('Industry Fuel Use'!L$2:L$49,'Industry Fuel Use'!$C$2:$C$49,'BIFUbC-electricity'!$A7,'Industry Fuel Use'!$B$2:$B$49,"heat")</f>
        <v>0</v>
      </c>
      <c r="K7" s="8">
        <f>SUMIFS('Industry Fuel Use'!M$2:M$49,'Industry Fuel Use'!$C$2:$C$49,'BIFUbC-electricity'!$A7,'Industry Fuel Use'!$B$2:$B$49,"heat")</f>
        <v>0</v>
      </c>
      <c r="L7" s="8">
        <f>SUMIFS('Industry Fuel Use'!N$2:N$49,'Industry Fuel Use'!$C$2:$C$49,'BIFUbC-electricity'!$A7,'Industry Fuel Use'!$B$2:$B$49,"heat")</f>
        <v>0</v>
      </c>
      <c r="M7" s="8">
        <f>SUMIFS('Industry Fuel Use'!O$2:O$49,'Industry Fuel Use'!$C$2:$C$49,'BIFUbC-electricity'!$A7,'Industry Fuel Use'!$B$2:$B$49,"heat")</f>
        <v>0</v>
      </c>
      <c r="N7" s="8">
        <f>SUMIFS('Industry Fuel Use'!P$2:P$49,'Industry Fuel Use'!$C$2:$C$49,'BIFUbC-electricity'!$A7,'Industry Fuel Use'!$B$2:$B$49,"heat")</f>
        <v>0</v>
      </c>
      <c r="O7" s="8">
        <f>SUMIFS('Industry Fuel Use'!Q$2:Q$49,'Industry Fuel Use'!$C$2:$C$49,'BIFUbC-electricity'!$A7,'Industry Fuel Use'!$B$2:$B$49,"heat")</f>
        <v>0</v>
      </c>
      <c r="P7" s="8">
        <f>SUMIFS('Industry Fuel Use'!R$2:R$49,'Industry Fuel Use'!$C$2:$C$49,'BIFUbC-electricity'!$A7,'Industry Fuel Use'!$B$2:$B$49,"heat")</f>
        <v>0</v>
      </c>
      <c r="Q7" s="8">
        <f>SUMIFS('Industry Fuel Use'!S$2:S$49,'Industry Fuel Use'!$C$2:$C$49,'BIFUbC-electricity'!$A7,'Industry Fuel Use'!$B$2:$B$49,"heat")</f>
        <v>0</v>
      </c>
      <c r="R7" s="8">
        <f>SUMIFS('Industry Fuel Use'!T$2:T$49,'Industry Fuel Use'!$C$2:$C$49,'BIFUbC-electricity'!$A7,'Industry Fuel Use'!$B$2:$B$49,"heat")</f>
        <v>0</v>
      </c>
      <c r="S7" s="8">
        <f>SUMIFS('Industry Fuel Use'!U$2:U$49,'Industry Fuel Use'!$C$2:$C$49,'BIFUbC-electricity'!$A7,'Industry Fuel Use'!$B$2:$B$49,"heat")</f>
        <v>0</v>
      </c>
      <c r="T7" s="8">
        <f>SUMIFS('Industry Fuel Use'!V$2:V$49,'Industry Fuel Use'!$C$2:$C$49,'BIFUbC-electricity'!$A7,'Industry Fuel Use'!$B$2:$B$49,"heat")</f>
        <v>0</v>
      </c>
      <c r="U7" s="8">
        <f>SUMIFS('Industry Fuel Use'!W$2:W$49,'Industry Fuel Use'!$C$2:$C$49,'BIFUbC-electricity'!$A7,'Industry Fuel Use'!$B$2:$B$49,"heat")</f>
        <v>0</v>
      </c>
      <c r="V7" s="8">
        <f>SUMIFS('Industry Fuel Use'!X$2:X$49,'Industry Fuel Use'!$C$2:$C$49,'BIFUbC-electricity'!$A7,'Industry Fuel Use'!$B$2:$B$49,"heat")</f>
        <v>0</v>
      </c>
      <c r="W7" s="8">
        <f>SUMIFS('Industry Fuel Use'!Y$2:Y$49,'Industry Fuel Use'!$C$2:$C$49,'BIFUbC-electricity'!$A7,'Industry Fuel Use'!$B$2:$B$49,"heat")</f>
        <v>0</v>
      </c>
      <c r="X7" s="8">
        <f>SUMIFS('Industry Fuel Use'!Z$2:Z$49,'Industry Fuel Use'!$C$2:$C$49,'BIFUbC-electricity'!$A7,'Industry Fuel Use'!$B$2:$B$49,"heat")</f>
        <v>0</v>
      </c>
      <c r="Y7" s="8">
        <f>SUMIFS('Industry Fuel Use'!AA$2:AA$49,'Industry Fuel Use'!$C$2:$C$49,'BIFUbC-electricity'!$A7,'Industry Fuel Use'!$B$2:$B$49,"heat")</f>
        <v>0</v>
      </c>
      <c r="Z7" s="8">
        <f>SUMIFS('Industry Fuel Use'!AB$2:AB$49,'Industry Fuel Use'!$C$2:$C$49,'BIFUbC-electricity'!$A7,'Industry Fuel Use'!$B$2:$B$49,"heat")</f>
        <v>0</v>
      </c>
      <c r="AA7" s="8">
        <f>SUMIFS('Industry Fuel Use'!AC$2:AC$49,'Industry Fuel Use'!$C$2:$C$49,'BIFUbC-electricity'!$A7,'Industry Fuel Use'!$B$2:$B$49,"heat")</f>
        <v>0</v>
      </c>
      <c r="AB7" s="8">
        <f>SUMIFS('Industry Fuel Use'!AD$2:AD$49,'Industry Fuel Use'!$C$2:$C$49,'BIFUbC-electricity'!$A7,'Industry Fuel Use'!$B$2:$B$49,"heat")</f>
        <v>0</v>
      </c>
      <c r="AC7" s="8">
        <f>SUMIFS('Industry Fuel Use'!AE$2:AE$49,'Industry Fuel Use'!$C$2:$C$49,'BIFUbC-electricity'!$A7,'Industry Fuel Use'!$B$2:$B$49,"heat")</f>
        <v>0</v>
      </c>
      <c r="AD7" s="8">
        <f>SUMIFS('Industry Fuel Use'!AF$2:AF$49,'Industry Fuel Use'!$C$2:$C$49,'BIFUbC-electricity'!$A7,'Industry Fuel Use'!$B$2:$B$49,"heat")</f>
        <v>0</v>
      </c>
      <c r="AE7" s="8">
        <f>SUMIFS('Industry Fuel Use'!AG$2:AG$49,'Industry Fuel Use'!$C$2:$C$49,'BIFUbC-electricity'!$A7,'Industry Fuel Use'!$B$2:$B$49,"heat")</f>
        <v>0</v>
      </c>
      <c r="AF7" s="8">
        <f>SUMIFS('Industry Fuel Use'!AH$2:AH$49,'Industry Fuel Use'!$C$2:$C$49,'BIFUbC-electricity'!$A7,'Industry Fuel Use'!$B$2:$B$49,"heat")</f>
        <v>0</v>
      </c>
      <c r="AG7" s="8">
        <f>SUMIFS('Industry Fuel Use'!AI$2:AI$49,'Industry Fuel Use'!$C$2:$C$49,'BIFUbC-electricity'!$A7,'Industry Fuel Use'!$B$2:$B$49,"heat")</f>
        <v>0</v>
      </c>
      <c r="AH7" s="8">
        <f>SUMIFS('Industry Fuel Use'!AJ$2:AJ$49,'Industry Fuel Use'!$C$2:$C$49,'BIFUbC-electricity'!$A7,'Industry Fuel Use'!$B$2:$B$49,"heat")</f>
        <v>0</v>
      </c>
      <c r="AI7" s="8">
        <f>SUMIFS('Industry Fuel Use'!AK$2:AK$49,'Industry Fuel Use'!$C$2:$C$49,'BIFUbC-electricity'!$A7,'Industry Fuel Use'!$B$2:$B$49,"heat")</f>
        <v>0</v>
      </c>
      <c r="AJ7" s="8">
        <f>SUMIFS('Industry Fuel Use'!AL$2:AL$49,'Industry Fuel Use'!$C$2:$C$49,'BIFUbC-electricity'!$A7,'Industry Fuel Use'!$B$2:$B$49,"heat")</f>
        <v>0</v>
      </c>
      <c r="AK7" s="8">
        <f>SUMIFS('Industry Fuel Use'!AM$2:AM$49,'Industry Fuel Use'!$C$2:$C$49,'BIFUbC-electricity'!$A7,'Industry Fuel Use'!$B$2:$B$49,"heat")</f>
        <v>0</v>
      </c>
    </row>
    <row r="8" spans="1:37" x14ac:dyDescent="0.25">
      <c r="A8" s="4" t="s">
        <v>14</v>
      </c>
      <c r="B8" s="8">
        <f>SUMIFS('Industry Fuel Use'!D$2:D$49,'Industry Fuel Use'!$C$2:$C$49,'BIFUbC-electricity'!$A8,'Industry Fuel Use'!$B$2:$B$49,"heat")</f>
        <v>2843451360</v>
      </c>
      <c r="C8" s="8">
        <f>SUMIFS('Industry Fuel Use'!E$2:E$49,'Industry Fuel Use'!$C$2:$C$49,'BIFUbC-electricity'!$A8,'Industry Fuel Use'!$B$2:$B$49,"heat")</f>
        <v>2934670755.6952095</v>
      </c>
      <c r="D8" s="8">
        <f>SUMIFS('Industry Fuel Use'!F$2:F$49,'Industry Fuel Use'!$C$2:$C$49,'BIFUbC-electricity'!$A8,'Industry Fuel Use'!$B$2:$B$49,"heat")</f>
        <v>3018421520.2530861</v>
      </c>
      <c r="E8" s="8">
        <f>SUMIFS('Industry Fuel Use'!G$2:G$49,'Industry Fuel Use'!$C$2:$C$49,'BIFUbC-electricity'!$A8,'Industry Fuel Use'!$B$2:$B$49,"heat")</f>
        <v>3079614627.3425975</v>
      </c>
      <c r="F8" s="8">
        <f>SUMIFS('Industry Fuel Use'!H$2:H$49,'Industry Fuel Use'!$C$2:$C$49,'BIFUbC-electricity'!$A8,'Industry Fuel Use'!$B$2:$B$49,"heat")</f>
        <v>3131196010.8625107</v>
      </c>
      <c r="G8" s="8">
        <f>SUMIFS('Industry Fuel Use'!I$2:I$49,'Industry Fuel Use'!$C$2:$C$49,'BIFUbC-electricity'!$A8,'Industry Fuel Use'!$B$2:$B$49,"heat")</f>
        <v>3160854386.604301</v>
      </c>
      <c r="H8" s="8">
        <f>SUMIFS('Industry Fuel Use'!J$2:J$49,'Industry Fuel Use'!$C$2:$C$49,'BIFUbC-electricity'!$A8,'Industry Fuel Use'!$B$2:$B$49,"heat")</f>
        <v>3185642515.8101077</v>
      </c>
      <c r="I8" s="8">
        <f>SUMIFS('Industry Fuel Use'!K$2:K$49,'Industry Fuel Use'!$C$2:$C$49,'BIFUbC-electricity'!$A8,'Industry Fuel Use'!$B$2:$B$49,"heat")</f>
        <v>3214417900.6785192</v>
      </c>
      <c r="J8" s="8">
        <f>SUMIFS('Industry Fuel Use'!L$2:L$49,'Industry Fuel Use'!$C$2:$C$49,'BIFUbC-electricity'!$A8,'Industry Fuel Use'!$B$2:$B$49,"heat")</f>
        <v>3257123386.3566494</v>
      </c>
      <c r="K8" s="8">
        <f>SUMIFS('Industry Fuel Use'!M$2:M$49,'Industry Fuel Use'!$C$2:$C$49,'BIFUbC-electricity'!$A8,'Industry Fuel Use'!$B$2:$B$49,"heat")</f>
        <v>3289623888.9721293</v>
      </c>
      <c r="L8" s="8">
        <f>SUMIFS('Industry Fuel Use'!N$2:N$49,'Industry Fuel Use'!$C$2:$C$49,'BIFUbC-electricity'!$A8,'Industry Fuel Use'!$B$2:$B$49,"heat")</f>
        <v>3311832029.2197814</v>
      </c>
      <c r="M8" s="8">
        <f>SUMIFS('Industry Fuel Use'!O$2:O$49,'Industry Fuel Use'!$C$2:$C$49,'BIFUbC-electricity'!$A8,'Industry Fuel Use'!$B$2:$B$49,"heat")</f>
        <v>3328590460.1707945</v>
      </c>
      <c r="N8" s="8">
        <f>SUMIFS('Industry Fuel Use'!P$2:P$49,'Industry Fuel Use'!$C$2:$C$49,'BIFUbC-electricity'!$A8,'Industry Fuel Use'!$B$2:$B$49,"heat")</f>
        <v>3348457754.8218303</v>
      </c>
      <c r="O8" s="8">
        <f>SUMIFS('Industry Fuel Use'!Q$2:Q$49,'Industry Fuel Use'!$C$2:$C$49,'BIFUbC-electricity'!$A8,'Industry Fuel Use'!$B$2:$B$49,"heat")</f>
        <v>3365202389.0404477</v>
      </c>
      <c r="P8" s="8">
        <f>SUMIFS('Industry Fuel Use'!R$2:R$49,'Industry Fuel Use'!$C$2:$C$49,'BIFUbC-electricity'!$A8,'Industry Fuel Use'!$B$2:$B$49,"heat")</f>
        <v>3378401263.0331497</v>
      </c>
      <c r="Q8" s="8">
        <f>SUMIFS('Industry Fuel Use'!S$2:S$49,'Industry Fuel Use'!$C$2:$C$49,'BIFUbC-electricity'!$A8,'Industry Fuel Use'!$B$2:$B$49,"heat")</f>
        <v>3390703349.4200764</v>
      </c>
      <c r="R8" s="8">
        <f>SUMIFS('Industry Fuel Use'!T$2:T$49,'Industry Fuel Use'!$C$2:$C$49,'BIFUbC-electricity'!$A8,'Industry Fuel Use'!$B$2:$B$49,"heat")</f>
        <v>3403695272.4268308</v>
      </c>
      <c r="S8" s="8">
        <f>SUMIFS('Industry Fuel Use'!U$2:U$49,'Industry Fuel Use'!$C$2:$C$49,'BIFUbC-electricity'!$A8,'Industry Fuel Use'!$B$2:$B$49,"heat")</f>
        <v>3414516509.5365267</v>
      </c>
      <c r="T8" s="8">
        <f>SUMIFS('Industry Fuel Use'!V$2:V$49,'Industry Fuel Use'!$C$2:$C$49,'BIFUbC-electricity'!$A8,'Industry Fuel Use'!$B$2:$B$49,"heat")</f>
        <v>3421654019.096344</v>
      </c>
      <c r="U8" s="8">
        <f>SUMIFS('Industry Fuel Use'!W$2:W$49,'Industry Fuel Use'!$C$2:$C$49,'BIFUbC-electricity'!$A8,'Industry Fuel Use'!$B$2:$B$49,"heat")</f>
        <v>3425590686.74016</v>
      </c>
      <c r="V8" s="8">
        <f>SUMIFS('Industry Fuel Use'!X$2:X$49,'Industry Fuel Use'!$C$2:$C$49,'BIFUbC-electricity'!$A8,'Industry Fuel Use'!$B$2:$B$49,"heat")</f>
        <v>3429665321.707942</v>
      </c>
      <c r="W8" s="8">
        <f>SUMIFS('Industry Fuel Use'!Y$2:Y$49,'Industry Fuel Use'!$C$2:$C$49,'BIFUbC-electricity'!$A8,'Industry Fuel Use'!$B$2:$B$49,"heat")</f>
        <v>3433303060.1498327</v>
      </c>
      <c r="X8" s="8">
        <f>SUMIFS('Industry Fuel Use'!Z$2:Z$49,'Industry Fuel Use'!$C$2:$C$49,'BIFUbC-electricity'!$A8,'Industry Fuel Use'!$B$2:$B$49,"heat")</f>
        <v>3433192686.2906599</v>
      </c>
      <c r="Y8" s="8">
        <f>SUMIFS('Industry Fuel Use'!AA$2:AA$49,'Industry Fuel Use'!$C$2:$C$49,'BIFUbC-electricity'!$A8,'Industry Fuel Use'!$B$2:$B$49,"heat")</f>
        <v>3432015365.1261544</v>
      </c>
      <c r="Z8" s="8">
        <f>SUMIFS('Industry Fuel Use'!AB$2:AB$49,'Industry Fuel Use'!$C$2:$C$49,'BIFUbC-electricity'!$A8,'Industry Fuel Use'!$B$2:$B$49,"heat")</f>
        <v>3431279539.3983383</v>
      </c>
      <c r="AA8" s="8">
        <f>SUMIFS('Industry Fuel Use'!AC$2:AC$49,'Industry Fuel Use'!$C$2:$C$49,'BIFUbC-electricity'!$A8,'Industry Fuel Use'!$B$2:$B$49,"heat")</f>
        <v>3431366918.703517</v>
      </c>
      <c r="AB8" s="8">
        <f>SUMIFS('Industry Fuel Use'!AD$2:AD$49,'Industry Fuel Use'!$C$2:$C$49,'BIFUbC-electricity'!$A8,'Industry Fuel Use'!$B$2:$B$49,"heat")</f>
        <v>3434156580.0574312</v>
      </c>
      <c r="AC8" s="8">
        <f>SUMIFS('Industry Fuel Use'!AE$2:AE$49,'Industry Fuel Use'!$C$2:$C$49,'BIFUbC-electricity'!$A8,'Industry Fuel Use'!$B$2:$B$49,"heat")</f>
        <v>3436948509.3735461</v>
      </c>
      <c r="AD8" s="8">
        <f>SUMIFS('Industry Fuel Use'!AF$2:AF$49,'Industry Fuel Use'!$C$2:$C$49,'BIFUbC-electricity'!$A8,'Industry Fuel Use'!$B$2:$B$49,"heat")</f>
        <v>3439742708.4956889</v>
      </c>
      <c r="AE8" s="8">
        <f>SUMIFS('Industry Fuel Use'!AG$2:AG$49,'Industry Fuel Use'!$C$2:$C$49,'BIFUbC-electricity'!$A8,'Industry Fuel Use'!$B$2:$B$49,"heat")</f>
        <v>3442539179.2691855</v>
      </c>
      <c r="AF8" s="8">
        <f>SUMIFS('Industry Fuel Use'!AH$2:AH$49,'Industry Fuel Use'!$C$2:$C$49,'BIFUbC-electricity'!$A8,'Industry Fuel Use'!$B$2:$B$49,"heat")</f>
        <v>3445337923.5408621</v>
      </c>
      <c r="AG8" s="8">
        <f>SUMIFS('Industry Fuel Use'!AI$2:AI$49,'Industry Fuel Use'!$C$2:$C$49,'BIFUbC-electricity'!$A8,'Industry Fuel Use'!$B$2:$B$49,"heat")</f>
        <v>3448138943.1590462</v>
      </c>
      <c r="AH8" s="8">
        <f>SUMIFS('Industry Fuel Use'!AJ$2:AJ$49,'Industry Fuel Use'!$C$2:$C$49,'BIFUbC-electricity'!$A8,'Industry Fuel Use'!$B$2:$B$49,"heat")</f>
        <v>3450942239.973568</v>
      </c>
      <c r="AI8" s="8">
        <f>SUMIFS('Industry Fuel Use'!AK$2:AK$49,'Industry Fuel Use'!$C$2:$C$49,'BIFUbC-electricity'!$A8,'Industry Fuel Use'!$B$2:$B$49,"heat")</f>
        <v>3453747815.8357615</v>
      </c>
      <c r="AJ8" s="8">
        <f>SUMIFS('Industry Fuel Use'!AL$2:AL$49,'Industry Fuel Use'!$C$2:$C$49,'BIFUbC-electricity'!$A8,'Industry Fuel Use'!$B$2:$B$49,"heat")</f>
        <v>3456555672.5984659</v>
      </c>
      <c r="AK8" s="8">
        <f>SUMIFS('Industry Fuel Use'!AM$2:AM$49,'Industry Fuel Use'!$C$2:$C$49,'BIFUbC-electricity'!$A8,'Industry Fuel Use'!$B$2:$B$49,"heat")</f>
        <v>3459365812.1160269</v>
      </c>
    </row>
    <row r="9" spans="1:37" x14ac:dyDescent="0.25">
      <c r="A9" s="4" t="s">
        <v>12</v>
      </c>
      <c r="B9" s="8">
        <f>SUMIFS('Industry Fuel Use'!D$2:D$49,'Industry Fuel Use'!$C$2:$C$49,'BIFUbC-electricity'!$A9,'Industry Fuel Use'!$B$2:$B$49,"heat")</f>
        <v>11508395471040</v>
      </c>
      <c r="C9" s="8">
        <f>SUMIFS('Industry Fuel Use'!E$2:E$49,'Industry Fuel Use'!$C$2:$C$49,'BIFUbC-electricity'!$A9,'Industry Fuel Use'!$B$2:$B$49,"heat")</f>
        <v>11877590771883.746</v>
      </c>
      <c r="D9" s="8">
        <f>SUMIFS('Industry Fuel Use'!F$2:F$49,'Industry Fuel Use'!$C$2:$C$49,'BIFUbC-electricity'!$A9,'Industry Fuel Use'!$B$2:$B$49,"heat")</f>
        <v>12216558032970.99</v>
      </c>
      <c r="E9" s="8">
        <f>SUMIFS('Industry Fuel Use'!G$2:G$49,'Industry Fuel Use'!$C$2:$C$49,'BIFUbC-electricity'!$A9,'Industry Fuel Use'!$B$2:$B$49,"heat")</f>
        <v>12464226935064.607</v>
      </c>
      <c r="F9" s="8">
        <f>SUMIFS('Industry Fuel Use'!H$2:H$49,'Industry Fuel Use'!$C$2:$C$49,'BIFUbC-electricity'!$A9,'Industry Fuel Use'!$B$2:$B$49,"heat")</f>
        <v>12672993987964.203</v>
      </c>
      <c r="G9" s="8">
        <f>SUMIFS('Industry Fuel Use'!I$2:I$49,'Industry Fuel Use'!$C$2:$C$49,'BIFUbC-electricity'!$A9,'Industry Fuel Use'!$B$2:$B$49,"heat")</f>
        <v>12793031320716.475</v>
      </c>
      <c r="H9" s="8">
        <f>SUMIFS('Industry Fuel Use'!J$2:J$49,'Industry Fuel Use'!$C$2:$C$49,'BIFUbC-electricity'!$A9,'Industry Fuel Use'!$B$2:$B$49,"heat")</f>
        <v>12893357142322.109</v>
      </c>
      <c r="I9" s="8">
        <f>SUMIFS('Industry Fuel Use'!K$2:K$49,'Industry Fuel Use'!$C$2:$C$49,'BIFUbC-electricity'!$A9,'Industry Fuel Use'!$B$2:$B$49,"heat")</f>
        <v>13009820716679.525</v>
      </c>
      <c r="J9" s="8">
        <f>SUMIFS('Industry Fuel Use'!L$2:L$49,'Industry Fuel Use'!$C$2:$C$49,'BIFUbC-electricity'!$A9,'Industry Fuel Use'!$B$2:$B$49,"heat")</f>
        <v>13182664052380.811</v>
      </c>
      <c r="K9" s="8">
        <f>SUMIFS('Industry Fuel Use'!M$2:M$49,'Industry Fuel Use'!$C$2:$C$49,'BIFUbC-electricity'!$A9,'Industry Fuel Use'!$B$2:$B$49,"heat")</f>
        <v>13314204419966.531</v>
      </c>
      <c r="L9" s="8">
        <f>SUMIFS('Industry Fuel Use'!N$2:N$49,'Industry Fuel Use'!$C$2:$C$49,'BIFUbC-electricity'!$A9,'Industry Fuel Use'!$B$2:$B$49,"heat")</f>
        <v>13404088166262.195</v>
      </c>
      <c r="M9" s="8">
        <f>SUMIFS('Industry Fuel Use'!O$2:O$49,'Industry Fuel Use'!$C$2:$C$49,'BIFUbC-electricity'!$A9,'Industry Fuel Use'!$B$2:$B$49,"heat")</f>
        <v>13471915122464.594</v>
      </c>
      <c r="N9" s="8">
        <f>SUMIFS('Industry Fuel Use'!P$2:P$49,'Industry Fuel Use'!$C$2:$C$49,'BIFUbC-electricity'!$A9,'Industry Fuel Use'!$B$2:$B$49,"heat")</f>
        <v>13552324686348.889</v>
      </c>
      <c r="O9" s="8">
        <f>SUMIFS('Industry Fuel Use'!Q$2:Q$49,'Industry Fuel Use'!$C$2:$C$49,'BIFUbC-electricity'!$A9,'Industry Fuel Use'!$B$2:$B$49,"heat")</f>
        <v>13620095802576.371</v>
      </c>
      <c r="P9" s="8">
        <f>SUMIFS('Industry Fuel Use'!R$2:R$49,'Industry Fuel Use'!$C$2:$C$49,'BIFUbC-electricity'!$A9,'Industry Fuel Use'!$B$2:$B$49,"heat")</f>
        <v>13673516045249.502</v>
      </c>
      <c r="Q9" s="8">
        <f>SUMIFS('Industry Fuel Use'!S$2:S$49,'Industry Fuel Use'!$C$2:$C$49,'BIFUbC-electricity'!$A9,'Industry Fuel Use'!$B$2:$B$49,"heat")</f>
        <v>13723306689552.855</v>
      </c>
      <c r="R9" s="8">
        <f>SUMIFS('Industry Fuel Use'!T$2:T$49,'Industry Fuel Use'!$C$2:$C$49,'BIFUbC-electricity'!$A9,'Industry Fuel Use'!$B$2:$B$49,"heat")</f>
        <v>13775889332602.191</v>
      </c>
      <c r="S9" s="8">
        <f>SUMIFS('Industry Fuel Use'!U$2:U$49,'Industry Fuel Use'!$C$2:$C$49,'BIFUbC-electricity'!$A9,'Industry Fuel Use'!$B$2:$B$49,"heat")</f>
        <v>13819686486264.17</v>
      </c>
      <c r="T9" s="8">
        <f>SUMIFS('Industry Fuel Use'!V$2:V$49,'Industry Fuel Use'!$C$2:$C$49,'BIFUbC-electricity'!$A9,'Industry Fuel Use'!$B$2:$B$49,"heat")</f>
        <v>13848574366622.602</v>
      </c>
      <c r="U9" s="8">
        <f>SUMIFS('Industry Fuel Use'!W$2:W$49,'Industry Fuel Use'!$C$2:$C$49,'BIFUbC-electricity'!$A9,'Industry Fuel Use'!$B$2:$B$49,"heat")</f>
        <v>13864507372799.674</v>
      </c>
      <c r="V9" s="8">
        <f>SUMIFS('Industry Fuel Use'!X$2:X$49,'Industry Fuel Use'!$C$2:$C$49,'BIFUbC-electricity'!$A9,'Industry Fuel Use'!$B$2:$B$49,"heat")</f>
        <v>13880998778725.945</v>
      </c>
      <c r="W9" s="8">
        <f>SUMIFS('Industry Fuel Use'!Y$2:Y$49,'Industry Fuel Use'!$C$2:$C$49,'BIFUbC-electricity'!$A9,'Industry Fuel Use'!$B$2:$B$49,"heat")</f>
        <v>13895721918779.758</v>
      </c>
      <c r="X9" s="8">
        <f>SUMIFS('Industry Fuel Use'!Z$2:Z$49,'Industry Fuel Use'!$C$2:$C$49,'BIFUbC-electricity'!$A9,'Industry Fuel Use'!$B$2:$B$49,"heat")</f>
        <v>13895275198980.4</v>
      </c>
      <c r="Y9" s="8">
        <f>SUMIFS('Industry Fuel Use'!AA$2:AA$49,'Industry Fuel Use'!$C$2:$C$49,'BIFUbC-electricity'!$A9,'Industry Fuel Use'!$B$2:$B$49,"heat")</f>
        <v>13890510187787.258</v>
      </c>
      <c r="Z9" s="8">
        <f>SUMIFS('Industry Fuel Use'!AB$2:AB$49,'Industry Fuel Use'!$C$2:$C$49,'BIFUbC-electricity'!$A9,'Industry Fuel Use'!$B$2:$B$49,"heat")</f>
        <v>13887532055791.543</v>
      </c>
      <c r="AA9" s="8">
        <f>SUMIFS('Industry Fuel Use'!AC$2:AC$49,'Industry Fuel Use'!$C$2:$C$49,'BIFUbC-electricity'!$A9,'Industry Fuel Use'!$B$2:$B$49,"heat")</f>
        <v>13887885708966.035</v>
      </c>
      <c r="AB9" s="8">
        <f>SUMIFS('Industry Fuel Use'!AD$2:AD$49,'Industry Fuel Use'!$C$2:$C$49,'BIFUbC-electricity'!$A9,'Industry Fuel Use'!$B$2:$B$49,"heat")</f>
        <v>13899176398352.443</v>
      </c>
      <c r="AC9" s="8">
        <f>SUMIFS('Industry Fuel Use'!AE$2:AE$49,'Industry Fuel Use'!$C$2:$C$49,'BIFUbC-electricity'!$A9,'Industry Fuel Use'!$B$2:$B$49,"heat")</f>
        <v>13910476266937.867</v>
      </c>
      <c r="AD9" s="8">
        <f>SUMIFS('Industry Fuel Use'!AF$2:AF$49,'Industry Fuel Use'!$C$2:$C$49,'BIFUbC-electricity'!$A9,'Industry Fuel Use'!$B$2:$B$49,"heat")</f>
        <v>13921785322184.887</v>
      </c>
      <c r="AE9" s="8">
        <f>SUMIFS('Industry Fuel Use'!AG$2:AG$49,'Industry Fuel Use'!$C$2:$C$49,'BIFUbC-electricity'!$A9,'Industry Fuel Use'!$B$2:$B$49,"heat")</f>
        <v>13933103571562.152</v>
      </c>
      <c r="AF9" s="8">
        <f>SUMIFS('Industry Fuel Use'!AH$2:AH$49,'Industry Fuel Use'!$C$2:$C$49,'BIFUbC-electricity'!$A9,'Industry Fuel Use'!$B$2:$B$49,"heat")</f>
        <v>13944431022544.385</v>
      </c>
      <c r="AG9" s="8">
        <f>SUMIFS('Industry Fuel Use'!AI$2:AI$49,'Industry Fuel Use'!$C$2:$C$49,'BIFUbC-electricity'!$A9,'Industry Fuel Use'!$B$2:$B$49,"heat")</f>
        <v>13955767682612.383</v>
      </c>
      <c r="AH9" s="8">
        <f>SUMIFS('Industry Fuel Use'!AJ$2:AJ$49,'Industry Fuel Use'!$C$2:$C$49,'BIFUbC-electricity'!$A9,'Industry Fuel Use'!$B$2:$B$49,"heat")</f>
        <v>13967113559253.023</v>
      </c>
      <c r="AI9" s="8">
        <f>SUMIFS('Industry Fuel Use'!AK$2:AK$49,'Industry Fuel Use'!$C$2:$C$49,'BIFUbC-electricity'!$A9,'Industry Fuel Use'!$B$2:$B$49,"heat")</f>
        <v>13978468659959.275</v>
      </c>
      <c r="AJ9" s="8">
        <f>SUMIFS('Industry Fuel Use'!AL$2:AL$49,'Industry Fuel Use'!$C$2:$C$49,'BIFUbC-electricity'!$A9,'Industry Fuel Use'!$B$2:$B$49,"heat")</f>
        <v>13989832992230.195</v>
      </c>
      <c r="AK9" s="8">
        <f>SUMIFS('Industry Fuel Use'!AM$2:AM$49,'Industry Fuel Use'!$C$2:$C$49,'BIFUbC-electricity'!$A9,'Industry Fuel Use'!$B$2:$B$49,"heat")</f>
        <v>14001206563570.938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3"/>
  <sheetViews>
    <sheetView workbookViewId="0">
      <selection activeCell="A356" sqref="A356:H373"/>
    </sheetView>
  </sheetViews>
  <sheetFormatPr defaultRowHeight="15" x14ac:dyDescent="0.25"/>
  <sheetData>
    <row r="1" spans="1:7" x14ac:dyDescent="0.25">
      <c r="A1" s="95" t="s">
        <v>206</v>
      </c>
      <c r="B1" s="94"/>
      <c r="C1" s="94"/>
      <c r="D1" s="94"/>
      <c r="E1" s="94"/>
      <c r="F1" s="94"/>
      <c r="G1" s="94"/>
    </row>
    <row r="2" spans="1:7" ht="15.75" x14ac:dyDescent="0.25">
      <c r="A2" s="93" t="s">
        <v>19</v>
      </c>
      <c r="B2" s="94"/>
      <c r="C2" s="94"/>
      <c r="D2" s="94"/>
      <c r="E2" s="94"/>
      <c r="F2" s="94"/>
      <c r="G2" s="94"/>
    </row>
    <row r="3" spans="1:7" ht="16.5" thickBot="1" x14ac:dyDescent="0.3">
      <c r="A3" s="85" t="s">
        <v>220</v>
      </c>
      <c r="B3" s="86"/>
      <c r="C3" s="86"/>
      <c r="D3" s="86"/>
      <c r="E3" s="86"/>
      <c r="F3" s="86"/>
      <c r="G3" s="86"/>
    </row>
    <row r="4" spans="1:7" ht="15.75" thickBot="1" x14ac:dyDescent="0.3">
      <c r="A4" s="32"/>
      <c r="B4" s="33">
        <v>1990</v>
      </c>
      <c r="C4" s="33"/>
      <c r="D4" s="33">
        <v>2012</v>
      </c>
      <c r="E4" s="33">
        <v>2013</v>
      </c>
      <c r="F4" s="33">
        <v>2014</v>
      </c>
      <c r="G4" s="33">
        <v>2015</v>
      </c>
    </row>
    <row r="5" spans="1:7" ht="45.75" thickBot="1" x14ac:dyDescent="0.3">
      <c r="A5" s="34" t="s">
        <v>221</v>
      </c>
      <c r="B5" s="35">
        <v>219.4</v>
      </c>
      <c r="C5" s="36"/>
      <c r="D5" s="35">
        <v>231.1</v>
      </c>
      <c r="E5" s="35">
        <v>214.8</v>
      </c>
      <c r="F5" s="35">
        <v>231</v>
      </c>
      <c r="G5" s="35">
        <v>202.8</v>
      </c>
    </row>
    <row r="6" spans="1:7" ht="15" customHeight="1" thickBot="1" x14ac:dyDescent="0.3">
      <c r="A6" s="87" t="s">
        <v>209</v>
      </c>
      <c r="B6" s="88"/>
      <c r="C6" s="88"/>
      <c r="D6" s="88"/>
      <c r="E6" s="88"/>
      <c r="F6" s="88"/>
      <c r="G6" s="89"/>
    </row>
    <row r="7" spans="1:7" ht="15.75" thickBot="1" x14ac:dyDescent="0.3">
      <c r="A7" s="37" t="s">
        <v>23</v>
      </c>
      <c r="B7" s="38">
        <v>30</v>
      </c>
      <c r="C7" s="36"/>
      <c r="D7" s="38">
        <v>32.6</v>
      </c>
      <c r="E7" s="38" t="s">
        <v>210</v>
      </c>
      <c r="F7" s="38">
        <v>32.5</v>
      </c>
      <c r="G7" s="38">
        <v>30.7</v>
      </c>
    </row>
    <row r="8" spans="1:7" ht="15.75" thickBot="1" x14ac:dyDescent="0.3">
      <c r="A8" s="39" t="s">
        <v>111</v>
      </c>
      <c r="B8" s="38">
        <v>56.4</v>
      </c>
      <c r="C8" s="40"/>
      <c r="D8" s="38" t="s">
        <v>210</v>
      </c>
      <c r="E8" s="38" t="s">
        <v>210</v>
      </c>
      <c r="F8" s="38" t="s">
        <v>210</v>
      </c>
      <c r="G8" s="38">
        <v>76.8</v>
      </c>
    </row>
    <row r="9" spans="1:7" ht="45.75" thickBot="1" x14ac:dyDescent="0.3">
      <c r="A9" s="37" t="s">
        <v>211</v>
      </c>
      <c r="B9" s="38" t="s">
        <v>210</v>
      </c>
      <c r="C9" s="36"/>
      <c r="D9" s="38" t="s">
        <v>210</v>
      </c>
      <c r="E9" s="38" t="s">
        <v>210</v>
      </c>
      <c r="F9" s="38" t="s">
        <v>210</v>
      </c>
      <c r="G9" s="38" t="s">
        <v>210</v>
      </c>
    </row>
    <row r="10" spans="1:7" ht="23.25" thickBot="1" x14ac:dyDescent="0.3">
      <c r="A10" s="39" t="s">
        <v>212</v>
      </c>
      <c r="B10" s="38" t="s">
        <v>210</v>
      </c>
      <c r="C10" s="40"/>
      <c r="D10" s="38" t="s">
        <v>210</v>
      </c>
      <c r="E10" s="38" t="s">
        <v>210</v>
      </c>
      <c r="F10" s="38">
        <v>0.1</v>
      </c>
      <c r="G10" s="38" t="s">
        <v>210</v>
      </c>
    </row>
    <row r="11" spans="1:7" ht="45.75" thickBot="1" x14ac:dyDescent="0.3">
      <c r="A11" s="37" t="s">
        <v>213</v>
      </c>
      <c r="B11" s="38" t="s">
        <v>210</v>
      </c>
      <c r="C11" s="36"/>
      <c r="D11" s="38" t="s">
        <v>210</v>
      </c>
      <c r="E11" s="38" t="s">
        <v>210</v>
      </c>
      <c r="F11" s="38" t="s">
        <v>210</v>
      </c>
      <c r="G11" s="38" t="s">
        <v>210</v>
      </c>
    </row>
    <row r="12" spans="1:7" ht="34.5" thickBot="1" x14ac:dyDescent="0.3">
      <c r="A12" s="39" t="s">
        <v>214</v>
      </c>
      <c r="B12" s="38">
        <v>0</v>
      </c>
      <c r="C12" s="40"/>
      <c r="D12" s="38" t="s">
        <v>210</v>
      </c>
      <c r="E12" s="38" t="s">
        <v>210</v>
      </c>
      <c r="F12" s="38" t="s">
        <v>210</v>
      </c>
      <c r="G12" s="38" t="s">
        <v>210</v>
      </c>
    </row>
    <row r="13" spans="1:7" ht="15.75" thickBot="1" x14ac:dyDescent="0.3">
      <c r="A13" s="37" t="s">
        <v>22</v>
      </c>
      <c r="B13" s="38" t="s">
        <v>210</v>
      </c>
      <c r="C13" s="36"/>
      <c r="D13" s="38" t="s">
        <v>210</v>
      </c>
      <c r="E13" s="38" t="s">
        <v>210</v>
      </c>
      <c r="F13" s="38" t="s">
        <v>210</v>
      </c>
      <c r="G13" s="38" t="s">
        <v>210</v>
      </c>
    </row>
    <row r="14" spans="1:7" ht="34.5" thickBot="1" x14ac:dyDescent="0.3">
      <c r="A14" s="39" t="s">
        <v>215</v>
      </c>
      <c r="B14" s="38" t="s">
        <v>210</v>
      </c>
      <c r="C14" s="40"/>
      <c r="D14" s="38" t="s">
        <v>210</v>
      </c>
      <c r="E14" s="38" t="s">
        <v>210</v>
      </c>
      <c r="F14" s="38" t="s">
        <v>210</v>
      </c>
      <c r="G14" s="38" t="s">
        <v>210</v>
      </c>
    </row>
    <row r="15" spans="1:7" ht="45.75" thickBot="1" x14ac:dyDescent="0.3">
      <c r="A15" s="37" t="s">
        <v>216</v>
      </c>
      <c r="B15" s="38">
        <v>0</v>
      </c>
      <c r="C15" s="36"/>
      <c r="D15" s="38">
        <v>0</v>
      </c>
      <c r="E15" s="38">
        <v>0</v>
      </c>
      <c r="F15" s="38">
        <v>0</v>
      </c>
      <c r="G15" s="38">
        <v>0</v>
      </c>
    </row>
    <row r="16" spans="1:7" ht="15.75" thickBot="1" x14ac:dyDescent="0.3">
      <c r="A16" s="43" t="s">
        <v>217</v>
      </c>
      <c r="B16" s="38">
        <v>0</v>
      </c>
      <c r="C16" s="40"/>
      <c r="D16" s="38">
        <v>0</v>
      </c>
      <c r="E16" s="38">
        <v>0</v>
      </c>
      <c r="F16" s="38">
        <v>0</v>
      </c>
      <c r="G16" s="38">
        <v>0</v>
      </c>
    </row>
    <row r="18" spans="1:7" x14ac:dyDescent="0.25">
      <c r="A18" s="95" t="s">
        <v>206</v>
      </c>
      <c r="B18" s="94"/>
      <c r="C18" s="94"/>
      <c r="D18" s="94"/>
      <c r="E18" s="94"/>
      <c r="F18" s="94"/>
      <c r="G18" s="94"/>
    </row>
    <row r="19" spans="1:7" ht="15.75" x14ac:dyDescent="0.25">
      <c r="A19" s="93" t="s">
        <v>19</v>
      </c>
      <c r="B19" s="94"/>
      <c r="C19" s="94"/>
      <c r="D19" s="94"/>
      <c r="E19" s="94"/>
      <c r="F19" s="94"/>
      <c r="G19" s="94"/>
    </row>
    <row r="20" spans="1:7" ht="16.5" thickBot="1" x14ac:dyDescent="0.3">
      <c r="A20" s="85" t="s">
        <v>207</v>
      </c>
      <c r="B20" s="86"/>
      <c r="C20" s="86"/>
      <c r="D20" s="86"/>
      <c r="E20" s="86"/>
      <c r="F20" s="86"/>
      <c r="G20" s="86"/>
    </row>
    <row r="21" spans="1:7" ht="15.75" thickBot="1" x14ac:dyDescent="0.3">
      <c r="A21" s="32"/>
      <c r="B21" s="33">
        <v>1990</v>
      </c>
      <c r="C21" s="33"/>
      <c r="D21" s="33">
        <v>2012</v>
      </c>
      <c r="E21" s="33">
        <v>2013</v>
      </c>
      <c r="F21" s="33">
        <v>2014</v>
      </c>
      <c r="G21" s="33">
        <v>2015</v>
      </c>
    </row>
    <row r="22" spans="1:7" ht="102" thickBot="1" x14ac:dyDescent="0.3">
      <c r="A22" s="34" t="s">
        <v>208</v>
      </c>
      <c r="B22" s="35">
        <v>109.8</v>
      </c>
      <c r="C22" s="36"/>
      <c r="D22" s="35">
        <v>175.9</v>
      </c>
      <c r="E22" s="35">
        <v>179.4</v>
      </c>
      <c r="F22" s="35">
        <v>187.9</v>
      </c>
      <c r="G22" s="35">
        <v>184.9</v>
      </c>
    </row>
    <row r="23" spans="1:7" ht="15.75" thickBot="1" x14ac:dyDescent="0.3">
      <c r="A23" s="87" t="s">
        <v>209</v>
      </c>
      <c r="B23" s="88"/>
      <c r="C23" s="88"/>
      <c r="D23" s="88"/>
      <c r="E23" s="88"/>
      <c r="F23" s="88"/>
      <c r="G23" s="89"/>
    </row>
    <row r="24" spans="1:7" ht="15.75" thickBot="1" x14ac:dyDescent="0.3">
      <c r="A24" s="37" t="s">
        <v>23</v>
      </c>
      <c r="B24" s="38">
        <v>101</v>
      </c>
      <c r="C24" s="36"/>
      <c r="D24" s="38">
        <v>157.1</v>
      </c>
      <c r="E24" s="38">
        <v>160.9</v>
      </c>
      <c r="F24" s="38">
        <v>163.69999999999999</v>
      </c>
      <c r="G24" s="38">
        <v>162.80000000000001</v>
      </c>
    </row>
    <row r="25" spans="1:7" ht="15.75" thickBot="1" x14ac:dyDescent="0.3">
      <c r="A25" s="39" t="s">
        <v>111</v>
      </c>
      <c r="B25" s="38">
        <v>5.0999999999999996</v>
      </c>
      <c r="C25" s="40"/>
      <c r="D25" s="38" t="s">
        <v>210</v>
      </c>
      <c r="E25" s="38" t="s">
        <v>210</v>
      </c>
      <c r="F25" s="38" t="s">
        <v>210</v>
      </c>
      <c r="G25" s="38" t="s">
        <v>210</v>
      </c>
    </row>
    <row r="26" spans="1:7" ht="45.75" thickBot="1" x14ac:dyDescent="0.3">
      <c r="A26" s="37" t="s">
        <v>211</v>
      </c>
      <c r="B26" s="38" t="s">
        <v>210</v>
      </c>
      <c r="C26" s="36"/>
      <c r="D26" s="38" t="s">
        <v>210</v>
      </c>
      <c r="E26" s="38" t="s">
        <v>210</v>
      </c>
      <c r="F26" s="38" t="s">
        <v>210</v>
      </c>
      <c r="G26" s="38" t="s">
        <v>210</v>
      </c>
    </row>
    <row r="27" spans="1:7" ht="23.25" thickBot="1" x14ac:dyDescent="0.3">
      <c r="A27" s="39" t="s">
        <v>212</v>
      </c>
      <c r="B27" s="38">
        <v>3.5</v>
      </c>
      <c r="C27" s="40"/>
      <c r="D27" s="38" t="s">
        <v>210</v>
      </c>
      <c r="E27" s="38" t="s">
        <v>210</v>
      </c>
      <c r="F27" s="38" t="s">
        <v>210</v>
      </c>
      <c r="G27" s="38" t="s">
        <v>210</v>
      </c>
    </row>
    <row r="28" spans="1:7" ht="45.75" thickBot="1" x14ac:dyDescent="0.3">
      <c r="A28" s="37" t="s">
        <v>213</v>
      </c>
      <c r="B28" s="38">
        <v>0</v>
      </c>
      <c r="C28" s="36"/>
      <c r="D28" s="38">
        <v>0</v>
      </c>
      <c r="E28" s="38">
        <v>0</v>
      </c>
      <c r="F28" s="38">
        <v>0</v>
      </c>
      <c r="G28" s="38">
        <v>0</v>
      </c>
    </row>
    <row r="29" spans="1:7" ht="34.5" thickBot="1" x14ac:dyDescent="0.3">
      <c r="A29" s="39" t="s">
        <v>214</v>
      </c>
      <c r="B29" s="38">
        <v>0</v>
      </c>
      <c r="C29" s="40"/>
      <c r="D29" s="38" t="s">
        <v>210</v>
      </c>
      <c r="E29" s="38" t="s">
        <v>210</v>
      </c>
      <c r="F29" s="38" t="s">
        <v>210</v>
      </c>
      <c r="G29" s="38" t="s">
        <v>210</v>
      </c>
    </row>
    <row r="30" spans="1:7" ht="15.75" thickBot="1" x14ac:dyDescent="0.3">
      <c r="A30" s="37" t="s">
        <v>22</v>
      </c>
      <c r="B30" s="38">
        <v>0</v>
      </c>
      <c r="C30" s="36"/>
      <c r="D30" s="38">
        <v>0</v>
      </c>
      <c r="E30" s="38">
        <v>0</v>
      </c>
      <c r="F30" s="38">
        <v>0</v>
      </c>
      <c r="G30" s="38">
        <v>0</v>
      </c>
    </row>
    <row r="31" spans="1:7" ht="34.5" thickBot="1" x14ac:dyDescent="0.3">
      <c r="A31" s="39" t="s">
        <v>215</v>
      </c>
      <c r="B31" s="38">
        <v>0</v>
      </c>
      <c r="C31" s="40"/>
      <c r="D31" s="38">
        <v>0</v>
      </c>
      <c r="E31" s="38">
        <v>0</v>
      </c>
      <c r="F31" s="38">
        <v>0</v>
      </c>
      <c r="G31" s="38">
        <v>0</v>
      </c>
    </row>
    <row r="32" spans="1:7" ht="45.75" thickBot="1" x14ac:dyDescent="0.3">
      <c r="A32" s="37" t="s">
        <v>216</v>
      </c>
      <c r="B32" s="38">
        <v>0</v>
      </c>
      <c r="C32" s="36"/>
      <c r="D32" s="38">
        <v>0</v>
      </c>
      <c r="E32" s="38">
        <v>0</v>
      </c>
      <c r="F32" s="38">
        <v>0</v>
      </c>
      <c r="G32" s="38">
        <v>0</v>
      </c>
    </row>
    <row r="33" spans="1:7" ht="15.75" thickBot="1" x14ac:dyDescent="0.3">
      <c r="A33" s="41" t="s">
        <v>217</v>
      </c>
      <c r="B33" s="38">
        <v>0</v>
      </c>
      <c r="C33" s="42"/>
      <c r="D33" s="38">
        <v>0</v>
      </c>
      <c r="E33" s="38">
        <v>0</v>
      </c>
      <c r="F33" s="38">
        <v>0</v>
      </c>
      <c r="G33" s="38">
        <v>0</v>
      </c>
    </row>
    <row r="35" spans="1:7" x14ac:dyDescent="0.25">
      <c r="A35" s="95" t="s">
        <v>206</v>
      </c>
      <c r="B35" s="94"/>
      <c r="C35" s="94"/>
      <c r="D35" s="94"/>
      <c r="E35" s="94"/>
      <c r="F35" s="94"/>
      <c r="G35" s="94"/>
    </row>
    <row r="36" spans="1:7" ht="15.75" x14ac:dyDescent="0.25">
      <c r="A36" s="93" t="s">
        <v>19</v>
      </c>
      <c r="B36" s="94"/>
      <c r="C36" s="94"/>
      <c r="D36" s="94"/>
      <c r="E36" s="94"/>
      <c r="F36" s="94"/>
      <c r="G36" s="94"/>
    </row>
    <row r="37" spans="1:7" ht="16.5" thickBot="1" x14ac:dyDescent="0.3">
      <c r="A37" s="85" t="s">
        <v>218</v>
      </c>
      <c r="B37" s="86"/>
      <c r="C37" s="86"/>
      <c r="D37" s="86"/>
      <c r="E37" s="86"/>
      <c r="F37" s="86"/>
      <c r="G37" s="86"/>
    </row>
    <row r="38" spans="1:7" ht="15.75" thickBot="1" x14ac:dyDescent="0.3">
      <c r="A38" s="32"/>
      <c r="B38" s="33">
        <v>1990</v>
      </c>
      <c r="C38" s="33"/>
      <c r="D38" s="33">
        <v>2012</v>
      </c>
      <c r="E38" s="33">
        <v>2013</v>
      </c>
      <c r="F38" s="33">
        <v>2014</v>
      </c>
      <c r="G38" s="33">
        <v>2015</v>
      </c>
    </row>
    <row r="39" spans="1:7" ht="90.75" thickBot="1" x14ac:dyDescent="0.3">
      <c r="A39" s="34" t="s">
        <v>219</v>
      </c>
      <c r="B39" s="35">
        <v>73.5</v>
      </c>
      <c r="C39" s="36"/>
      <c r="D39" s="35">
        <v>53.7</v>
      </c>
      <c r="E39" s="35">
        <v>45.9</v>
      </c>
      <c r="F39" s="35">
        <v>41.4</v>
      </c>
      <c r="G39" s="35">
        <v>45.1</v>
      </c>
    </row>
    <row r="40" spans="1:7" ht="15.75" thickBot="1" x14ac:dyDescent="0.3">
      <c r="A40" s="87" t="s">
        <v>209</v>
      </c>
      <c r="B40" s="88"/>
      <c r="C40" s="88"/>
      <c r="D40" s="88"/>
      <c r="E40" s="88"/>
      <c r="F40" s="88"/>
      <c r="G40" s="89"/>
    </row>
    <row r="41" spans="1:7" ht="15.75" thickBot="1" x14ac:dyDescent="0.3">
      <c r="A41" s="37" t="s">
        <v>23</v>
      </c>
      <c r="B41" s="38">
        <v>32.1</v>
      </c>
      <c r="C41" s="36"/>
      <c r="D41" s="38">
        <v>24.5</v>
      </c>
      <c r="E41" s="38">
        <v>18.899999999999999</v>
      </c>
      <c r="F41" s="38">
        <v>21.2</v>
      </c>
      <c r="G41" s="38">
        <v>21.2</v>
      </c>
    </row>
    <row r="42" spans="1:7" ht="15.75" thickBot="1" x14ac:dyDescent="0.3">
      <c r="A42" s="39" t="s">
        <v>111</v>
      </c>
      <c r="B42" s="38">
        <v>19.8</v>
      </c>
      <c r="C42" s="40"/>
      <c r="D42" s="38">
        <v>11.7</v>
      </c>
      <c r="E42" s="38" t="s">
        <v>210</v>
      </c>
      <c r="F42" s="38">
        <v>10.6</v>
      </c>
      <c r="G42" s="38">
        <v>14.3</v>
      </c>
    </row>
    <row r="43" spans="1:7" ht="45.75" thickBot="1" x14ac:dyDescent="0.3">
      <c r="A43" s="37" t="s">
        <v>211</v>
      </c>
      <c r="B43" s="38" t="s">
        <v>210</v>
      </c>
      <c r="C43" s="36"/>
      <c r="D43" s="38" t="s">
        <v>210</v>
      </c>
      <c r="E43" s="38">
        <v>1.5</v>
      </c>
      <c r="F43" s="38">
        <v>0.9</v>
      </c>
      <c r="G43" s="38">
        <v>0.8</v>
      </c>
    </row>
    <row r="44" spans="1:7" ht="23.25" thickBot="1" x14ac:dyDescent="0.3">
      <c r="A44" s="39" t="s">
        <v>212</v>
      </c>
      <c r="B44" s="38">
        <v>4.9000000000000004</v>
      </c>
      <c r="C44" s="40"/>
      <c r="D44" s="38" t="s">
        <v>210</v>
      </c>
      <c r="E44" s="38" t="s">
        <v>210</v>
      </c>
      <c r="F44" s="38" t="s">
        <v>210</v>
      </c>
      <c r="G44" s="38" t="s">
        <v>210</v>
      </c>
    </row>
    <row r="45" spans="1:7" ht="45.75" thickBot="1" x14ac:dyDescent="0.3">
      <c r="A45" s="37" t="s">
        <v>213</v>
      </c>
      <c r="B45" s="38">
        <v>1.7</v>
      </c>
      <c r="C45" s="36"/>
      <c r="D45" s="38" t="s">
        <v>210</v>
      </c>
      <c r="E45" s="38" t="s">
        <v>210</v>
      </c>
      <c r="F45" s="38" t="s">
        <v>210</v>
      </c>
      <c r="G45" s="38" t="s">
        <v>210</v>
      </c>
    </row>
    <row r="46" spans="1:7" ht="34.5" thickBot="1" x14ac:dyDescent="0.3">
      <c r="A46" s="39" t="s">
        <v>214</v>
      </c>
      <c r="B46" s="38">
        <v>0</v>
      </c>
      <c r="C46" s="40"/>
      <c r="D46" s="38" t="s">
        <v>210</v>
      </c>
      <c r="E46" s="38" t="s">
        <v>210</v>
      </c>
      <c r="F46" s="38" t="s">
        <v>210</v>
      </c>
      <c r="G46" s="38" t="s">
        <v>210</v>
      </c>
    </row>
    <row r="47" spans="1:7" ht="15.75" thickBot="1" x14ac:dyDescent="0.3">
      <c r="A47" s="37" t="s">
        <v>22</v>
      </c>
      <c r="B47" s="38">
        <v>12.6</v>
      </c>
      <c r="C47" s="36"/>
      <c r="D47" s="38" t="s">
        <v>210</v>
      </c>
      <c r="E47" s="38" t="s">
        <v>210</v>
      </c>
      <c r="F47" s="38" t="s">
        <v>210</v>
      </c>
      <c r="G47" s="38" t="s">
        <v>210</v>
      </c>
    </row>
    <row r="48" spans="1:7" ht="34.5" thickBot="1" x14ac:dyDescent="0.3">
      <c r="A48" s="39" t="s">
        <v>215</v>
      </c>
      <c r="B48" s="38">
        <v>1.8</v>
      </c>
      <c r="C48" s="40"/>
      <c r="D48" s="38" t="s">
        <v>210</v>
      </c>
      <c r="E48" s="38" t="s">
        <v>210</v>
      </c>
      <c r="F48" s="38" t="s">
        <v>210</v>
      </c>
      <c r="G48" s="38" t="s">
        <v>210</v>
      </c>
    </row>
    <row r="49" spans="1:9" ht="45.75" thickBot="1" x14ac:dyDescent="0.3">
      <c r="A49" s="37" t="s">
        <v>216</v>
      </c>
      <c r="B49" s="38">
        <v>0</v>
      </c>
      <c r="C49" s="36"/>
      <c r="D49" s="38">
        <v>0</v>
      </c>
      <c r="E49" s="38">
        <v>0</v>
      </c>
      <c r="F49" s="38">
        <v>0</v>
      </c>
      <c r="G49" s="38">
        <v>0</v>
      </c>
    </row>
    <row r="50" spans="1:9" ht="15.75" thickBot="1" x14ac:dyDescent="0.3">
      <c r="A50" s="41" t="s">
        <v>217</v>
      </c>
      <c r="B50" s="38">
        <v>0</v>
      </c>
      <c r="C50" s="42"/>
      <c r="D50" s="38">
        <v>0</v>
      </c>
      <c r="E50" s="38">
        <v>0</v>
      </c>
      <c r="F50" s="38">
        <v>0</v>
      </c>
      <c r="G50" s="38">
        <v>0</v>
      </c>
    </row>
    <row r="52" spans="1:9" ht="16.5" thickBot="1" x14ac:dyDescent="0.3">
      <c r="A52" s="96" t="s">
        <v>222</v>
      </c>
      <c r="B52" s="86"/>
      <c r="C52" s="86"/>
      <c r="D52" s="86"/>
      <c r="E52" s="86"/>
      <c r="F52" s="86"/>
      <c r="G52" s="86"/>
      <c r="H52" s="86"/>
      <c r="I52" s="86"/>
    </row>
    <row r="53" spans="1:9" ht="15.75" thickBot="1" x14ac:dyDescent="0.3">
      <c r="A53" s="32"/>
      <c r="B53" s="33">
        <v>1990</v>
      </c>
      <c r="C53" s="33"/>
      <c r="D53" s="33">
        <v>2010</v>
      </c>
      <c r="E53" s="33">
        <v>2011</v>
      </c>
      <c r="F53" s="33">
        <v>2012</v>
      </c>
      <c r="G53" s="33">
        <v>2013</v>
      </c>
      <c r="H53" s="33">
        <v>2014</v>
      </c>
      <c r="I53" s="33">
        <v>2015</v>
      </c>
    </row>
    <row r="54" spans="1:9" ht="79.5" thickBot="1" x14ac:dyDescent="0.3">
      <c r="A54" s="34" t="s">
        <v>223</v>
      </c>
      <c r="B54" s="35">
        <v>37.4</v>
      </c>
      <c r="C54" s="36"/>
      <c r="D54" s="35">
        <v>36.700000000000003</v>
      </c>
      <c r="E54" s="35">
        <v>39.1</v>
      </c>
      <c r="F54" s="35">
        <v>40.5</v>
      </c>
      <c r="G54" s="35">
        <v>39.4</v>
      </c>
      <c r="H54" s="35">
        <v>33.799999999999997</v>
      </c>
      <c r="I54" s="35">
        <v>31.9</v>
      </c>
    </row>
    <row r="55" spans="1:9" ht="15.75" thickBot="1" x14ac:dyDescent="0.3">
      <c r="A55" s="87" t="s">
        <v>209</v>
      </c>
      <c r="B55" s="88"/>
      <c r="C55" s="88"/>
      <c r="D55" s="88"/>
      <c r="E55" s="88"/>
      <c r="F55" s="88"/>
      <c r="G55" s="88"/>
      <c r="H55" s="88"/>
      <c r="I55" s="89"/>
    </row>
    <row r="56" spans="1:9" ht="15.75" thickBot="1" x14ac:dyDescent="0.3">
      <c r="A56" s="37" t="s">
        <v>23</v>
      </c>
      <c r="B56" s="38">
        <v>9.3000000000000007</v>
      </c>
      <c r="C56" s="36"/>
      <c r="D56" s="38">
        <v>13</v>
      </c>
      <c r="E56" s="38">
        <v>13.8</v>
      </c>
      <c r="F56" s="38">
        <v>14.5</v>
      </c>
      <c r="G56" s="38">
        <v>14.4</v>
      </c>
      <c r="H56" s="38">
        <v>12.7</v>
      </c>
      <c r="I56" s="38">
        <v>11.7</v>
      </c>
    </row>
    <row r="57" spans="1:9" ht="15.75" thickBot="1" x14ac:dyDescent="0.3">
      <c r="A57" s="39" t="s">
        <v>111</v>
      </c>
      <c r="B57" s="38">
        <v>27.1</v>
      </c>
      <c r="C57" s="40"/>
      <c r="D57" s="38">
        <v>22.4</v>
      </c>
      <c r="E57" s="38">
        <v>24</v>
      </c>
      <c r="F57" s="38">
        <v>24.7</v>
      </c>
      <c r="G57" s="38">
        <v>23.7</v>
      </c>
      <c r="H57" s="38" t="s">
        <v>210</v>
      </c>
      <c r="I57" s="38" t="s">
        <v>210</v>
      </c>
    </row>
    <row r="58" spans="1:9" ht="45.75" thickBot="1" x14ac:dyDescent="0.3">
      <c r="A58" s="37" t="s">
        <v>211</v>
      </c>
      <c r="B58" s="38">
        <v>0.2</v>
      </c>
      <c r="C58" s="36"/>
      <c r="D58" s="38" t="s">
        <v>210</v>
      </c>
      <c r="E58" s="38" t="s">
        <v>210</v>
      </c>
      <c r="F58" s="38">
        <v>0.5</v>
      </c>
      <c r="G58" s="38">
        <v>0.5</v>
      </c>
      <c r="H58" s="38" t="s">
        <v>210</v>
      </c>
      <c r="I58" s="38">
        <v>0.3</v>
      </c>
    </row>
    <row r="59" spans="1:9" ht="23.25" thickBot="1" x14ac:dyDescent="0.3">
      <c r="A59" s="39" t="s">
        <v>212</v>
      </c>
      <c r="B59" s="38">
        <v>0.2</v>
      </c>
      <c r="C59" s="40"/>
      <c r="D59" s="38" t="s">
        <v>210</v>
      </c>
      <c r="E59" s="38" t="s">
        <v>210</v>
      </c>
      <c r="F59" s="38" t="s">
        <v>210</v>
      </c>
      <c r="G59" s="38" t="s">
        <v>210</v>
      </c>
      <c r="H59" s="38" t="s">
        <v>210</v>
      </c>
      <c r="I59" s="38" t="s">
        <v>210</v>
      </c>
    </row>
    <row r="60" spans="1:9" ht="45.75" thickBot="1" x14ac:dyDescent="0.3">
      <c r="A60" s="37" t="s">
        <v>213</v>
      </c>
      <c r="B60" s="38">
        <v>0</v>
      </c>
      <c r="C60" s="36"/>
      <c r="D60" s="38">
        <v>0</v>
      </c>
      <c r="E60" s="38">
        <v>0</v>
      </c>
      <c r="F60" s="38" t="s">
        <v>210</v>
      </c>
      <c r="G60" s="38" t="s">
        <v>210</v>
      </c>
      <c r="H60" s="38">
        <v>0</v>
      </c>
      <c r="I60" s="38">
        <v>0</v>
      </c>
    </row>
    <row r="61" spans="1:9" ht="34.5" thickBot="1" x14ac:dyDescent="0.3">
      <c r="A61" s="39" t="s">
        <v>214</v>
      </c>
      <c r="B61" s="38">
        <v>0.6</v>
      </c>
      <c r="C61" s="40"/>
      <c r="D61" s="38">
        <v>0.7</v>
      </c>
      <c r="E61" s="38">
        <v>0.7</v>
      </c>
      <c r="F61" s="38">
        <v>0.8</v>
      </c>
      <c r="G61" s="38">
        <v>0.8</v>
      </c>
      <c r="H61" s="38" t="s">
        <v>210</v>
      </c>
      <c r="I61" s="38" t="s">
        <v>210</v>
      </c>
    </row>
    <row r="62" spans="1:9" ht="15.75" thickBot="1" x14ac:dyDescent="0.3">
      <c r="A62" s="37" t="s">
        <v>22</v>
      </c>
      <c r="B62" s="38">
        <v>0</v>
      </c>
      <c r="C62" s="36"/>
      <c r="D62" s="38">
        <v>0</v>
      </c>
      <c r="E62" s="38" t="s">
        <v>210</v>
      </c>
      <c r="F62" s="38" t="s">
        <v>210</v>
      </c>
      <c r="G62" s="38">
        <v>0</v>
      </c>
      <c r="H62" s="38">
        <v>0</v>
      </c>
      <c r="I62" s="38">
        <v>0</v>
      </c>
    </row>
    <row r="63" spans="1:9" ht="34.5" thickBot="1" x14ac:dyDescent="0.3">
      <c r="A63" s="39" t="s">
        <v>215</v>
      </c>
      <c r="B63" s="38">
        <v>0</v>
      </c>
      <c r="C63" s="40"/>
      <c r="D63" s="38">
        <v>0</v>
      </c>
      <c r="E63" s="38">
        <v>0</v>
      </c>
      <c r="F63" s="38">
        <v>0</v>
      </c>
      <c r="G63" s="38">
        <v>0</v>
      </c>
      <c r="H63" s="38">
        <v>0</v>
      </c>
      <c r="I63" s="38">
        <v>0</v>
      </c>
    </row>
    <row r="64" spans="1:9" ht="45.75" thickBot="1" x14ac:dyDescent="0.3">
      <c r="A64" s="37" t="s">
        <v>216</v>
      </c>
      <c r="B64" s="38">
        <v>0</v>
      </c>
      <c r="C64" s="36"/>
      <c r="D64" s="38" t="s">
        <v>210</v>
      </c>
      <c r="E64" s="38" t="s">
        <v>210</v>
      </c>
      <c r="F64" s="38" t="s">
        <v>210</v>
      </c>
      <c r="G64" s="38" t="s">
        <v>210</v>
      </c>
      <c r="H64" s="38" t="s">
        <v>210</v>
      </c>
      <c r="I64" s="38" t="s">
        <v>210</v>
      </c>
    </row>
    <row r="65" spans="1:9" ht="15.75" thickBot="1" x14ac:dyDescent="0.3">
      <c r="A65" s="41" t="s">
        <v>217</v>
      </c>
      <c r="B65" s="38">
        <v>0</v>
      </c>
      <c r="C65" s="42"/>
      <c r="D65" s="38">
        <v>0</v>
      </c>
      <c r="E65" s="38">
        <v>0</v>
      </c>
      <c r="F65" s="38">
        <v>0</v>
      </c>
      <c r="G65" s="38">
        <v>0</v>
      </c>
      <c r="H65" s="38">
        <v>0</v>
      </c>
      <c r="I65" s="38">
        <v>0</v>
      </c>
    </row>
    <row r="67" spans="1:9" x14ac:dyDescent="0.25">
      <c r="A67" s="95" t="s">
        <v>206</v>
      </c>
      <c r="B67" s="94"/>
      <c r="C67" s="94"/>
      <c r="D67" s="94"/>
      <c r="E67" s="94"/>
      <c r="F67" s="94"/>
      <c r="G67" s="94"/>
    </row>
    <row r="68" spans="1:9" ht="15.75" x14ac:dyDescent="0.25">
      <c r="A68" s="93" t="s">
        <v>19</v>
      </c>
      <c r="B68" s="94"/>
      <c r="C68" s="94"/>
      <c r="D68" s="94"/>
      <c r="E68" s="94"/>
      <c r="F68" s="94"/>
      <c r="G68" s="94"/>
    </row>
    <row r="69" spans="1:9" ht="16.5" thickBot="1" x14ac:dyDescent="0.3">
      <c r="A69" s="85" t="s">
        <v>226</v>
      </c>
      <c r="B69" s="86"/>
      <c r="C69" s="86"/>
      <c r="D69" s="86"/>
      <c r="E69" s="86"/>
      <c r="F69" s="86"/>
      <c r="G69" s="86"/>
    </row>
    <row r="70" spans="1:9" ht="15.75" thickBot="1" x14ac:dyDescent="0.3">
      <c r="A70" s="32"/>
      <c r="B70" s="33">
        <v>1990</v>
      </c>
      <c r="C70" s="33"/>
      <c r="D70" s="33">
        <v>2012</v>
      </c>
      <c r="E70" s="33">
        <v>2013</v>
      </c>
      <c r="F70" s="33">
        <v>2014</v>
      </c>
      <c r="G70" s="33">
        <v>2015</v>
      </c>
    </row>
    <row r="71" spans="1:9" ht="68.25" thickBot="1" x14ac:dyDescent="0.3">
      <c r="A71" s="34" t="s">
        <v>227</v>
      </c>
      <c r="B71" s="35">
        <v>323.3</v>
      </c>
      <c r="C71" s="36"/>
      <c r="D71" s="35">
        <v>342.8</v>
      </c>
      <c r="E71" s="35">
        <v>321</v>
      </c>
      <c r="F71" s="35">
        <v>319</v>
      </c>
      <c r="G71" s="35">
        <v>305.10000000000002</v>
      </c>
    </row>
    <row r="72" spans="1:9" ht="15.75" thickBot="1" x14ac:dyDescent="0.3">
      <c r="A72" s="87" t="s">
        <v>209</v>
      </c>
      <c r="B72" s="88"/>
      <c r="C72" s="88"/>
      <c r="D72" s="88"/>
      <c r="E72" s="88"/>
      <c r="F72" s="88"/>
      <c r="G72" s="89"/>
    </row>
    <row r="73" spans="1:9" ht="15.75" thickBot="1" x14ac:dyDescent="0.3">
      <c r="A73" s="37" t="s">
        <v>23</v>
      </c>
      <c r="B73" s="38">
        <v>20.399999999999999</v>
      </c>
      <c r="C73" s="36"/>
      <c r="D73" s="38">
        <v>19.399999999999999</v>
      </c>
      <c r="E73" s="38">
        <v>18.8</v>
      </c>
      <c r="F73" s="38">
        <v>18.5</v>
      </c>
      <c r="G73" s="38">
        <v>18.5</v>
      </c>
    </row>
    <row r="74" spans="1:9" ht="15.75" thickBot="1" x14ac:dyDescent="0.3">
      <c r="A74" s="39" t="s">
        <v>111</v>
      </c>
      <c r="B74" s="38">
        <v>48.8</v>
      </c>
      <c r="C74" s="40"/>
      <c r="D74" s="38">
        <v>61.9</v>
      </c>
      <c r="E74" s="38">
        <v>61.3</v>
      </c>
      <c r="F74" s="38" t="s">
        <v>210</v>
      </c>
      <c r="G74" s="38" t="s">
        <v>210</v>
      </c>
    </row>
    <row r="75" spans="1:9" ht="45.75" thickBot="1" x14ac:dyDescent="0.3">
      <c r="A75" s="37" t="s">
        <v>211</v>
      </c>
      <c r="B75" s="38">
        <v>9.9</v>
      </c>
      <c r="C75" s="36"/>
      <c r="D75" s="38">
        <v>1.3</v>
      </c>
      <c r="E75" s="38">
        <v>0.7</v>
      </c>
      <c r="F75" s="38" t="s">
        <v>210</v>
      </c>
      <c r="G75" s="38" t="s">
        <v>210</v>
      </c>
    </row>
    <row r="76" spans="1:9" ht="23.25" thickBot="1" x14ac:dyDescent="0.3">
      <c r="A76" s="39" t="s">
        <v>212</v>
      </c>
      <c r="B76" s="38">
        <v>40</v>
      </c>
      <c r="C76" s="40"/>
      <c r="D76" s="38">
        <v>10.6</v>
      </c>
      <c r="E76" s="38">
        <v>9.9</v>
      </c>
      <c r="F76" s="38">
        <v>9.1999999999999993</v>
      </c>
      <c r="G76" s="38" t="s">
        <v>210</v>
      </c>
    </row>
    <row r="77" spans="1:9" ht="45.75" thickBot="1" x14ac:dyDescent="0.3">
      <c r="A77" s="37" t="s">
        <v>213</v>
      </c>
      <c r="B77" s="38">
        <v>200</v>
      </c>
      <c r="C77" s="36"/>
      <c r="D77" s="38">
        <v>246.4</v>
      </c>
      <c r="E77" s="38">
        <v>227.1</v>
      </c>
      <c r="F77" s="38">
        <v>226.4</v>
      </c>
      <c r="G77" s="38">
        <v>220.1</v>
      </c>
    </row>
    <row r="78" spans="1:9" ht="34.5" thickBot="1" x14ac:dyDescent="0.3">
      <c r="A78" s="39" t="s">
        <v>214</v>
      </c>
      <c r="B78" s="38">
        <v>4.3</v>
      </c>
      <c r="C78" s="40"/>
      <c r="D78" s="38" t="s">
        <v>210</v>
      </c>
      <c r="E78" s="38" t="s">
        <v>210</v>
      </c>
      <c r="F78" s="38" t="s">
        <v>210</v>
      </c>
      <c r="G78" s="38" t="s">
        <v>210</v>
      </c>
    </row>
    <row r="79" spans="1:9" ht="15.75" thickBot="1" x14ac:dyDescent="0.3">
      <c r="A79" s="37" t="s">
        <v>22</v>
      </c>
      <c r="B79" s="38">
        <v>0</v>
      </c>
      <c r="C79" s="36"/>
      <c r="D79" s="38">
        <v>0</v>
      </c>
      <c r="E79" s="38">
        <v>0</v>
      </c>
      <c r="F79" s="38">
        <v>0</v>
      </c>
      <c r="G79" s="38">
        <v>0</v>
      </c>
    </row>
    <row r="80" spans="1:9" ht="34.5" thickBot="1" x14ac:dyDescent="0.3">
      <c r="A80" s="39" t="s">
        <v>215</v>
      </c>
      <c r="B80" s="38">
        <v>0</v>
      </c>
      <c r="C80" s="40"/>
      <c r="D80" s="38">
        <v>0</v>
      </c>
      <c r="E80" s="38">
        <v>0</v>
      </c>
      <c r="F80" s="38">
        <v>0</v>
      </c>
      <c r="G80" s="38">
        <v>0</v>
      </c>
    </row>
    <row r="81" spans="1:8" ht="45.75" thickBot="1" x14ac:dyDescent="0.3">
      <c r="A81" s="37" t="s">
        <v>216</v>
      </c>
      <c r="B81" s="38">
        <v>0</v>
      </c>
      <c r="C81" s="36"/>
      <c r="D81" s="38">
        <v>0</v>
      </c>
      <c r="E81" s="38">
        <v>0</v>
      </c>
      <c r="F81" s="38">
        <v>0</v>
      </c>
      <c r="G81" s="38">
        <v>0</v>
      </c>
    </row>
    <row r="82" spans="1:8" ht="15.75" thickBot="1" x14ac:dyDescent="0.3">
      <c r="A82" s="43" t="s">
        <v>217</v>
      </c>
      <c r="B82" s="38">
        <v>0</v>
      </c>
      <c r="C82" s="40"/>
      <c r="D82" s="38">
        <v>0</v>
      </c>
      <c r="E82" s="38">
        <v>0</v>
      </c>
      <c r="F82" s="38">
        <v>0</v>
      </c>
      <c r="G82" s="38">
        <v>0</v>
      </c>
    </row>
    <row r="84" spans="1:8" x14ac:dyDescent="0.25">
      <c r="A84" s="95" t="s">
        <v>206</v>
      </c>
      <c r="B84" s="94"/>
      <c r="C84" s="94"/>
      <c r="D84" s="94"/>
      <c r="E84" s="94"/>
      <c r="F84" s="94"/>
      <c r="G84" s="94"/>
      <c r="H84" s="94"/>
    </row>
    <row r="85" spans="1:8" ht="15.75" x14ac:dyDescent="0.25">
      <c r="A85" s="93" t="s">
        <v>19</v>
      </c>
      <c r="B85" s="94"/>
      <c r="C85" s="94"/>
      <c r="D85" s="94"/>
      <c r="E85" s="94"/>
      <c r="F85" s="94"/>
      <c r="G85" s="94"/>
      <c r="H85" s="94"/>
    </row>
    <row r="86" spans="1:8" ht="16.5" thickBot="1" x14ac:dyDescent="0.3">
      <c r="A86" s="85" t="s">
        <v>231</v>
      </c>
      <c r="B86" s="86"/>
      <c r="C86" s="86"/>
      <c r="D86" s="86"/>
      <c r="E86" s="86"/>
      <c r="F86" s="86"/>
      <c r="G86" s="86"/>
      <c r="H86" s="86"/>
    </row>
    <row r="87" spans="1:8" ht="15.75" thickBot="1" x14ac:dyDescent="0.3">
      <c r="A87" s="32"/>
      <c r="B87" s="33">
        <v>1990</v>
      </c>
      <c r="C87" s="33"/>
      <c r="D87" s="33">
        <v>2011</v>
      </c>
      <c r="E87" s="33">
        <v>2012</v>
      </c>
      <c r="F87" s="33">
        <v>2013</v>
      </c>
      <c r="G87" s="33">
        <v>2014</v>
      </c>
      <c r="H87" s="33">
        <v>2015</v>
      </c>
    </row>
    <row r="88" spans="1:8" ht="90.75" thickBot="1" x14ac:dyDescent="0.3">
      <c r="A88" s="34" t="s">
        <v>232</v>
      </c>
      <c r="B88" s="35">
        <v>36.6</v>
      </c>
      <c r="C88" s="36"/>
      <c r="D88" s="35">
        <v>26.4</v>
      </c>
      <c r="E88" s="35">
        <v>29.7</v>
      </c>
      <c r="F88" s="35">
        <v>31</v>
      </c>
      <c r="G88" s="35">
        <v>31.9</v>
      </c>
      <c r="H88" s="35">
        <v>32.299999999999997</v>
      </c>
    </row>
    <row r="89" spans="1:8" ht="15.75" thickBot="1" x14ac:dyDescent="0.3">
      <c r="A89" s="87" t="s">
        <v>209</v>
      </c>
      <c r="B89" s="88"/>
      <c r="C89" s="88"/>
      <c r="D89" s="88"/>
      <c r="E89" s="88"/>
      <c r="F89" s="88"/>
      <c r="G89" s="88"/>
      <c r="H89" s="89"/>
    </row>
    <row r="90" spans="1:8" ht="15.75" thickBot="1" x14ac:dyDescent="0.3">
      <c r="A90" s="37" t="s">
        <v>23</v>
      </c>
      <c r="B90" s="38">
        <v>22.1</v>
      </c>
      <c r="C90" s="36"/>
      <c r="D90" s="38">
        <v>13.5</v>
      </c>
      <c r="E90" s="38">
        <v>15</v>
      </c>
      <c r="F90" s="38">
        <v>15.2</v>
      </c>
      <c r="G90" s="38">
        <v>15.6</v>
      </c>
      <c r="H90" s="38">
        <v>16.399999999999999</v>
      </c>
    </row>
    <row r="91" spans="1:8" ht="15.75" thickBot="1" x14ac:dyDescent="0.3">
      <c r="A91" s="39" t="s">
        <v>111</v>
      </c>
      <c r="B91" s="38">
        <v>3.1</v>
      </c>
      <c r="C91" s="40"/>
      <c r="D91" s="38">
        <v>2</v>
      </c>
      <c r="E91" s="38">
        <v>2.2000000000000002</v>
      </c>
      <c r="F91" s="38">
        <v>2.2000000000000002</v>
      </c>
      <c r="G91" s="38">
        <v>2.2999999999999998</v>
      </c>
      <c r="H91" s="38">
        <v>2</v>
      </c>
    </row>
    <row r="92" spans="1:8" ht="45.75" thickBot="1" x14ac:dyDescent="0.3">
      <c r="A92" s="37" t="s">
        <v>211</v>
      </c>
      <c r="B92" s="38">
        <v>8.1999999999999993</v>
      </c>
      <c r="C92" s="36"/>
      <c r="D92" s="38">
        <v>9.1999999999999993</v>
      </c>
      <c r="E92" s="38">
        <v>10.9</v>
      </c>
      <c r="F92" s="38">
        <v>12.1</v>
      </c>
      <c r="G92" s="38">
        <v>12.7</v>
      </c>
      <c r="H92" s="38">
        <v>12.9</v>
      </c>
    </row>
    <row r="93" spans="1:8" ht="23.25" thickBot="1" x14ac:dyDescent="0.3">
      <c r="A93" s="39" t="s">
        <v>212</v>
      </c>
      <c r="B93" s="38">
        <v>0.9</v>
      </c>
      <c r="C93" s="40"/>
      <c r="D93" s="38">
        <v>0.7</v>
      </c>
      <c r="E93" s="38">
        <v>0.7</v>
      </c>
      <c r="F93" s="38">
        <v>0.4</v>
      </c>
      <c r="G93" s="38">
        <v>0.1</v>
      </c>
      <c r="H93" s="38">
        <v>0</v>
      </c>
    </row>
    <row r="94" spans="1:8" ht="45.75" thickBot="1" x14ac:dyDescent="0.3">
      <c r="A94" s="37" t="s">
        <v>213</v>
      </c>
      <c r="B94" s="38">
        <v>0</v>
      </c>
      <c r="C94" s="36"/>
      <c r="D94" s="38">
        <v>0</v>
      </c>
      <c r="E94" s="38">
        <v>0</v>
      </c>
      <c r="F94" s="38">
        <v>0</v>
      </c>
      <c r="G94" s="38">
        <v>0</v>
      </c>
      <c r="H94" s="38">
        <v>0</v>
      </c>
    </row>
    <row r="95" spans="1:8" ht="34.5" thickBot="1" x14ac:dyDescent="0.3">
      <c r="A95" s="39" t="s">
        <v>214</v>
      </c>
      <c r="B95" s="38">
        <v>1.3</v>
      </c>
      <c r="C95" s="40"/>
      <c r="D95" s="38">
        <v>1</v>
      </c>
      <c r="E95" s="38">
        <v>1</v>
      </c>
      <c r="F95" s="38">
        <v>1.1000000000000001</v>
      </c>
      <c r="G95" s="38">
        <v>1.1000000000000001</v>
      </c>
      <c r="H95" s="38">
        <v>1</v>
      </c>
    </row>
    <row r="96" spans="1:8" ht="15.75" thickBot="1" x14ac:dyDescent="0.3">
      <c r="A96" s="37" t="s">
        <v>22</v>
      </c>
      <c r="B96" s="38">
        <v>1.1000000000000001</v>
      </c>
      <c r="C96" s="36"/>
      <c r="D96" s="38">
        <v>0</v>
      </c>
      <c r="E96" s="38">
        <v>0</v>
      </c>
      <c r="F96" s="38">
        <v>0</v>
      </c>
      <c r="G96" s="38">
        <v>0</v>
      </c>
      <c r="H96" s="38">
        <v>0</v>
      </c>
    </row>
    <row r="97" spans="1:8" ht="34.5" thickBot="1" x14ac:dyDescent="0.3">
      <c r="A97" s="39" t="s">
        <v>215</v>
      </c>
      <c r="B97" s="38">
        <v>0</v>
      </c>
      <c r="C97" s="40"/>
      <c r="D97" s="38">
        <v>0</v>
      </c>
      <c r="E97" s="38">
        <v>0</v>
      </c>
      <c r="F97" s="38">
        <v>0</v>
      </c>
      <c r="G97" s="38">
        <v>0</v>
      </c>
      <c r="H97" s="38">
        <v>0</v>
      </c>
    </row>
    <row r="98" spans="1:8" ht="45.75" thickBot="1" x14ac:dyDescent="0.3">
      <c r="A98" s="37" t="s">
        <v>216</v>
      </c>
      <c r="B98" s="38">
        <v>0</v>
      </c>
      <c r="C98" s="36"/>
      <c r="D98" s="38">
        <v>0</v>
      </c>
      <c r="E98" s="38">
        <v>0</v>
      </c>
      <c r="F98" s="38">
        <v>0</v>
      </c>
      <c r="G98" s="38">
        <v>0</v>
      </c>
      <c r="H98" s="38">
        <v>0</v>
      </c>
    </row>
    <row r="99" spans="1:8" ht="15.75" thickBot="1" x14ac:dyDescent="0.3">
      <c r="A99" s="43" t="s">
        <v>217</v>
      </c>
      <c r="B99" s="38">
        <v>0</v>
      </c>
      <c r="C99" s="40"/>
      <c r="D99" s="38">
        <v>0</v>
      </c>
      <c r="E99" s="38">
        <v>0</v>
      </c>
      <c r="F99" s="38">
        <v>0</v>
      </c>
      <c r="G99" s="38">
        <v>0</v>
      </c>
      <c r="H99" s="38">
        <v>0</v>
      </c>
    </row>
    <row r="101" spans="1:8" x14ac:dyDescent="0.25">
      <c r="A101" s="95" t="s">
        <v>206</v>
      </c>
      <c r="B101" s="94"/>
      <c r="C101" s="94"/>
      <c r="D101" s="94"/>
      <c r="E101" s="94"/>
      <c r="F101" s="94"/>
      <c r="G101" s="94"/>
    </row>
    <row r="102" spans="1:8" ht="15.75" x14ac:dyDescent="0.25">
      <c r="A102" s="93" t="s">
        <v>19</v>
      </c>
      <c r="B102" s="94"/>
      <c r="C102" s="94"/>
      <c r="D102" s="94"/>
      <c r="E102" s="94"/>
      <c r="F102" s="94"/>
      <c r="G102" s="94"/>
    </row>
    <row r="103" spans="1:8" ht="16.5" thickBot="1" x14ac:dyDescent="0.3">
      <c r="A103" s="85" t="s">
        <v>233</v>
      </c>
      <c r="B103" s="86"/>
      <c r="C103" s="86"/>
      <c r="D103" s="86"/>
      <c r="E103" s="86"/>
      <c r="F103" s="86"/>
      <c r="G103" s="86"/>
    </row>
    <row r="104" spans="1:8" ht="15.75" thickBot="1" x14ac:dyDescent="0.3">
      <c r="A104" s="32"/>
      <c r="B104" s="33">
        <v>1990</v>
      </c>
      <c r="C104" s="33"/>
      <c r="D104" s="33">
        <v>2012</v>
      </c>
      <c r="E104" s="33">
        <v>2013</v>
      </c>
      <c r="F104" s="33">
        <v>2014</v>
      </c>
      <c r="G104" s="33">
        <v>2015</v>
      </c>
    </row>
    <row r="105" spans="1:8" ht="45.75" thickBot="1" x14ac:dyDescent="0.3">
      <c r="A105" s="34" t="s">
        <v>234</v>
      </c>
      <c r="B105" s="35">
        <v>39.799999999999997</v>
      </c>
      <c r="C105" s="36"/>
      <c r="D105" s="35">
        <v>34.200000000000003</v>
      </c>
      <c r="E105" s="35">
        <v>37.4</v>
      </c>
      <c r="F105" s="35">
        <v>38.299999999999997</v>
      </c>
      <c r="G105" s="35">
        <v>35.6</v>
      </c>
    </row>
    <row r="106" spans="1:8" ht="15.75" thickBot="1" x14ac:dyDescent="0.3">
      <c r="A106" s="87" t="s">
        <v>209</v>
      </c>
      <c r="B106" s="88"/>
      <c r="C106" s="88"/>
      <c r="D106" s="88"/>
      <c r="E106" s="88"/>
      <c r="F106" s="88"/>
      <c r="G106" s="89"/>
    </row>
    <row r="107" spans="1:8" ht="15.75" thickBot="1" x14ac:dyDescent="0.3">
      <c r="A107" s="37" t="s">
        <v>23</v>
      </c>
      <c r="B107" s="38">
        <v>13.1</v>
      </c>
      <c r="C107" s="36"/>
      <c r="D107" s="38">
        <v>15.2</v>
      </c>
      <c r="E107" s="38">
        <v>14.9</v>
      </c>
      <c r="F107" s="38">
        <v>15</v>
      </c>
      <c r="G107" s="38">
        <v>14.5</v>
      </c>
    </row>
    <row r="108" spans="1:8" ht="15.75" thickBot="1" x14ac:dyDescent="0.3">
      <c r="A108" s="39" t="s">
        <v>111</v>
      </c>
      <c r="B108" s="38">
        <v>0.7</v>
      </c>
      <c r="C108" s="40"/>
      <c r="D108" s="38">
        <v>0</v>
      </c>
      <c r="E108" s="38">
        <v>0</v>
      </c>
      <c r="F108" s="38">
        <v>0</v>
      </c>
      <c r="G108" s="38">
        <v>0</v>
      </c>
    </row>
    <row r="109" spans="1:8" ht="45.75" thickBot="1" x14ac:dyDescent="0.3">
      <c r="A109" s="37" t="s">
        <v>211</v>
      </c>
      <c r="B109" s="38">
        <v>3.6</v>
      </c>
      <c r="C109" s="36"/>
      <c r="D109" s="38">
        <v>5.4</v>
      </c>
      <c r="E109" s="38">
        <v>8</v>
      </c>
      <c r="F109" s="38">
        <v>8.1999999999999993</v>
      </c>
      <c r="G109" s="38">
        <v>7.1</v>
      </c>
    </row>
    <row r="110" spans="1:8" ht="23.25" thickBot="1" x14ac:dyDescent="0.3">
      <c r="A110" s="39" t="s">
        <v>212</v>
      </c>
      <c r="B110" s="38">
        <v>11.8</v>
      </c>
      <c r="C110" s="40"/>
      <c r="D110" s="38">
        <v>9.6</v>
      </c>
      <c r="E110" s="38">
        <v>12.6</v>
      </c>
      <c r="F110" s="38">
        <v>13.5</v>
      </c>
      <c r="G110" s="38">
        <v>12.3</v>
      </c>
    </row>
    <row r="111" spans="1:8" ht="45.75" thickBot="1" x14ac:dyDescent="0.3">
      <c r="A111" s="37" t="s">
        <v>213</v>
      </c>
      <c r="B111" s="38">
        <v>0</v>
      </c>
      <c r="C111" s="36"/>
      <c r="D111" s="38">
        <v>0</v>
      </c>
      <c r="E111" s="38">
        <v>0</v>
      </c>
      <c r="F111" s="38">
        <v>0</v>
      </c>
      <c r="G111" s="38">
        <v>0</v>
      </c>
    </row>
    <row r="112" spans="1:8" ht="34.5" thickBot="1" x14ac:dyDescent="0.3">
      <c r="A112" s="39" t="s">
        <v>214</v>
      </c>
      <c r="B112" s="38">
        <v>0</v>
      </c>
      <c r="C112" s="40"/>
      <c r="D112" s="38">
        <v>0.1</v>
      </c>
      <c r="E112" s="38">
        <v>0</v>
      </c>
      <c r="F112" s="38">
        <v>0</v>
      </c>
      <c r="G112" s="38">
        <v>0.1</v>
      </c>
    </row>
    <row r="113" spans="1:7" ht="15.75" thickBot="1" x14ac:dyDescent="0.3">
      <c r="A113" s="37" t="s">
        <v>22</v>
      </c>
      <c r="B113" s="38">
        <v>3.4</v>
      </c>
      <c r="C113" s="36"/>
      <c r="D113" s="38">
        <v>0</v>
      </c>
      <c r="E113" s="38">
        <v>0</v>
      </c>
      <c r="F113" s="38">
        <v>0</v>
      </c>
      <c r="G113" s="38">
        <v>0</v>
      </c>
    </row>
    <row r="114" spans="1:7" ht="34.5" thickBot="1" x14ac:dyDescent="0.3">
      <c r="A114" s="39" t="s">
        <v>215</v>
      </c>
      <c r="B114" s="38">
        <v>7.3</v>
      </c>
      <c r="C114" s="40"/>
      <c r="D114" s="38">
        <v>4</v>
      </c>
      <c r="E114" s="38">
        <v>1.8</v>
      </c>
      <c r="F114" s="38" t="s">
        <v>210</v>
      </c>
      <c r="G114" s="38" t="s">
        <v>210</v>
      </c>
    </row>
    <row r="115" spans="1:7" ht="45.75" thickBot="1" x14ac:dyDescent="0.3">
      <c r="A115" s="37" t="s">
        <v>216</v>
      </c>
      <c r="B115" s="38">
        <v>0</v>
      </c>
      <c r="C115" s="36"/>
      <c r="D115" s="38">
        <v>0</v>
      </c>
      <c r="E115" s="38">
        <v>0</v>
      </c>
      <c r="F115" s="38">
        <v>0</v>
      </c>
      <c r="G115" s="38">
        <v>0</v>
      </c>
    </row>
    <row r="116" spans="1:7" ht="15.75" thickBot="1" x14ac:dyDescent="0.3">
      <c r="A116" s="41" t="s">
        <v>217</v>
      </c>
      <c r="B116" s="38">
        <v>0</v>
      </c>
      <c r="C116" s="42"/>
      <c r="D116" s="38">
        <v>0</v>
      </c>
      <c r="E116" s="38">
        <v>0</v>
      </c>
      <c r="F116" s="38">
        <v>0</v>
      </c>
      <c r="G116" s="38">
        <v>0</v>
      </c>
    </row>
    <row r="118" spans="1:7" x14ac:dyDescent="0.25">
      <c r="A118" s="95" t="s">
        <v>206</v>
      </c>
      <c r="B118" s="94"/>
      <c r="C118" s="94"/>
      <c r="D118" s="94"/>
      <c r="E118" s="94"/>
      <c r="F118" s="94"/>
      <c r="G118" s="94"/>
    </row>
    <row r="119" spans="1:7" ht="15.75" x14ac:dyDescent="0.25">
      <c r="A119" s="93" t="s">
        <v>19</v>
      </c>
      <c r="B119" s="94"/>
      <c r="C119" s="94"/>
      <c r="D119" s="94"/>
      <c r="E119" s="94"/>
      <c r="F119" s="94"/>
      <c r="G119" s="94"/>
    </row>
    <row r="120" spans="1:7" ht="16.5" thickBot="1" x14ac:dyDescent="0.3">
      <c r="A120" s="85" t="s">
        <v>235</v>
      </c>
      <c r="B120" s="86"/>
      <c r="C120" s="86"/>
      <c r="D120" s="86"/>
      <c r="E120" s="86"/>
      <c r="F120" s="86"/>
      <c r="G120" s="86"/>
    </row>
    <row r="121" spans="1:7" ht="15.75" thickBot="1" x14ac:dyDescent="0.3">
      <c r="A121" s="32"/>
      <c r="B121" s="33">
        <v>1990</v>
      </c>
      <c r="C121" s="33"/>
      <c r="D121" s="33">
        <v>2012</v>
      </c>
      <c r="E121" s="33">
        <v>2013</v>
      </c>
      <c r="F121" s="33">
        <v>2014</v>
      </c>
      <c r="G121" s="33">
        <v>2015</v>
      </c>
    </row>
    <row r="122" spans="1:7" ht="57" thickBot="1" x14ac:dyDescent="0.3">
      <c r="A122" s="34" t="s">
        <v>236</v>
      </c>
      <c r="B122" s="35">
        <v>13.2</v>
      </c>
      <c r="C122" s="36"/>
      <c r="D122" s="35">
        <v>18.3</v>
      </c>
      <c r="E122" s="35">
        <v>23.5</v>
      </c>
      <c r="F122" s="35">
        <v>26.6</v>
      </c>
      <c r="G122" s="35">
        <v>26.8</v>
      </c>
    </row>
    <row r="123" spans="1:7" ht="15.75" thickBot="1" x14ac:dyDescent="0.3">
      <c r="A123" s="87" t="s">
        <v>209</v>
      </c>
      <c r="B123" s="88"/>
      <c r="C123" s="88"/>
      <c r="D123" s="88"/>
      <c r="E123" s="88"/>
      <c r="F123" s="88"/>
      <c r="G123" s="89"/>
    </row>
    <row r="124" spans="1:7" ht="15.75" thickBot="1" x14ac:dyDescent="0.3">
      <c r="A124" s="37" t="s">
        <v>23</v>
      </c>
      <c r="B124" s="38">
        <v>7.8</v>
      </c>
      <c r="C124" s="36"/>
      <c r="D124" s="38">
        <v>9.9</v>
      </c>
      <c r="E124" s="38">
        <v>12.5</v>
      </c>
      <c r="F124" s="38">
        <v>13.7</v>
      </c>
      <c r="G124" s="38">
        <v>14.2</v>
      </c>
    </row>
    <row r="125" spans="1:7" ht="15.75" thickBot="1" x14ac:dyDescent="0.3">
      <c r="A125" s="39" t="s">
        <v>111</v>
      </c>
      <c r="B125" s="38">
        <v>0.4</v>
      </c>
      <c r="C125" s="40"/>
      <c r="D125" s="38">
        <v>1</v>
      </c>
      <c r="E125" s="38">
        <v>1</v>
      </c>
      <c r="F125" s="38">
        <v>1.5</v>
      </c>
      <c r="G125" s="38">
        <v>1.4</v>
      </c>
    </row>
    <row r="126" spans="1:7" ht="45.75" thickBot="1" x14ac:dyDescent="0.3">
      <c r="A126" s="37" t="s">
        <v>211</v>
      </c>
      <c r="B126" s="38">
        <v>3.6</v>
      </c>
      <c r="C126" s="36"/>
      <c r="D126" s="38">
        <v>6.4</v>
      </c>
      <c r="E126" s="38">
        <v>8.6</v>
      </c>
      <c r="F126" s="38">
        <v>10.199999999999999</v>
      </c>
      <c r="G126" s="38">
        <v>10.199999999999999</v>
      </c>
    </row>
    <row r="127" spans="1:7" ht="23.25" thickBot="1" x14ac:dyDescent="0.3">
      <c r="A127" s="39" t="s">
        <v>212</v>
      </c>
      <c r="B127" s="38">
        <v>0.2</v>
      </c>
      <c r="C127" s="40"/>
      <c r="D127" s="38">
        <v>0</v>
      </c>
      <c r="E127" s="38">
        <v>0</v>
      </c>
      <c r="F127" s="38">
        <v>0</v>
      </c>
      <c r="G127" s="38">
        <v>0</v>
      </c>
    </row>
    <row r="128" spans="1:7" ht="45.75" thickBot="1" x14ac:dyDescent="0.3">
      <c r="A128" s="37" t="s">
        <v>213</v>
      </c>
      <c r="B128" s="38">
        <v>0</v>
      </c>
      <c r="C128" s="36"/>
      <c r="D128" s="38">
        <v>0</v>
      </c>
      <c r="E128" s="38">
        <v>0</v>
      </c>
      <c r="F128" s="38">
        <v>0</v>
      </c>
      <c r="G128" s="38">
        <v>0</v>
      </c>
    </row>
    <row r="129" spans="1:7" ht="34.5" thickBot="1" x14ac:dyDescent="0.3">
      <c r="A129" s="39" t="s">
        <v>214</v>
      </c>
      <c r="B129" s="38">
        <v>1.2</v>
      </c>
      <c r="C129" s="40"/>
      <c r="D129" s="38">
        <v>1</v>
      </c>
      <c r="E129" s="38">
        <v>1.3</v>
      </c>
      <c r="F129" s="38">
        <v>1.1000000000000001</v>
      </c>
      <c r="G129" s="38">
        <v>1</v>
      </c>
    </row>
    <row r="130" spans="1:7" ht="15.75" thickBot="1" x14ac:dyDescent="0.3">
      <c r="A130" s="37" t="s">
        <v>22</v>
      </c>
      <c r="B130" s="38">
        <v>0</v>
      </c>
      <c r="C130" s="36"/>
      <c r="D130" s="38" t="s">
        <v>210</v>
      </c>
      <c r="E130" s="38" t="s">
        <v>210</v>
      </c>
      <c r="F130" s="38">
        <v>0.1</v>
      </c>
      <c r="G130" s="38">
        <v>0</v>
      </c>
    </row>
    <row r="131" spans="1:7" ht="34.5" thickBot="1" x14ac:dyDescent="0.3">
      <c r="A131" s="39" t="s">
        <v>215</v>
      </c>
      <c r="B131" s="38">
        <v>0</v>
      </c>
      <c r="C131" s="40"/>
      <c r="D131" s="38">
        <v>0</v>
      </c>
      <c r="E131" s="38">
        <v>0</v>
      </c>
      <c r="F131" s="38">
        <v>0</v>
      </c>
      <c r="G131" s="38">
        <v>0</v>
      </c>
    </row>
    <row r="132" spans="1:7" ht="45.75" thickBot="1" x14ac:dyDescent="0.3">
      <c r="A132" s="37" t="s">
        <v>216</v>
      </c>
      <c r="B132" s="38">
        <v>0</v>
      </c>
      <c r="C132" s="36"/>
      <c r="D132" s="38">
        <v>0</v>
      </c>
      <c r="E132" s="38">
        <v>0</v>
      </c>
      <c r="F132" s="38">
        <v>0</v>
      </c>
      <c r="G132" s="38">
        <v>0</v>
      </c>
    </row>
    <row r="133" spans="1:7" ht="15.75" thickBot="1" x14ac:dyDescent="0.3">
      <c r="A133" s="41" t="s">
        <v>217</v>
      </c>
      <c r="B133" s="38">
        <v>0</v>
      </c>
      <c r="C133" s="42"/>
      <c r="D133" s="38">
        <v>0</v>
      </c>
      <c r="E133" s="38">
        <v>0</v>
      </c>
      <c r="F133" s="38">
        <v>0</v>
      </c>
      <c r="G133" s="38">
        <v>0</v>
      </c>
    </row>
    <row r="135" spans="1:7" x14ac:dyDescent="0.25">
      <c r="A135" s="95" t="s">
        <v>206</v>
      </c>
      <c r="B135" s="94"/>
      <c r="C135" s="94"/>
      <c r="D135" s="94"/>
      <c r="E135" s="94"/>
      <c r="F135" s="94"/>
      <c r="G135" s="94"/>
    </row>
    <row r="136" spans="1:7" ht="15.75" x14ac:dyDescent="0.25">
      <c r="A136" s="93" t="s">
        <v>19</v>
      </c>
      <c r="B136" s="94"/>
      <c r="C136" s="94"/>
      <c r="D136" s="94"/>
      <c r="E136" s="94"/>
      <c r="F136" s="94"/>
      <c r="G136" s="94"/>
    </row>
    <row r="137" spans="1:7" ht="16.5" thickBot="1" x14ac:dyDescent="0.3">
      <c r="A137" s="85" t="s">
        <v>237</v>
      </c>
      <c r="B137" s="86"/>
      <c r="C137" s="86"/>
      <c r="D137" s="86"/>
      <c r="E137" s="86"/>
      <c r="F137" s="86"/>
      <c r="G137" s="86"/>
    </row>
    <row r="138" spans="1:7" ht="15.75" thickBot="1" x14ac:dyDescent="0.3">
      <c r="A138" s="32"/>
      <c r="B138" s="33">
        <v>1990</v>
      </c>
      <c r="C138" s="33"/>
      <c r="D138" s="33">
        <v>2012</v>
      </c>
      <c r="E138" s="33">
        <v>2013</v>
      </c>
      <c r="F138" s="33">
        <v>2014</v>
      </c>
      <c r="G138" s="33">
        <v>2015</v>
      </c>
    </row>
    <row r="139" spans="1:7" ht="68.25" thickBot="1" x14ac:dyDescent="0.3">
      <c r="A139" s="34" t="s">
        <v>238</v>
      </c>
      <c r="B139" s="35">
        <v>9.1</v>
      </c>
      <c r="C139" s="36"/>
      <c r="D139" s="35">
        <v>7.3</v>
      </c>
      <c r="E139" s="35">
        <v>7.8</v>
      </c>
      <c r="F139" s="35">
        <v>9.5</v>
      </c>
      <c r="G139" s="35">
        <v>6.9</v>
      </c>
    </row>
    <row r="140" spans="1:7" ht="15.75" thickBot="1" x14ac:dyDescent="0.3">
      <c r="A140" s="87" t="s">
        <v>209</v>
      </c>
      <c r="B140" s="88"/>
      <c r="C140" s="88"/>
      <c r="D140" s="88"/>
      <c r="E140" s="88"/>
      <c r="F140" s="88"/>
      <c r="G140" s="89"/>
    </row>
    <row r="141" spans="1:7" ht="15.75" thickBot="1" x14ac:dyDescent="0.3">
      <c r="A141" s="37" t="s">
        <v>23</v>
      </c>
      <c r="B141" s="38">
        <v>4.2</v>
      </c>
      <c r="C141" s="36"/>
      <c r="D141" s="38">
        <v>3.4</v>
      </c>
      <c r="E141" s="38">
        <v>3.6</v>
      </c>
      <c r="F141" s="38">
        <v>4.3</v>
      </c>
      <c r="G141" s="38">
        <v>2.8</v>
      </c>
    </row>
    <row r="142" spans="1:7" ht="15.75" thickBot="1" x14ac:dyDescent="0.3">
      <c r="A142" s="39" t="s">
        <v>111</v>
      </c>
      <c r="B142" s="38">
        <v>2.4</v>
      </c>
      <c r="C142" s="40"/>
      <c r="D142" s="38">
        <v>0.1</v>
      </c>
      <c r="E142" s="38">
        <v>0.1</v>
      </c>
      <c r="F142" s="38">
        <v>0.1</v>
      </c>
      <c r="G142" s="38">
        <v>0</v>
      </c>
    </row>
    <row r="143" spans="1:7" ht="45.75" thickBot="1" x14ac:dyDescent="0.3">
      <c r="A143" s="37" t="s">
        <v>211</v>
      </c>
      <c r="B143" s="38">
        <v>2</v>
      </c>
      <c r="C143" s="36"/>
      <c r="D143" s="38">
        <v>2.1</v>
      </c>
      <c r="E143" s="38">
        <v>2.2000000000000002</v>
      </c>
      <c r="F143" s="38">
        <v>2.2999999999999998</v>
      </c>
      <c r="G143" s="38">
        <v>1.5</v>
      </c>
    </row>
    <row r="144" spans="1:7" ht="23.25" thickBot="1" x14ac:dyDescent="0.3">
      <c r="A144" s="39" t="s">
        <v>212</v>
      </c>
      <c r="B144" s="38">
        <v>0</v>
      </c>
      <c r="C144" s="40"/>
      <c r="D144" s="38">
        <v>0</v>
      </c>
      <c r="E144" s="38">
        <v>0</v>
      </c>
      <c r="F144" s="38">
        <v>0</v>
      </c>
      <c r="G144" s="38">
        <v>0</v>
      </c>
    </row>
    <row r="145" spans="1:9" ht="45.75" thickBot="1" x14ac:dyDescent="0.3">
      <c r="A145" s="37" t="s">
        <v>213</v>
      </c>
      <c r="B145" s="38">
        <v>0</v>
      </c>
      <c r="C145" s="36"/>
      <c r="D145" s="38">
        <v>0</v>
      </c>
      <c r="E145" s="38">
        <v>0</v>
      </c>
      <c r="F145" s="38">
        <v>0</v>
      </c>
      <c r="G145" s="38">
        <v>0</v>
      </c>
    </row>
    <row r="146" spans="1:9" ht="34.5" thickBot="1" x14ac:dyDescent="0.3">
      <c r="A146" s="39" t="s">
        <v>214</v>
      </c>
      <c r="B146" s="38">
        <v>0.6</v>
      </c>
      <c r="C146" s="40"/>
      <c r="D146" s="38">
        <v>1.7</v>
      </c>
      <c r="E146" s="38">
        <v>1.9</v>
      </c>
      <c r="F146" s="38">
        <v>2.8</v>
      </c>
      <c r="G146" s="38">
        <v>2.6</v>
      </c>
    </row>
    <row r="147" spans="1:9" ht="15.75" thickBot="1" x14ac:dyDescent="0.3">
      <c r="A147" s="37" t="s">
        <v>22</v>
      </c>
      <c r="B147" s="38">
        <v>0</v>
      </c>
      <c r="C147" s="36"/>
      <c r="D147" s="38">
        <v>0</v>
      </c>
      <c r="E147" s="38">
        <v>0</v>
      </c>
      <c r="F147" s="38">
        <v>0</v>
      </c>
      <c r="G147" s="38">
        <v>0</v>
      </c>
    </row>
    <row r="148" spans="1:9" ht="34.5" thickBot="1" x14ac:dyDescent="0.3">
      <c r="A148" s="39" t="s">
        <v>215</v>
      </c>
      <c r="B148" s="38">
        <v>0</v>
      </c>
      <c r="C148" s="40"/>
      <c r="D148" s="38">
        <v>0</v>
      </c>
      <c r="E148" s="38">
        <v>0</v>
      </c>
      <c r="F148" s="38">
        <v>0</v>
      </c>
      <c r="G148" s="38">
        <v>0</v>
      </c>
    </row>
    <row r="149" spans="1:9" ht="45.75" thickBot="1" x14ac:dyDescent="0.3">
      <c r="A149" s="37" t="s">
        <v>216</v>
      </c>
      <c r="B149" s="38">
        <v>0</v>
      </c>
      <c r="C149" s="36"/>
      <c r="D149" s="38">
        <v>0</v>
      </c>
      <c r="E149" s="38">
        <v>0</v>
      </c>
      <c r="F149" s="38">
        <v>0</v>
      </c>
      <c r="G149" s="38">
        <v>0</v>
      </c>
    </row>
    <row r="150" spans="1:9" ht="15.75" thickBot="1" x14ac:dyDescent="0.3">
      <c r="A150" s="43" t="s">
        <v>217</v>
      </c>
      <c r="B150" s="38">
        <v>0</v>
      </c>
      <c r="C150" s="40"/>
      <c r="D150" s="38">
        <v>0</v>
      </c>
      <c r="E150" s="38">
        <v>0</v>
      </c>
      <c r="F150" s="38">
        <v>0</v>
      </c>
      <c r="G150" s="38">
        <v>0</v>
      </c>
    </row>
    <row r="152" spans="1:9" x14ac:dyDescent="0.25">
      <c r="A152" s="95" t="s">
        <v>206</v>
      </c>
      <c r="B152" s="94"/>
      <c r="C152" s="94"/>
      <c r="D152" s="94"/>
      <c r="E152" s="94"/>
      <c r="F152" s="94"/>
      <c r="G152" s="94"/>
      <c r="H152" s="94"/>
      <c r="I152" s="94"/>
    </row>
    <row r="153" spans="1:9" ht="15.75" x14ac:dyDescent="0.25">
      <c r="A153" s="93" t="s">
        <v>19</v>
      </c>
      <c r="B153" s="94"/>
      <c r="C153" s="94"/>
      <c r="D153" s="94"/>
      <c r="E153" s="94"/>
      <c r="F153" s="94"/>
      <c r="G153" s="94"/>
      <c r="H153" s="94"/>
      <c r="I153" s="94"/>
    </row>
    <row r="154" spans="1:9" ht="16.5" thickBot="1" x14ac:dyDescent="0.3">
      <c r="A154" s="85" t="s">
        <v>239</v>
      </c>
      <c r="B154" s="86"/>
      <c r="C154" s="86"/>
      <c r="D154" s="86"/>
      <c r="E154" s="86"/>
      <c r="F154" s="86"/>
      <c r="G154" s="86"/>
      <c r="H154" s="86"/>
      <c r="I154" s="86"/>
    </row>
    <row r="155" spans="1:9" ht="15.75" thickBot="1" x14ac:dyDescent="0.3">
      <c r="A155" s="32"/>
      <c r="B155" s="33">
        <v>1990</v>
      </c>
      <c r="C155" s="33"/>
      <c r="D155" s="33">
        <v>2010</v>
      </c>
      <c r="E155" s="33">
        <v>2011</v>
      </c>
      <c r="F155" s="33">
        <v>2012</v>
      </c>
      <c r="G155" s="33">
        <v>2013</v>
      </c>
      <c r="H155" s="33">
        <v>2014</v>
      </c>
      <c r="I155" s="33">
        <v>2015</v>
      </c>
    </row>
    <row r="156" spans="1:9" ht="45.75" thickBot="1" x14ac:dyDescent="0.3">
      <c r="A156" s="34" t="s">
        <v>240</v>
      </c>
      <c r="B156" s="35">
        <v>2.9</v>
      </c>
      <c r="C156" s="36"/>
      <c r="D156" s="35">
        <v>2.2000000000000002</v>
      </c>
      <c r="E156" s="35">
        <v>2.1</v>
      </c>
      <c r="F156" s="35">
        <v>2.1</v>
      </c>
      <c r="G156" s="35">
        <v>2.2999999999999998</v>
      </c>
      <c r="H156" s="35">
        <v>2.6</v>
      </c>
      <c r="I156" s="35">
        <v>2.4</v>
      </c>
    </row>
    <row r="157" spans="1:9" ht="15.75" thickBot="1" x14ac:dyDescent="0.3">
      <c r="A157" s="87" t="s">
        <v>209</v>
      </c>
      <c r="B157" s="88"/>
      <c r="C157" s="88"/>
      <c r="D157" s="88"/>
      <c r="E157" s="88"/>
      <c r="F157" s="88"/>
      <c r="G157" s="88"/>
      <c r="H157" s="88"/>
      <c r="I157" s="89"/>
    </row>
    <row r="158" spans="1:9" ht="15.75" thickBot="1" x14ac:dyDescent="0.3">
      <c r="A158" s="37" t="s">
        <v>23</v>
      </c>
      <c r="B158" s="38">
        <v>0.5</v>
      </c>
      <c r="C158" s="36"/>
      <c r="D158" s="38">
        <v>0.6</v>
      </c>
      <c r="E158" s="38">
        <v>0.6</v>
      </c>
      <c r="F158" s="38">
        <v>0.6</v>
      </c>
      <c r="G158" s="38">
        <v>0.7</v>
      </c>
      <c r="H158" s="38">
        <v>0.7</v>
      </c>
      <c r="I158" s="38">
        <v>0.7</v>
      </c>
    </row>
    <row r="159" spans="1:9" ht="15.75" thickBot="1" x14ac:dyDescent="0.3">
      <c r="A159" s="39" t="s">
        <v>111</v>
      </c>
      <c r="B159" s="38">
        <v>2</v>
      </c>
      <c r="C159" s="40"/>
      <c r="D159" s="38">
        <v>1</v>
      </c>
      <c r="E159" s="38">
        <v>1</v>
      </c>
      <c r="F159" s="38">
        <v>1.1000000000000001</v>
      </c>
      <c r="G159" s="38">
        <v>1.3</v>
      </c>
      <c r="H159" s="38">
        <v>1.6</v>
      </c>
      <c r="I159" s="38">
        <v>1.5</v>
      </c>
    </row>
    <row r="160" spans="1:9" ht="45.75" thickBot="1" x14ac:dyDescent="0.3">
      <c r="A160" s="37" t="s">
        <v>211</v>
      </c>
      <c r="B160" s="38">
        <v>0.2</v>
      </c>
      <c r="C160" s="36"/>
      <c r="D160" s="38">
        <v>0.2</v>
      </c>
      <c r="E160" s="38">
        <v>0.2</v>
      </c>
      <c r="F160" s="38">
        <v>0.2</v>
      </c>
      <c r="G160" s="38">
        <v>0.2</v>
      </c>
      <c r="H160" s="38">
        <v>0.2</v>
      </c>
      <c r="I160" s="38">
        <v>0.2</v>
      </c>
    </row>
    <row r="161" spans="1:9" ht="23.25" thickBot="1" x14ac:dyDescent="0.3">
      <c r="A161" s="39" t="s">
        <v>212</v>
      </c>
      <c r="B161" s="38">
        <v>0.3</v>
      </c>
      <c r="C161" s="40"/>
      <c r="D161" s="38">
        <v>0.4</v>
      </c>
      <c r="E161" s="38">
        <v>0.2</v>
      </c>
      <c r="F161" s="38">
        <v>0.2</v>
      </c>
      <c r="G161" s="38">
        <v>0.1</v>
      </c>
      <c r="H161" s="38">
        <v>0.1</v>
      </c>
      <c r="I161" s="38">
        <v>0.1</v>
      </c>
    </row>
    <row r="162" spans="1:9" ht="45.75" thickBot="1" x14ac:dyDescent="0.3">
      <c r="A162" s="37" t="s">
        <v>213</v>
      </c>
      <c r="B162" s="38">
        <v>0</v>
      </c>
      <c r="C162" s="36"/>
      <c r="D162" s="38">
        <v>0</v>
      </c>
      <c r="E162" s="38">
        <v>0</v>
      </c>
      <c r="F162" s="38">
        <v>0</v>
      </c>
      <c r="G162" s="38">
        <v>0</v>
      </c>
      <c r="H162" s="38">
        <v>0</v>
      </c>
      <c r="I162" s="38">
        <v>0</v>
      </c>
    </row>
    <row r="163" spans="1:9" ht="34.5" thickBot="1" x14ac:dyDescent="0.3">
      <c r="A163" s="39" t="s">
        <v>214</v>
      </c>
      <c r="B163" s="38">
        <v>0</v>
      </c>
      <c r="C163" s="40"/>
      <c r="D163" s="38">
        <v>0</v>
      </c>
      <c r="E163" s="38">
        <v>0</v>
      </c>
      <c r="F163" s="38">
        <v>0</v>
      </c>
      <c r="G163" s="38">
        <v>0</v>
      </c>
      <c r="H163" s="38">
        <v>0</v>
      </c>
      <c r="I163" s="38">
        <v>0</v>
      </c>
    </row>
    <row r="164" spans="1:9" ht="15.75" thickBot="1" x14ac:dyDescent="0.3">
      <c r="A164" s="37" t="s">
        <v>22</v>
      </c>
      <c r="B164" s="38">
        <v>0</v>
      </c>
      <c r="C164" s="36"/>
      <c r="D164" s="38">
        <v>0</v>
      </c>
      <c r="E164" s="38">
        <v>0</v>
      </c>
      <c r="F164" s="38">
        <v>0</v>
      </c>
      <c r="G164" s="38">
        <v>0</v>
      </c>
      <c r="H164" s="38">
        <v>0</v>
      </c>
      <c r="I164" s="38">
        <v>0</v>
      </c>
    </row>
    <row r="165" spans="1:9" ht="34.5" thickBot="1" x14ac:dyDescent="0.3">
      <c r="A165" s="39" t="s">
        <v>215</v>
      </c>
      <c r="B165" s="38">
        <v>0</v>
      </c>
      <c r="C165" s="40"/>
      <c r="D165" s="38">
        <v>0</v>
      </c>
      <c r="E165" s="38">
        <v>0</v>
      </c>
      <c r="F165" s="38">
        <v>0</v>
      </c>
      <c r="G165" s="38">
        <v>0</v>
      </c>
      <c r="H165" s="38">
        <v>0</v>
      </c>
      <c r="I165" s="38">
        <v>0</v>
      </c>
    </row>
    <row r="166" spans="1:9" ht="45.75" thickBot="1" x14ac:dyDescent="0.3">
      <c r="A166" s="37" t="s">
        <v>216</v>
      </c>
      <c r="B166" s="38">
        <v>0</v>
      </c>
      <c r="C166" s="36"/>
      <c r="D166" s="38">
        <v>0</v>
      </c>
      <c r="E166" s="38">
        <v>0</v>
      </c>
      <c r="F166" s="38">
        <v>0</v>
      </c>
      <c r="G166" s="38">
        <v>0</v>
      </c>
      <c r="H166" s="38">
        <v>0</v>
      </c>
      <c r="I166" s="38">
        <v>0</v>
      </c>
    </row>
    <row r="167" spans="1:9" ht="15.75" thickBot="1" x14ac:dyDescent="0.3">
      <c r="A167" s="41" t="s">
        <v>217</v>
      </c>
      <c r="B167" s="38">
        <v>0</v>
      </c>
      <c r="C167" s="42"/>
      <c r="D167" s="38">
        <v>0</v>
      </c>
      <c r="E167" s="38">
        <v>0</v>
      </c>
      <c r="F167" s="38">
        <v>0</v>
      </c>
      <c r="G167" s="38">
        <v>0</v>
      </c>
      <c r="H167" s="38">
        <v>0</v>
      </c>
      <c r="I167" s="38">
        <v>0</v>
      </c>
    </row>
    <row r="169" spans="1:9" x14ac:dyDescent="0.25">
      <c r="A169" s="95" t="s">
        <v>206</v>
      </c>
      <c r="B169" s="94"/>
      <c r="C169" s="94"/>
      <c r="D169" s="94"/>
      <c r="E169" s="94"/>
      <c r="F169" s="94"/>
      <c r="G169" s="94"/>
      <c r="H169" s="94"/>
      <c r="I169" s="94"/>
    </row>
    <row r="170" spans="1:9" ht="15.75" x14ac:dyDescent="0.25">
      <c r="A170" s="93" t="s">
        <v>19</v>
      </c>
      <c r="B170" s="94"/>
      <c r="C170" s="94"/>
      <c r="D170" s="94"/>
      <c r="E170" s="94"/>
      <c r="F170" s="94"/>
      <c r="G170" s="94"/>
      <c r="H170" s="94"/>
      <c r="I170" s="94"/>
    </row>
    <row r="171" spans="1:9" ht="16.5" thickBot="1" x14ac:dyDescent="0.3">
      <c r="A171" s="85" t="s">
        <v>241</v>
      </c>
      <c r="B171" s="86"/>
      <c r="C171" s="86"/>
      <c r="D171" s="86"/>
      <c r="E171" s="86"/>
      <c r="F171" s="86"/>
      <c r="G171" s="86"/>
      <c r="H171" s="86"/>
      <c r="I171" s="86"/>
    </row>
    <row r="172" spans="1:9" ht="15.75" thickBot="1" x14ac:dyDescent="0.3">
      <c r="A172" s="32"/>
      <c r="B172" s="33">
        <v>1990</v>
      </c>
      <c r="C172" s="33"/>
      <c r="D172" s="33">
        <v>2010</v>
      </c>
      <c r="E172" s="33">
        <v>2011</v>
      </c>
      <c r="F172" s="33">
        <v>2012</v>
      </c>
      <c r="G172" s="33">
        <v>2013</v>
      </c>
      <c r="H172" s="33">
        <v>2014</v>
      </c>
      <c r="I172" s="33">
        <v>2015</v>
      </c>
    </row>
    <row r="173" spans="1:9" ht="57" thickBot="1" x14ac:dyDescent="0.3">
      <c r="A173" s="34" t="s">
        <v>242</v>
      </c>
      <c r="B173" s="35">
        <v>27.4</v>
      </c>
      <c r="C173" s="36"/>
      <c r="D173" s="35">
        <v>23.2</v>
      </c>
      <c r="E173" s="35">
        <v>38.700000000000003</v>
      </c>
      <c r="F173" s="35">
        <v>35.799999999999997</v>
      </c>
      <c r="G173" s="35">
        <v>31.3</v>
      </c>
      <c r="H173" s="35">
        <v>31</v>
      </c>
      <c r="I173" s="35">
        <v>32.9</v>
      </c>
    </row>
    <row r="174" spans="1:9" ht="15.75" thickBot="1" x14ac:dyDescent="0.3">
      <c r="A174" s="87" t="s">
        <v>209</v>
      </c>
      <c r="B174" s="88"/>
      <c r="C174" s="88"/>
      <c r="D174" s="88"/>
      <c r="E174" s="88"/>
      <c r="F174" s="88"/>
      <c r="G174" s="88"/>
      <c r="H174" s="88"/>
      <c r="I174" s="89"/>
    </row>
    <row r="175" spans="1:9" ht="15.75" thickBot="1" x14ac:dyDescent="0.3">
      <c r="A175" s="37" t="s">
        <v>23</v>
      </c>
      <c r="B175" s="38">
        <v>6.1</v>
      </c>
      <c r="C175" s="36"/>
      <c r="D175" s="38">
        <v>6.8</v>
      </c>
      <c r="E175" s="38">
        <v>8.4</v>
      </c>
      <c r="F175" s="38">
        <v>8.1</v>
      </c>
      <c r="G175" s="38">
        <v>9.1</v>
      </c>
      <c r="H175" s="38">
        <v>9.1</v>
      </c>
      <c r="I175" s="38">
        <v>10.1</v>
      </c>
    </row>
    <row r="176" spans="1:9" ht="15.75" thickBot="1" x14ac:dyDescent="0.3">
      <c r="A176" s="39" t="s">
        <v>111</v>
      </c>
      <c r="B176" s="38">
        <v>19.8</v>
      </c>
      <c r="C176" s="40"/>
      <c r="D176" s="38">
        <v>16.2</v>
      </c>
      <c r="E176" s="38">
        <v>29.9</v>
      </c>
      <c r="F176" s="38">
        <v>27.4</v>
      </c>
      <c r="G176" s="38">
        <v>21.9</v>
      </c>
      <c r="H176" s="38">
        <v>21.5</v>
      </c>
      <c r="I176" s="38">
        <v>22.3</v>
      </c>
    </row>
    <row r="177" spans="1:9" ht="45.75" thickBot="1" x14ac:dyDescent="0.3">
      <c r="A177" s="37" t="s">
        <v>211</v>
      </c>
      <c r="B177" s="38">
        <v>1.5</v>
      </c>
      <c r="C177" s="36"/>
      <c r="D177" s="38">
        <v>0.2</v>
      </c>
      <c r="E177" s="38">
        <v>0.4</v>
      </c>
      <c r="F177" s="38">
        <v>0.3</v>
      </c>
      <c r="G177" s="38">
        <v>0.3</v>
      </c>
      <c r="H177" s="38">
        <v>0.4</v>
      </c>
      <c r="I177" s="38">
        <v>0.4</v>
      </c>
    </row>
    <row r="178" spans="1:9" ht="23.25" thickBot="1" x14ac:dyDescent="0.3">
      <c r="A178" s="39" t="s">
        <v>212</v>
      </c>
      <c r="B178" s="38">
        <v>0</v>
      </c>
      <c r="C178" s="40"/>
      <c r="D178" s="38">
        <v>0</v>
      </c>
      <c r="E178" s="38">
        <v>0</v>
      </c>
      <c r="F178" s="38">
        <v>0</v>
      </c>
      <c r="G178" s="38">
        <v>0</v>
      </c>
      <c r="H178" s="38">
        <v>0</v>
      </c>
      <c r="I178" s="38">
        <v>0</v>
      </c>
    </row>
    <row r="179" spans="1:9" ht="45.75" thickBot="1" x14ac:dyDescent="0.3">
      <c r="A179" s="37" t="s">
        <v>213</v>
      </c>
      <c r="B179" s="38">
        <v>0</v>
      </c>
      <c r="C179" s="36"/>
      <c r="D179" s="38">
        <v>0</v>
      </c>
      <c r="E179" s="38">
        <v>0</v>
      </c>
      <c r="F179" s="38">
        <v>0</v>
      </c>
      <c r="G179" s="38">
        <v>0</v>
      </c>
      <c r="H179" s="38">
        <v>0</v>
      </c>
      <c r="I179" s="38">
        <v>0</v>
      </c>
    </row>
    <row r="180" spans="1:9" ht="34.5" thickBot="1" x14ac:dyDescent="0.3">
      <c r="A180" s="39" t="s">
        <v>214</v>
      </c>
      <c r="B180" s="38">
        <v>0.1</v>
      </c>
      <c r="C180" s="40"/>
      <c r="D180" s="38">
        <v>0</v>
      </c>
      <c r="E180" s="38">
        <v>0</v>
      </c>
      <c r="F180" s="38">
        <v>0</v>
      </c>
      <c r="G180" s="38">
        <v>0</v>
      </c>
      <c r="H180" s="38">
        <v>0.1</v>
      </c>
      <c r="I180" s="38">
        <v>0.1</v>
      </c>
    </row>
    <row r="181" spans="1:9" ht="15.75" thickBot="1" x14ac:dyDescent="0.3">
      <c r="A181" s="37" t="s">
        <v>22</v>
      </c>
      <c r="B181" s="38">
        <v>0</v>
      </c>
      <c r="C181" s="36"/>
      <c r="D181" s="38">
        <v>0</v>
      </c>
      <c r="E181" s="38">
        <v>0</v>
      </c>
      <c r="F181" s="38">
        <v>0</v>
      </c>
      <c r="G181" s="38">
        <v>0</v>
      </c>
      <c r="H181" s="38">
        <v>0</v>
      </c>
      <c r="I181" s="38">
        <v>0</v>
      </c>
    </row>
    <row r="182" spans="1:9" ht="34.5" thickBot="1" x14ac:dyDescent="0.3">
      <c r="A182" s="39" t="s">
        <v>215</v>
      </c>
      <c r="B182" s="38">
        <v>0</v>
      </c>
      <c r="C182" s="40"/>
      <c r="D182" s="38">
        <v>0</v>
      </c>
      <c r="E182" s="38">
        <v>0</v>
      </c>
      <c r="F182" s="38">
        <v>0</v>
      </c>
      <c r="G182" s="38">
        <v>0</v>
      </c>
      <c r="H182" s="38">
        <v>0</v>
      </c>
      <c r="I182" s="38">
        <v>0</v>
      </c>
    </row>
    <row r="183" spans="1:9" ht="45.75" thickBot="1" x14ac:dyDescent="0.3">
      <c r="A183" s="37" t="s">
        <v>216</v>
      </c>
      <c r="B183" s="38">
        <v>0</v>
      </c>
      <c r="C183" s="36"/>
      <c r="D183" s="38">
        <v>0</v>
      </c>
      <c r="E183" s="38">
        <v>0</v>
      </c>
      <c r="F183" s="38">
        <v>0</v>
      </c>
      <c r="G183" s="38">
        <v>0</v>
      </c>
      <c r="H183" s="38">
        <v>0</v>
      </c>
      <c r="I183" s="38">
        <v>0</v>
      </c>
    </row>
    <row r="184" spans="1:9" ht="15.75" thickBot="1" x14ac:dyDescent="0.3">
      <c r="A184" s="41" t="s">
        <v>217</v>
      </c>
      <c r="B184" s="38">
        <v>0</v>
      </c>
      <c r="C184" s="42"/>
      <c r="D184" s="38">
        <v>0</v>
      </c>
      <c r="E184" s="38">
        <v>0</v>
      </c>
      <c r="F184" s="38">
        <v>0</v>
      </c>
      <c r="G184" s="38">
        <v>0</v>
      </c>
      <c r="H184" s="38">
        <v>0</v>
      </c>
      <c r="I184" s="38">
        <v>0</v>
      </c>
    </row>
    <row r="186" spans="1:9" x14ac:dyDescent="0.25">
      <c r="A186" s="95" t="s">
        <v>206</v>
      </c>
      <c r="B186" s="94"/>
      <c r="C186" s="94"/>
      <c r="D186" s="94"/>
      <c r="E186" s="94"/>
      <c r="F186" s="94"/>
      <c r="G186" s="94"/>
      <c r="H186" s="94"/>
      <c r="I186" s="94"/>
    </row>
    <row r="187" spans="1:9" ht="15.75" x14ac:dyDescent="0.25">
      <c r="A187" s="93" t="s">
        <v>19</v>
      </c>
      <c r="B187" s="94"/>
      <c r="C187" s="94"/>
      <c r="D187" s="94"/>
      <c r="E187" s="94"/>
      <c r="F187" s="94"/>
      <c r="G187" s="94"/>
      <c r="H187" s="94"/>
      <c r="I187" s="94"/>
    </row>
    <row r="188" spans="1:9" ht="16.5" thickBot="1" x14ac:dyDescent="0.3">
      <c r="A188" s="85" t="s">
        <v>243</v>
      </c>
      <c r="B188" s="86"/>
      <c r="C188" s="86"/>
      <c r="D188" s="86"/>
      <c r="E188" s="86"/>
      <c r="F188" s="86"/>
      <c r="G188" s="86"/>
      <c r="H188" s="86"/>
      <c r="I188" s="86"/>
    </row>
    <row r="189" spans="1:9" ht="15.75" thickBot="1" x14ac:dyDescent="0.3">
      <c r="A189" s="32"/>
      <c r="B189" s="33">
        <v>1990</v>
      </c>
      <c r="C189" s="33"/>
      <c r="D189" s="33">
        <v>2010</v>
      </c>
      <c r="E189" s="33">
        <v>2011</v>
      </c>
      <c r="F189" s="33">
        <v>2012</v>
      </c>
      <c r="G189" s="33">
        <v>2013</v>
      </c>
      <c r="H189" s="33">
        <v>2014</v>
      </c>
      <c r="I189" s="33">
        <v>2015</v>
      </c>
    </row>
    <row r="190" spans="1:9" ht="68.25" thickBot="1" x14ac:dyDescent="0.3">
      <c r="A190" s="34" t="s">
        <v>244</v>
      </c>
      <c r="B190" s="35">
        <v>8</v>
      </c>
      <c r="C190" s="36"/>
      <c r="D190" s="35">
        <v>9.4</v>
      </c>
      <c r="E190" s="35">
        <v>9.1</v>
      </c>
      <c r="F190" s="35">
        <v>8.8000000000000007</v>
      </c>
      <c r="G190" s="35">
        <v>8.4</v>
      </c>
      <c r="H190" s="35">
        <v>8.5</v>
      </c>
      <c r="I190" s="35">
        <v>8.6</v>
      </c>
    </row>
    <row r="191" spans="1:9" ht="15.75" thickBot="1" x14ac:dyDescent="0.3">
      <c r="A191" s="87" t="s">
        <v>209</v>
      </c>
      <c r="B191" s="88"/>
      <c r="C191" s="88"/>
      <c r="D191" s="88"/>
      <c r="E191" s="88"/>
      <c r="F191" s="88"/>
      <c r="G191" s="88"/>
      <c r="H191" s="88"/>
      <c r="I191" s="89"/>
    </row>
    <row r="192" spans="1:9" ht="15.75" thickBot="1" x14ac:dyDescent="0.3">
      <c r="A192" s="37" t="s">
        <v>23</v>
      </c>
      <c r="B192" s="38">
        <v>1.9</v>
      </c>
      <c r="C192" s="36"/>
      <c r="D192" s="38">
        <v>0.9</v>
      </c>
      <c r="E192" s="38">
        <v>0.9</v>
      </c>
      <c r="F192" s="38">
        <v>0.8</v>
      </c>
      <c r="G192" s="38">
        <v>0.5</v>
      </c>
      <c r="H192" s="38">
        <v>0.5</v>
      </c>
      <c r="I192" s="38">
        <v>0.6</v>
      </c>
    </row>
    <row r="193" spans="1:9" ht="15.75" thickBot="1" x14ac:dyDescent="0.3">
      <c r="A193" s="39" t="s">
        <v>111</v>
      </c>
      <c r="B193" s="38">
        <v>2.2999999999999998</v>
      </c>
      <c r="C193" s="40"/>
      <c r="D193" s="38">
        <v>1.1000000000000001</v>
      </c>
      <c r="E193" s="38">
        <v>1</v>
      </c>
      <c r="F193" s="38">
        <v>1</v>
      </c>
      <c r="G193" s="38">
        <v>0.6</v>
      </c>
      <c r="H193" s="38">
        <v>0.4</v>
      </c>
      <c r="I193" s="38">
        <v>0.4</v>
      </c>
    </row>
    <row r="194" spans="1:9" ht="45.75" thickBot="1" x14ac:dyDescent="0.3">
      <c r="A194" s="37" t="s">
        <v>211</v>
      </c>
      <c r="B194" s="38">
        <v>1.9</v>
      </c>
      <c r="C194" s="36"/>
      <c r="D194" s="38">
        <v>6.9</v>
      </c>
      <c r="E194" s="38">
        <v>7</v>
      </c>
      <c r="F194" s="38">
        <v>7</v>
      </c>
      <c r="G194" s="38">
        <v>7.2</v>
      </c>
      <c r="H194" s="38">
        <v>7.5</v>
      </c>
      <c r="I194" s="38">
        <v>7.5</v>
      </c>
    </row>
    <row r="195" spans="1:9" ht="23.25" thickBot="1" x14ac:dyDescent="0.3">
      <c r="A195" s="39" t="s">
        <v>212</v>
      </c>
      <c r="B195" s="38">
        <v>1.7</v>
      </c>
      <c r="C195" s="40"/>
      <c r="D195" s="38">
        <v>0.4</v>
      </c>
      <c r="E195" s="38">
        <v>0.2</v>
      </c>
      <c r="F195" s="38">
        <v>0</v>
      </c>
      <c r="G195" s="38">
        <v>0</v>
      </c>
      <c r="H195" s="38">
        <v>0</v>
      </c>
      <c r="I195" s="38">
        <v>0</v>
      </c>
    </row>
    <row r="196" spans="1:9" ht="45.75" thickBot="1" x14ac:dyDescent="0.3">
      <c r="A196" s="37" t="s">
        <v>213</v>
      </c>
      <c r="B196" s="38">
        <v>0</v>
      </c>
      <c r="C196" s="36"/>
      <c r="D196" s="38">
        <v>0</v>
      </c>
      <c r="E196" s="38">
        <v>0</v>
      </c>
      <c r="F196" s="38">
        <v>0</v>
      </c>
      <c r="G196" s="38">
        <v>0</v>
      </c>
      <c r="H196" s="38">
        <v>0</v>
      </c>
      <c r="I196" s="38">
        <v>0</v>
      </c>
    </row>
    <row r="197" spans="1:9" ht="34.5" thickBot="1" x14ac:dyDescent="0.3">
      <c r="A197" s="39" t="s">
        <v>214</v>
      </c>
      <c r="B197" s="38">
        <v>0.1</v>
      </c>
      <c r="C197" s="40"/>
      <c r="D197" s="38">
        <v>0.1</v>
      </c>
      <c r="E197" s="38">
        <v>0.1</v>
      </c>
      <c r="F197" s="38">
        <v>0.1</v>
      </c>
      <c r="G197" s="38">
        <v>0.1</v>
      </c>
      <c r="H197" s="38">
        <v>0.1</v>
      </c>
      <c r="I197" s="38">
        <v>0.1</v>
      </c>
    </row>
    <row r="198" spans="1:9" ht="15.75" thickBot="1" x14ac:dyDescent="0.3">
      <c r="A198" s="37" t="s">
        <v>22</v>
      </c>
      <c r="B198" s="38">
        <v>0</v>
      </c>
      <c r="C198" s="36"/>
      <c r="D198" s="38">
        <v>0</v>
      </c>
      <c r="E198" s="38">
        <v>0</v>
      </c>
      <c r="F198" s="38">
        <v>0</v>
      </c>
      <c r="G198" s="38">
        <v>0</v>
      </c>
      <c r="H198" s="38">
        <v>0</v>
      </c>
      <c r="I198" s="38">
        <v>0</v>
      </c>
    </row>
    <row r="199" spans="1:9" ht="34.5" thickBot="1" x14ac:dyDescent="0.3">
      <c r="A199" s="39" t="s">
        <v>215</v>
      </c>
      <c r="B199" s="38">
        <v>0</v>
      </c>
      <c r="C199" s="40"/>
      <c r="D199" s="38">
        <v>0</v>
      </c>
      <c r="E199" s="38">
        <v>0</v>
      </c>
      <c r="F199" s="38">
        <v>0</v>
      </c>
      <c r="G199" s="38">
        <v>0</v>
      </c>
      <c r="H199" s="38">
        <v>0</v>
      </c>
      <c r="I199" s="38">
        <v>0</v>
      </c>
    </row>
    <row r="200" spans="1:9" ht="45.75" thickBot="1" x14ac:dyDescent="0.3">
      <c r="A200" s="37" t="s">
        <v>216</v>
      </c>
      <c r="B200" s="38">
        <v>0</v>
      </c>
      <c r="C200" s="36"/>
      <c r="D200" s="38">
        <v>0</v>
      </c>
      <c r="E200" s="38">
        <v>0</v>
      </c>
      <c r="F200" s="38">
        <v>0</v>
      </c>
      <c r="G200" s="38">
        <v>0</v>
      </c>
      <c r="H200" s="38">
        <v>0</v>
      </c>
      <c r="I200" s="38">
        <v>0</v>
      </c>
    </row>
    <row r="201" spans="1:9" ht="15.75" thickBot="1" x14ac:dyDescent="0.3">
      <c r="A201" s="43" t="s">
        <v>217</v>
      </c>
      <c r="B201" s="38">
        <v>0</v>
      </c>
      <c r="C201" s="40"/>
      <c r="D201" s="38">
        <v>0</v>
      </c>
      <c r="E201" s="38">
        <v>0</v>
      </c>
      <c r="F201" s="38">
        <v>0</v>
      </c>
      <c r="G201" s="38">
        <v>0</v>
      </c>
      <c r="H201" s="38">
        <v>0</v>
      </c>
      <c r="I201" s="38">
        <v>0</v>
      </c>
    </row>
    <row r="203" spans="1:9" x14ac:dyDescent="0.25">
      <c r="A203" s="95" t="s">
        <v>206</v>
      </c>
      <c r="B203" s="94"/>
      <c r="C203" s="94"/>
      <c r="D203" s="94"/>
      <c r="E203" s="94"/>
      <c r="F203" s="94"/>
    </row>
    <row r="204" spans="1:9" ht="15.75" x14ac:dyDescent="0.25">
      <c r="A204" s="93" t="s">
        <v>19</v>
      </c>
      <c r="B204" s="94"/>
      <c r="C204" s="94"/>
      <c r="D204" s="94"/>
      <c r="E204" s="94"/>
      <c r="F204" s="94"/>
    </row>
    <row r="205" spans="1:9" ht="16.5" thickBot="1" x14ac:dyDescent="0.3">
      <c r="A205" s="85" t="s">
        <v>245</v>
      </c>
      <c r="B205" s="86"/>
      <c r="C205" s="86"/>
      <c r="D205" s="86"/>
      <c r="E205" s="86"/>
      <c r="F205" s="86"/>
    </row>
    <row r="206" spans="1:9" ht="15.75" thickBot="1" x14ac:dyDescent="0.3">
      <c r="A206" s="32"/>
      <c r="B206" s="33">
        <v>1990</v>
      </c>
      <c r="C206" s="33"/>
      <c r="D206" s="33">
        <v>2013</v>
      </c>
      <c r="E206" s="33">
        <v>2014</v>
      </c>
      <c r="F206" s="33">
        <v>2015</v>
      </c>
    </row>
    <row r="207" spans="1:9" ht="57" thickBot="1" x14ac:dyDescent="0.3">
      <c r="A207" s="34" t="s">
        <v>246</v>
      </c>
      <c r="B207" s="35">
        <v>210.7</v>
      </c>
      <c r="C207" s="36"/>
      <c r="D207" s="53">
        <v>1102.5999999999999</v>
      </c>
      <c r="E207" s="53">
        <v>1127.5</v>
      </c>
      <c r="F207" s="53">
        <v>1190.9000000000001</v>
      </c>
    </row>
    <row r="208" spans="1:9" ht="15.75" thickBot="1" x14ac:dyDescent="0.3">
      <c r="A208" s="87" t="s">
        <v>209</v>
      </c>
      <c r="B208" s="88"/>
      <c r="C208" s="88"/>
      <c r="D208" s="88"/>
      <c r="E208" s="88"/>
      <c r="F208" s="89"/>
    </row>
    <row r="209" spans="1:8" ht="15.75" thickBot="1" x14ac:dyDescent="0.3">
      <c r="A209" s="37" t="s">
        <v>23</v>
      </c>
      <c r="B209" s="38">
        <v>47.9</v>
      </c>
      <c r="C209" s="36"/>
      <c r="D209" s="38">
        <v>59.3</v>
      </c>
      <c r="E209" s="38">
        <v>57.4</v>
      </c>
      <c r="F209" s="38">
        <v>54.3</v>
      </c>
    </row>
    <row r="210" spans="1:8" ht="15.75" thickBot="1" x14ac:dyDescent="0.3">
      <c r="A210" s="39" t="s">
        <v>111</v>
      </c>
      <c r="B210" s="38">
        <v>41.7</v>
      </c>
      <c r="C210" s="40"/>
      <c r="D210" s="38">
        <v>677.3</v>
      </c>
      <c r="E210" s="38">
        <v>728.4</v>
      </c>
      <c r="F210" s="38">
        <v>783</v>
      </c>
    </row>
    <row r="211" spans="1:8" ht="45.75" thickBot="1" x14ac:dyDescent="0.3">
      <c r="A211" s="37" t="s">
        <v>211</v>
      </c>
      <c r="B211" s="38">
        <v>21.9</v>
      </c>
      <c r="C211" s="36"/>
      <c r="D211" s="38">
        <v>84.8</v>
      </c>
      <c r="E211" s="38">
        <v>73</v>
      </c>
      <c r="F211" s="38">
        <v>75.3</v>
      </c>
    </row>
    <row r="212" spans="1:8" ht="23.25" thickBot="1" x14ac:dyDescent="0.3">
      <c r="A212" s="39" t="s">
        <v>212</v>
      </c>
      <c r="B212" s="38">
        <v>0</v>
      </c>
      <c r="C212" s="40"/>
      <c r="D212" s="38">
        <v>0</v>
      </c>
      <c r="E212" s="38">
        <v>0</v>
      </c>
      <c r="F212" s="38">
        <v>0</v>
      </c>
    </row>
    <row r="213" spans="1:8" ht="45.75" thickBot="1" x14ac:dyDescent="0.3">
      <c r="A213" s="37" t="s">
        <v>213</v>
      </c>
      <c r="B213" s="38">
        <v>97</v>
      </c>
      <c r="C213" s="36"/>
      <c r="D213" s="38">
        <v>225.5</v>
      </c>
      <c r="E213" s="38">
        <v>221.6</v>
      </c>
      <c r="F213" s="38">
        <v>231.5</v>
      </c>
    </row>
    <row r="214" spans="1:8" ht="34.5" thickBot="1" x14ac:dyDescent="0.3">
      <c r="A214" s="39" t="s">
        <v>214</v>
      </c>
      <c r="B214" s="38">
        <v>2.2000000000000002</v>
      </c>
      <c r="C214" s="40"/>
      <c r="D214" s="38">
        <v>48.3</v>
      </c>
      <c r="E214" s="38">
        <v>44.6</v>
      </c>
      <c r="F214" s="38">
        <v>43.1</v>
      </c>
    </row>
    <row r="215" spans="1:8" ht="15.75" thickBot="1" x14ac:dyDescent="0.3">
      <c r="A215" s="37" t="s">
        <v>22</v>
      </c>
      <c r="B215" s="38">
        <v>0</v>
      </c>
      <c r="C215" s="36"/>
      <c r="D215" s="38">
        <v>7.3</v>
      </c>
      <c r="E215" s="38">
        <v>2.6</v>
      </c>
      <c r="F215" s="38">
        <v>3.7</v>
      </c>
    </row>
    <row r="216" spans="1:8" ht="34.5" thickBot="1" x14ac:dyDescent="0.3">
      <c r="A216" s="39" t="s">
        <v>215</v>
      </c>
      <c r="B216" s="38">
        <v>0</v>
      </c>
      <c r="C216" s="40"/>
      <c r="D216" s="38">
        <v>0</v>
      </c>
      <c r="E216" s="38">
        <v>0</v>
      </c>
      <c r="F216" s="38">
        <v>0</v>
      </c>
    </row>
    <row r="217" spans="1:8" ht="45.75" thickBot="1" x14ac:dyDescent="0.3">
      <c r="A217" s="37" t="s">
        <v>216</v>
      </c>
      <c r="B217" s="38">
        <v>0</v>
      </c>
      <c r="C217" s="36"/>
      <c r="D217" s="38">
        <v>0</v>
      </c>
      <c r="E217" s="38">
        <v>0</v>
      </c>
      <c r="F217" s="38">
        <v>0</v>
      </c>
    </row>
    <row r="218" spans="1:8" ht="15.75" thickBot="1" x14ac:dyDescent="0.3">
      <c r="A218" s="43" t="s">
        <v>217</v>
      </c>
      <c r="B218" s="38">
        <v>0</v>
      </c>
      <c r="C218" s="40"/>
      <c r="D218" s="38">
        <v>0</v>
      </c>
      <c r="E218" s="38">
        <v>0</v>
      </c>
      <c r="F218" s="38">
        <v>0</v>
      </c>
    </row>
    <row r="220" spans="1:8" x14ac:dyDescent="0.25">
      <c r="A220" s="95" t="s">
        <v>206</v>
      </c>
      <c r="B220" s="94"/>
      <c r="C220" s="94"/>
      <c r="D220" s="94"/>
      <c r="E220" s="94"/>
      <c r="F220" s="94"/>
      <c r="G220" s="94"/>
      <c r="H220" s="94"/>
    </row>
    <row r="221" spans="1:8" ht="15.75" x14ac:dyDescent="0.25">
      <c r="A221" s="93" t="s">
        <v>19</v>
      </c>
      <c r="B221" s="94"/>
      <c r="C221" s="94"/>
      <c r="D221" s="94"/>
      <c r="E221" s="94"/>
      <c r="F221" s="94"/>
      <c r="G221" s="94"/>
      <c r="H221" s="94"/>
    </row>
    <row r="222" spans="1:8" ht="16.5" thickBot="1" x14ac:dyDescent="0.3">
      <c r="A222" s="85" t="s">
        <v>257</v>
      </c>
      <c r="B222" s="86"/>
      <c r="C222" s="86"/>
      <c r="D222" s="86"/>
      <c r="E222" s="86"/>
      <c r="F222" s="86"/>
      <c r="G222" s="86"/>
      <c r="H222" s="86"/>
    </row>
    <row r="223" spans="1:8" ht="15.75" thickBot="1" x14ac:dyDescent="0.3">
      <c r="A223" s="32"/>
      <c r="B223" s="33">
        <v>1990</v>
      </c>
      <c r="C223" s="33"/>
      <c r="D223" s="33">
        <v>2011</v>
      </c>
      <c r="E223" s="33">
        <v>2012</v>
      </c>
      <c r="F223" s="33">
        <v>2013</v>
      </c>
      <c r="G223" s="33">
        <v>2014</v>
      </c>
      <c r="H223" s="33">
        <v>2015</v>
      </c>
    </row>
    <row r="224" spans="1:8" ht="34.5" thickBot="1" x14ac:dyDescent="0.3">
      <c r="A224" s="34" t="s">
        <v>258</v>
      </c>
      <c r="B224" s="55">
        <v>2710</v>
      </c>
      <c r="C224" s="36"/>
      <c r="D224" s="55">
        <v>3321</v>
      </c>
      <c r="E224" s="55">
        <v>3416</v>
      </c>
      <c r="F224" s="55">
        <v>3525</v>
      </c>
      <c r="G224" s="55">
        <v>3584</v>
      </c>
      <c r="H224" s="55">
        <v>3540</v>
      </c>
    </row>
    <row r="225" spans="1:9" ht="15.75" thickBot="1" x14ac:dyDescent="0.3">
      <c r="A225" s="87" t="s">
        <v>209</v>
      </c>
      <c r="B225" s="88"/>
      <c r="C225" s="88"/>
      <c r="D225" s="88"/>
      <c r="E225" s="88"/>
      <c r="F225" s="88"/>
      <c r="G225" s="88"/>
      <c r="H225" s="89"/>
    </row>
    <row r="226" spans="1:9" ht="15.75" thickBot="1" x14ac:dyDescent="0.3">
      <c r="A226" s="37" t="s">
        <v>23</v>
      </c>
      <c r="B226" s="38">
        <v>658</v>
      </c>
      <c r="C226" s="36"/>
      <c r="D226" s="38">
        <v>730</v>
      </c>
      <c r="E226" s="38">
        <v>721</v>
      </c>
      <c r="F226" s="38">
        <v>723</v>
      </c>
      <c r="G226" s="38">
        <v>721</v>
      </c>
      <c r="H226" s="38">
        <v>711</v>
      </c>
    </row>
    <row r="227" spans="1:9" ht="15.75" thickBot="1" x14ac:dyDescent="0.3">
      <c r="A227" s="39" t="s">
        <v>111</v>
      </c>
      <c r="B227" s="38">
        <v>837</v>
      </c>
      <c r="C227" s="40"/>
      <c r="D227" s="52">
        <v>1185</v>
      </c>
      <c r="E227" s="52">
        <v>1293</v>
      </c>
      <c r="F227" s="52">
        <v>1428</v>
      </c>
      <c r="G227" s="52">
        <v>1476</v>
      </c>
      <c r="H227" s="52">
        <v>1508</v>
      </c>
    </row>
    <row r="228" spans="1:9" ht="45.75" thickBot="1" x14ac:dyDescent="0.3">
      <c r="A228" s="37" t="s">
        <v>211</v>
      </c>
      <c r="B228" s="38">
        <v>128</v>
      </c>
      <c r="C228" s="36"/>
      <c r="D228" s="38">
        <v>226</v>
      </c>
      <c r="E228" s="38">
        <v>221</v>
      </c>
      <c r="F228" s="38">
        <v>222</v>
      </c>
      <c r="G228" s="38">
        <v>208</v>
      </c>
      <c r="H228" s="38">
        <v>212</v>
      </c>
    </row>
    <row r="229" spans="1:9" ht="23.25" thickBot="1" x14ac:dyDescent="0.3">
      <c r="A229" s="39" t="s">
        <v>212</v>
      </c>
      <c r="B229" s="38">
        <v>201</v>
      </c>
      <c r="C229" s="40"/>
      <c r="D229" s="38">
        <v>45</v>
      </c>
      <c r="E229" s="38">
        <v>44</v>
      </c>
      <c r="F229" s="38">
        <v>42</v>
      </c>
      <c r="G229" s="38">
        <v>40</v>
      </c>
      <c r="H229" s="38">
        <v>30</v>
      </c>
    </row>
    <row r="230" spans="1:9" ht="45.75" thickBot="1" x14ac:dyDescent="0.3">
      <c r="A230" s="37" t="s">
        <v>213</v>
      </c>
      <c r="B230" s="38">
        <v>310</v>
      </c>
      <c r="C230" s="36"/>
      <c r="D230" s="38">
        <v>500</v>
      </c>
      <c r="E230" s="38">
        <v>498</v>
      </c>
      <c r="F230" s="38">
        <v>477</v>
      </c>
      <c r="G230" s="38">
        <v>468</v>
      </c>
      <c r="H230" s="38">
        <v>471</v>
      </c>
    </row>
    <row r="231" spans="1:9" ht="34.5" thickBot="1" x14ac:dyDescent="0.3">
      <c r="A231" s="39" t="s">
        <v>214</v>
      </c>
      <c r="B231" s="38">
        <v>26</v>
      </c>
      <c r="C231" s="40"/>
      <c r="D231" s="38">
        <v>65</v>
      </c>
      <c r="E231" s="38">
        <v>78</v>
      </c>
      <c r="F231" s="38">
        <v>67</v>
      </c>
      <c r="G231" s="38">
        <v>63</v>
      </c>
      <c r="H231" s="38">
        <v>60</v>
      </c>
    </row>
    <row r="232" spans="1:9" ht="15.75" thickBot="1" x14ac:dyDescent="0.3">
      <c r="A232" s="37" t="s">
        <v>22</v>
      </c>
      <c r="B232" s="38">
        <v>49</v>
      </c>
      <c r="C232" s="36"/>
      <c r="D232" s="38">
        <v>56</v>
      </c>
      <c r="E232" s="38">
        <v>54</v>
      </c>
      <c r="F232" s="38">
        <v>47</v>
      </c>
      <c r="G232" s="38">
        <v>44</v>
      </c>
      <c r="H232" s="38">
        <v>43</v>
      </c>
    </row>
    <row r="233" spans="1:9" ht="34.5" thickBot="1" x14ac:dyDescent="0.3">
      <c r="A233" s="39" t="s">
        <v>215</v>
      </c>
      <c r="B233" s="38">
        <v>131</v>
      </c>
      <c r="C233" s="40"/>
      <c r="D233" s="38">
        <v>120</v>
      </c>
      <c r="E233" s="38">
        <v>120</v>
      </c>
      <c r="F233" s="38">
        <v>99</v>
      </c>
      <c r="G233" s="38">
        <v>103</v>
      </c>
      <c r="H233" s="38" t="s">
        <v>210</v>
      </c>
    </row>
    <row r="234" spans="1:9" ht="45.75" thickBot="1" x14ac:dyDescent="0.3">
      <c r="A234" s="37" t="s">
        <v>216</v>
      </c>
      <c r="B234" s="38">
        <v>341</v>
      </c>
      <c r="C234" s="36"/>
      <c r="D234" s="38">
        <v>364</v>
      </c>
      <c r="E234" s="38">
        <v>356</v>
      </c>
      <c r="F234" s="38">
        <v>391</v>
      </c>
      <c r="G234" s="38">
        <v>423</v>
      </c>
      <c r="H234" s="38">
        <v>388</v>
      </c>
    </row>
    <row r="235" spans="1:9" ht="15.75" thickBot="1" x14ac:dyDescent="0.3">
      <c r="A235" s="41" t="s">
        <v>217</v>
      </c>
      <c r="B235" s="38">
        <v>28</v>
      </c>
      <c r="C235" s="42"/>
      <c r="D235" s="38">
        <v>30</v>
      </c>
      <c r="E235" s="38">
        <v>31</v>
      </c>
      <c r="F235" s="38">
        <v>30</v>
      </c>
      <c r="G235" s="38">
        <v>37</v>
      </c>
      <c r="H235" s="38">
        <v>27</v>
      </c>
    </row>
    <row r="237" spans="1:9" x14ac:dyDescent="0.25">
      <c r="A237" s="95" t="s">
        <v>206</v>
      </c>
      <c r="B237" s="94"/>
      <c r="C237" s="94"/>
      <c r="D237" s="94"/>
      <c r="E237" s="94"/>
      <c r="F237" s="94"/>
      <c r="G237" s="94"/>
      <c r="H237" s="94"/>
      <c r="I237" s="94"/>
    </row>
    <row r="238" spans="1:9" ht="15.75" x14ac:dyDescent="0.25">
      <c r="A238" s="93" t="s">
        <v>19</v>
      </c>
      <c r="B238" s="94"/>
      <c r="C238" s="94"/>
      <c r="D238" s="94"/>
      <c r="E238" s="94"/>
      <c r="F238" s="94"/>
      <c r="G238" s="94"/>
      <c r="H238" s="94"/>
      <c r="I238" s="94"/>
    </row>
    <row r="239" spans="1:9" ht="16.5" thickBot="1" x14ac:dyDescent="0.3">
      <c r="A239" s="85" t="s">
        <v>296</v>
      </c>
      <c r="B239" s="86"/>
      <c r="C239" s="86"/>
      <c r="D239" s="86"/>
      <c r="E239" s="86"/>
      <c r="F239" s="86"/>
      <c r="G239" s="86"/>
      <c r="H239" s="86"/>
      <c r="I239" s="86"/>
    </row>
    <row r="240" spans="1:9" ht="15.75" thickBot="1" x14ac:dyDescent="0.3">
      <c r="A240" s="32"/>
      <c r="B240" s="33">
        <v>1990</v>
      </c>
      <c r="C240" s="33"/>
      <c r="D240" s="33">
        <v>2010</v>
      </c>
      <c r="E240" s="33">
        <v>2011</v>
      </c>
      <c r="F240" s="33">
        <v>2012</v>
      </c>
      <c r="G240" s="33">
        <v>2013</v>
      </c>
      <c r="H240" s="33">
        <v>2014</v>
      </c>
      <c r="I240" s="33">
        <v>2015</v>
      </c>
    </row>
    <row r="241" spans="1:9" ht="57" thickBot="1" x14ac:dyDescent="0.3">
      <c r="A241" s="34" t="s">
        <v>297</v>
      </c>
      <c r="B241" s="35">
        <v>59.3</v>
      </c>
      <c r="C241" s="36"/>
      <c r="D241" s="35">
        <v>59.5</v>
      </c>
      <c r="E241" s="35">
        <v>58</v>
      </c>
      <c r="F241" s="35">
        <v>57</v>
      </c>
      <c r="G241" s="35">
        <v>54.9</v>
      </c>
      <c r="H241" s="35">
        <v>57.1</v>
      </c>
      <c r="I241" s="35">
        <v>57.3</v>
      </c>
    </row>
    <row r="242" spans="1:9" ht="15.75" thickBot="1" x14ac:dyDescent="0.3">
      <c r="A242" s="87" t="s">
        <v>209</v>
      </c>
      <c r="B242" s="88"/>
      <c r="C242" s="88"/>
      <c r="D242" s="88"/>
      <c r="E242" s="88"/>
      <c r="F242" s="88"/>
      <c r="G242" s="88"/>
      <c r="H242" s="88"/>
      <c r="I242" s="89"/>
    </row>
    <row r="243" spans="1:9" ht="15.75" thickBot="1" x14ac:dyDescent="0.3">
      <c r="A243" s="37" t="s">
        <v>23</v>
      </c>
      <c r="B243" s="38">
        <v>6.8</v>
      </c>
      <c r="C243" s="36"/>
      <c r="D243" s="38">
        <v>6.7</v>
      </c>
      <c r="E243" s="38" t="s">
        <v>210</v>
      </c>
      <c r="F243" s="38">
        <v>7.6</v>
      </c>
      <c r="G243" s="38">
        <v>7.4</v>
      </c>
      <c r="H243" s="38">
        <v>7.5</v>
      </c>
      <c r="I243" s="38">
        <v>7.6</v>
      </c>
    </row>
    <row r="244" spans="1:9" ht="15.75" thickBot="1" x14ac:dyDescent="0.3">
      <c r="A244" s="39" t="s">
        <v>111</v>
      </c>
      <c r="B244" s="38">
        <v>15.7</v>
      </c>
      <c r="C244" s="40"/>
      <c r="D244" s="38">
        <v>1.9</v>
      </c>
      <c r="E244" s="38">
        <v>2.2000000000000002</v>
      </c>
      <c r="F244" s="38">
        <v>7.9</v>
      </c>
      <c r="G244" s="38">
        <v>8.5</v>
      </c>
      <c r="H244" s="38">
        <v>9</v>
      </c>
      <c r="I244" s="38">
        <v>8.6</v>
      </c>
    </row>
    <row r="245" spans="1:9" ht="45.75" thickBot="1" x14ac:dyDescent="0.3">
      <c r="A245" s="37" t="s">
        <v>211</v>
      </c>
      <c r="B245" s="38" t="s">
        <v>210</v>
      </c>
      <c r="C245" s="36"/>
      <c r="D245" s="38" t="s">
        <v>210</v>
      </c>
      <c r="E245" s="38" t="s">
        <v>210</v>
      </c>
      <c r="F245" s="38" t="s">
        <v>210</v>
      </c>
      <c r="G245" s="38" t="s">
        <v>210</v>
      </c>
      <c r="H245" s="38" t="s">
        <v>210</v>
      </c>
      <c r="I245" s="38" t="s">
        <v>210</v>
      </c>
    </row>
    <row r="246" spans="1:9" ht="23.25" thickBot="1" x14ac:dyDescent="0.3">
      <c r="A246" s="39" t="s">
        <v>212</v>
      </c>
      <c r="B246" s="38">
        <v>2.4</v>
      </c>
      <c r="C246" s="40"/>
      <c r="D246" s="38">
        <v>0.3</v>
      </c>
      <c r="E246" s="38" t="s">
        <v>210</v>
      </c>
      <c r="F246" s="38" t="s">
        <v>210</v>
      </c>
      <c r="G246" s="38" t="s">
        <v>210</v>
      </c>
      <c r="H246" s="38" t="s">
        <v>210</v>
      </c>
      <c r="I246" s="38">
        <v>0.1</v>
      </c>
    </row>
    <row r="247" spans="1:9" ht="45.75" thickBot="1" x14ac:dyDescent="0.3">
      <c r="A247" s="37" t="s">
        <v>213</v>
      </c>
      <c r="B247" s="38" t="s">
        <v>210</v>
      </c>
      <c r="C247" s="36"/>
      <c r="D247" s="38">
        <v>17.600000000000001</v>
      </c>
      <c r="E247" s="38">
        <v>17.100000000000001</v>
      </c>
      <c r="F247" s="38">
        <v>18.2</v>
      </c>
      <c r="G247" s="38">
        <v>16.899999999999999</v>
      </c>
      <c r="H247" s="38">
        <v>14.6</v>
      </c>
      <c r="I247" s="38">
        <v>14.6</v>
      </c>
    </row>
    <row r="248" spans="1:9" ht="34.5" thickBot="1" x14ac:dyDescent="0.3">
      <c r="A248" s="39" t="s">
        <v>214</v>
      </c>
      <c r="B248" s="38">
        <v>0</v>
      </c>
      <c r="C248" s="40"/>
      <c r="D248" s="38" t="s">
        <v>210</v>
      </c>
      <c r="E248" s="38" t="s">
        <v>210</v>
      </c>
      <c r="F248" s="38" t="s">
        <v>210</v>
      </c>
      <c r="G248" s="38" t="s">
        <v>210</v>
      </c>
      <c r="H248" s="38" t="s">
        <v>210</v>
      </c>
      <c r="I248" s="38">
        <v>0</v>
      </c>
    </row>
    <row r="249" spans="1:9" ht="15.75" thickBot="1" x14ac:dyDescent="0.3">
      <c r="A249" s="37" t="s">
        <v>22</v>
      </c>
      <c r="B249" s="38" t="s">
        <v>210</v>
      </c>
      <c r="C249" s="36"/>
      <c r="D249" s="38">
        <v>23.1</v>
      </c>
      <c r="E249" s="38">
        <v>24.7</v>
      </c>
      <c r="F249" s="38">
        <v>16.899999999999999</v>
      </c>
      <c r="G249" s="38">
        <v>16.600000000000001</v>
      </c>
      <c r="H249" s="38">
        <v>20.8</v>
      </c>
      <c r="I249" s="38">
        <v>20.7</v>
      </c>
    </row>
    <row r="250" spans="1:9" ht="34.5" thickBot="1" x14ac:dyDescent="0.3">
      <c r="A250" s="39" t="s">
        <v>215</v>
      </c>
      <c r="B250" s="38" t="s">
        <v>210</v>
      </c>
      <c r="C250" s="40"/>
      <c r="D250" s="38" t="s">
        <v>210</v>
      </c>
      <c r="E250" s="38" t="s">
        <v>210</v>
      </c>
      <c r="F250" s="38" t="s">
        <v>210</v>
      </c>
      <c r="G250" s="38" t="s">
        <v>210</v>
      </c>
      <c r="H250" s="38" t="s">
        <v>210</v>
      </c>
      <c r="I250" s="38" t="s">
        <v>210</v>
      </c>
    </row>
    <row r="251" spans="1:9" ht="45.75" thickBot="1" x14ac:dyDescent="0.3">
      <c r="A251" s="37" t="s">
        <v>216</v>
      </c>
      <c r="B251" s="38">
        <v>0</v>
      </c>
      <c r="C251" s="36"/>
      <c r="D251" s="38">
        <v>0</v>
      </c>
      <c r="E251" s="38">
        <v>0</v>
      </c>
      <c r="F251" s="38">
        <v>0</v>
      </c>
      <c r="G251" s="38">
        <v>0</v>
      </c>
      <c r="H251" s="38">
        <v>0</v>
      </c>
      <c r="I251" s="38">
        <v>0</v>
      </c>
    </row>
    <row r="252" spans="1:9" ht="15.75" thickBot="1" x14ac:dyDescent="0.3">
      <c r="A252" s="41" t="s">
        <v>217</v>
      </c>
      <c r="B252" s="38">
        <v>1.6</v>
      </c>
      <c r="C252" s="42"/>
      <c r="D252" s="38">
        <v>8.4</v>
      </c>
      <c r="E252" s="38">
        <v>5</v>
      </c>
      <c r="F252" s="38">
        <v>4.4000000000000004</v>
      </c>
      <c r="G252" s="38">
        <v>3.8</v>
      </c>
      <c r="H252" s="38">
        <v>3.3</v>
      </c>
      <c r="I252" s="38">
        <v>3.3</v>
      </c>
    </row>
    <row r="254" spans="1:9" x14ac:dyDescent="0.25">
      <c r="A254" s="95" t="s">
        <v>206</v>
      </c>
      <c r="B254" s="94"/>
      <c r="C254" s="94"/>
      <c r="D254" s="94"/>
      <c r="E254" s="94"/>
      <c r="F254" s="94"/>
      <c r="G254" s="94"/>
      <c r="H254" s="94"/>
      <c r="I254" s="94"/>
    </row>
    <row r="255" spans="1:9" ht="15.75" x14ac:dyDescent="0.25">
      <c r="A255" s="93" t="s">
        <v>19</v>
      </c>
      <c r="B255" s="94"/>
      <c r="C255" s="94"/>
      <c r="D255" s="94"/>
      <c r="E255" s="94"/>
      <c r="F255" s="94"/>
      <c r="G255" s="94"/>
      <c r="H255" s="94"/>
      <c r="I255" s="94"/>
    </row>
    <row r="256" spans="1:9" ht="16.5" thickBot="1" x14ac:dyDescent="0.3">
      <c r="A256" s="85" t="s">
        <v>298</v>
      </c>
      <c r="B256" s="86"/>
      <c r="C256" s="86"/>
      <c r="D256" s="86"/>
      <c r="E256" s="86"/>
      <c r="F256" s="86"/>
      <c r="G256" s="86"/>
      <c r="H256" s="86"/>
      <c r="I256" s="86"/>
    </row>
    <row r="257" spans="1:9" ht="15.75" thickBot="1" x14ac:dyDescent="0.3">
      <c r="A257" s="32"/>
      <c r="B257" s="33">
        <v>1990</v>
      </c>
      <c r="C257" s="33"/>
      <c r="D257" s="33">
        <v>2010</v>
      </c>
      <c r="E257" s="33">
        <v>2011</v>
      </c>
      <c r="F257" s="33">
        <v>2012</v>
      </c>
      <c r="G257" s="33">
        <v>2013</v>
      </c>
      <c r="H257" s="33">
        <v>2014</v>
      </c>
      <c r="I257" s="33">
        <v>2015</v>
      </c>
    </row>
    <row r="258" spans="1:9" ht="68.25" thickBot="1" x14ac:dyDescent="0.3">
      <c r="A258" s="34" t="s">
        <v>299</v>
      </c>
      <c r="B258" s="35">
        <v>32.299999999999997</v>
      </c>
      <c r="C258" s="36"/>
      <c r="D258" s="35">
        <v>44.1</v>
      </c>
      <c r="E258" s="35">
        <v>56.7</v>
      </c>
      <c r="F258" s="35">
        <v>52.9</v>
      </c>
      <c r="G258" s="35">
        <v>59.7</v>
      </c>
      <c r="H258" s="35">
        <v>62.8</v>
      </c>
      <c r="I258" s="35">
        <v>57.4</v>
      </c>
    </row>
    <row r="259" spans="1:9" ht="15.75" thickBot="1" x14ac:dyDescent="0.3">
      <c r="A259" s="87" t="s">
        <v>209</v>
      </c>
      <c r="B259" s="88"/>
      <c r="C259" s="88"/>
      <c r="D259" s="88"/>
      <c r="E259" s="88"/>
      <c r="F259" s="88"/>
      <c r="G259" s="88"/>
      <c r="H259" s="88"/>
      <c r="I259" s="89"/>
    </row>
    <row r="260" spans="1:9" ht="15.75" thickBot="1" x14ac:dyDescent="0.3">
      <c r="A260" s="37" t="s">
        <v>23</v>
      </c>
      <c r="B260" s="38">
        <v>2.5</v>
      </c>
      <c r="C260" s="36"/>
      <c r="D260" s="38" t="s">
        <v>210</v>
      </c>
      <c r="E260" s="38" t="s">
        <v>210</v>
      </c>
      <c r="F260" s="38" t="s">
        <v>210</v>
      </c>
      <c r="G260" s="38" t="s">
        <v>210</v>
      </c>
      <c r="H260" s="38" t="s">
        <v>210</v>
      </c>
      <c r="I260" s="38">
        <v>4.4000000000000004</v>
      </c>
    </row>
    <row r="261" spans="1:9" ht="15.75" thickBot="1" x14ac:dyDescent="0.3">
      <c r="A261" s="39" t="s">
        <v>111</v>
      </c>
      <c r="B261" s="38">
        <v>27.8</v>
      </c>
      <c r="C261" s="40"/>
      <c r="D261" s="38">
        <v>38.1</v>
      </c>
      <c r="E261" s="38">
        <v>48.6</v>
      </c>
      <c r="F261" s="38">
        <v>42.6</v>
      </c>
      <c r="G261" s="38">
        <v>49.2</v>
      </c>
      <c r="H261" s="38">
        <v>51.9</v>
      </c>
      <c r="I261" s="38" t="s">
        <v>210</v>
      </c>
    </row>
    <row r="262" spans="1:9" ht="45.75" thickBot="1" x14ac:dyDescent="0.3">
      <c r="A262" s="37" t="s">
        <v>211</v>
      </c>
      <c r="B262" s="38" t="s">
        <v>210</v>
      </c>
      <c r="C262" s="36"/>
      <c r="D262" s="38" t="s">
        <v>210</v>
      </c>
      <c r="E262" s="38" t="s">
        <v>210</v>
      </c>
      <c r="F262" s="38" t="s">
        <v>210</v>
      </c>
      <c r="G262" s="38" t="s">
        <v>210</v>
      </c>
      <c r="H262" s="38" t="s">
        <v>210</v>
      </c>
      <c r="I262" s="38" t="s">
        <v>210</v>
      </c>
    </row>
    <row r="263" spans="1:9" ht="23.25" thickBot="1" x14ac:dyDescent="0.3">
      <c r="A263" s="39" t="s">
        <v>212</v>
      </c>
      <c r="B263" s="38">
        <v>1.9</v>
      </c>
      <c r="C263" s="40"/>
      <c r="D263" s="38">
        <v>0</v>
      </c>
      <c r="E263" s="38" t="s">
        <v>210</v>
      </c>
      <c r="F263" s="38" t="s">
        <v>210</v>
      </c>
      <c r="G263" s="38" t="s">
        <v>210</v>
      </c>
      <c r="H263" s="38" t="s">
        <v>210</v>
      </c>
      <c r="I263" s="38" t="s">
        <v>210</v>
      </c>
    </row>
    <row r="264" spans="1:9" ht="45.75" thickBot="1" x14ac:dyDescent="0.3">
      <c r="A264" s="37" t="s">
        <v>213</v>
      </c>
      <c r="B264" s="38">
        <v>0</v>
      </c>
      <c r="C264" s="36"/>
      <c r="D264" s="38">
        <v>0</v>
      </c>
      <c r="E264" s="38">
        <v>0</v>
      </c>
      <c r="F264" s="38">
        <v>0</v>
      </c>
      <c r="G264" s="38">
        <v>0</v>
      </c>
      <c r="H264" s="38">
        <v>0</v>
      </c>
      <c r="I264" s="38">
        <v>0</v>
      </c>
    </row>
    <row r="265" spans="1:9" ht="34.5" thickBot="1" x14ac:dyDescent="0.3">
      <c r="A265" s="39" t="s">
        <v>214</v>
      </c>
      <c r="B265" s="38">
        <v>0</v>
      </c>
      <c r="C265" s="40"/>
      <c r="D265" s="38">
        <v>0</v>
      </c>
      <c r="E265" s="38" t="s">
        <v>210</v>
      </c>
      <c r="F265" s="38" t="s">
        <v>210</v>
      </c>
      <c r="G265" s="38">
        <v>0</v>
      </c>
      <c r="H265" s="38" t="s">
        <v>210</v>
      </c>
      <c r="I265" s="38" t="s">
        <v>210</v>
      </c>
    </row>
    <row r="266" spans="1:9" ht="15.75" thickBot="1" x14ac:dyDescent="0.3">
      <c r="A266" s="37" t="s">
        <v>22</v>
      </c>
      <c r="B266" s="38">
        <v>0</v>
      </c>
      <c r="C266" s="36"/>
      <c r="D266" s="38">
        <v>0</v>
      </c>
      <c r="E266" s="38">
        <v>0</v>
      </c>
      <c r="F266" s="38">
        <v>0</v>
      </c>
      <c r="G266" s="38">
        <v>0</v>
      </c>
      <c r="H266" s="38">
        <v>0</v>
      </c>
      <c r="I266" s="38">
        <v>0</v>
      </c>
    </row>
    <row r="267" spans="1:9" ht="34.5" thickBot="1" x14ac:dyDescent="0.3">
      <c r="A267" s="39" t="s">
        <v>215</v>
      </c>
      <c r="B267" s="38">
        <v>0</v>
      </c>
      <c r="C267" s="40"/>
      <c r="D267" s="38">
        <v>0</v>
      </c>
      <c r="E267" s="38">
        <v>0</v>
      </c>
      <c r="F267" s="38">
        <v>0</v>
      </c>
      <c r="G267" s="38">
        <v>0</v>
      </c>
      <c r="H267" s="38">
        <v>0</v>
      </c>
      <c r="I267" s="38">
        <v>0</v>
      </c>
    </row>
    <row r="268" spans="1:9" ht="45.75" thickBot="1" x14ac:dyDescent="0.3">
      <c r="A268" s="37" t="s">
        <v>216</v>
      </c>
      <c r="B268" s="38">
        <v>0</v>
      </c>
      <c r="C268" s="36"/>
      <c r="D268" s="38">
        <v>0</v>
      </c>
      <c r="E268" s="38">
        <v>0</v>
      </c>
      <c r="F268" s="38">
        <v>0</v>
      </c>
      <c r="G268" s="38">
        <v>0</v>
      </c>
      <c r="H268" s="38">
        <v>0</v>
      </c>
      <c r="I268" s="38">
        <v>0</v>
      </c>
    </row>
    <row r="269" spans="1:9" ht="15.75" thickBot="1" x14ac:dyDescent="0.3">
      <c r="A269" s="41" t="s">
        <v>217</v>
      </c>
      <c r="B269" s="38">
        <v>0</v>
      </c>
      <c r="C269" s="42"/>
      <c r="D269" s="38" t="s">
        <v>210</v>
      </c>
      <c r="E269" s="38">
        <v>4.3</v>
      </c>
      <c r="F269" s="38">
        <v>4.8</v>
      </c>
      <c r="G269" s="38">
        <v>4.5</v>
      </c>
      <c r="H269" s="38">
        <v>4.5999999999999996</v>
      </c>
      <c r="I269" s="38">
        <v>4.4000000000000004</v>
      </c>
    </row>
    <row r="271" spans="1:9" x14ac:dyDescent="0.25">
      <c r="A271" s="95" t="s">
        <v>206</v>
      </c>
      <c r="B271" s="94"/>
      <c r="C271" s="94"/>
      <c r="D271" s="94"/>
      <c r="E271" s="94"/>
      <c r="F271" s="94"/>
      <c r="G271" s="94"/>
      <c r="H271" s="94"/>
      <c r="I271" s="94"/>
    </row>
    <row r="272" spans="1:9" ht="15.75" x14ac:dyDescent="0.25">
      <c r="A272" s="93" t="s">
        <v>19</v>
      </c>
      <c r="B272" s="94"/>
      <c r="C272" s="94"/>
      <c r="D272" s="94"/>
      <c r="E272" s="94"/>
      <c r="F272" s="94"/>
      <c r="G272" s="94"/>
      <c r="H272" s="94"/>
      <c r="I272" s="94"/>
    </row>
    <row r="273" spans="1:9" ht="16.5" thickBot="1" x14ac:dyDescent="0.3">
      <c r="A273" s="85" t="s">
        <v>300</v>
      </c>
      <c r="B273" s="86"/>
      <c r="C273" s="86"/>
      <c r="D273" s="86"/>
      <c r="E273" s="86"/>
      <c r="F273" s="86"/>
      <c r="G273" s="86"/>
      <c r="H273" s="86"/>
      <c r="I273" s="86"/>
    </row>
    <row r="274" spans="1:9" ht="15.75" thickBot="1" x14ac:dyDescent="0.3">
      <c r="A274" s="32"/>
      <c r="B274" s="33">
        <v>1990</v>
      </c>
      <c r="C274" s="33"/>
      <c r="D274" s="33">
        <v>2010</v>
      </c>
      <c r="E274" s="33">
        <v>2011</v>
      </c>
      <c r="F274" s="33">
        <v>2012</v>
      </c>
      <c r="G274" s="33">
        <v>2013</v>
      </c>
      <c r="H274" s="33">
        <v>2014</v>
      </c>
      <c r="I274" s="33">
        <v>2015</v>
      </c>
    </row>
    <row r="275" spans="1:9" ht="79.5" thickBot="1" x14ac:dyDescent="0.3">
      <c r="A275" s="34" t="s">
        <v>301</v>
      </c>
      <c r="B275" s="35">
        <v>30.4</v>
      </c>
      <c r="C275" s="36"/>
      <c r="D275" s="35">
        <v>2.8</v>
      </c>
      <c r="E275" s="35">
        <v>3.1</v>
      </c>
      <c r="F275" s="35">
        <v>3</v>
      </c>
      <c r="G275" s="35">
        <v>3.1</v>
      </c>
      <c r="H275" s="35">
        <v>3.1</v>
      </c>
      <c r="I275" s="35">
        <v>2.8</v>
      </c>
    </row>
    <row r="276" spans="1:9" ht="15.75" thickBot="1" x14ac:dyDescent="0.3">
      <c r="A276" s="87" t="s">
        <v>209</v>
      </c>
      <c r="B276" s="88"/>
      <c r="C276" s="88"/>
      <c r="D276" s="88"/>
      <c r="E276" s="88"/>
      <c r="F276" s="88"/>
      <c r="G276" s="88"/>
      <c r="H276" s="88"/>
      <c r="I276" s="89"/>
    </row>
    <row r="277" spans="1:9" ht="15.75" thickBot="1" x14ac:dyDescent="0.3">
      <c r="A277" s="37" t="s">
        <v>23</v>
      </c>
      <c r="B277" s="38">
        <v>14.3</v>
      </c>
      <c r="C277" s="36"/>
      <c r="D277" s="38" t="s">
        <v>210</v>
      </c>
      <c r="E277" s="38" t="s">
        <v>210</v>
      </c>
      <c r="F277" s="38" t="s">
        <v>210</v>
      </c>
      <c r="G277" s="38" t="s">
        <v>210</v>
      </c>
      <c r="H277" s="38" t="s">
        <v>210</v>
      </c>
      <c r="I277" s="38" t="s">
        <v>210</v>
      </c>
    </row>
    <row r="278" spans="1:9" ht="15.75" thickBot="1" x14ac:dyDescent="0.3">
      <c r="A278" s="39" t="s">
        <v>111</v>
      </c>
      <c r="B278" s="38">
        <v>15.7</v>
      </c>
      <c r="C278" s="40"/>
      <c r="D278" s="38" t="s">
        <v>210</v>
      </c>
      <c r="E278" s="38" t="s">
        <v>210</v>
      </c>
      <c r="F278" s="38" t="s">
        <v>210</v>
      </c>
      <c r="G278" s="38" t="s">
        <v>210</v>
      </c>
      <c r="H278" s="38" t="s">
        <v>210</v>
      </c>
      <c r="I278" s="38" t="s">
        <v>210</v>
      </c>
    </row>
    <row r="279" spans="1:9" ht="45.75" thickBot="1" x14ac:dyDescent="0.3">
      <c r="A279" s="37" t="s">
        <v>211</v>
      </c>
      <c r="B279" s="38">
        <v>0</v>
      </c>
      <c r="C279" s="36"/>
      <c r="D279" s="38" t="s">
        <v>210</v>
      </c>
      <c r="E279" s="38" t="s">
        <v>210</v>
      </c>
      <c r="F279" s="38" t="s">
        <v>210</v>
      </c>
      <c r="G279" s="38" t="s">
        <v>210</v>
      </c>
      <c r="H279" s="38" t="s">
        <v>210</v>
      </c>
      <c r="I279" s="38" t="s">
        <v>210</v>
      </c>
    </row>
    <row r="280" spans="1:9" ht="23.25" thickBot="1" x14ac:dyDescent="0.3">
      <c r="A280" s="39" t="s">
        <v>212</v>
      </c>
      <c r="B280" s="38">
        <v>0.4</v>
      </c>
      <c r="C280" s="40"/>
      <c r="D280" s="38" t="s">
        <v>210</v>
      </c>
      <c r="E280" s="38" t="s">
        <v>210</v>
      </c>
      <c r="F280" s="38" t="s">
        <v>210</v>
      </c>
      <c r="G280" s="38" t="s">
        <v>210</v>
      </c>
      <c r="H280" s="38" t="s">
        <v>210</v>
      </c>
      <c r="I280" s="38" t="s">
        <v>210</v>
      </c>
    </row>
    <row r="281" spans="1:9" ht="45.75" thickBot="1" x14ac:dyDescent="0.3">
      <c r="A281" s="37" t="s">
        <v>213</v>
      </c>
      <c r="B281" s="38">
        <v>0</v>
      </c>
      <c r="C281" s="36"/>
      <c r="D281" s="38">
        <v>0</v>
      </c>
      <c r="E281" s="38">
        <v>0</v>
      </c>
      <c r="F281" s="38">
        <v>0</v>
      </c>
      <c r="G281" s="38">
        <v>0</v>
      </c>
      <c r="H281" s="38">
        <v>0</v>
      </c>
      <c r="I281" s="38">
        <v>0</v>
      </c>
    </row>
    <row r="282" spans="1:9" ht="34.5" thickBot="1" x14ac:dyDescent="0.3">
      <c r="A282" s="39" t="s">
        <v>214</v>
      </c>
      <c r="B282" s="38">
        <v>0</v>
      </c>
      <c r="C282" s="40"/>
      <c r="D282" s="38" t="s">
        <v>210</v>
      </c>
      <c r="E282" s="38" t="s">
        <v>210</v>
      </c>
      <c r="F282" s="38" t="s">
        <v>210</v>
      </c>
      <c r="G282" s="38" t="s">
        <v>210</v>
      </c>
      <c r="H282" s="38" t="s">
        <v>210</v>
      </c>
      <c r="I282" s="38" t="s">
        <v>210</v>
      </c>
    </row>
    <row r="283" spans="1:9" ht="15.75" thickBot="1" x14ac:dyDescent="0.3">
      <c r="A283" s="37" t="s">
        <v>22</v>
      </c>
      <c r="B283" s="38">
        <v>0</v>
      </c>
      <c r="C283" s="36"/>
      <c r="D283" s="38">
        <v>0</v>
      </c>
      <c r="E283" s="38">
        <v>0</v>
      </c>
      <c r="F283" s="38">
        <v>0</v>
      </c>
      <c r="G283" s="38">
        <v>0</v>
      </c>
      <c r="H283" s="38">
        <v>0</v>
      </c>
      <c r="I283" s="38">
        <v>0</v>
      </c>
    </row>
    <row r="284" spans="1:9" ht="34.5" thickBot="1" x14ac:dyDescent="0.3">
      <c r="A284" s="39" t="s">
        <v>215</v>
      </c>
      <c r="B284" s="38">
        <v>0</v>
      </c>
      <c r="C284" s="40"/>
      <c r="D284" s="38">
        <v>0</v>
      </c>
      <c r="E284" s="38">
        <v>0</v>
      </c>
      <c r="F284" s="38">
        <v>0</v>
      </c>
      <c r="G284" s="38">
        <v>0</v>
      </c>
      <c r="H284" s="38">
        <v>0</v>
      </c>
      <c r="I284" s="38">
        <v>0</v>
      </c>
    </row>
    <row r="285" spans="1:9" ht="45.75" thickBot="1" x14ac:dyDescent="0.3">
      <c r="A285" s="37" t="s">
        <v>216</v>
      </c>
      <c r="B285" s="38">
        <v>0</v>
      </c>
      <c r="C285" s="36"/>
      <c r="D285" s="38">
        <v>0</v>
      </c>
      <c r="E285" s="38">
        <v>0</v>
      </c>
      <c r="F285" s="38">
        <v>0</v>
      </c>
      <c r="G285" s="38">
        <v>0</v>
      </c>
      <c r="H285" s="38">
        <v>0</v>
      </c>
      <c r="I285" s="38">
        <v>0</v>
      </c>
    </row>
    <row r="286" spans="1:9" ht="15.75" thickBot="1" x14ac:dyDescent="0.3">
      <c r="A286" s="41" t="s">
        <v>217</v>
      </c>
      <c r="B286" s="38">
        <v>0</v>
      </c>
      <c r="C286" s="42"/>
      <c r="D286" s="38">
        <v>0</v>
      </c>
      <c r="E286" s="38">
        <v>0</v>
      </c>
      <c r="F286" s="38">
        <v>0</v>
      </c>
      <c r="G286" s="38">
        <v>0</v>
      </c>
      <c r="H286" s="38">
        <v>0</v>
      </c>
      <c r="I286" s="38">
        <v>0</v>
      </c>
    </row>
    <row r="288" spans="1:9" x14ac:dyDescent="0.25">
      <c r="A288" s="95" t="s">
        <v>206</v>
      </c>
      <c r="B288" s="94"/>
      <c r="C288" s="94"/>
      <c r="D288" s="94"/>
      <c r="E288" s="94"/>
      <c r="F288" s="94"/>
      <c r="G288" s="94"/>
      <c r="H288" s="94"/>
      <c r="I288" s="94"/>
    </row>
    <row r="289" spans="1:9" ht="15.75" x14ac:dyDescent="0.25">
      <c r="A289" s="93" t="s">
        <v>19</v>
      </c>
      <c r="B289" s="94"/>
      <c r="C289" s="94"/>
      <c r="D289" s="94"/>
      <c r="E289" s="94"/>
      <c r="F289" s="94"/>
      <c r="G289" s="94"/>
      <c r="H289" s="94"/>
      <c r="I289" s="94"/>
    </row>
    <row r="290" spans="1:9" ht="16.5" thickBot="1" x14ac:dyDescent="0.3">
      <c r="A290" s="85" t="s">
        <v>302</v>
      </c>
      <c r="B290" s="86"/>
      <c r="C290" s="86"/>
      <c r="D290" s="86"/>
      <c r="E290" s="86"/>
      <c r="F290" s="86"/>
      <c r="G290" s="86"/>
      <c r="H290" s="86"/>
      <c r="I290" s="86"/>
    </row>
    <row r="291" spans="1:9" ht="15.75" thickBot="1" x14ac:dyDescent="0.3">
      <c r="A291" s="32"/>
      <c r="B291" s="33">
        <v>1990</v>
      </c>
      <c r="C291" s="33"/>
      <c r="D291" s="33">
        <v>2010</v>
      </c>
      <c r="E291" s="33">
        <v>2011</v>
      </c>
      <c r="F291" s="33">
        <v>2012</v>
      </c>
      <c r="G291" s="33">
        <v>2013</v>
      </c>
      <c r="H291" s="33">
        <v>2014</v>
      </c>
      <c r="I291" s="33">
        <v>2015</v>
      </c>
    </row>
    <row r="292" spans="1:9" ht="102" thickBot="1" x14ac:dyDescent="0.3">
      <c r="A292" s="34" t="s">
        <v>303</v>
      </c>
      <c r="B292" s="35">
        <v>28.7</v>
      </c>
      <c r="C292" s="36"/>
      <c r="D292" s="35">
        <v>28.2</v>
      </c>
      <c r="E292" s="35">
        <v>30.5</v>
      </c>
      <c r="F292" s="35">
        <v>30.7</v>
      </c>
      <c r="G292" s="35">
        <v>29.3</v>
      </c>
      <c r="H292" s="35">
        <v>32.799999999999997</v>
      </c>
      <c r="I292" s="35">
        <v>31.6</v>
      </c>
    </row>
    <row r="293" spans="1:9" ht="15.75" thickBot="1" x14ac:dyDescent="0.3">
      <c r="A293" s="87" t="s">
        <v>209</v>
      </c>
      <c r="B293" s="88"/>
      <c r="C293" s="88"/>
      <c r="D293" s="88"/>
      <c r="E293" s="88"/>
      <c r="F293" s="88"/>
      <c r="G293" s="88"/>
      <c r="H293" s="88"/>
      <c r="I293" s="89"/>
    </row>
    <row r="294" spans="1:9" ht="15.75" thickBot="1" x14ac:dyDescent="0.3">
      <c r="A294" s="37" t="s">
        <v>23</v>
      </c>
      <c r="B294" s="38">
        <v>20.399999999999999</v>
      </c>
      <c r="C294" s="36"/>
      <c r="D294" s="38">
        <v>22.7</v>
      </c>
      <c r="E294" s="38">
        <v>24.2</v>
      </c>
      <c r="F294" s="38">
        <v>24</v>
      </c>
      <c r="G294" s="38">
        <v>19.7</v>
      </c>
      <c r="H294" s="38">
        <v>22.7</v>
      </c>
      <c r="I294" s="38">
        <v>23.6</v>
      </c>
    </row>
    <row r="295" spans="1:9" ht="15.75" thickBot="1" x14ac:dyDescent="0.3">
      <c r="A295" s="39" t="s">
        <v>111</v>
      </c>
      <c r="B295" s="38">
        <v>7.3</v>
      </c>
      <c r="C295" s="40"/>
      <c r="D295" s="38">
        <v>5.0999999999999996</v>
      </c>
      <c r="E295" s="38">
        <v>5.7</v>
      </c>
      <c r="F295" s="38">
        <v>6.2</v>
      </c>
      <c r="G295" s="38">
        <v>8.3000000000000007</v>
      </c>
      <c r="H295" s="38" t="s">
        <v>210</v>
      </c>
      <c r="I295" s="38">
        <v>7.3</v>
      </c>
    </row>
    <row r="296" spans="1:9" ht="45.75" thickBot="1" x14ac:dyDescent="0.3">
      <c r="A296" s="37" t="s">
        <v>211</v>
      </c>
      <c r="B296" s="38" t="s">
        <v>210</v>
      </c>
      <c r="C296" s="36"/>
      <c r="D296" s="38" t="s">
        <v>210</v>
      </c>
      <c r="E296" s="38" t="s">
        <v>210</v>
      </c>
      <c r="F296" s="38">
        <v>0</v>
      </c>
      <c r="G296" s="38" t="s">
        <v>210</v>
      </c>
      <c r="H296" s="38">
        <v>0</v>
      </c>
      <c r="I296" s="38" t="s">
        <v>210</v>
      </c>
    </row>
    <row r="297" spans="1:9" ht="23.25" thickBot="1" x14ac:dyDescent="0.3">
      <c r="A297" s="39" t="s">
        <v>212</v>
      </c>
      <c r="B297" s="38" t="s">
        <v>210</v>
      </c>
      <c r="C297" s="40"/>
      <c r="D297" s="38" t="s">
        <v>210</v>
      </c>
      <c r="E297" s="38">
        <v>0</v>
      </c>
      <c r="F297" s="38">
        <v>0</v>
      </c>
      <c r="G297" s="38" t="s">
        <v>210</v>
      </c>
      <c r="H297" s="38" t="s">
        <v>210</v>
      </c>
      <c r="I297" s="38" t="s">
        <v>210</v>
      </c>
    </row>
    <row r="298" spans="1:9" ht="45.75" thickBot="1" x14ac:dyDescent="0.3">
      <c r="A298" s="37" t="s">
        <v>213</v>
      </c>
      <c r="B298" s="38">
        <v>0</v>
      </c>
      <c r="C298" s="36"/>
      <c r="D298" s="38">
        <v>0</v>
      </c>
      <c r="E298" s="38">
        <v>0</v>
      </c>
      <c r="F298" s="38">
        <v>0</v>
      </c>
      <c r="G298" s="38" t="s">
        <v>210</v>
      </c>
      <c r="H298" s="38" t="s">
        <v>210</v>
      </c>
      <c r="I298" s="38">
        <v>0</v>
      </c>
    </row>
    <row r="299" spans="1:9" ht="34.5" thickBot="1" x14ac:dyDescent="0.3">
      <c r="A299" s="39" t="s">
        <v>214</v>
      </c>
      <c r="B299" s="38">
        <v>0</v>
      </c>
      <c r="C299" s="40"/>
      <c r="D299" s="38">
        <v>0</v>
      </c>
      <c r="E299" s="38">
        <v>0.1</v>
      </c>
      <c r="F299" s="38" t="s">
        <v>210</v>
      </c>
      <c r="G299" s="38">
        <v>0</v>
      </c>
      <c r="H299" s="38">
        <v>0</v>
      </c>
      <c r="I299" s="38">
        <v>0</v>
      </c>
    </row>
    <row r="300" spans="1:9" ht="15.75" thickBot="1" x14ac:dyDescent="0.3">
      <c r="A300" s="37" t="s">
        <v>22</v>
      </c>
      <c r="B300" s="38">
        <v>0</v>
      </c>
      <c r="C300" s="36"/>
      <c r="D300" s="38">
        <v>0</v>
      </c>
      <c r="E300" s="38">
        <v>0</v>
      </c>
      <c r="F300" s="38">
        <v>0</v>
      </c>
      <c r="G300" s="38">
        <v>0</v>
      </c>
      <c r="H300" s="38">
        <v>0</v>
      </c>
      <c r="I300" s="38">
        <v>0</v>
      </c>
    </row>
    <row r="301" spans="1:9" ht="34.5" thickBot="1" x14ac:dyDescent="0.3">
      <c r="A301" s="39" t="s">
        <v>215</v>
      </c>
      <c r="B301" s="38">
        <v>0</v>
      </c>
      <c r="C301" s="40"/>
      <c r="D301" s="38">
        <v>0</v>
      </c>
      <c r="E301" s="38">
        <v>0</v>
      </c>
      <c r="F301" s="38">
        <v>0</v>
      </c>
      <c r="G301" s="38">
        <v>0</v>
      </c>
      <c r="H301" s="38">
        <v>0</v>
      </c>
      <c r="I301" s="38">
        <v>0</v>
      </c>
    </row>
    <row r="302" spans="1:9" ht="45.75" thickBot="1" x14ac:dyDescent="0.3">
      <c r="A302" s="37" t="s">
        <v>216</v>
      </c>
      <c r="B302" s="38">
        <v>0</v>
      </c>
      <c r="C302" s="36"/>
      <c r="D302" s="38">
        <v>0</v>
      </c>
      <c r="E302" s="38">
        <v>0</v>
      </c>
      <c r="F302" s="38">
        <v>0</v>
      </c>
      <c r="G302" s="38">
        <v>0</v>
      </c>
      <c r="H302" s="38">
        <v>0</v>
      </c>
      <c r="I302" s="38">
        <v>0</v>
      </c>
    </row>
    <row r="303" spans="1:9" ht="15.75" thickBot="1" x14ac:dyDescent="0.3">
      <c r="A303" s="43" t="s">
        <v>217</v>
      </c>
      <c r="B303" s="38">
        <v>0.3</v>
      </c>
      <c r="C303" s="40"/>
      <c r="D303" s="38" t="s">
        <v>210</v>
      </c>
      <c r="E303" s="38" t="s">
        <v>210</v>
      </c>
      <c r="F303" s="38" t="s">
        <v>210</v>
      </c>
      <c r="G303" s="38" t="s">
        <v>210</v>
      </c>
      <c r="H303" s="38" t="s">
        <v>210</v>
      </c>
      <c r="I303" s="38" t="s">
        <v>210</v>
      </c>
    </row>
    <row r="305" spans="1:9" x14ac:dyDescent="0.25">
      <c r="A305" s="95" t="s">
        <v>206</v>
      </c>
      <c r="B305" s="94"/>
      <c r="C305" s="94"/>
      <c r="D305" s="94"/>
      <c r="E305" s="94"/>
      <c r="F305" s="94"/>
      <c r="G305" s="94"/>
      <c r="H305" s="94"/>
      <c r="I305" s="94"/>
    </row>
    <row r="306" spans="1:9" ht="15.75" x14ac:dyDescent="0.25">
      <c r="A306" s="93" t="s">
        <v>19</v>
      </c>
      <c r="B306" s="94"/>
      <c r="C306" s="94"/>
      <c r="D306" s="94"/>
      <c r="E306" s="94"/>
      <c r="F306" s="94"/>
      <c r="G306" s="94"/>
      <c r="H306" s="94"/>
      <c r="I306" s="94"/>
    </row>
    <row r="307" spans="1:9" ht="16.5" thickBot="1" x14ac:dyDescent="0.3">
      <c r="A307" s="85" t="s">
        <v>304</v>
      </c>
      <c r="B307" s="86"/>
      <c r="C307" s="86"/>
      <c r="D307" s="86"/>
      <c r="E307" s="86"/>
      <c r="F307" s="86"/>
      <c r="G307" s="86"/>
      <c r="H307" s="86"/>
      <c r="I307" s="86"/>
    </row>
    <row r="308" spans="1:9" ht="15.75" thickBot="1" x14ac:dyDescent="0.3">
      <c r="A308" s="32"/>
      <c r="B308" s="33">
        <v>1990</v>
      </c>
      <c r="C308" s="33"/>
      <c r="D308" s="33">
        <v>2010</v>
      </c>
      <c r="E308" s="33">
        <v>2011</v>
      </c>
      <c r="F308" s="33">
        <v>2012</v>
      </c>
      <c r="G308" s="33">
        <v>2013</v>
      </c>
      <c r="H308" s="33">
        <v>2014</v>
      </c>
      <c r="I308" s="33">
        <v>2015</v>
      </c>
    </row>
    <row r="309" spans="1:9" ht="102" thickBot="1" x14ac:dyDescent="0.3">
      <c r="A309" s="34" t="s">
        <v>305</v>
      </c>
      <c r="B309" s="35">
        <v>31.9</v>
      </c>
      <c r="C309" s="36"/>
      <c r="D309" s="35">
        <v>53.7</v>
      </c>
      <c r="E309" s="35">
        <v>58.8</v>
      </c>
      <c r="F309" s="35">
        <v>59.2</v>
      </c>
      <c r="G309" s="35">
        <v>68.8</v>
      </c>
      <c r="H309" s="35">
        <v>64.400000000000006</v>
      </c>
      <c r="I309" s="35">
        <v>66.099999999999994</v>
      </c>
    </row>
    <row r="310" spans="1:9" ht="15.75" thickBot="1" x14ac:dyDescent="0.3">
      <c r="A310" s="87" t="s">
        <v>209</v>
      </c>
      <c r="B310" s="88"/>
      <c r="C310" s="88"/>
      <c r="D310" s="88"/>
      <c r="E310" s="88"/>
      <c r="F310" s="88"/>
      <c r="G310" s="88"/>
      <c r="H310" s="88"/>
      <c r="I310" s="89"/>
    </row>
    <row r="311" spans="1:9" ht="15.75" thickBot="1" x14ac:dyDescent="0.3">
      <c r="A311" s="37" t="s">
        <v>23</v>
      </c>
      <c r="B311" s="38">
        <v>4.0999999999999996</v>
      </c>
      <c r="C311" s="36"/>
      <c r="D311" s="38" t="s">
        <v>210</v>
      </c>
      <c r="E311" s="38" t="s">
        <v>210</v>
      </c>
      <c r="F311" s="38">
        <v>6</v>
      </c>
      <c r="G311" s="38" t="s">
        <v>210</v>
      </c>
      <c r="H311" s="38">
        <v>6.3</v>
      </c>
      <c r="I311" s="38">
        <v>6.1</v>
      </c>
    </row>
    <row r="312" spans="1:9" ht="15.75" thickBot="1" x14ac:dyDescent="0.3">
      <c r="A312" s="39" t="s">
        <v>111</v>
      </c>
      <c r="B312" s="38">
        <v>27.8</v>
      </c>
      <c r="C312" s="40"/>
      <c r="D312" s="38">
        <v>48.3</v>
      </c>
      <c r="E312" s="38">
        <v>52.3</v>
      </c>
      <c r="F312" s="38">
        <v>52.7</v>
      </c>
      <c r="G312" s="38">
        <v>63.1</v>
      </c>
      <c r="H312" s="38">
        <v>58.1</v>
      </c>
      <c r="I312" s="38">
        <v>59.9</v>
      </c>
    </row>
    <row r="313" spans="1:9" ht="45.75" thickBot="1" x14ac:dyDescent="0.3">
      <c r="A313" s="37" t="s">
        <v>211</v>
      </c>
      <c r="B313" s="38">
        <v>0</v>
      </c>
      <c r="C313" s="36"/>
      <c r="D313" s="38">
        <v>0</v>
      </c>
      <c r="E313" s="38" t="s">
        <v>210</v>
      </c>
      <c r="F313" s="38" t="s">
        <v>210</v>
      </c>
      <c r="G313" s="38" t="s">
        <v>210</v>
      </c>
      <c r="H313" s="38" t="s">
        <v>210</v>
      </c>
      <c r="I313" s="38" t="s">
        <v>210</v>
      </c>
    </row>
    <row r="314" spans="1:9" ht="23.25" thickBot="1" x14ac:dyDescent="0.3">
      <c r="A314" s="39" t="s">
        <v>212</v>
      </c>
      <c r="B314" s="38">
        <v>0</v>
      </c>
      <c r="C314" s="40"/>
      <c r="D314" s="38" t="s">
        <v>210</v>
      </c>
      <c r="E314" s="38" t="s">
        <v>210</v>
      </c>
      <c r="F314" s="38" t="s">
        <v>210</v>
      </c>
      <c r="G314" s="38">
        <v>0</v>
      </c>
      <c r="H314" s="38" t="s">
        <v>210</v>
      </c>
      <c r="I314" s="38" t="s">
        <v>210</v>
      </c>
    </row>
    <row r="315" spans="1:9" ht="45.75" thickBot="1" x14ac:dyDescent="0.3">
      <c r="A315" s="37" t="s">
        <v>213</v>
      </c>
      <c r="B315" s="38">
        <v>0</v>
      </c>
      <c r="C315" s="36"/>
      <c r="D315" s="38" t="s">
        <v>210</v>
      </c>
      <c r="E315" s="38" t="s">
        <v>210</v>
      </c>
      <c r="F315" s="38" t="s">
        <v>210</v>
      </c>
      <c r="G315" s="38">
        <v>0</v>
      </c>
      <c r="H315" s="38">
        <v>0</v>
      </c>
      <c r="I315" s="38">
        <v>0</v>
      </c>
    </row>
    <row r="316" spans="1:9" ht="34.5" thickBot="1" x14ac:dyDescent="0.3">
      <c r="A316" s="39" t="s">
        <v>214</v>
      </c>
      <c r="B316" s="38">
        <v>0</v>
      </c>
      <c r="C316" s="40"/>
      <c r="D316" s="38">
        <v>0</v>
      </c>
      <c r="E316" s="38" t="s">
        <v>210</v>
      </c>
      <c r="F316" s="38" t="s">
        <v>210</v>
      </c>
      <c r="G316" s="38" t="s">
        <v>210</v>
      </c>
      <c r="H316" s="38">
        <v>0</v>
      </c>
      <c r="I316" s="38">
        <v>0</v>
      </c>
    </row>
    <row r="317" spans="1:9" ht="15.75" thickBot="1" x14ac:dyDescent="0.3">
      <c r="A317" s="37" t="s">
        <v>22</v>
      </c>
      <c r="B317" s="38">
        <v>0</v>
      </c>
      <c r="C317" s="36"/>
      <c r="D317" s="38" t="s">
        <v>210</v>
      </c>
      <c r="E317" s="38" t="s">
        <v>210</v>
      </c>
      <c r="F317" s="38" t="s">
        <v>210</v>
      </c>
      <c r="G317" s="38">
        <v>0</v>
      </c>
      <c r="H317" s="38">
        <v>0</v>
      </c>
      <c r="I317" s="38">
        <v>0</v>
      </c>
    </row>
    <row r="318" spans="1:9" ht="34.5" thickBot="1" x14ac:dyDescent="0.3">
      <c r="A318" s="39" t="s">
        <v>215</v>
      </c>
      <c r="B318" s="38">
        <v>0</v>
      </c>
      <c r="C318" s="40"/>
      <c r="D318" s="38">
        <v>0</v>
      </c>
      <c r="E318" s="38">
        <v>0</v>
      </c>
      <c r="F318" s="38">
        <v>0</v>
      </c>
      <c r="G318" s="38">
        <v>0</v>
      </c>
      <c r="H318" s="38">
        <v>0</v>
      </c>
      <c r="I318" s="38">
        <v>0</v>
      </c>
    </row>
    <row r="319" spans="1:9" ht="45.75" thickBot="1" x14ac:dyDescent="0.3">
      <c r="A319" s="37" t="s">
        <v>216</v>
      </c>
      <c r="B319" s="38">
        <v>0</v>
      </c>
      <c r="C319" s="36"/>
      <c r="D319" s="38">
        <v>0</v>
      </c>
      <c r="E319" s="38">
        <v>0</v>
      </c>
      <c r="F319" s="38">
        <v>0</v>
      </c>
      <c r="G319" s="38">
        <v>0</v>
      </c>
      <c r="H319" s="38">
        <v>0</v>
      </c>
      <c r="I319" s="38">
        <v>0</v>
      </c>
    </row>
    <row r="320" spans="1:9" ht="15.75" thickBot="1" x14ac:dyDescent="0.3">
      <c r="A320" s="41" t="s">
        <v>217</v>
      </c>
      <c r="B320" s="38">
        <v>0</v>
      </c>
      <c r="C320" s="42"/>
      <c r="D320" s="38" t="s">
        <v>210</v>
      </c>
      <c r="E320" s="38" t="s">
        <v>210</v>
      </c>
      <c r="F320" s="38" t="s">
        <v>210</v>
      </c>
      <c r="G320" s="38" t="s">
        <v>210</v>
      </c>
      <c r="H320" s="38">
        <v>0</v>
      </c>
      <c r="I320" s="38">
        <v>0</v>
      </c>
    </row>
    <row r="322" spans="1:9" x14ac:dyDescent="0.25">
      <c r="A322" s="95" t="s">
        <v>206</v>
      </c>
      <c r="B322" s="94"/>
      <c r="C322" s="94"/>
      <c r="D322" s="94"/>
      <c r="E322" s="94"/>
      <c r="F322" s="94"/>
      <c r="G322" s="94"/>
      <c r="H322" s="94"/>
      <c r="I322" s="94"/>
    </row>
    <row r="323" spans="1:9" ht="15.75" x14ac:dyDescent="0.25">
      <c r="A323" s="93" t="s">
        <v>19</v>
      </c>
      <c r="B323" s="94"/>
      <c r="C323" s="94"/>
      <c r="D323" s="94"/>
      <c r="E323" s="94"/>
      <c r="F323" s="94"/>
      <c r="G323" s="94"/>
      <c r="H323" s="94"/>
      <c r="I323" s="94"/>
    </row>
    <row r="324" spans="1:9" ht="16.5" thickBot="1" x14ac:dyDescent="0.3">
      <c r="A324" s="85" t="s">
        <v>306</v>
      </c>
      <c r="B324" s="86"/>
      <c r="C324" s="86"/>
      <c r="D324" s="86"/>
      <c r="E324" s="86"/>
      <c r="F324" s="86"/>
      <c r="G324" s="86"/>
      <c r="H324" s="86"/>
      <c r="I324" s="86"/>
    </row>
    <row r="325" spans="1:9" ht="15.75" thickBot="1" x14ac:dyDescent="0.3">
      <c r="A325" s="32"/>
      <c r="B325" s="33">
        <v>1990</v>
      </c>
      <c r="C325" s="33"/>
      <c r="D325" s="33">
        <v>2010</v>
      </c>
      <c r="E325" s="33">
        <v>2011</v>
      </c>
      <c r="F325" s="33">
        <v>2012</v>
      </c>
      <c r="G325" s="33">
        <v>2013</v>
      </c>
      <c r="H325" s="33">
        <v>2014</v>
      </c>
      <c r="I325" s="33">
        <v>2015</v>
      </c>
    </row>
    <row r="326" spans="1:9" ht="79.5" thickBot="1" x14ac:dyDescent="0.3">
      <c r="A326" s="34" t="s">
        <v>307</v>
      </c>
      <c r="B326" s="35">
        <v>94</v>
      </c>
      <c r="C326" s="36"/>
      <c r="D326" s="35">
        <v>101</v>
      </c>
      <c r="E326" s="35">
        <v>104.9</v>
      </c>
      <c r="F326" s="35">
        <v>100.8</v>
      </c>
      <c r="G326" s="35">
        <v>97.9</v>
      </c>
      <c r="H326" s="35">
        <v>93.3</v>
      </c>
      <c r="I326" s="35">
        <v>101.6</v>
      </c>
    </row>
    <row r="327" spans="1:9" ht="15.75" thickBot="1" x14ac:dyDescent="0.3">
      <c r="A327" s="87" t="s">
        <v>209</v>
      </c>
      <c r="B327" s="88"/>
      <c r="C327" s="88"/>
      <c r="D327" s="88"/>
      <c r="E327" s="88"/>
      <c r="F327" s="88"/>
      <c r="G327" s="88"/>
      <c r="H327" s="88"/>
      <c r="I327" s="89"/>
    </row>
    <row r="328" spans="1:9" ht="15.75" thickBot="1" x14ac:dyDescent="0.3">
      <c r="A328" s="37" t="s">
        <v>23</v>
      </c>
      <c r="B328" s="38">
        <v>19</v>
      </c>
      <c r="C328" s="36"/>
      <c r="D328" s="38">
        <v>23.4</v>
      </c>
      <c r="E328" s="38">
        <v>25.3</v>
      </c>
      <c r="F328" s="38">
        <v>24.7</v>
      </c>
      <c r="G328" s="38">
        <v>23.9</v>
      </c>
      <c r="H328" s="38">
        <v>22.8</v>
      </c>
      <c r="I328" s="38">
        <v>25.3</v>
      </c>
    </row>
    <row r="329" spans="1:9" ht="15.75" thickBot="1" x14ac:dyDescent="0.3">
      <c r="A329" s="39" t="s">
        <v>111</v>
      </c>
      <c r="B329" s="38">
        <v>53.9</v>
      </c>
      <c r="C329" s="40"/>
      <c r="D329" s="38">
        <v>69.599999999999994</v>
      </c>
      <c r="E329" s="38">
        <v>71.900000000000006</v>
      </c>
      <c r="F329" s="38">
        <v>66.5</v>
      </c>
      <c r="G329" s="38">
        <v>64.8</v>
      </c>
      <c r="H329" s="38">
        <v>62.2</v>
      </c>
      <c r="I329" s="38">
        <v>69</v>
      </c>
    </row>
    <row r="330" spans="1:9" ht="45.75" thickBot="1" x14ac:dyDescent="0.3">
      <c r="A330" s="37" t="s">
        <v>211</v>
      </c>
      <c r="B330" s="38">
        <v>0</v>
      </c>
      <c r="C330" s="36"/>
      <c r="D330" s="38">
        <v>0.4</v>
      </c>
      <c r="E330" s="38">
        <v>2</v>
      </c>
      <c r="F330" s="38">
        <v>1.7</v>
      </c>
      <c r="G330" s="38">
        <v>0.4</v>
      </c>
      <c r="H330" s="38">
        <v>0.4</v>
      </c>
      <c r="I330" s="38">
        <v>0.4</v>
      </c>
    </row>
    <row r="331" spans="1:9" ht="23.25" thickBot="1" x14ac:dyDescent="0.3">
      <c r="A331" s="39" t="s">
        <v>212</v>
      </c>
      <c r="B331" s="38">
        <v>1.9</v>
      </c>
      <c r="C331" s="40"/>
      <c r="D331" s="38">
        <v>0.2</v>
      </c>
      <c r="E331" s="38">
        <v>0</v>
      </c>
      <c r="F331" s="38">
        <v>0.4</v>
      </c>
      <c r="G331" s="38">
        <v>0.3</v>
      </c>
      <c r="H331" s="38">
        <v>0.2</v>
      </c>
      <c r="I331" s="38">
        <v>0.2</v>
      </c>
    </row>
    <row r="332" spans="1:9" ht="45.75" thickBot="1" x14ac:dyDescent="0.3">
      <c r="A332" s="37" t="s">
        <v>213</v>
      </c>
      <c r="B332" s="38">
        <v>0.5</v>
      </c>
      <c r="C332" s="36"/>
      <c r="D332" s="38">
        <v>1</v>
      </c>
      <c r="E332" s="38">
        <v>1</v>
      </c>
      <c r="F332" s="38">
        <v>0.9</v>
      </c>
      <c r="G332" s="38">
        <v>0</v>
      </c>
      <c r="H332" s="38">
        <v>0</v>
      </c>
      <c r="I332" s="38">
        <v>0</v>
      </c>
    </row>
    <row r="333" spans="1:9" ht="34.5" thickBot="1" x14ac:dyDescent="0.3">
      <c r="A333" s="39" t="s">
        <v>214</v>
      </c>
      <c r="B333" s="38">
        <v>0</v>
      </c>
      <c r="C333" s="40"/>
      <c r="D333" s="38">
        <v>0.1</v>
      </c>
      <c r="E333" s="38">
        <v>0.1</v>
      </c>
      <c r="F333" s="38">
        <v>0.1</v>
      </c>
      <c r="G333" s="38">
        <v>0.1</v>
      </c>
      <c r="H333" s="38">
        <v>0.1</v>
      </c>
      <c r="I333" s="38">
        <v>0.1</v>
      </c>
    </row>
    <row r="334" spans="1:9" ht="15.75" thickBot="1" x14ac:dyDescent="0.3">
      <c r="A334" s="37" t="s">
        <v>22</v>
      </c>
      <c r="B334" s="38">
        <v>0</v>
      </c>
      <c r="C334" s="36"/>
      <c r="D334" s="38">
        <v>0</v>
      </c>
      <c r="E334" s="38">
        <v>0</v>
      </c>
      <c r="F334" s="38">
        <v>0</v>
      </c>
      <c r="G334" s="38">
        <v>0</v>
      </c>
      <c r="H334" s="38">
        <v>0</v>
      </c>
      <c r="I334" s="38">
        <v>0</v>
      </c>
    </row>
    <row r="335" spans="1:9" ht="34.5" thickBot="1" x14ac:dyDescent="0.3">
      <c r="A335" s="39" t="s">
        <v>215</v>
      </c>
      <c r="B335" s="38">
        <v>0</v>
      </c>
      <c r="C335" s="40"/>
      <c r="D335" s="38">
        <v>0</v>
      </c>
      <c r="E335" s="38">
        <v>0</v>
      </c>
      <c r="F335" s="38">
        <v>0</v>
      </c>
      <c r="G335" s="38">
        <v>0</v>
      </c>
      <c r="H335" s="38">
        <v>0</v>
      </c>
      <c r="I335" s="38">
        <v>0</v>
      </c>
    </row>
    <row r="336" spans="1:9" ht="45.75" thickBot="1" x14ac:dyDescent="0.3">
      <c r="A336" s="37" t="s">
        <v>216</v>
      </c>
      <c r="B336" s="38">
        <v>0</v>
      </c>
      <c r="C336" s="36"/>
      <c r="D336" s="38">
        <v>0</v>
      </c>
      <c r="E336" s="38">
        <v>0</v>
      </c>
      <c r="F336" s="38">
        <v>0</v>
      </c>
      <c r="G336" s="38">
        <v>0</v>
      </c>
      <c r="H336" s="38">
        <v>0</v>
      </c>
      <c r="I336" s="38">
        <v>0</v>
      </c>
    </row>
    <row r="337" spans="1:9" ht="15.75" thickBot="1" x14ac:dyDescent="0.3">
      <c r="A337" s="41" t="s">
        <v>217</v>
      </c>
      <c r="B337" s="38">
        <v>18.7</v>
      </c>
      <c r="C337" s="42"/>
      <c r="D337" s="38">
        <v>6.3</v>
      </c>
      <c r="E337" s="38">
        <v>4.5999999999999996</v>
      </c>
      <c r="F337" s="38">
        <v>6.4</v>
      </c>
      <c r="G337" s="38">
        <v>8.4</v>
      </c>
      <c r="H337" s="38">
        <v>7.6</v>
      </c>
      <c r="I337" s="38">
        <v>6.6</v>
      </c>
    </row>
    <row r="339" spans="1:9" x14ac:dyDescent="0.25">
      <c r="A339" s="95" t="s">
        <v>206</v>
      </c>
      <c r="B339" s="94"/>
      <c r="C339" s="94"/>
      <c r="D339" s="94"/>
      <c r="E339" s="94"/>
      <c r="F339" s="94"/>
      <c r="G339" s="94"/>
      <c r="H339" s="94"/>
      <c r="I339" s="94"/>
    </row>
    <row r="340" spans="1:9" ht="15.75" x14ac:dyDescent="0.25">
      <c r="A340" s="93" t="s">
        <v>19</v>
      </c>
      <c r="B340" s="94"/>
      <c r="C340" s="94"/>
      <c r="D340" s="94"/>
      <c r="E340" s="94"/>
      <c r="F340" s="94"/>
      <c r="G340" s="94"/>
      <c r="H340" s="94"/>
      <c r="I340" s="94"/>
    </row>
    <row r="341" spans="1:9" ht="16.5" thickBot="1" x14ac:dyDescent="0.3">
      <c r="A341" s="85" t="s">
        <v>308</v>
      </c>
      <c r="B341" s="86"/>
      <c r="C341" s="86"/>
      <c r="D341" s="86"/>
      <c r="E341" s="86"/>
      <c r="F341" s="86"/>
      <c r="G341" s="86"/>
      <c r="H341" s="86"/>
      <c r="I341" s="86"/>
    </row>
    <row r="342" spans="1:9" ht="15.75" thickBot="1" x14ac:dyDescent="0.3">
      <c r="A342" s="32"/>
      <c r="B342" s="33">
        <v>1990</v>
      </c>
      <c r="C342" s="33"/>
      <c r="D342" s="33">
        <v>2010</v>
      </c>
      <c r="E342" s="33">
        <v>2011</v>
      </c>
      <c r="F342" s="33">
        <v>2012</v>
      </c>
      <c r="G342" s="33">
        <v>2013</v>
      </c>
      <c r="H342" s="33">
        <v>2014</v>
      </c>
      <c r="I342" s="33">
        <v>2015</v>
      </c>
    </row>
    <row r="343" spans="1:9" ht="68.25" thickBot="1" x14ac:dyDescent="0.3">
      <c r="A343" s="34" t="s">
        <v>309</v>
      </c>
      <c r="B343" s="35">
        <v>5.9</v>
      </c>
      <c r="C343" s="36"/>
      <c r="D343" s="35">
        <v>18.8</v>
      </c>
      <c r="E343" s="35">
        <v>17.7</v>
      </c>
      <c r="F343" s="35">
        <v>25.8</v>
      </c>
      <c r="G343" s="35">
        <v>25.7</v>
      </c>
      <c r="H343" s="35">
        <v>36</v>
      </c>
      <c r="I343" s="35">
        <v>35.799999999999997</v>
      </c>
    </row>
    <row r="344" spans="1:9" ht="15.75" thickBot="1" x14ac:dyDescent="0.3">
      <c r="A344" s="87" t="s">
        <v>209</v>
      </c>
      <c r="B344" s="88"/>
      <c r="C344" s="88"/>
      <c r="D344" s="88"/>
      <c r="E344" s="88"/>
      <c r="F344" s="88"/>
      <c r="G344" s="88"/>
      <c r="H344" s="88"/>
      <c r="I344" s="89"/>
    </row>
    <row r="345" spans="1:9" ht="15.75" thickBot="1" x14ac:dyDescent="0.3">
      <c r="A345" s="37" t="s">
        <v>23</v>
      </c>
      <c r="B345" s="38">
        <v>5.2</v>
      </c>
      <c r="C345" s="36"/>
      <c r="D345" s="38" t="s">
        <v>210</v>
      </c>
      <c r="E345" s="38" t="s">
        <v>210</v>
      </c>
      <c r="F345" s="38" t="s">
        <v>210</v>
      </c>
      <c r="G345" s="38">
        <v>4.9000000000000004</v>
      </c>
      <c r="H345" s="38" t="s">
        <v>210</v>
      </c>
      <c r="I345" s="38" t="s">
        <v>210</v>
      </c>
    </row>
    <row r="346" spans="1:9" ht="15.75" thickBot="1" x14ac:dyDescent="0.3">
      <c r="A346" s="39" t="s">
        <v>111</v>
      </c>
      <c r="B346" s="38">
        <v>0.7</v>
      </c>
      <c r="C346" s="40"/>
      <c r="D346" s="38" t="s">
        <v>210</v>
      </c>
      <c r="E346" s="38" t="s">
        <v>210</v>
      </c>
      <c r="F346" s="38" t="s">
        <v>210</v>
      </c>
      <c r="G346" s="38" t="s">
        <v>210</v>
      </c>
      <c r="H346" s="38" t="s">
        <v>210</v>
      </c>
      <c r="I346" s="38" t="s">
        <v>210</v>
      </c>
    </row>
    <row r="347" spans="1:9" ht="45.75" thickBot="1" x14ac:dyDescent="0.3">
      <c r="A347" s="37" t="s">
        <v>211</v>
      </c>
      <c r="B347" s="38">
        <v>0</v>
      </c>
      <c r="C347" s="36"/>
      <c r="D347" s="38">
        <v>0</v>
      </c>
      <c r="E347" s="38">
        <v>0</v>
      </c>
      <c r="F347" s="38">
        <v>0</v>
      </c>
      <c r="G347" s="38" t="s">
        <v>210</v>
      </c>
      <c r="H347" s="38" t="s">
        <v>210</v>
      </c>
      <c r="I347" s="38" t="s">
        <v>210</v>
      </c>
    </row>
    <row r="348" spans="1:9" ht="23.25" thickBot="1" x14ac:dyDescent="0.3">
      <c r="A348" s="39" t="s">
        <v>212</v>
      </c>
      <c r="B348" s="38">
        <v>0</v>
      </c>
      <c r="C348" s="40"/>
      <c r="D348" s="38">
        <v>0</v>
      </c>
      <c r="E348" s="38">
        <v>0</v>
      </c>
      <c r="F348" s="38">
        <v>0</v>
      </c>
      <c r="G348" s="38">
        <v>0</v>
      </c>
      <c r="H348" s="38">
        <v>0</v>
      </c>
      <c r="I348" s="38">
        <v>0</v>
      </c>
    </row>
    <row r="349" spans="1:9" ht="45.75" thickBot="1" x14ac:dyDescent="0.3">
      <c r="A349" s="37" t="s">
        <v>213</v>
      </c>
      <c r="B349" s="38">
        <v>0</v>
      </c>
      <c r="C349" s="36"/>
      <c r="D349" s="38">
        <v>0</v>
      </c>
      <c r="E349" s="38">
        <v>0</v>
      </c>
      <c r="F349" s="38">
        <v>0</v>
      </c>
      <c r="G349" s="38">
        <v>0</v>
      </c>
      <c r="H349" s="38">
        <v>0</v>
      </c>
      <c r="I349" s="38">
        <v>0</v>
      </c>
    </row>
    <row r="350" spans="1:9" ht="34.5" thickBot="1" x14ac:dyDescent="0.3">
      <c r="A350" s="39" t="s">
        <v>214</v>
      </c>
      <c r="B350" s="38">
        <v>0</v>
      </c>
      <c r="C350" s="40"/>
      <c r="D350" s="38" t="s">
        <v>210</v>
      </c>
      <c r="E350" s="38">
        <v>0</v>
      </c>
      <c r="F350" s="38" t="s">
        <v>210</v>
      </c>
      <c r="G350" s="38" t="s">
        <v>210</v>
      </c>
      <c r="H350" s="38">
        <v>0</v>
      </c>
      <c r="I350" s="38">
        <v>0</v>
      </c>
    </row>
    <row r="351" spans="1:9" ht="15.75" thickBot="1" x14ac:dyDescent="0.3">
      <c r="A351" s="37" t="s">
        <v>22</v>
      </c>
      <c r="B351" s="38">
        <v>0</v>
      </c>
      <c r="C351" s="36"/>
      <c r="D351" s="38">
        <v>0</v>
      </c>
      <c r="E351" s="38">
        <v>0</v>
      </c>
      <c r="F351" s="38">
        <v>0</v>
      </c>
      <c r="G351" s="38">
        <v>0</v>
      </c>
      <c r="H351" s="38">
        <v>0</v>
      </c>
      <c r="I351" s="38">
        <v>0</v>
      </c>
    </row>
    <row r="352" spans="1:9" ht="34.5" thickBot="1" x14ac:dyDescent="0.3">
      <c r="A352" s="39" t="s">
        <v>215</v>
      </c>
      <c r="B352" s="38">
        <v>0</v>
      </c>
      <c r="C352" s="40"/>
      <c r="D352" s="38">
        <v>0</v>
      </c>
      <c r="E352" s="38">
        <v>0</v>
      </c>
      <c r="F352" s="38">
        <v>0</v>
      </c>
      <c r="G352" s="38">
        <v>0</v>
      </c>
      <c r="H352" s="38">
        <v>0</v>
      </c>
      <c r="I352" s="38">
        <v>0</v>
      </c>
    </row>
    <row r="353" spans="1:9" ht="45.75" thickBot="1" x14ac:dyDescent="0.3">
      <c r="A353" s="37" t="s">
        <v>216</v>
      </c>
      <c r="B353" s="38">
        <v>0</v>
      </c>
      <c r="C353" s="36"/>
      <c r="D353" s="38">
        <v>0</v>
      </c>
      <c r="E353" s="38">
        <v>0</v>
      </c>
      <c r="F353" s="38">
        <v>0</v>
      </c>
      <c r="G353" s="38">
        <v>0</v>
      </c>
      <c r="H353" s="38">
        <v>0</v>
      </c>
      <c r="I353" s="38">
        <v>0</v>
      </c>
    </row>
    <row r="354" spans="1:9" ht="15.75" thickBot="1" x14ac:dyDescent="0.3">
      <c r="A354" s="43" t="s">
        <v>217</v>
      </c>
      <c r="B354" s="38">
        <v>0</v>
      </c>
      <c r="C354" s="40"/>
      <c r="D354" s="38">
        <v>0</v>
      </c>
      <c r="E354" s="38" t="s">
        <v>210</v>
      </c>
      <c r="F354" s="38">
        <v>0</v>
      </c>
      <c r="G354" s="38">
        <v>0</v>
      </c>
      <c r="H354" s="38">
        <v>0</v>
      </c>
      <c r="I354" s="38">
        <v>0</v>
      </c>
    </row>
    <row r="356" spans="1:9" x14ac:dyDescent="0.25">
      <c r="A356" s="95" t="s">
        <v>310</v>
      </c>
      <c r="B356" s="94"/>
      <c r="C356" s="94"/>
      <c r="D356" s="94"/>
      <c r="E356" s="94"/>
      <c r="F356" s="94"/>
      <c r="G356" s="94"/>
      <c r="H356" s="94"/>
    </row>
    <row r="357" spans="1:9" ht="15.75" x14ac:dyDescent="0.25">
      <c r="A357" s="93" t="s">
        <v>19</v>
      </c>
      <c r="B357" s="94"/>
      <c r="C357" s="94"/>
      <c r="D357" s="94"/>
      <c r="E357" s="94"/>
      <c r="F357" s="94"/>
      <c r="G357" s="94"/>
      <c r="H357" s="94"/>
    </row>
    <row r="358" spans="1:9" ht="16.5" thickBot="1" x14ac:dyDescent="0.3">
      <c r="A358" s="85" t="s">
        <v>311</v>
      </c>
      <c r="B358" s="86"/>
      <c r="C358" s="86"/>
      <c r="D358" s="86"/>
      <c r="E358" s="86"/>
      <c r="F358" s="86"/>
      <c r="G358" s="86"/>
      <c r="H358" s="86"/>
    </row>
    <row r="359" spans="1:9" ht="15.75" thickBot="1" x14ac:dyDescent="0.3">
      <c r="A359" s="32"/>
      <c r="B359" s="33">
        <v>1990</v>
      </c>
      <c r="C359" s="33"/>
      <c r="D359" s="33">
        <v>2011</v>
      </c>
      <c r="E359" s="33">
        <v>2012</v>
      </c>
      <c r="F359" s="33">
        <v>2013</v>
      </c>
      <c r="G359" s="33">
        <v>2014</v>
      </c>
      <c r="H359" s="33">
        <v>2015</v>
      </c>
    </row>
    <row r="360" spans="1:9" ht="34.5" thickBot="1" x14ac:dyDescent="0.3">
      <c r="A360" s="34" t="s">
        <v>258</v>
      </c>
      <c r="B360" s="35">
        <v>199.2</v>
      </c>
      <c r="C360" s="36"/>
      <c r="D360" s="35">
        <v>271.5</v>
      </c>
      <c r="E360" s="35">
        <v>267.3</v>
      </c>
      <c r="F360" s="35">
        <v>280.7</v>
      </c>
      <c r="G360" s="35">
        <v>278.2</v>
      </c>
      <c r="H360" s="35">
        <v>281.60000000000002</v>
      </c>
    </row>
    <row r="361" spans="1:9" ht="15.75" thickBot="1" x14ac:dyDescent="0.3">
      <c r="A361" s="87" t="s">
        <v>312</v>
      </c>
      <c r="B361" s="88"/>
      <c r="C361" s="88"/>
      <c r="D361" s="88"/>
      <c r="E361" s="88"/>
      <c r="F361" s="88"/>
      <c r="G361" s="88"/>
      <c r="H361" s="89"/>
    </row>
    <row r="362" spans="1:9" ht="23.25" thickBot="1" x14ac:dyDescent="0.3">
      <c r="A362" s="37" t="s">
        <v>313</v>
      </c>
      <c r="B362" s="38">
        <v>71.599999999999994</v>
      </c>
      <c r="C362" s="36"/>
      <c r="D362" s="38">
        <v>93.2</v>
      </c>
      <c r="E362" s="38">
        <v>95.6</v>
      </c>
      <c r="F362" s="38">
        <v>98.1</v>
      </c>
      <c r="G362" s="38">
        <v>98.2</v>
      </c>
      <c r="H362" s="38">
        <v>98.9</v>
      </c>
    </row>
    <row r="363" spans="1:9" ht="39" thickBot="1" x14ac:dyDescent="0.3">
      <c r="A363" s="43" t="s">
        <v>314</v>
      </c>
      <c r="B363" s="38">
        <v>127.6</v>
      </c>
      <c r="C363" s="40"/>
      <c r="D363" s="38">
        <v>178.3</v>
      </c>
      <c r="E363" s="38">
        <v>171.8</v>
      </c>
      <c r="F363" s="38">
        <v>182.5</v>
      </c>
      <c r="G363" s="38">
        <v>180</v>
      </c>
      <c r="H363" s="38">
        <v>182.7</v>
      </c>
    </row>
    <row r="364" spans="1:9" ht="15.75" thickBot="1" x14ac:dyDescent="0.3">
      <c r="A364" s="90" t="s">
        <v>209</v>
      </c>
      <c r="B364" s="91"/>
      <c r="C364" s="91"/>
      <c r="D364" s="91"/>
      <c r="E364" s="91"/>
      <c r="F364" s="91"/>
      <c r="G364" s="91"/>
      <c r="H364" s="92"/>
    </row>
    <row r="365" spans="1:9" ht="15.75" thickBot="1" x14ac:dyDescent="0.3">
      <c r="A365" s="39" t="s">
        <v>23</v>
      </c>
      <c r="B365" s="38">
        <v>31.1</v>
      </c>
      <c r="C365" s="40"/>
      <c r="D365" s="38">
        <v>34.4</v>
      </c>
      <c r="E365" s="38">
        <v>33.700000000000003</v>
      </c>
      <c r="F365" s="38">
        <v>36.299999999999997</v>
      </c>
      <c r="G365" s="38">
        <v>34.6</v>
      </c>
      <c r="H365" s="38">
        <v>35</v>
      </c>
    </row>
    <row r="366" spans="1:9" ht="15.75" thickBot="1" x14ac:dyDescent="0.3">
      <c r="A366" s="37" t="s">
        <v>111</v>
      </c>
      <c r="B366" s="38">
        <v>23.2</v>
      </c>
      <c r="C366" s="36"/>
      <c r="D366" s="38">
        <v>33.700000000000003</v>
      </c>
      <c r="E366" s="38">
        <v>37.6</v>
      </c>
      <c r="F366" s="38">
        <v>38.5</v>
      </c>
      <c r="G366" s="38">
        <v>38.799999999999997</v>
      </c>
      <c r="H366" s="38">
        <v>39.1</v>
      </c>
    </row>
    <row r="367" spans="1:9" ht="23.25" thickBot="1" x14ac:dyDescent="0.3">
      <c r="A367" s="39" t="s">
        <v>315</v>
      </c>
      <c r="B367" s="38">
        <v>56.1</v>
      </c>
      <c r="C367" s="40"/>
      <c r="D367" s="38">
        <v>59.4</v>
      </c>
      <c r="E367" s="38">
        <v>57.5</v>
      </c>
      <c r="F367" s="38">
        <v>61.1</v>
      </c>
      <c r="G367" s="38">
        <v>59.2</v>
      </c>
      <c r="H367" s="38">
        <v>54.8</v>
      </c>
    </row>
    <row r="368" spans="1:9" ht="23.25" thickBot="1" x14ac:dyDescent="0.3">
      <c r="A368" s="37" t="s">
        <v>316</v>
      </c>
      <c r="B368" s="38">
        <v>71.5</v>
      </c>
      <c r="C368" s="36"/>
      <c r="D368" s="38">
        <v>118.9</v>
      </c>
      <c r="E368" s="38">
        <v>114.3</v>
      </c>
      <c r="F368" s="38">
        <v>121.4</v>
      </c>
      <c r="G368" s="38">
        <v>120.8</v>
      </c>
      <c r="H368" s="38">
        <v>127.9</v>
      </c>
    </row>
    <row r="369" spans="1:8" ht="23.25" thickBot="1" x14ac:dyDescent="0.3">
      <c r="A369" s="39" t="s">
        <v>317</v>
      </c>
      <c r="B369" s="38">
        <v>10.8</v>
      </c>
      <c r="C369" s="40"/>
      <c r="D369" s="38">
        <v>3.8</v>
      </c>
      <c r="E369" s="38">
        <v>2.8</v>
      </c>
      <c r="F369" s="38">
        <v>2.4</v>
      </c>
      <c r="G369" s="38">
        <v>3</v>
      </c>
      <c r="H369" s="38">
        <v>2.8</v>
      </c>
    </row>
    <row r="370" spans="1:8" ht="15.75" thickBot="1" x14ac:dyDescent="0.3">
      <c r="A370" s="37" t="s">
        <v>318</v>
      </c>
      <c r="B370" s="38">
        <v>1</v>
      </c>
      <c r="C370" s="36"/>
      <c r="D370" s="38">
        <v>0</v>
      </c>
      <c r="E370" s="38">
        <v>0</v>
      </c>
      <c r="F370" s="38">
        <v>0</v>
      </c>
      <c r="G370" s="38">
        <v>0</v>
      </c>
      <c r="H370" s="38">
        <v>0</v>
      </c>
    </row>
    <row r="371" spans="1:8" ht="23.25" thickBot="1" x14ac:dyDescent="0.3">
      <c r="A371" s="39" t="s">
        <v>212</v>
      </c>
      <c r="B371" s="38">
        <v>0.6</v>
      </c>
      <c r="C371" s="40"/>
      <c r="D371" s="38">
        <v>11.7</v>
      </c>
      <c r="E371" s="38">
        <v>10.6</v>
      </c>
      <c r="F371" s="38">
        <v>11.3</v>
      </c>
      <c r="G371" s="38">
        <v>12.9</v>
      </c>
      <c r="H371" s="38">
        <v>13</v>
      </c>
    </row>
    <row r="372" spans="1:8" ht="15.75" thickBot="1" x14ac:dyDescent="0.3">
      <c r="A372" s="37" t="s">
        <v>275</v>
      </c>
      <c r="B372" s="38">
        <v>5</v>
      </c>
      <c r="C372" s="36"/>
      <c r="D372" s="38">
        <v>9.6</v>
      </c>
      <c r="E372" s="38">
        <v>10.9</v>
      </c>
      <c r="F372" s="38">
        <v>9.5</v>
      </c>
      <c r="G372" s="38">
        <v>8.9</v>
      </c>
      <c r="H372" s="38">
        <v>8.9</v>
      </c>
    </row>
    <row r="373" spans="1:8" ht="15.75" thickBot="1" x14ac:dyDescent="0.3">
      <c r="A373" s="84" t="s">
        <v>156</v>
      </c>
      <c r="B373" s="38">
        <v>0</v>
      </c>
      <c r="C373" s="42"/>
      <c r="D373" s="38">
        <v>0</v>
      </c>
      <c r="E373" s="38">
        <v>0</v>
      </c>
      <c r="F373" s="38">
        <v>0</v>
      </c>
      <c r="G373" s="38">
        <v>0</v>
      </c>
      <c r="H373" s="38">
        <v>0</v>
      </c>
    </row>
  </sheetData>
  <mergeCells count="87">
    <mergeCell ref="A220:H220"/>
    <mergeCell ref="A221:H221"/>
    <mergeCell ref="A222:H222"/>
    <mergeCell ref="A225:H225"/>
    <mergeCell ref="A191:I191"/>
    <mergeCell ref="A203:F203"/>
    <mergeCell ref="A204:F204"/>
    <mergeCell ref="A205:F205"/>
    <mergeCell ref="A208:F208"/>
    <mergeCell ref="A188:I188"/>
    <mergeCell ref="A140:G140"/>
    <mergeCell ref="A152:I152"/>
    <mergeCell ref="A153:I153"/>
    <mergeCell ref="A154:I154"/>
    <mergeCell ref="A157:I157"/>
    <mergeCell ref="A169:I169"/>
    <mergeCell ref="A170:I170"/>
    <mergeCell ref="A171:I171"/>
    <mergeCell ref="A174:I174"/>
    <mergeCell ref="A186:I186"/>
    <mergeCell ref="A187:I187"/>
    <mergeCell ref="A137:G137"/>
    <mergeCell ref="A101:G101"/>
    <mergeCell ref="A102:G102"/>
    <mergeCell ref="A103:G103"/>
    <mergeCell ref="A106:G106"/>
    <mergeCell ref="A118:G118"/>
    <mergeCell ref="A119:G119"/>
    <mergeCell ref="A120:G120"/>
    <mergeCell ref="A123:G123"/>
    <mergeCell ref="A135:G135"/>
    <mergeCell ref="A136:G136"/>
    <mergeCell ref="A84:H84"/>
    <mergeCell ref="A85:H85"/>
    <mergeCell ref="A86:H86"/>
    <mergeCell ref="A89:H89"/>
    <mergeCell ref="A52:I52"/>
    <mergeCell ref="A55:I55"/>
    <mergeCell ref="A67:G67"/>
    <mergeCell ref="A68:G68"/>
    <mergeCell ref="A69:G69"/>
    <mergeCell ref="A72:G72"/>
    <mergeCell ref="A40:G40"/>
    <mergeCell ref="A1:G1"/>
    <mergeCell ref="A2:G2"/>
    <mergeCell ref="A3:G3"/>
    <mergeCell ref="A6:G6"/>
    <mergeCell ref="A18:G18"/>
    <mergeCell ref="A19:G19"/>
    <mergeCell ref="A20:G20"/>
    <mergeCell ref="A23:G23"/>
    <mergeCell ref="A35:G35"/>
    <mergeCell ref="A36:G36"/>
    <mergeCell ref="A37:G37"/>
    <mergeCell ref="A237:I237"/>
    <mergeCell ref="A238:I238"/>
    <mergeCell ref="A239:I239"/>
    <mergeCell ref="A242:I242"/>
    <mergeCell ref="A254:I254"/>
    <mergeCell ref="A255:I255"/>
    <mergeCell ref="A256:I256"/>
    <mergeCell ref="A259:I259"/>
    <mergeCell ref="A271:I271"/>
    <mergeCell ref="A272:I272"/>
    <mergeCell ref="A273:I273"/>
    <mergeCell ref="A276:I276"/>
    <mergeCell ref="A288:I288"/>
    <mergeCell ref="A289:I289"/>
    <mergeCell ref="A290:I290"/>
    <mergeCell ref="A293:I293"/>
    <mergeCell ref="A305:I305"/>
    <mergeCell ref="A306:I306"/>
    <mergeCell ref="A307:I307"/>
    <mergeCell ref="A310:I310"/>
    <mergeCell ref="A322:I322"/>
    <mergeCell ref="A323:I323"/>
    <mergeCell ref="A324:I324"/>
    <mergeCell ref="A327:I327"/>
    <mergeCell ref="A339:I339"/>
    <mergeCell ref="A358:H358"/>
    <mergeCell ref="A361:H361"/>
    <mergeCell ref="A364:H364"/>
    <mergeCell ref="A340:I340"/>
    <mergeCell ref="A341:I341"/>
    <mergeCell ref="A344:I344"/>
    <mergeCell ref="A356:H356"/>
    <mergeCell ref="A357:H357"/>
  </mergeCells>
  <hyperlinks>
    <hyperlink ref="A33" r:id="rId1" location="footnotes" tooltip="Footnote 1" display="http://oee.nrcan.gc.ca/corporate/statistics/neud/dpa/showTable.cfm?type=CP&amp;sector=id&amp;juris=ca&amp;rn=48&amp;page=0 - footnotes" xr:uid="{00000000-0004-0000-0100-000000000000}"/>
    <hyperlink ref="A50" r:id="rId2" location="footnotes" tooltip="Footnote 1" display="http://oee.nrcan.gc.ca/corporate/statistics/neud/dpa/showTable.cfm?type=CP&amp;sector=id&amp;juris=ca&amp;rn=49&amp;page=0 - footnotes" xr:uid="{00000000-0004-0000-0100-000001000000}"/>
    <hyperlink ref="A16" r:id="rId3" location="footnotes" tooltip="Footnote 1" display="http://oee.nrcan.gc.ca/corporate/statistics/neud/dpa/showTable.cfm?type=CP&amp;sector=id&amp;juris=ca&amp;rn=47&amp;page=0 - footnotes" xr:uid="{00000000-0004-0000-0100-000002000000}"/>
    <hyperlink ref="A65" r:id="rId4" location="footnotes" tooltip="Footnote 1" display="http://oee.nrcan.gc.ca/corporate/statistics/neud/dpa/showTable.cfm?type=CP&amp;sector=id&amp;juris=ca&amp;rn=50&amp;page=0 - footnotes" xr:uid="{00000000-0004-0000-0100-000003000000}"/>
    <hyperlink ref="A82" r:id="rId5" location="footnotes" tooltip="Footnote 1" display="http://oee.nrcan.gc.ca/corporate/statistics/neud/dpa/showTable.cfm?type=CP&amp;sector=id&amp;juris=ca&amp;rn=36&amp;page=0 - footnotes" xr:uid="{00000000-0004-0000-0100-000004000000}"/>
    <hyperlink ref="A99" r:id="rId6" location="footnotes" tooltip="Footnote 1" display="http://oee.nrcan.gc.ca/corporate/statistics/neud/dpa/showTable.cfm?type=CP&amp;sector=id&amp;juris=ca&amp;rn=9&amp;page=0 - footnotes" xr:uid="{00000000-0004-0000-0100-000005000000}"/>
    <hyperlink ref="A116" r:id="rId7" location="footnotes" tooltip="Footnote 1" display="http://oee.nrcan.gc.ca/corporate/statistics/neud/dpa/showTable.cfm?type=CP&amp;sector=id&amp;juris=ca&amp;rn=10&amp;page=0 - footnotes" xr:uid="{00000000-0004-0000-0100-000006000000}"/>
    <hyperlink ref="A133" r:id="rId8" location="footnotes" tooltip="Footnote 1" display="http://oee.nrcan.gc.ca/corporate/statistics/neud/dpa/showTable.cfm?type=CP&amp;sector=id&amp;juris=ca&amp;rn=11&amp;page=0 - footnotes" xr:uid="{00000000-0004-0000-0100-000007000000}"/>
    <hyperlink ref="A150" r:id="rId9" location="footnotes" tooltip="Footnote 1" display="http://oee.nrcan.gc.ca/corporate/statistics/neud/dpa/showTable.cfm?type=CP&amp;sector=id&amp;juris=ca&amp;rn=12&amp;page=0 - footnotes" xr:uid="{00000000-0004-0000-0100-000008000000}"/>
    <hyperlink ref="A167" r:id="rId10" location="footnotes" tooltip="Footnote 1" display="http://oee.nrcan.gc.ca/corporate/statistics/neud/dpa/showTable.cfm?type=CP&amp;sector=id&amp;juris=ca&amp;rn=13&amp;page=0 - footnotes" xr:uid="{00000000-0004-0000-0100-000009000000}"/>
    <hyperlink ref="A184" r:id="rId11" location="footnotes" tooltip="Footnote 1" display="http://oee.nrcan.gc.ca/corporate/statistics/neud/dpa/showTable.cfm?type=CP&amp;sector=id&amp;juris=ca&amp;rn=14&amp;page=0 - footnotes" xr:uid="{00000000-0004-0000-0100-00000A000000}"/>
    <hyperlink ref="A201" r:id="rId12" location="footnotes" tooltip="Footnote 1" display="http://oee.nrcan.gc.ca/corporate/statistics/neud/dpa/showTable.cfm?type=CP&amp;sector=id&amp;juris=ca&amp;rn=15&amp;page=0 - footnotes" xr:uid="{00000000-0004-0000-0100-00000B000000}"/>
    <hyperlink ref="A218" r:id="rId13" location="footnotes" tooltip="Footnote 1" display="http://oee.nrcan.gc.ca/corporate/statistics/neud/dpa/showTable.cfm?type=CP&amp;sector=id&amp;juris=ca&amp;rn=16&amp;page=0 - footnotes" xr:uid="{00000000-0004-0000-0100-00000C000000}"/>
    <hyperlink ref="A235" r:id="rId14" location="footnotes" tooltip="Footnote 1" display="http://oee.nrcan.gc.ca/corporate/statistics/neud/dpa/showTable.cfm?type=CP&amp;sector=id&amp;juris=ca&amp;rn=1&amp;page=0 - footnotes" xr:uid="{00000000-0004-0000-0100-00000D000000}"/>
    <hyperlink ref="A252" r:id="rId15" location="footnotes" tooltip="Footnote 1" display="http://oee.nrcan.gc.ca/corporate/statistics/neud/dpa/showTable.cfm?type=CP&amp;sector=id&amp;juris=ca&amp;rn=46&amp;page=0 - footnotes" xr:uid="{00000000-0004-0000-0100-00000E000000}"/>
    <hyperlink ref="A269" r:id="rId16" location="footnotes" tooltip="Footnote 1" display="http://oee.nrcan.gc.ca/corporate/statistics/neud/dpa/showTable.cfm?type=CP&amp;sector=id&amp;juris=ca&amp;rn=37&amp;page=0 - footnotes" xr:uid="{00000000-0004-0000-0100-00000F000000}"/>
    <hyperlink ref="A286" r:id="rId17" location="footnotes" tooltip="Footnote 1" display="http://oee.nrcan.gc.ca/corporate/statistics/neud/dpa/showTable.cfm?type=CP&amp;sector=id&amp;juris=ca&amp;rn=39&amp;page=0 - footnotes" xr:uid="{00000000-0004-0000-0100-000010000000}"/>
    <hyperlink ref="A303" r:id="rId18" location="footnotes" tooltip="Footnote 1" display="http://oee.nrcan.gc.ca/corporate/statistics/neud/dpa/showTable.cfm?type=CP&amp;sector=id&amp;juris=ca&amp;rn=40&amp;page=0 - footnotes" xr:uid="{00000000-0004-0000-0100-000011000000}"/>
    <hyperlink ref="A320" r:id="rId19" location="footnotes" tooltip="Footnote 1" display="http://oee.nrcan.gc.ca/corporate/statistics/neud/dpa/showTable.cfm?type=CP&amp;sector=id&amp;juris=ca&amp;rn=41&amp;page=0 - footnotes" xr:uid="{00000000-0004-0000-0100-000012000000}"/>
    <hyperlink ref="A337" r:id="rId20" location="footnotes" tooltip="Footnote 1" display="http://oee.nrcan.gc.ca/corporate/statistics/neud/dpa/showTable.cfm?type=CP&amp;sector=id&amp;juris=ca&amp;rn=42&amp;page=0 - footnotes" xr:uid="{00000000-0004-0000-0100-000013000000}"/>
    <hyperlink ref="A354" r:id="rId21" location="footnotes" tooltip="Footnote 1" display="http://oee.nrcan.gc.ca/corporate/statistics/neud/dpa/showTable.cfm?type=CP&amp;sector=id&amp;juris=ca&amp;rn=38&amp;page=0 - footnotes" xr:uid="{00000000-0004-0000-0100-000014000000}"/>
    <hyperlink ref="A363" r:id="rId22" location="footnotes" tooltip="Footnote 1" display="http://oee.nrcan.gc.ca/corporate/statistics/neud/dpa/showTable.cfm?type=CP&amp;sector=agr&amp;juris=ca&amp;rn=1&amp;page=0 - footnotes" xr:uid="{00000000-0004-0000-0100-00001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workbookViewId="0">
      <selection activeCell="H27" sqref="H27"/>
    </sheetView>
  </sheetViews>
  <sheetFormatPr defaultColWidth="8.7109375" defaultRowHeight="15" x14ac:dyDescent="0.25"/>
  <cols>
    <col min="1" max="16384" width="8.7109375" style="4"/>
  </cols>
  <sheetData>
    <row r="1" spans="1:7" x14ac:dyDescent="0.25">
      <c r="A1" s="4" t="s">
        <v>66</v>
      </c>
    </row>
    <row r="2" spans="1:7" x14ac:dyDescent="0.25">
      <c r="A2" s="4" t="s">
        <v>25</v>
      </c>
    </row>
    <row r="3" spans="1:7" x14ac:dyDescent="0.25">
      <c r="A3" s="4" t="s">
        <v>65</v>
      </c>
    </row>
    <row r="4" spans="1:7" x14ac:dyDescent="0.25">
      <c r="A4" s="4" t="s">
        <v>26</v>
      </c>
      <c r="B4" s="4" t="s">
        <v>64</v>
      </c>
      <c r="C4" s="4">
        <v>2011</v>
      </c>
      <c r="D4" s="4">
        <v>2012</v>
      </c>
      <c r="E4" s="4">
        <v>2013</v>
      </c>
      <c r="F4" s="4">
        <v>2014</v>
      </c>
      <c r="G4" s="4">
        <v>2015</v>
      </c>
    </row>
    <row r="5" spans="1:7" x14ac:dyDescent="0.25">
      <c r="A5" s="4" t="s">
        <v>19</v>
      </c>
      <c r="B5" s="4" t="s">
        <v>60</v>
      </c>
      <c r="C5" s="4">
        <v>34747</v>
      </c>
      <c r="D5" s="4">
        <v>32408</v>
      </c>
      <c r="E5" s="4">
        <v>30210</v>
      </c>
      <c r="F5" s="4">
        <v>17612</v>
      </c>
      <c r="G5" s="4">
        <v>17833</v>
      </c>
    </row>
    <row r="6" spans="1:7" x14ac:dyDescent="0.25">
      <c r="A6" s="4" t="s">
        <v>27</v>
      </c>
    </row>
    <row r="7" spans="1:7" x14ac:dyDescent="0.25">
      <c r="A7" s="4">
        <v>1</v>
      </c>
      <c r="B7" s="4" t="s">
        <v>59</v>
      </c>
    </row>
    <row r="8" spans="1:7" x14ac:dyDescent="0.25">
      <c r="A8" s="4">
        <v>2</v>
      </c>
      <c r="B8" s="4" t="s">
        <v>58</v>
      </c>
    </row>
    <row r="9" spans="1:7" x14ac:dyDescent="0.25">
      <c r="A9" s="4">
        <v>3</v>
      </c>
      <c r="B9" s="4" t="s">
        <v>57</v>
      </c>
    </row>
    <row r="10" spans="1:7" x14ac:dyDescent="0.25">
      <c r="A10" s="4">
        <v>5</v>
      </c>
      <c r="B10" s="4" t="s">
        <v>56</v>
      </c>
    </row>
    <row r="11" spans="1:7" x14ac:dyDescent="0.25">
      <c r="A11" s="4">
        <v>6</v>
      </c>
      <c r="B11" s="4" t="s">
        <v>55</v>
      </c>
    </row>
    <row r="12" spans="1:7" x14ac:dyDescent="0.25">
      <c r="A12" s="4">
        <v>7</v>
      </c>
      <c r="B12" s="4" t="s">
        <v>54</v>
      </c>
    </row>
    <row r="13" spans="1:7" x14ac:dyDescent="0.25">
      <c r="A13" s="4">
        <v>10</v>
      </c>
      <c r="B13" s="4" t="s">
        <v>53</v>
      </c>
    </row>
    <row r="14" spans="1:7" x14ac:dyDescent="0.25">
      <c r="A14" s="4" t="s">
        <v>28</v>
      </c>
    </row>
    <row r="15" spans="1:7" x14ac:dyDescent="0.25">
      <c r="A15" s="4" t="s">
        <v>52</v>
      </c>
    </row>
    <row r="16" spans="1:7" x14ac:dyDescent="0.25">
      <c r="A16" s="4"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9"/>
  <sheetViews>
    <sheetView workbookViewId="0">
      <selection activeCell="C77" sqref="C77"/>
    </sheetView>
  </sheetViews>
  <sheetFormatPr defaultRowHeight="15" x14ac:dyDescent="0.25"/>
  <cols>
    <col min="1" max="1" width="28.85546875" customWidth="1"/>
    <col min="3" max="3" width="10.85546875" bestFit="1" customWidth="1"/>
  </cols>
  <sheetData>
    <row r="1" spans="1:37" ht="21" x14ac:dyDescent="0.35">
      <c r="A1" s="11" t="s">
        <v>117</v>
      </c>
    </row>
    <row r="2" spans="1:37" ht="21" x14ac:dyDescent="0.35">
      <c r="A2" s="11" t="s">
        <v>118</v>
      </c>
    </row>
    <row r="3" spans="1:37" ht="21" x14ac:dyDescent="0.35">
      <c r="A3" s="11" t="s">
        <v>119</v>
      </c>
    </row>
    <row r="4" spans="1:37" ht="21" x14ac:dyDescent="0.35">
      <c r="A4" s="11" t="s">
        <v>120</v>
      </c>
    </row>
    <row r="5" spans="1:37" ht="21" x14ac:dyDescent="0.35">
      <c r="A5" s="11" t="s">
        <v>121</v>
      </c>
    </row>
    <row r="6" spans="1:37" ht="18.75" x14ac:dyDescent="0.3">
      <c r="A6" s="9" t="s">
        <v>71</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row>
    <row r="7" spans="1:37" x14ac:dyDescent="0.25">
      <c r="A7" s="10" t="s">
        <v>72</v>
      </c>
      <c r="B7" s="10" t="s">
        <v>73</v>
      </c>
      <c r="C7" s="10" t="s">
        <v>74</v>
      </c>
      <c r="D7" s="10" t="s">
        <v>75</v>
      </c>
      <c r="E7" s="10" t="s">
        <v>76</v>
      </c>
      <c r="F7" s="10" t="s">
        <v>77</v>
      </c>
      <c r="G7" s="10" t="s">
        <v>78</v>
      </c>
      <c r="H7" s="10" t="s">
        <v>79</v>
      </c>
      <c r="I7" s="10" t="s">
        <v>80</v>
      </c>
      <c r="J7" s="10" t="s">
        <v>81</v>
      </c>
      <c r="K7" s="10" t="s">
        <v>82</v>
      </c>
      <c r="L7" s="10" t="s">
        <v>83</v>
      </c>
      <c r="M7" s="10" t="s">
        <v>84</v>
      </c>
      <c r="N7" s="10" t="s">
        <v>85</v>
      </c>
      <c r="O7" s="10" t="s">
        <v>86</v>
      </c>
      <c r="P7" s="10" t="s">
        <v>87</v>
      </c>
      <c r="Q7" s="10" t="s">
        <v>88</v>
      </c>
      <c r="R7" s="10" t="s">
        <v>89</v>
      </c>
      <c r="S7" s="10" t="s">
        <v>90</v>
      </c>
      <c r="T7" s="10" t="s">
        <v>91</v>
      </c>
      <c r="U7" s="10" t="s">
        <v>92</v>
      </c>
      <c r="V7" s="10" t="s">
        <v>93</v>
      </c>
      <c r="W7" s="10" t="s">
        <v>94</v>
      </c>
      <c r="X7" s="10" t="s">
        <v>95</v>
      </c>
      <c r="Y7" s="10" t="s">
        <v>96</v>
      </c>
      <c r="Z7" s="10" t="s">
        <v>97</v>
      </c>
      <c r="AA7" s="10" t="s">
        <v>98</v>
      </c>
      <c r="AB7" s="10" t="s">
        <v>99</v>
      </c>
      <c r="AC7" s="10" t="s">
        <v>100</v>
      </c>
      <c r="AD7" s="10" t="s">
        <v>101</v>
      </c>
      <c r="AE7" s="10" t="s">
        <v>102</v>
      </c>
      <c r="AF7" s="10" t="s">
        <v>103</v>
      </c>
      <c r="AG7" s="10" t="s">
        <v>104</v>
      </c>
      <c r="AH7" s="10" t="s">
        <v>105</v>
      </c>
      <c r="AI7" s="10" t="s">
        <v>106</v>
      </c>
      <c r="AJ7" s="10" t="s">
        <v>107</v>
      </c>
      <c r="AK7" s="10" t="s">
        <v>108</v>
      </c>
    </row>
    <row r="8" spans="1:37" x14ac:dyDescent="0.25">
      <c r="A8" s="10" t="s">
        <v>109</v>
      </c>
      <c r="B8" s="10">
        <v>5314.88</v>
      </c>
      <c r="C8" s="10">
        <v>5426.64</v>
      </c>
      <c r="D8" s="10">
        <v>5583.08</v>
      </c>
      <c r="E8" s="10">
        <v>5304.67</v>
      </c>
      <c r="F8" s="10">
        <v>5151.79</v>
      </c>
      <c r="G8" s="10">
        <v>5306.13</v>
      </c>
      <c r="H8" s="10">
        <v>5444.96</v>
      </c>
      <c r="I8" s="10">
        <v>5630.46</v>
      </c>
      <c r="J8" s="10">
        <v>5770.4</v>
      </c>
      <c r="K8" s="10">
        <v>5964.52</v>
      </c>
      <c r="L8" s="10">
        <v>6182.88</v>
      </c>
      <c r="M8" s="10">
        <v>6381.23</v>
      </c>
      <c r="N8" s="10">
        <v>6563.34</v>
      </c>
      <c r="O8" s="10">
        <v>6696.4</v>
      </c>
      <c r="P8" s="10">
        <v>6808.56</v>
      </c>
      <c r="Q8" s="10">
        <v>6873.05</v>
      </c>
      <c r="R8" s="10">
        <v>6926.95</v>
      </c>
      <c r="S8" s="10">
        <v>6989.52</v>
      </c>
      <c r="T8" s="10">
        <v>7082.38</v>
      </c>
      <c r="U8" s="10">
        <v>7153.05</v>
      </c>
      <c r="V8" s="10">
        <v>7201.34</v>
      </c>
      <c r="W8" s="10">
        <v>7237.78</v>
      </c>
      <c r="X8" s="10">
        <v>7280.98</v>
      </c>
      <c r="Y8" s="10">
        <v>7317.39</v>
      </c>
      <c r="Z8" s="10">
        <v>7346.09</v>
      </c>
      <c r="AA8" s="10">
        <v>7372.84</v>
      </c>
      <c r="AB8" s="10">
        <v>7401.09</v>
      </c>
      <c r="AC8" s="10">
        <v>7424.62</v>
      </c>
      <c r="AD8" s="10">
        <v>7440.14</v>
      </c>
      <c r="AE8" s="10">
        <v>7448.7</v>
      </c>
      <c r="AF8" s="10">
        <v>7457.56</v>
      </c>
      <c r="AG8" s="10">
        <v>7465.47</v>
      </c>
      <c r="AH8" s="10">
        <v>7465.23</v>
      </c>
      <c r="AI8" s="10">
        <v>7462.67</v>
      </c>
      <c r="AJ8" s="10">
        <v>7461.07</v>
      </c>
      <c r="AK8" s="10">
        <v>7461.26</v>
      </c>
    </row>
    <row r="9" spans="1:37" x14ac:dyDescent="0.25">
      <c r="A9" s="10" t="s">
        <v>23</v>
      </c>
      <c r="B9" s="10">
        <v>895.42</v>
      </c>
      <c r="C9" s="10">
        <v>891.98</v>
      </c>
      <c r="D9" s="10">
        <v>877.2</v>
      </c>
      <c r="E9" s="10">
        <v>857.25</v>
      </c>
      <c r="F9" s="10">
        <v>787.21</v>
      </c>
      <c r="G9" s="10">
        <v>792.53</v>
      </c>
      <c r="H9" s="10">
        <v>801.54</v>
      </c>
      <c r="I9" s="10">
        <v>794.96</v>
      </c>
      <c r="J9" s="10">
        <v>828.85</v>
      </c>
      <c r="K9" s="10">
        <v>841.85</v>
      </c>
      <c r="L9" s="10">
        <v>852.79</v>
      </c>
      <c r="M9" s="10">
        <v>865.53</v>
      </c>
      <c r="N9" s="10">
        <v>877.63</v>
      </c>
      <c r="O9" s="10">
        <v>884.73</v>
      </c>
      <c r="P9" s="10">
        <v>897.82</v>
      </c>
      <c r="Q9" s="10">
        <v>907.23</v>
      </c>
      <c r="R9" s="10">
        <v>913.88</v>
      </c>
      <c r="S9" s="10">
        <v>920.16</v>
      </c>
      <c r="T9" s="10">
        <v>928.52</v>
      </c>
      <c r="U9" s="10">
        <v>937.35</v>
      </c>
      <c r="V9" s="10">
        <v>945.38</v>
      </c>
      <c r="W9" s="10">
        <v>952.67</v>
      </c>
      <c r="X9" s="10">
        <v>960.75</v>
      </c>
      <c r="Y9" s="10">
        <v>967.76</v>
      </c>
      <c r="Z9" s="10">
        <v>975.33</v>
      </c>
      <c r="AA9" s="10">
        <v>983.31</v>
      </c>
      <c r="AB9" s="10">
        <v>991.35</v>
      </c>
      <c r="AC9" s="10">
        <v>998.72</v>
      </c>
      <c r="AD9" s="10">
        <v>1005.84</v>
      </c>
      <c r="AE9" s="10">
        <v>1012.37</v>
      </c>
      <c r="AF9" s="10">
        <v>1018.88</v>
      </c>
      <c r="AG9" s="10">
        <v>1025.44</v>
      </c>
      <c r="AH9" s="10">
        <v>1031.6300000000001</v>
      </c>
      <c r="AI9" s="10">
        <v>1037.8800000000001</v>
      </c>
      <c r="AJ9" s="10">
        <v>1044.4100000000001</v>
      </c>
      <c r="AK9" s="10">
        <v>1051.44</v>
      </c>
    </row>
    <row r="10" spans="1:37" x14ac:dyDescent="0.25">
      <c r="A10" s="10" t="s">
        <v>110</v>
      </c>
      <c r="B10" s="10">
        <v>625.72</v>
      </c>
      <c r="C10" s="10">
        <v>674.44</v>
      </c>
      <c r="D10" s="10">
        <v>683.64</v>
      </c>
      <c r="E10" s="10">
        <v>647.91999999999996</v>
      </c>
      <c r="F10" s="10">
        <v>580.99</v>
      </c>
      <c r="G10" s="10">
        <v>621.5</v>
      </c>
      <c r="H10" s="10">
        <v>628.14</v>
      </c>
      <c r="I10" s="10">
        <v>666.28</v>
      </c>
      <c r="J10" s="10">
        <v>634.6</v>
      </c>
      <c r="K10" s="10">
        <v>655.09</v>
      </c>
      <c r="L10" s="10">
        <v>679.11</v>
      </c>
      <c r="M10" s="10">
        <v>688.89</v>
      </c>
      <c r="N10" s="10">
        <v>691.51</v>
      </c>
      <c r="O10" s="10">
        <v>726.16</v>
      </c>
      <c r="P10" s="10">
        <v>744.59</v>
      </c>
      <c r="Q10" s="10">
        <v>744.98</v>
      </c>
      <c r="R10" s="10">
        <v>744.99</v>
      </c>
      <c r="S10" s="10">
        <v>744.63</v>
      </c>
      <c r="T10" s="10">
        <v>744.38</v>
      </c>
      <c r="U10" s="10">
        <v>744.28</v>
      </c>
      <c r="V10" s="10">
        <v>743.91</v>
      </c>
      <c r="W10" s="10">
        <v>743.39</v>
      </c>
      <c r="X10" s="10">
        <v>742.92</v>
      </c>
      <c r="Y10" s="10">
        <v>742.38</v>
      </c>
      <c r="Z10" s="10">
        <v>741.87</v>
      </c>
      <c r="AA10" s="10">
        <v>741.52</v>
      </c>
      <c r="AB10" s="10">
        <v>741.17</v>
      </c>
      <c r="AC10" s="10">
        <v>740.78</v>
      </c>
      <c r="AD10" s="10">
        <v>740.42</v>
      </c>
      <c r="AE10" s="10">
        <v>739.97</v>
      </c>
      <c r="AF10" s="10">
        <v>739.5</v>
      </c>
      <c r="AG10" s="10">
        <v>739.05</v>
      </c>
      <c r="AH10" s="10">
        <v>738.64</v>
      </c>
      <c r="AI10" s="10">
        <v>738.3</v>
      </c>
      <c r="AJ10" s="10">
        <v>738.06</v>
      </c>
      <c r="AK10" s="10">
        <v>738.01</v>
      </c>
    </row>
    <row r="11" spans="1:37" x14ac:dyDescent="0.25">
      <c r="A11" s="10" t="s">
        <v>111</v>
      </c>
      <c r="B11" s="10">
        <v>1959.67</v>
      </c>
      <c r="C11" s="10">
        <v>2020.76</v>
      </c>
      <c r="D11" s="10">
        <v>2163.48</v>
      </c>
      <c r="E11" s="10">
        <v>2083.6999999999998</v>
      </c>
      <c r="F11" s="10">
        <v>2125.86</v>
      </c>
      <c r="G11" s="10">
        <v>2183.12</v>
      </c>
      <c r="H11" s="10">
        <v>2290.87</v>
      </c>
      <c r="I11" s="10">
        <v>2486.56</v>
      </c>
      <c r="J11" s="10">
        <v>2640.99</v>
      </c>
      <c r="K11" s="10">
        <v>2817.6</v>
      </c>
      <c r="L11" s="10">
        <v>2989.6</v>
      </c>
      <c r="M11" s="10">
        <v>3137.16</v>
      </c>
      <c r="N11" s="10">
        <v>3278.94</v>
      </c>
      <c r="O11" s="10">
        <v>3352.82</v>
      </c>
      <c r="P11" s="10">
        <v>3415.3</v>
      </c>
      <c r="Q11" s="10">
        <v>3470.33</v>
      </c>
      <c r="R11" s="10">
        <v>3521.16</v>
      </c>
      <c r="S11" s="10">
        <v>3584.25</v>
      </c>
      <c r="T11" s="10">
        <v>3672.55</v>
      </c>
      <c r="U11" s="10">
        <v>3735</v>
      </c>
      <c r="V11" s="10">
        <v>3778.51</v>
      </c>
      <c r="W11" s="10">
        <v>3814.09</v>
      </c>
      <c r="X11" s="10">
        <v>3850.98</v>
      </c>
      <c r="Y11" s="10">
        <v>3882.26</v>
      </c>
      <c r="Z11" s="10">
        <v>3907.12</v>
      </c>
      <c r="AA11" s="10">
        <v>3929.62</v>
      </c>
      <c r="AB11" s="10">
        <v>3952.22</v>
      </c>
      <c r="AC11" s="10">
        <v>3971.69</v>
      </c>
      <c r="AD11" s="10">
        <v>3985.17</v>
      </c>
      <c r="AE11" s="10">
        <v>3994.11</v>
      </c>
      <c r="AF11" s="10">
        <v>4002.61</v>
      </c>
      <c r="AG11" s="10">
        <v>4010</v>
      </c>
      <c r="AH11" s="10">
        <v>4011.48</v>
      </c>
      <c r="AI11" s="10">
        <v>4010.79</v>
      </c>
      <c r="AJ11" s="10">
        <v>4010.08</v>
      </c>
      <c r="AK11" s="10">
        <v>4009.6</v>
      </c>
    </row>
    <row r="12" spans="1:37" x14ac:dyDescent="0.25">
      <c r="A12" s="10" t="s">
        <v>112</v>
      </c>
      <c r="B12" s="10">
        <v>607.59</v>
      </c>
      <c r="C12" s="10">
        <v>612.96</v>
      </c>
      <c r="D12" s="10">
        <v>631.02</v>
      </c>
      <c r="E12" s="10">
        <v>619.20000000000005</v>
      </c>
      <c r="F12" s="10">
        <v>587.54</v>
      </c>
      <c r="G12" s="10">
        <v>671.53</v>
      </c>
      <c r="H12" s="10">
        <v>680.88</v>
      </c>
      <c r="I12" s="10">
        <v>673.88</v>
      </c>
      <c r="J12" s="10">
        <v>645.84</v>
      </c>
      <c r="K12" s="10">
        <v>623.78</v>
      </c>
      <c r="L12" s="10">
        <v>618.19000000000005</v>
      </c>
      <c r="M12" s="10">
        <v>637.15</v>
      </c>
      <c r="N12" s="10">
        <v>652.64</v>
      </c>
      <c r="O12" s="10">
        <v>659.58</v>
      </c>
      <c r="P12" s="10">
        <v>670.14</v>
      </c>
      <c r="Q12" s="10">
        <v>674.98</v>
      </c>
      <c r="R12" s="10">
        <v>678.72</v>
      </c>
      <c r="S12" s="10">
        <v>680.7</v>
      </c>
      <c r="T12" s="10">
        <v>683.29</v>
      </c>
      <c r="U12" s="10">
        <v>687.09</v>
      </c>
      <c r="V12" s="10">
        <v>690.29</v>
      </c>
      <c r="W12" s="10">
        <v>690.86</v>
      </c>
      <c r="X12" s="10">
        <v>693.83</v>
      </c>
      <c r="Y12" s="10">
        <v>696.91</v>
      </c>
      <c r="Z12" s="10">
        <v>699.98</v>
      </c>
      <c r="AA12" s="10">
        <v>703.35</v>
      </c>
      <c r="AB12" s="10">
        <v>706.92</v>
      </c>
      <c r="AC12" s="10">
        <v>709.75</v>
      </c>
      <c r="AD12" s="10">
        <v>712.25</v>
      </c>
      <c r="AE12" s="10">
        <v>713.62</v>
      </c>
      <c r="AF12" s="10">
        <v>714.53</v>
      </c>
      <c r="AG12" s="10">
        <v>715.23</v>
      </c>
      <c r="AH12" s="10">
        <v>715.29</v>
      </c>
      <c r="AI12" s="10">
        <v>715.24</v>
      </c>
      <c r="AJ12" s="10">
        <v>715.61</v>
      </c>
      <c r="AK12" s="10">
        <v>716.51</v>
      </c>
    </row>
    <row r="13" spans="1:37" x14ac:dyDescent="0.25">
      <c r="A13" s="10" t="s">
        <v>113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row>
    <row r="14" spans="1:37" x14ac:dyDescent="0.25">
      <c r="A14" s="10" t="s">
        <v>114</v>
      </c>
      <c r="B14" s="10">
        <v>468.39</v>
      </c>
      <c r="C14" s="10">
        <v>504.23</v>
      </c>
      <c r="D14" s="10">
        <v>524.41</v>
      </c>
      <c r="E14" s="10">
        <v>471.55</v>
      </c>
      <c r="F14" s="10">
        <v>507.45</v>
      </c>
      <c r="G14" s="10">
        <v>493.55</v>
      </c>
      <c r="H14" s="10">
        <v>499.76</v>
      </c>
      <c r="I14" s="10">
        <v>497.72</v>
      </c>
      <c r="J14" s="10">
        <v>489.1</v>
      </c>
      <c r="K14" s="10">
        <v>489.85</v>
      </c>
      <c r="L14" s="10">
        <v>508.3</v>
      </c>
      <c r="M14" s="10">
        <v>520.1</v>
      </c>
      <c r="N14" s="10">
        <v>533.97</v>
      </c>
      <c r="O14" s="10">
        <v>549.87</v>
      </c>
      <c r="P14" s="10">
        <v>561.91999999999996</v>
      </c>
      <c r="Q14" s="10">
        <v>563.80999999999995</v>
      </c>
      <c r="R14" s="10">
        <v>563.74</v>
      </c>
      <c r="S14" s="10">
        <v>563.11</v>
      </c>
      <c r="T14" s="10">
        <v>563.77</v>
      </c>
      <c r="U14" s="10">
        <v>564.5</v>
      </c>
      <c r="V14" s="10">
        <v>563.36</v>
      </c>
      <c r="W14" s="10">
        <v>562.04999999999995</v>
      </c>
      <c r="X14" s="10">
        <v>561.98</v>
      </c>
      <c r="Y14" s="10">
        <v>561.95000000000005</v>
      </c>
      <c r="Z14" s="10">
        <v>560.16</v>
      </c>
      <c r="AA14" s="10">
        <v>557.73</v>
      </c>
      <c r="AB14" s="10">
        <v>556.63</v>
      </c>
      <c r="AC14" s="10">
        <v>555.76</v>
      </c>
      <c r="AD14" s="10">
        <v>553.38</v>
      </c>
      <c r="AE14" s="10">
        <v>550.54999999999995</v>
      </c>
      <c r="AF14" s="10">
        <v>549.01</v>
      </c>
      <c r="AG14" s="10">
        <v>547.75</v>
      </c>
      <c r="AH14" s="10">
        <v>545.09</v>
      </c>
      <c r="AI14" s="10">
        <v>542.08000000000004</v>
      </c>
      <c r="AJ14" s="10">
        <v>539.04</v>
      </c>
      <c r="AK14" s="10">
        <v>536.01</v>
      </c>
    </row>
    <row r="15" spans="1:37" x14ac:dyDescent="0.25">
      <c r="A15" s="10" t="s">
        <v>115</v>
      </c>
      <c r="B15" s="10">
        <v>479.65</v>
      </c>
      <c r="C15" s="10">
        <v>445.15</v>
      </c>
      <c r="D15" s="10">
        <v>433.63</v>
      </c>
      <c r="E15" s="10">
        <v>367.49</v>
      </c>
      <c r="F15" s="10">
        <v>343.95</v>
      </c>
      <c r="G15" s="10">
        <v>334.63</v>
      </c>
      <c r="H15" s="10">
        <v>330.83</v>
      </c>
      <c r="I15" s="10">
        <v>313.32</v>
      </c>
      <c r="J15" s="10">
        <v>334.22</v>
      </c>
      <c r="K15" s="10">
        <v>337.63</v>
      </c>
      <c r="L15" s="10">
        <v>342.14</v>
      </c>
      <c r="M15" s="10">
        <v>342.57</v>
      </c>
      <c r="N15" s="10">
        <v>342.03</v>
      </c>
      <c r="O15" s="10">
        <v>339.65</v>
      </c>
      <c r="P15" s="10">
        <v>337.32</v>
      </c>
      <c r="Q15" s="10">
        <v>332.67</v>
      </c>
      <c r="R15" s="10">
        <v>328.1</v>
      </c>
      <c r="S15" s="10">
        <v>323.08</v>
      </c>
      <c r="T15" s="10">
        <v>318.64</v>
      </c>
      <c r="U15" s="10">
        <v>315.19</v>
      </c>
      <c r="V15" s="10">
        <v>311.83</v>
      </c>
      <c r="W15" s="10">
        <v>308.12</v>
      </c>
      <c r="X15" s="10">
        <v>305.26</v>
      </c>
      <c r="Y15" s="10">
        <v>302.23</v>
      </c>
      <c r="Z15" s="10">
        <v>299.05</v>
      </c>
      <c r="AA15" s="10">
        <v>295.91000000000003</v>
      </c>
      <c r="AB15" s="10">
        <v>292.63</v>
      </c>
      <c r="AC15" s="10">
        <v>289.08999999999997</v>
      </c>
      <c r="AD15" s="10">
        <v>285.49</v>
      </c>
      <c r="AE15" s="10">
        <v>281.76</v>
      </c>
      <c r="AF15" s="10">
        <v>277.95</v>
      </c>
      <c r="AG15" s="10">
        <v>274.11</v>
      </c>
      <c r="AH15" s="10">
        <v>270.32</v>
      </c>
      <c r="AI15" s="10">
        <v>266.63</v>
      </c>
      <c r="AJ15" s="10">
        <v>263.04000000000002</v>
      </c>
      <c r="AK15" s="10">
        <v>259.66000000000003</v>
      </c>
    </row>
    <row r="16" spans="1:37" x14ac:dyDescent="0.25">
      <c r="A16" s="10" t="s">
        <v>116</v>
      </c>
      <c r="B16" s="10">
        <v>242.96</v>
      </c>
      <c r="C16" s="10">
        <v>243.47</v>
      </c>
      <c r="D16" s="10">
        <v>239.58</v>
      </c>
      <c r="E16" s="10">
        <v>229.11</v>
      </c>
      <c r="F16" s="10">
        <v>181.87</v>
      </c>
      <c r="G16" s="10">
        <v>192.49</v>
      </c>
      <c r="H16" s="10">
        <v>194.55</v>
      </c>
      <c r="I16" s="10">
        <v>178.83</v>
      </c>
      <c r="J16" s="10">
        <v>177.5</v>
      </c>
      <c r="K16" s="10">
        <v>180.84</v>
      </c>
      <c r="L16" s="10">
        <v>176.13</v>
      </c>
      <c r="M16" s="10">
        <v>174.37</v>
      </c>
      <c r="N16" s="10">
        <v>172.29</v>
      </c>
      <c r="O16" s="10">
        <v>170.29</v>
      </c>
      <c r="P16" s="10">
        <v>169.12</v>
      </c>
      <c r="Q16" s="10">
        <v>167.62</v>
      </c>
      <c r="R16" s="10">
        <v>165.77</v>
      </c>
      <c r="S16" s="10">
        <v>163.76</v>
      </c>
      <c r="T16" s="10">
        <v>162.12</v>
      </c>
      <c r="U16" s="10">
        <v>161.16999999999999</v>
      </c>
      <c r="V16" s="10">
        <v>160.13999999999999</v>
      </c>
      <c r="W16" s="10">
        <v>159.19</v>
      </c>
      <c r="X16" s="10">
        <v>158.32</v>
      </c>
      <c r="Y16" s="10">
        <v>157.37</v>
      </c>
      <c r="Z16" s="10">
        <v>156.41999999999999</v>
      </c>
      <c r="AA16" s="10">
        <v>155.57</v>
      </c>
      <c r="AB16" s="10">
        <v>154.65</v>
      </c>
      <c r="AC16" s="10">
        <v>153.58000000000001</v>
      </c>
      <c r="AD16" s="10">
        <v>152.59</v>
      </c>
      <c r="AE16" s="10">
        <v>151.55000000000001</v>
      </c>
      <c r="AF16" s="10">
        <v>150.52000000000001</v>
      </c>
      <c r="AG16" s="10">
        <v>149.51</v>
      </c>
      <c r="AH16" s="10">
        <v>148.55000000000001</v>
      </c>
      <c r="AI16" s="10">
        <v>147.69</v>
      </c>
      <c r="AJ16" s="10">
        <v>146.88999999999999</v>
      </c>
      <c r="AK16" s="10">
        <v>146.22999999999999</v>
      </c>
    </row>
    <row r="17" spans="1:37" x14ac:dyDescent="0.25">
      <c r="A17" s="10" t="s">
        <v>34</v>
      </c>
      <c r="B17" s="10">
        <v>35.49</v>
      </c>
      <c r="C17" s="10">
        <v>33.659999999999997</v>
      </c>
      <c r="D17" s="10">
        <v>30.13</v>
      </c>
      <c r="E17" s="10">
        <v>28.45</v>
      </c>
      <c r="F17" s="10">
        <v>36.93</v>
      </c>
      <c r="G17" s="10">
        <v>16.79</v>
      </c>
      <c r="H17" s="10">
        <v>18.399999999999999</v>
      </c>
      <c r="I17" s="10">
        <v>18.91</v>
      </c>
      <c r="J17" s="10">
        <v>19.29</v>
      </c>
      <c r="K17" s="10">
        <v>17.88</v>
      </c>
      <c r="L17" s="10">
        <v>16.62</v>
      </c>
      <c r="M17" s="10">
        <v>15.45</v>
      </c>
      <c r="N17" s="10">
        <v>14.34</v>
      </c>
      <c r="O17" s="10">
        <v>13.3</v>
      </c>
      <c r="P17" s="10">
        <v>12.34</v>
      </c>
      <c r="Q17" s="10">
        <v>11.42</v>
      </c>
      <c r="R17" s="10">
        <v>10.58</v>
      </c>
      <c r="S17" s="10">
        <v>9.81</v>
      </c>
      <c r="T17" s="10">
        <v>9.1199999999999992</v>
      </c>
      <c r="U17" s="10">
        <v>8.49</v>
      </c>
      <c r="V17" s="10">
        <v>7.92</v>
      </c>
      <c r="W17" s="10">
        <v>7.41</v>
      </c>
      <c r="X17" s="10">
        <v>6.95</v>
      </c>
      <c r="Y17" s="10">
        <v>6.53</v>
      </c>
      <c r="Z17" s="10">
        <v>6.16</v>
      </c>
      <c r="AA17" s="10">
        <v>5.83</v>
      </c>
      <c r="AB17" s="10">
        <v>5.52</v>
      </c>
      <c r="AC17" s="10">
        <v>5.25</v>
      </c>
      <c r="AD17" s="10">
        <v>5</v>
      </c>
      <c r="AE17" s="10">
        <v>4.7699999999999996</v>
      </c>
      <c r="AF17" s="10">
        <v>4.57</v>
      </c>
      <c r="AG17" s="10">
        <v>4.38</v>
      </c>
      <c r="AH17" s="10">
        <v>4.22</v>
      </c>
      <c r="AI17" s="10">
        <v>4.07</v>
      </c>
      <c r="AJ17" s="10">
        <v>3.93</v>
      </c>
      <c r="AK17" s="10">
        <v>3.81</v>
      </c>
    </row>
    <row r="19" spans="1:37" s="10" customFormat="1" ht="21" x14ac:dyDescent="0.35">
      <c r="A19" s="11" t="s">
        <v>117</v>
      </c>
    </row>
    <row r="20" spans="1:37" s="10" customFormat="1" ht="21" x14ac:dyDescent="0.35">
      <c r="A20" s="11" t="s">
        <v>122</v>
      </c>
    </row>
    <row r="21" spans="1:37" s="10" customFormat="1" ht="21" x14ac:dyDescent="0.35">
      <c r="A21" s="11" t="s">
        <v>119</v>
      </c>
    </row>
    <row r="22" spans="1:37" s="10" customFormat="1" ht="21" x14ac:dyDescent="0.35">
      <c r="A22" s="11" t="s">
        <v>123</v>
      </c>
    </row>
    <row r="23" spans="1:37" s="10" customFormat="1" x14ac:dyDescent="0.25"/>
    <row r="24" spans="1:37" s="10" customFormat="1" x14ac:dyDescent="0.25"/>
    <row r="25" spans="1:37" s="10" customFormat="1" ht="18.75" x14ac:dyDescent="0.3">
      <c r="A25" s="9" t="s">
        <v>19</v>
      </c>
    </row>
    <row r="26" spans="1:37" s="10" customFormat="1" x14ac:dyDescent="0.25">
      <c r="A26" s="10" t="s">
        <v>72</v>
      </c>
      <c r="B26" s="10" t="s">
        <v>73</v>
      </c>
      <c r="C26" s="10" t="s">
        <v>74</v>
      </c>
      <c r="D26" s="10" t="s">
        <v>75</v>
      </c>
      <c r="E26" s="10" t="s">
        <v>76</v>
      </c>
      <c r="F26" s="10" t="s">
        <v>77</v>
      </c>
      <c r="G26" s="10" t="s">
        <v>78</v>
      </c>
      <c r="H26" s="10" t="s">
        <v>79</v>
      </c>
      <c r="I26" s="10" t="s">
        <v>80</v>
      </c>
      <c r="J26" s="10" t="s">
        <v>81</v>
      </c>
      <c r="K26" s="10" t="s">
        <v>82</v>
      </c>
      <c r="L26" s="10" t="s">
        <v>83</v>
      </c>
      <c r="M26" s="10" t="s">
        <v>84</v>
      </c>
      <c r="N26" s="10" t="s">
        <v>85</v>
      </c>
      <c r="O26" s="10" t="s">
        <v>86</v>
      </c>
      <c r="P26" s="10" t="s">
        <v>87</v>
      </c>
      <c r="Q26" s="10" t="s">
        <v>88</v>
      </c>
      <c r="R26" s="10" t="s">
        <v>89</v>
      </c>
      <c r="S26" s="10" t="s">
        <v>90</v>
      </c>
      <c r="T26" s="10" t="s">
        <v>91</v>
      </c>
      <c r="U26" s="10" t="s">
        <v>92</v>
      </c>
      <c r="V26" s="10" t="s">
        <v>93</v>
      </c>
      <c r="W26" s="10" t="s">
        <v>94</v>
      </c>
      <c r="X26" s="10" t="s">
        <v>95</v>
      </c>
      <c r="Y26" s="10" t="s">
        <v>96</v>
      </c>
      <c r="Z26" s="10" t="s">
        <v>97</v>
      </c>
      <c r="AA26" s="10" t="s">
        <v>98</v>
      </c>
      <c r="AB26" s="10" t="s">
        <v>99</v>
      </c>
      <c r="AC26" s="10" t="s">
        <v>100</v>
      </c>
      <c r="AD26" s="10" t="s">
        <v>101</v>
      </c>
      <c r="AE26" s="10" t="s">
        <v>102</v>
      </c>
      <c r="AF26" s="10" t="s">
        <v>103</v>
      </c>
      <c r="AG26" s="10" t="s">
        <v>104</v>
      </c>
      <c r="AH26" s="10" t="s">
        <v>105</v>
      </c>
      <c r="AI26" s="10" t="s">
        <v>106</v>
      </c>
      <c r="AJ26" s="10" t="s">
        <v>107</v>
      </c>
      <c r="AK26" s="10" t="s">
        <v>108</v>
      </c>
    </row>
    <row r="27" spans="1:37" s="10" customFormat="1" x14ac:dyDescent="0.25">
      <c r="A27" s="10" t="s">
        <v>109</v>
      </c>
      <c r="B27" s="10">
        <v>2594.33</v>
      </c>
      <c r="C27" s="10">
        <v>2769.83</v>
      </c>
      <c r="D27" s="10">
        <v>2881.46</v>
      </c>
      <c r="E27" s="10">
        <v>2820.25</v>
      </c>
      <c r="F27" s="10">
        <v>2860.22</v>
      </c>
      <c r="G27" s="10">
        <v>2985.17</v>
      </c>
      <c r="H27" s="10">
        <v>3147.12</v>
      </c>
      <c r="I27" s="10">
        <v>3376.8</v>
      </c>
      <c r="J27" s="10">
        <v>3628.69</v>
      </c>
      <c r="K27" s="10">
        <v>3887.44</v>
      </c>
      <c r="L27" s="10">
        <v>4093.06</v>
      </c>
      <c r="M27" s="10">
        <v>4372.55</v>
      </c>
      <c r="N27" s="10">
        <v>4607.18</v>
      </c>
      <c r="O27" s="10">
        <v>4778.3900000000003</v>
      </c>
      <c r="P27" s="10">
        <v>4863.3</v>
      </c>
      <c r="Q27" s="10">
        <v>4882.74</v>
      </c>
      <c r="R27" s="10">
        <v>4931.21</v>
      </c>
      <c r="S27" s="10">
        <v>5035.91</v>
      </c>
      <c r="T27" s="10">
        <v>5164.4799999999996</v>
      </c>
      <c r="U27" s="10">
        <v>5295.2</v>
      </c>
      <c r="V27" s="10">
        <v>5475.82</v>
      </c>
      <c r="W27" s="10">
        <v>5538.84</v>
      </c>
      <c r="X27" s="10">
        <v>5602.98</v>
      </c>
      <c r="Y27" s="10">
        <v>5672.09</v>
      </c>
      <c r="Z27" s="10">
        <v>5732.34</v>
      </c>
      <c r="AA27" s="10">
        <v>5786.41</v>
      </c>
      <c r="AB27" s="10">
        <v>5833.89</v>
      </c>
      <c r="AC27" s="10">
        <v>5873.86</v>
      </c>
      <c r="AD27" s="10">
        <v>5905.49</v>
      </c>
      <c r="AE27" s="10">
        <v>5941.19</v>
      </c>
      <c r="AF27" s="10">
        <v>5968.02</v>
      </c>
      <c r="AG27" s="10">
        <v>6000.2</v>
      </c>
      <c r="AH27" s="10">
        <v>6019.81</v>
      </c>
      <c r="AI27" s="10">
        <v>6032.39</v>
      </c>
      <c r="AJ27" s="10">
        <v>6042.02</v>
      </c>
      <c r="AK27" s="10">
        <v>6056.13</v>
      </c>
    </row>
    <row r="28" spans="1:37" s="10" customFormat="1" x14ac:dyDescent="0.25">
      <c r="A28" s="10" t="s">
        <v>124</v>
      </c>
      <c r="B28" s="10">
        <v>807.19</v>
      </c>
      <c r="C28" s="10">
        <v>794.96</v>
      </c>
      <c r="D28" s="10">
        <v>855.33</v>
      </c>
      <c r="E28" s="10">
        <v>853.34</v>
      </c>
      <c r="F28" s="10">
        <v>756.67</v>
      </c>
      <c r="G28" s="10">
        <v>769.54</v>
      </c>
      <c r="H28" s="10">
        <v>802.8</v>
      </c>
      <c r="I28" s="10">
        <v>825.05</v>
      </c>
      <c r="J28" s="10">
        <v>897.64</v>
      </c>
      <c r="K28" s="10">
        <v>891.3</v>
      </c>
      <c r="L28" s="10">
        <v>879.56</v>
      </c>
      <c r="M28" s="10">
        <v>910.02</v>
      </c>
      <c r="N28" s="10">
        <v>894.33</v>
      </c>
      <c r="O28" s="10">
        <v>955.55</v>
      </c>
      <c r="P28" s="10">
        <v>960.04</v>
      </c>
      <c r="Q28" s="10">
        <v>916.83</v>
      </c>
      <c r="R28" s="10">
        <v>909.11</v>
      </c>
      <c r="S28" s="10">
        <v>918.13</v>
      </c>
      <c r="T28" s="10">
        <v>888.56</v>
      </c>
      <c r="U28" s="10">
        <v>892.75</v>
      </c>
      <c r="V28" s="10">
        <v>984.85</v>
      </c>
      <c r="W28" s="10">
        <v>954.03</v>
      </c>
      <c r="X28" s="10">
        <v>925.9</v>
      </c>
      <c r="Y28" s="10">
        <v>908.16</v>
      </c>
      <c r="Z28" s="10">
        <v>896.71</v>
      </c>
      <c r="AA28" s="10">
        <v>887.05</v>
      </c>
      <c r="AB28" s="10">
        <v>867.63</v>
      </c>
      <c r="AC28" s="10">
        <v>843.74</v>
      </c>
      <c r="AD28" s="10">
        <v>825.34</v>
      </c>
      <c r="AE28" s="10">
        <v>817.52</v>
      </c>
      <c r="AF28" s="10">
        <v>796.56</v>
      </c>
      <c r="AG28" s="10">
        <v>781.78</v>
      </c>
      <c r="AH28" s="10">
        <v>766.76</v>
      </c>
      <c r="AI28" s="10">
        <v>749.42</v>
      </c>
      <c r="AJ28" s="10">
        <v>731.86</v>
      </c>
      <c r="AK28" s="10">
        <v>720.14</v>
      </c>
    </row>
    <row r="29" spans="1:37" s="10" customFormat="1" x14ac:dyDescent="0.25">
      <c r="A29" s="10" t="s">
        <v>125</v>
      </c>
      <c r="B29" s="10">
        <v>556.85</v>
      </c>
      <c r="C29" s="10">
        <v>549.35</v>
      </c>
      <c r="D29" s="10">
        <v>533.80999999999995</v>
      </c>
      <c r="E29" s="10">
        <v>496.85</v>
      </c>
      <c r="F29" s="10">
        <v>461.43</v>
      </c>
      <c r="G29" s="10">
        <v>453.82</v>
      </c>
      <c r="H29" s="10">
        <v>453.1</v>
      </c>
      <c r="I29" s="10">
        <v>484.83</v>
      </c>
      <c r="J29" s="10">
        <v>490.5</v>
      </c>
      <c r="K29" s="10">
        <v>502.56</v>
      </c>
      <c r="L29" s="10">
        <v>497</v>
      </c>
      <c r="M29" s="10">
        <v>487.19</v>
      </c>
      <c r="N29" s="10">
        <v>476.8</v>
      </c>
      <c r="O29" s="10">
        <v>467.13</v>
      </c>
      <c r="P29" s="10">
        <v>458.34</v>
      </c>
      <c r="Q29" s="10">
        <v>450.57</v>
      </c>
      <c r="R29" s="10">
        <v>443.8</v>
      </c>
      <c r="S29" s="10">
        <v>438.39</v>
      </c>
      <c r="T29" s="10">
        <v>434.03</v>
      </c>
      <c r="U29" s="10">
        <v>430.76</v>
      </c>
      <c r="V29" s="10">
        <v>428.37</v>
      </c>
      <c r="W29" s="10">
        <v>426.49</v>
      </c>
      <c r="X29" s="10">
        <v>424.79</v>
      </c>
      <c r="Y29" s="10">
        <v>422.66</v>
      </c>
      <c r="Z29" s="10">
        <v>419.36</v>
      </c>
      <c r="AA29" s="10">
        <v>415.05</v>
      </c>
      <c r="AB29" s="10">
        <v>410.13</v>
      </c>
      <c r="AC29" s="10">
        <v>404.41</v>
      </c>
      <c r="AD29" s="10">
        <v>397.97</v>
      </c>
      <c r="AE29" s="10">
        <v>391.27</v>
      </c>
      <c r="AF29" s="10">
        <v>384.17</v>
      </c>
      <c r="AG29" s="10">
        <v>377.45</v>
      </c>
      <c r="AH29" s="10">
        <v>369.93</v>
      </c>
      <c r="AI29" s="10">
        <v>362.76</v>
      </c>
      <c r="AJ29" s="10">
        <v>355.48</v>
      </c>
      <c r="AK29" s="10">
        <v>348.06</v>
      </c>
    </row>
    <row r="30" spans="1:37" s="10" customFormat="1" x14ac:dyDescent="0.25">
      <c r="A30" s="10" t="s">
        <v>126</v>
      </c>
      <c r="B30" s="10">
        <v>151.88</v>
      </c>
      <c r="C30" s="10">
        <v>156.09</v>
      </c>
      <c r="D30" s="10">
        <v>154.36000000000001</v>
      </c>
      <c r="E30" s="10">
        <v>145.41999999999999</v>
      </c>
      <c r="F30" s="10">
        <v>134.59</v>
      </c>
      <c r="G30" s="10">
        <v>132.12</v>
      </c>
      <c r="H30" s="10">
        <v>129.35</v>
      </c>
      <c r="I30" s="10">
        <v>126.44</v>
      </c>
      <c r="J30" s="10">
        <v>133.04</v>
      </c>
      <c r="K30" s="10">
        <v>156.65</v>
      </c>
      <c r="L30" s="10">
        <v>165.19</v>
      </c>
      <c r="M30" s="10">
        <v>165.82</v>
      </c>
      <c r="N30" s="10">
        <v>167.7</v>
      </c>
      <c r="O30" s="10">
        <v>169.36</v>
      </c>
      <c r="P30" s="10">
        <v>171.57</v>
      </c>
      <c r="Q30" s="10">
        <v>174.21</v>
      </c>
      <c r="R30" s="10">
        <v>177.2</v>
      </c>
      <c r="S30" s="10">
        <v>180.01</v>
      </c>
      <c r="T30" s="10">
        <v>182.28</v>
      </c>
      <c r="U30" s="10">
        <v>183.89</v>
      </c>
      <c r="V30" s="10">
        <v>184.73</v>
      </c>
      <c r="W30" s="10">
        <v>185.16</v>
      </c>
      <c r="X30" s="10">
        <v>185.26</v>
      </c>
      <c r="Y30" s="10">
        <v>185.09</v>
      </c>
      <c r="Z30" s="10">
        <v>185.02</v>
      </c>
      <c r="AA30" s="10">
        <v>185.32</v>
      </c>
      <c r="AB30" s="10">
        <v>185.79</v>
      </c>
      <c r="AC30" s="10">
        <v>186.46</v>
      </c>
      <c r="AD30" s="10">
        <v>186.71</v>
      </c>
      <c r="AE30" s="10">
        <v>186.69</v>
      </c>
      <c r="AF30" s="10">
        <v>186.57</v>
      </c>
      <c r="AG30" s="10">
        <v>186.4</v>
      </c>
      <c r="AH30" s="10">
        <v>186.26</v>
      </c>
      <c r="AI30" s="10">
        <v>186.02</v>
      </c>
      <c r="AJ30" s="10">
        <v>185.87</v>
      </c>
      <c r="AK30" s="10">
        <v>185.77</v>
      </c>
    </row>
    <row r="31" spans="1:37" s="10" customFormat="1" x14ac:dyDescent="0.25">
      <c r="A31" s="10" t="s">
        <v>127</v>
      </c>
      <c r="B31" s="10">
        <v>13.17</v>
      </c>
      <c r="C31" s="10">
        <v>14.81</v>
      </c>
      <c r="D31" s="10">
        <v>17.27</v>
      </c>
      <c r="E31" s="10">
        <v>19.68</v>
      </c>
      <c r="F31" s="10">
        <v>18.21</v>
      </c>
      <c r="G31" s="10">
        <v>17.04</v>
      </c>
      <c r="H31" s="10">
        <v>17.72</v>
      </c>
      <c r="I31" s="10">
        <v>18.260000000000002</v>
      </c>
      <c r="J31" s="10">
        <v>22.35</v>
      </c>
      <c r="K31" s="10">
        <v>32.799999999999997</v>
      </c>
      <c r="L31" s="10">
        <v>35.64</v>
      </c>
      <c r="M31" s="10">
        <v>35.51</v>
      </c>
      <c r="N31" s="10">
        <v>35.4</v>
      </c>
      <c r="O31" s="10">
        <v>35.32</v>
      </c>
      <c r="P31" s="10">
        <v>34.78</v>
      </c>
      <c r="Q31" s="10">
        <v>34.22</v>
      </c>
      <c r="R31" s="10">
        <v>34.25</v>
      </c>
      <c r="S31" s="10">
        <v>34.86</v>
      </c>
      <c r="T31" s="10">
        <v>35.51</v>
      </c>
      <c r="U31" s="10">
        <v>36.14</v>
      </c>
      <c r="V31" s="10">
        <v>36.93</v>
      </c>
      <c r="W31" s="10">
        <v>37.729999999999997</v>
      </c>
      <c r="X31" s="10">
        <v>38.520000000000003</v>
      </c>
      <c r="Y31" s="10">
        <v>39.24</v>
      </c>
      <c r="Z31" s="10">
        <v>39.81</v>
      </c>
      <c r="AA31" s="10">
        <v>40.22</v>
      </c>
      <c r="AB31" s="10">
        <v>40.479999999999997</v>
      </c>
      <c r="AC31" s="10">
        <v>40.58</v>
      </c>
      <c r="AD31" s="10">
        <v>40.520000000000003</v>
      </c>
      <c r="AE31" s="10">
        <v>40.4</v>
      </c>
      <c r="AF31" s="10">
        <v>40.11</v>
      </c>
      <c r="AG31" s="10">
        <v>39.81</v>
      </c>
      <c r="AH31" s="10">
        <v>39.47</v>
      </c>
      <c r="AI31" s="10">
        <v>39.130000000000003</v>
      </c>
      <c r="AJ31" s="10">
        <v>38.71</v>
      </c>
      <c r="AK31" s="10">
        <v>38.25</v>
      </c>
    </row>
    <row r="32" spans="1:37" s="10" customFormat="1" x14ac:dyDescent="0.25">
      <c r="A32" s="10" t="s">
        <v>128</v>
      </c>
      <c r="B32" s="10">
        <v>626.67999999999995</v>
      </c>
      <c r="C32" s="10">
        <v>760.7</v>
      </c>
      <c r="D32" s="10">
        <v>784.61</v>
      </c>
      <c r="E32" s="10">
        <v>721.69</v>
      </c>
      <c r="F32" s="10">
        <v>825.51</v>
      </c>
      <c r="G32" s="10">
        <v>856.97</v>
      </c>
      <c r="H32" s="10">
        <v>892.21</v>
      </c>
      <c r="I32" s="10">
        <v>929.96</v>
      </c>
      <c r="J32" s="10">
        <v>976.52</v>
      </c>
      <c r="K32" s="10">
        <v>1038.18</v>
      </c>
      <c r="L32" s="10">
        <v>1131.44</v>
      </c>
      <c r="M32" s="10">
        <v>1258.8599999999999</v>
      </c>
      <c r="N32" s="10">
        <v>1364.59</v>
      </c>
      <c r="O32" s="10">
        <v>1417.64</v>
      </c>
      <c r="P32" s="10">
        <v>1462.99</v>
      </c>
      <c r="Q32" s="10">
        <v>1475.21</v>
      </c>
      <c r="R32" s="10">
        <v>1475.96</v>
      </c>
      <c r="S32" s="10">
        <v>1490.36</v>
      </c>
      <c r="T32" s="10">
        <v>1524.93</v>
      </c>
      <c r="U32" s="10">
        <v>1549.24</v>
      </c>
      <c r="V32" s="10">
        <v>1556.99</v>
      </c>
      <c r="W32" s="10">
        <v>1561.49</v>
      </c>
      <c r="X32" s="10">
        <v>1570.86</v>
      </c>
      <c r="Y32" s="10">
        <v>1581.44</v>
      </c>
      <c r="Z32" s="10">
        <v>1583.56</v>
      </c>
      <c r="AA32" s="10">
        <v>1583.56</v>
      </c>
      <c r="AB32" s="10">
        <v>1592.03</v>
      </c>
      <c r="AC32" s="10">
        <v>1602.62</v>
      </c>
      <c r="AD32" s="10">
        <v>1604.74</v>
      </c>
      <c r="AE32" s="10">
        <v>1604.74</v>
      </c>
      <c r="AF32" s="10">
        <v>1613.21</v>
      </c>
      <c r="AG32" s="10">
        <v>1623.8</v>
      </c>
      <c r="AH32" s="10">
        <v>1625.91</v>
      </c>
      <c r="AI32" s="10">
        <v>1625.91</v>
      </c>
      <c r="AJ32" s="10">
        <v>1625.91</v>
      </c>
      <c r="AK32" s="10">
        <v>1625.91</v>
      </c>
    </row>
    <row r="33" spans="1:37" s="10" customFormat="1" x14ac:dyDescent="0.25">
      <c r="A33" s="10" t="s">
        <v>129</v>
      </c>
      <c r="B33" s="10">
        <v>438.55</v>
      </c>
      <c r="C33" s="10">
        <v>493.92</v>
      </c>
      <c r="D33" s="10">
        <v>536.08000000000004</v>
      </c>
      <c r="E33" s="10">
        <v>583.27</v>
      </c>
      <c r="F33" s="10">
        <v>663.81</v>
      </c>
      <c r="G33" s="10">
        <v>755.67</v>
      </c>
      <c r="H33" s="10">
        <v>851.94</v>
      </c>
      <c r="I33" s="10">
        <v>992.25</v>
      </c>
      <c r="J33" s="10">
        <v>1108.6500000000001</v>
      </c>
      <c r="K33" s="10">
        <v>1265.95</v>
      </c>
      <c r="L33" s="10">
        <v>1384.24</v>
      </c>
      <c r="M33" s="10">
        <v>1515.14</v>
      </c>
      <c r="N33" s="10">
        <v>1668.36</v>
      </c>
      <c r="O33" s="10">
        <v>1733.4</v>
      </c>
      <c r="P33" s="10">
        <v>1775.58</v>
      </c>
      <c r="Q33" s="10">
        <v>1831.7</v>
      </c>
      <c r="R33" s="10">
        <v>1890.89</v>
      </c>
      <c r="S33" s="10">
        <v>1974.17</v>
      </c>
      <c r="T33" s="10">
        <v>2099.17</v>
      </c>
      <c r="U33" s="10">
        <v>2202.42</v>
      </c>
      <c r="V33" s="10">
        <v>2283.96</v>
      </c>
      <c r="W33" s="10">
        <v>2373.96</v>
      </c>
      <c r="X33" s="10">
        <v>2457.66</v>
      </c>
      <c r="Y33" s="10">
        <v>2535.5</v>
      </c>
      <c r="Z33" s="10">
        <v>2607.89</v>
      </c>
      <c r="AA33" s="10">
        <v>2675.21</v>
      </c>
      <c r="AB33" s="10">
        <v>2737.83</v>
      </c>
      <c r="AC33" s="10">
        <v>2796.06</v>
      </c>
      <c r="AD33" s="10">
        <v>2850.21</v>
      </c>
      <c r="AE33" s="10">
        <v>2900.57</v>
      </c>
      <c r="AF33" s="10">
        <v>2947.41</v>
      </c>
      <c r="AG33" s="10">
        <v>2990.97</v>
      </c>
      <c r="AH33" s="10">
        <v>3031.48</v>
      </c>
      <c r="AI33" s="10">
        <v>3069.15</v>
      </c>
      <c r="AJ33" s="10">
        <v>3104.19</v>
      </c>
      <c r="AK33" s="10">
        <v>3138</v>
      </c>
    </row>
    <row r="34" spans="1:37" s="10" customFormat="1" x14ac:dyDescent="0.25">
      <c r="A34" s="10" t="s">
        <v>130</v>
      </c>
      <c r="B34" s="10">
        <v>546.77</v>
      </c>
      <c r="C34" s="10">
        <v>658.14</v>
      </c>
      <c r="D34" s="10">
        <v>687.72</v>
      </c>
      <c r="E34" s="10">
        <v>653.74</v>
      </c>
      <c r="F34" s="10">
        <v>765.74</v>
      </c>
      <c r="G34" s="10">
        <v>794.68</v>
      </c>
      <c r="H34" s="10">
        <v>862.63</v>
      </c>
      <c r="I34" s="10">
        <v>913.6</v>
      </c>
      <c r="J34" s="10">
        <v>936.25</v>
      </c>
      <c r="K34" s="10">
        <v>954.5</v>
      </c>
      <c r="L34" s="10">
        <v>998.54</v>
      </c>
      <c r="M34" s="10">
        <v>1018.49</v>
      </c>
      <c r="N34" s="10">
        <v>1056.74</v>
      </c>
      <c r="O34" s="10">
        <v>1112.0899999999999</v>
      </c>
      <c r="P34" s="10">
        <v>1155.1400000000001</v>
      </c>
      <c r="Q34" s="10">
        <v>1165.53</v>
      </c>
      <c r="R34" s="10">
        <v>1166.17</v>
      </c>
      <c r="S34" s="10">
        <v>1166.17</v>
      </c>
      <c r="T34" s="10">
        <v>1173.3699999999999</v>
      </c>
      <c r="U34" s="10">
        <v>1182.3699999999999</v>
      </c>
      <c r="V34" s="10">
        <v>1184.17</v>
      </c>
      <c r="W34" s="10">
        <v>1184.17</v>
      </c>
      <c r="X34" s="10">
        <v>1191.3699999999999</v>
      </c>
      <c r="Y34" s="10">
        <v>1200.3699999999999</v>
      </c>
      <c r="Z34" s="10">
        <v>1202.17</v>
      </c>
      <c r="AA34" s="10">
        <v>1202.17</v>
      </c>
      <c r="AB34" s="10">
        <v>1209.3699999999999</v>
      </c>
      <c r="AC34" s="10">
        <v>1218.3699999999999</v>
      </c>
      <c r="AD34" s="10">
        <v>1220.17</v>
      </c>
      <c r="AE34" s="10">
        <v>1220.17</v>
      </c>
      <c r="AF34" s="10">
        <v>1227.3699999999999</v>
      </c>
      <c r="AG34" s="10">
        <v>1236.3699999999999</v>
      </c>
      <c r="AH34" s="10">
        <v>1238.17</v>
      </c>
      <c r="AI34" s="10">
        <v>1238.17</v>
      </c>
      <c r="AJ34" s="10">
        <v>1238.17</v>
      </c>
      <c r="AK34" s="10">
        <v>1238.17</v>
      </c>
    </row>
    <row r="36" spans="1:37" s="10" customFormat="1" ht="21" x14ac:dyDescent="0.35">
      <c r="A36" s="11" t="s">
        <v>117</v>
      </c>
    </row>
    <row r="37" spans="1:37" s="10" customFormat="1" ht="21" x14ac:dyDescent="0.35">
      <c r="A37" s="11" t="s">
        <v>131</v>
      </c>
    </row>
    <row r="38" spans="1:37" s="10" customFormat="1" ht="21" x14ac:dyDescent="0.35">
      <c r="A38" s="11" t="s">
        <v>119</v>
      </c>
    </row>
    <row r="39" spans="1:37" s="10" customFormat="1" ht="21" x14ac:dyDescent="0.35">
      <c r="A39" s="11" t="s">
        <v>132</v>
      </c>
    </row>
    <row r="40" spans="1:37" s="10" customFormat="1" x14ac:dyDescent="0.25"/>
    <row r="41" spans="1:37" s="10" customFormat="1" x14ac:dyDescent="0.25"/>
    <row r="42" spans="1:37" s="10" customFormat="1" ht="18.75" x14ac:dyDescent="0.3">
      <c r="A42" s="9" t="s">
        <v>19</v>
      </c>
    </row>
    <row r="43" spans="1:37" s="10" customFormat="1" x14ac:dyDescent="0.25">
      <c r="A43" s="10" t="s">
        <v>72</v>
      </c>
      <c r="B43" s="10" t="s">
        <v>73</v>
      </c>
      <c r="C43" s="10" t="s">
        <v>74</v>
      </c>
      <c r="D43" s="10" t="s">
        <v>75</v>
      </c>
      <c r="E43" s="10" t="s">
        <v>76</v>
      </c>
      <c r="F43" s="10" t="s">
        <v>77</v>
      </c>
      <c r="G43" s="10" t="s">
        <v>78</v>
      </c>
      <c r="H43" s="10" t="s">
        <v>79</v>
      </c>
      <c r="I43" s="10" t="s">
        <v>80</v>
      </c>
      <c r="J43" s="10" t="s">
        <v>81</v>
      </c>
      <c r="K43" s="10" t="s">
        <v>82</v>
      </c>
      <c r="L43" s="10" t="s">
        <v>83</v>
      </c>
      <c r="M43" s="10" t="s">
        <v>84</v>
      </c>
      <c r="N43" s="10" t="s">
        <v>85</v>
      </c>
      <c r="O43" s="10" t="s">
        <v>86</v>
      </c>
      <c r="P43" s="10" t="s">
        <v>87</v>
      </c>
      <c r="Q43" s="10" t="s">
        <v>88</v>
      </c>
      <c r="R43" s="10" t="s">
        <v>89</v>
      </c>
      <c r="S43" s="10" t="s">
        <v>90</v>
      </c>
      <c r="T43" s="10" t="s">
        <v>91</v>
      </c>
      <c r="U43" s="10" t="s">
        <v>92</v>
      </c>
      <c r="V43" s="10" t="s">
        <v>93</v>
      </c>
      <c r="W43" s="10" t="s">
        <v>94</v>
      </c>
      <c r="X43" s="10" t="s">
        <v>95</v>
      </c>
      <c r="Y43" s="10" t="s">
        <v>96</v>
      </c>
      <c r="Z43" s="10" t="s">
        <v>97</v>
      </c>
      <c r="AA43" s="10" t="s">
        <v>98</v>
      </c>
      <c r="AB43" s="10" t="s">
        <v>99</v>
      </c>
      <c r="AC43" s="10" t="s">
        <v>100</v>
      </c>
      <c r="AD43" s="10" t="s">
        <v>101</v>
      </c>
      <c r="AE43" s="10" t="s">
        <v>102</v>
      </c>
      <c r="AF43" s="10" t="s">
        <v>103</v>
      </c>
      <c r="AG43" s="10" t="s">
        <v>104</v>
      </c>
      <c r="AH43" s="10" t="s">
        <v>105</v>
      </c>
      <c r="AI43" s="10" t="s">
        <v>106</v>
      </c>
      <c r="AJ43" s="10" t="s">
        <v>107</v>
      </c>
      <c r="AK43" s="10" t="s">
        <v>108</v>
      </c>
    </row>
    <row r="44" spans="1:37" s="10" customFormat="1" x14ac:dyDescent="0.25">
      <c r="A44" s="10" t="s">
        <v>109</v>
      </c>
      <c r="B44" s="10">
        <v>17</v>
      </c>
      <c r="C44" s="10">
        <v>17.100000000000001</v>
      </c>
      <c r="D44" s="10">
        <v>16.8</v>
      </c>
      <c r="E44" s="10">
        <v>16.100000000000001</v>
      </c>
      <c r="F44" s="10">
        <v>15.1</v>
      </c>
      <c r="G44" s="10">
        <v>14.59</v>
      </c>
      <c r="H44" s="10">
        <v>14.58</v>
      </c>
      <c r="I44" s="10">
        <v>13.91</v>
      </c>
      <c r="J44" s="10">
        <v>14.05</v>
      </c>
      <c r="K44" s="10">
        <v>14.67</v>
      </c>
      <c r="L44" s="10">
        <v>15.08</v>
      </c>
      <c r="M44" s="10">
        <v>15.08</v>
      </c>
      <c r="N44" s="10">
        <v>15.26</v>
      </c>
      <c r="O44" s="10">
        <v>15.41</v>
      </c>
      <c r="P44" s="10">
        <v>15.67</v>
      </c>
      <c r="Q44" s="10">
        <v>16.07</v>
      </c>
      <c r="R44" s="10">
        <v>16.54</v>
      </c>
      <c r="S44" s="10">
        <v>17</v>
      </c>
      <c r="T44" s="10">
        <v>17.36</v>
      </c>
      <c r="U44" s="10">
        <v>17.59</v>
      </c>
      <c r="V44" s="10">
        <v>17.7</v>
      </c>
      <c r="W44" s="10">
        <v>17.760000000000002</v>
      </c>
      <c r="X44" s="10">
        <v>17.760000000000002</v>
      </c>
      <c r="Y44" s="10">
        <v>17.7</v>
      </c>
      <c r="Z44" s="10">
        <v>17.66</v>
      </c>
      <c r="AA44" s="10">
        <v>17.649999999999999</v>
      </c>
      <c r="AB44" s="10">
        <v>17.68</v>
      </c>
      <c r="AC44" s="10">
        <v>17.73</v>
      </c>
      <c r="AD44" s="10">
        <v>17.760000000000002</v>
      </c>
      <c r="AE44" s="10">
        <v>17.79</v>
      </c>
      <c r="AF44" s="10">
        <v>17.809999999999999</v>
      </c>
      <c r="AG44" s="10">
        <v>17.82</v>
      </c>
      <c r="AH44" s="10">
        <v>17.84</v>
      </c>
      <c r="AI44" s="10">
        <v>17.850000000000001</v>
      </c>
      <c r="AJ44" s="10">
        <v>17.850000000000001</v>
      </c>
      <c r="AK44" s="10">
        <v>17.87</v>
      </c>
    </row>
    <row r="47" spans="1:37" s="10" customFormat="1" ht="21" x14ac:dyDescent="0.35">
      <c r="A47" s="11" t="s">
        <v>117</v>
      </c>
    </row>
    <row r="48" spans="1:37" s="10" customFormat="1" ht="21" x14ac:dyDescent="0.35">
      <c r="A48" s="11" t="s">
        <v>133</v>
      </c>
    </row>
    <row r="49" spans="1:38" s="10" customFormat="1" ht="21" x14ac:dyDescent="0.35">
      <c r="A49" s="11" t="s">
        <v>119</v>
      </c>
    </row>
    <row r="50" spans="1:38" s="10" customFormat="1" ht="21" x14ac:dyDescent="0.35">
      <c r="A50" s="11" t="s">
        <v>120</v>
      </c>
    </row>
    <row r="51" spans="1:38" s="10" customFormat="1" x14ac:dyDescent="0.25"/>
    <row r="52" spans="1:38" s="10" customFormat="1" x14ac:dyDescent="0.25"/>
    <row r="53" spans="1:38" s="10" customFormat="1" ht="18.75" x14ac:dyDescent="0.3">
      <c r="A53" s="9" t="s">
        <v>19</v>
      </c>
    </row>
    <row r="54" spans="1:38" s="10" customFormat="1" x14ac:dyDescent="0.25">
      <c r="A54" s="10" t="s">
        <v>72</v>
      </c>
      <c r="B54" s="10" t="s">
        <v>73</v>
      </c>
      <c r="C54" s="10" t="s">
        <v>74</v>
      </c>
      <c r="D54" s="10" t="s">
        <v>75</v>
      </c>
      <c r="E54" s="10" t="s">
        <v>76</v>
      </c>
      <c r="F54" s="10" t="s">
        <v>77</v>
      </c>
      <c r="G54" s="10" t="s">
        <v>78</v>
      </c>
      <c r="H54" s="10" t="s">
        <v>79</v>
      </c>
      <c r="I54" s="10" t="s">
        <v>80</v>
      </c>
      <c r="J54" s="10" t="s">
        <v>81</v>
      </c>
      <c r="K54" s="10" t="s">
        <v>82</v>
      </c>
      <c r="L54" s="10" t="s">
        <v>83</v>
      </c>
      <c r="M54" s="10" t="s">
        <v>84</v>
      </c>
      <c r="N54" s="10" t="s">
        <v>85</v>
      </c>
      <c r="O54" s="10" t="s">
        <v>86</v>
      </c>
      <c r="P54" s="10" t="s">
        <v>87</v>
      </c>
      <c r="Q54" s="10" t="s">
        <v>88</v>
      </c>
      <c r="R54" s="10" t="s">
        <v>89</v>
      </c>
      <c r="S54" s="10" t="s">
        <v>90</v>
      </c>
      <c r="T54" s="10" t="s">
        <v>91</v>
      </c>
      <c r="U54" s="10" t="s">
        <v>92</v>
      </c>
      <c r="V54" s="10" t="s">
        <v>93</v>
      </c>
      <c r="W54" s="10" t="s">
        <v>94</v>
      </c>
      <c r="X54" s="10" t="s">
        <v>95</v>
      </c>
      <c r="Y54" s="10" t="s">
        <v>96</v>
      </c>
      <c r="Z54" s="10" t="s">
        <v>97</v>
      </c>
      <c r="AA54" s="10" t="s">
        <v>98</v>
      </c>
      <c r="AB54" s="10" t="s">
        <v>99</v>
      </c>
      <c r="AC54" s="10" t="s">
        <v>100</v>
      </c>
      <c r="AD54" s="10" t="s">
        <v>101</v>
      </c>
      <c r="AE54" s="10" t="s">
        <v>102</v>
      </c>
      <c r="AF54" s="10" t="s">
        <v>103</v>
      </c>
      <c r="AG54" s="10" t="s">
        <v>104</v>
      </c>
      <c r="AH54" s="10" t="s">
        <v>105</v>
      </c>
      <c r="AI54" s="10" t="s">
        <v>106</v>
      </c>
      <c r="AJ54" s="10" t="s">
        <v>107</v>
      </c>
      <c r="AK54" s="10" t="s">
        <v>108</v>
      </c>
    </row>
    <row r="55" spans="1:38" s="10" customFormat="1" x14ac:dyDescent="0.25">
      <c r="A55" s="10" t="s">
        <v>134</v>
      </c>
      <c r="B55" s="10">
        <v>1495853</v>
      </c>
      <c r="C55" s="10">
        <v>1535071</v>
      </c>
      <c r="D55" s="10">
        <v>1565900</v>
      </c>
      <c r="E55" s="10">
        <v>1584306</v>
      </c>
      <c r="F55" s="10">
        <v>1541348</v>
      </c>
      <c r="G55" s="10">
        <v>1593357</v>
      </c>
      <c r="H55" s="10">
        <v>1633640</v>
      </c>
      <c r="I55" s="10">
        <v>1661559</v>
      </c>
      <c r="J55" s="10">
        <v>1694941</v>
      </c>
      <c r="K55" s="10">
        <v>1748748</v>
      </c>
      <c r="L55" s="10">
        <v>1770984</v>
      </c>
      <c r="M55" s="10">
        <v>1808537</v>
      </c>
      <c r="N55" s="10">
        <v>1846289</v>
      </c>
      <c r="O55" s="10">
        <v>1880704</v>
      </c>
      <c r="P55" s="10">
        <v>1914451</v>
      </c>
      <c r="Q55" s="10">
        <v>1947533</v>
      </c>
      <c r="R55" s="10">
        <v>1979565</v>
      </c>
      <c r="S55" s="10">
        <v>2008494</v>
      </c>
      <c r="T55" s="10">
        <v>2036808</v>
      </c>
      <c r="U55" s="10">
        <v>2068862</v>
      </c>
      <c r="V55" s="10">
        <v>2104426</v>
      </c>
      <c r="W55" s="10">
        <v>2138948</v>
      </c>
      <c r="X55" s="10">
        <v>2176812</v>
      </c>
      <c r="Y55" s="10">
        <v>2216479</v>
      </c>
      <c r="Z55" s="10">
        <v>2258069</v>
      </c>
      <c r="AA55" s="10">
        <v>2302254</v>
      </c>
      <c r="AB55" s="10">
        <v>2346189</v>
      </c>
      <c r="AC55" s="10">
        <v>2388042</v>
      </c>
      <c r="AD55" s="10">
        <v>2428776</v>
      </c>
      <c r="AE55" s="10">
        <v>2467683</v>
      </c>
      <c r="AF55" s="10">
        <v>2504613</v>
      </c>
      <c r="AG55" s="10">
        <v>2539726</v>
      </c>
      <c r="AH55" s="10">
        <v>2574298</v>
      </c>
      <c r="AI55" s="10">
        <v>2608747</v>
      </c>
      <c r="AJ55" s="10">
        <v>2643619</v>
      </c>
      <c r="AK55" s="10">
        <v>2679948</v>
      </c>
    </row>
    <row r="56" spans="1:38" s="10" customFormat="1" x14ac:dyDescent="0.25">
      <c r="A56" s="10" t="s">
        <v>135</v>
      </c>
      <c r="B56" s="10">
        <v>32242.400000000001</v>
      </c>
      <c r="C56" s="10">
        <v>32570.5</v>
      </c>
      <c r="D56" s="10">
        <v>32887.9</v>
      </c>
      <c r="E56" s="10">
        <v>33245.800000000003</v>
      </c>
      <c r="F56" s="10">
        <v>33628.6</v>
      </c>
      <c r="G56" s="10">
        <v>34005.300000000003</v>
      </c>
      <c r="H56" s="10">
        <v>34342.800000000003</v>
      </c>
      <c r="I56" s="10">
        <v>34752.1</v>
      </c>
      <c r="J56" s="10">
        <v>35154.300000000003</v>
      </c>
      <c r="K56" s="10">
        <v>35540.400000000001</v>
      </c>
      <c r="L56" s="10">
        <v>35876.800000000003</v>
      </c>
      <c r="M56" s="10">
        <v>36220.699999999997</v>
      </c>
      <c r="N56" s="10">
        <v>36569.9</v>
      </c>
      <c r="O56" s="10">
        <v>36916.199999999997</v>
      </c>
      <c r="P56" s="10">
        <v>37261.1</v>
      </c>
      <c r="Q56" s="10">
        <v>37606.6</v>
      </c>
      <c r="R56" s="10">
        <v>37951.300000000003</v>
      </c>
      <c r="S56" s="10">
        <v>38294.5</v>
      </c>
      <c r="T56" s="10">
        <v>38634.800000000003</v>
      </c>
      <c r="U56" s="10">
        <v>38971.199999999997</v>
      </c>
      <c r="V56" s="10">
        <v>39303.599999999999</v>
      </c>
      <c r="W56" s="10">
        <v>39632.9</v>
      </c>
      <c r="X56" s="10">
        <v>39960.699999999997</v>
      </c>
      <c r="Y56" s="10">
        <v>40285.699999999997</v>
      </c>
      <c r="Z56" s="10">
        <v>40604</v>
      </c>
      <c r="AA56" s="10">
        <v>40915.199999999997</v>
      </c>
      <c r="AB56" s="10">
        <v>41219</v>
      </c>
      <c r="AC56" s="10">
        <v>41514.800000000003</v>
      </c>
      <c r="AD56" s="10">
        <v>41801.699999999997</v>
      </c>
      <c r="AE56" s="10">
        <v>42078.5</v>
      </c>
      <c r="AF56" s="10">
        <v>42344.9</v>
      </c>
      <c r="AG56" s="10">
        <v>42599.4</v>
      </c>
      <c r="AH56" s="10">
        <v>42842.400000000001</v>
      </c>
      <c r="AI56" s="10">
        <v>43073.9</v>
      </c>
      <c r="AJ56" s="10">
        <v>43295</v>
      </c>
      <c r="AK56" s="10">
        <v>43506.9</v>
      </c>
    </row>
    <row r="57" spans="1:38" s="10" customFormat="1" x14ac:dyDescent="0.25">
      <c r="A57" s="10" t="s">
        <v>136</v>
      </c>
      <c r="B57" s="10">
        <v>0.94</v>
      </c>
      <c r="C57" s="10">
        <v>0.97</v>
      </c>
      <c r="D57" s="10">
        <v>1</v>
      </c>
      <c r="E57" s="10">
        <v>1.04</v>
      </c>
      <c r="F57" s="10">
        <v>1.02</v>
      </c>
      <c r="G57" s="10">
        <v>1.04</v>
      </c>
      <c r="H57" s="10">
        <v>1.08</v>
      </c>
      <c r="I57" s="10">
        <v>1.1000000000000001</v>
      </c>
      <c r="J57" s="10">
        <v>1.1100000000000001</v>
      </c>
      <c r="K57" s="10">
        <v>1.1299999999999999</v>
      </c>
      <c r="L57" s="10">
        <v>1.1299999999999999</v>
      </c>
      <c r="M57" s="10">
        <v>1.1499999999999999</v>
      </c>
      <c r="N57" s="10">
        <v>1.18</v>
      </c>
      <c r="O57" s="10">
        <v>1.21</v>
      </c>
      <c r="P57" s="10">
        <v>1.24</v>
      </c>
      <c r="Q57" s="10">
        <v>1.26</v>
      </c>
      <c r="R57" s="10">
        <v>1.29</v>
      </c>
      <c r="S57" s="10">
        <v>1.31</v>
      </c>
      <c r="T57" s="10">
        <v>1.33</v>
      </c>
      <c r="U57" s="10">
        <v>1.36</v>
      </c>
      <c r="V57" s="10">
        <v>1.38</v>
      </c>
      <c r="W57" s="10">
        <v>1.4</v>
      </c>
      <c r="X57" s="10">
        <v>1.42</v>
      </c>
      <c r="Y57" s="10">
        <v>1.45</v>
      </c>
      <c r="Z57" s="10">
        <v>1.47</v>
      </c>
      <c r="AA57" s="10">
        <v>1.5</v>
      </c>
      <c r="AB57" s="10">
        <v>1.52</v>
      </c>
      <c r="AC57" s="10">
        <v>1.55</v>
      </c>
      <c r="AD57" s="10">
        <v>1.58</v>
      </c>
      <c r="AE57" s="10">
        <v>1.6</v>
      </c>
      <c r="AF57" s="10">
        <v>1.63</v>
      </c>
      <c r="AG57" s="10">
        <v>1.66</v>
      </c>
      <c r="AH57" s="10">
        <v>1.69</v>
      </c>
      <c r="AI57" s="10">
        <v>1.72</v>
      </c>
      <c r="AJ57" s="10">
        <v>1.74</v>
      </c>
      <c r="AK57" s="10">
        <v>1.77</v>
      </c>
    </row>
    <row r="58" spans="1:38" s="10" customFormat="1" x14ac:dyDescent="0.25">
      <c r="A58" s="10" t="s">
        <v>137</v>
      </c>
      <c r="B58" s="10">
        <v>1.07</v>
      </c>
      <c r="C58" s="10">
        <v>1.0900000000000001</v>
      </c>
      <c r="D58" s="10">
        <v>1.1200000000000001</v>
      </c>
      <c r="E58" s="10">
        <v>1.1399999999999999</v>
      </c>
      <c r="F58" s="10">
        <v>1.1399999999999999</v>
      </c>
      <c r="G58" s="10">
        <v>1.17</v>
      </c>
      <c r="H58" s="10">
        <v>1.2</v>
      </c>
      <c r="I58" s="10">
        <v>1.22</v>
      </c>
      <c r="J58" s="10">
        <v>1.23</v>
      </c>
      <c r="K58" s="10">
        <v>1.25</v>
      </c>
      <c r="L58" s="10">
        <v>1.27</v>
      </c>
      <c r="M58" s="10">
        <v>1.3</v>
      </c>
      <c r="N58" s="10">
        <v>1.32</v>
      </c>
      <c r="O58" s="10">
        <v>1.35</v>
      </c>
      <c r="P58" s="10">
        <v>1.38</v>
      </c>
      <c r="Q58" s="10">
        <v>1.4</v>
      </c>
      <c r="R58" s="10">
        <v>1.43</v>
      </c>
      <c r="S58" s="10">
        <v>1.45</v>
      </c>
      <c r="T58" s="10">
        <v>1.48</v>
      </c>
      <c r="U58" s="10">
        <v>1.5</v>
      </c>
      <c r="V58" s="10">
        <v>1.53</v>
      </c>
      <c r="W58" s="10">
        <v>1.55</v>
      </c>
      <c r="X58" s="10">
        <v>1.58</v>
      </c>
      <c r="Y58" s="10">
        <v>1.61</v>
      </c>
      <c r="Z58" s="10">
        <v>1.63</v>
      </c>
      <c r="AA58" s="10">
        <v>1.66</v>
      </c>
      <c r="AB58" s="10">
        <v>1.69</v>
      </c>
      <c r="AC58" s="10">
        <v>1.72</v>
      </c>
      <c r="AD58" s="10">
        <v>1.75</v>
      </c>
      <c r="AE58" s="10">
        <v>1.78</v>
      </c>
      <c r="AF58" s="10">
        <v>1.81</v>
      </c>
      <c r="AG58" s="10">
        <v>1.84</v>
      </c>
      <c r="AH58" s="10">
        <v>1.87</v>
      </c>
      <c r="AI58" s="10">
        <v>1.91</v>
      </c>
      <c r="AJ58" s="10">
        <v>1.94</v>
      </c>
      <c r="AK58" s="10">
        <v>1.97</v>
      </c>
    </row>
    <row r="59" spans="1:38" s="10" customFormat="1" x14ac:dyDescent="0.25">
      <c r="A59" s="10" t="s">
        <v>138</v>
      </c>
      <c r="B59" s="10">
        <v>1.21</v>
      </c>
      <c r="C59" s="10">
        <v>1.1299999999999999</v>
      </c>
      <c r="D59" s="10">
        <v>1.07</v>
      </c>
      <c r="E59" s="10">
        <v>1.07</v>
      </c>
      <c r="F59" s="10">
        <v>1.1399999999999999</v>
      </c>
      <c r="G59" s="10">
        <v>1.03</v>
      </c>
      <c r="H59" s="10">
        <v>0.99</v>
      </c>
      <c r="I59" s="10">
        <v>1</v>
      </c>
      <c r="J59" s="10">
        <v>1.03</v>
      </c>
      <c r="K59" s="10">
        <v>1.1100000000000001</v>
      </c>
      <c r="L59" s="10">
        <v>1.27</v>
      </c>
      <c r="M59" s="10">
        <v>1.26</v>
      </c>
      <c r="N59" s="10">
        <v>1.25</v>
      </c>
      <c r="O59" s="10">
        <v>1.24</v>
      </c>
      <c r="P59" s="10">
        <v>1.24</v>
      </c>
      <c r="Q59" s="10">
        <v>1.24</v>
      </c>
      <c r="R59" s="10">
        <v>1.24</v>
      </c>
      <c r="S59" s="10">
        <v>1.25</v>
      </c>
      <c r="T59" s="10">
        <v>1.25</v>
      </c>
      <c r="U59" s="10">
        <v>1.25</v>
      </c>
      <c r="V59" s="10">
        <v>1.25</v>
      </c>
      <c r="W59" s="10">
        <v>1.25</v>
      </c>
      <c r="X59" s="10">
        <v>1.25</v>
      </c>
      <c r="Y59" s="10">
        <v>1.25</v>
      </c>
      <c r="Z59" s="10">
        <v>1.25</v>
      </c>
      <c r="AA59" s="10">
        <v>1.24</v>
      </c>
      <c r="AB59" s="10">
        <v>1.24</v>
      </c>
      <c r="AC59" s="10">
        <v>1.23</v>
      </c>
      <c r="AD59" s="10">
        <v>1.23</v>
      </c>
      <c r="AE59" s="10">
        <v>1.23</v>
      </c>
      <c r="AF59" s="10">
        <v>1.23</v>
      </c>
      <c r="AG59" s="10">
        <v>1.22</v>
      </c>
      <c r="AH59" s="10">
        <v>1.22</v>
      </c>
      <c r="AI59" s="10">
        <v>1.22</v>
      </c>
      <c r="AJ59" s="10">
        <v>1.22</v>
      </c>
      <c r="AK59" s="10">
        <v>1.21</v>
      </c>
    </row>
    <row r="62" spans="1:38" x14ac:dyDescent="0.25">
      <c r="C62">
        <v>2015</v>
      </c>
      <c r="D62">
        <v>2016</v>
      </c>
      <c r="E62" s="58">
        <v>2017</v>
      </c>
      <c r="F62" s="58">
        <v>2018</v>
      </c>
      <c r="G62" s="58">
        <v>2019</v>
      </c>
      <c r="H62" s="58">
        <v>2020</v>
      </c>
      <c r="I62" s="58">
        <v>2021</v>
      </c>
      <c r="J62" s="58">
        <v>2022</v>
      </c>
      <c r="K62" s="58">
        <v>2023</v>
      </c>
      <c r="L62" s="58">
        <v>2024</v>
      </c>
      <c r="M62" s="58">
        <v>2025</v>
      </c>
      <c r="N62" s="58">
        <v>2026</v>
      </c>
      <c r="O62" s="58">
        <v>2027</v>
      </c>
      <c r="P62" s="58">
        <v>2028</v>
      </c>
      <c r="Q62" s="58">
        <v>2029</v>
      </c>
      <c r="R62" s="58">
        <v>2030</v>
      </c>
      <c r="S62" s="58">
        <v>2031</v>
      </c>
      <c r="T62" s="58">
        <v>2032</v>
      </c>
      <c r="U62" s="58">
        <v>2033</v>
      </c>
      <c r="V62" s="58">
        <v>2034</v>
      </c>
      <c r="W62" s="58">
        <v>2035</v>
      </c>
      <c r="X62" s="58">
        <v>2036</v>
      </c>
      <c r="Y62" s="58">
        <v>2037</v>
      </c>
      <c r="Z62" s="58">
        <v>2038</v>
      </c>
      <c r="AA62" s="58">
        <v>2039</v>
      </c>
      <c r="AB62" s="58">
        <v>2040</v>
      </c>
      <c r="AC62" s="58">
        <v>2041</v>
      </c>
      <c r="AD62" s="58">
        <v>2042</v>
      </c>
      <c r="AE62" s="58">
        <v>2043</v>
      </c>
      <c r="AF62" s="58">
        <v>2044</v>
      </c>
      <c r="AG62" s="58">
        <v>2045</v>
      </c>
      <c r="AH62" s="58">
        <v>2046</v>
      </c>
      <c r="AI62" s="58">
        <v>2047</v>
      </c>
      <c r="AJ62" s="58">
        <v>2048</v>
      </c>
      <c r="AK62" s="58">
        <v>2049</v>
      </c>
      <c r="AL62" s="58">
        <v>2050</v>
      </c>
    </row>
    <row r="63" spans="1:38" x14ac:dyDescent="0.25">
      <c r="B63" t="s">
        <v>319</v>
      </c>
      <c r="C63">
        <f>L27/$L$27</f>
        <v>1</v>
      </c>
      <c r="D63" s="58">
        <f>M27/$L$27</f>
        <v>1.0682838756333892</v>
      </c>
      <c r="E63" s="58">
        <f t="shared" ref="E63:AL63" si="0">N27/$L$27</f>
        <v>1.1256077360214607</v>
      </c>
      <c r="F63" s="58">
        <f t="shared" si="0"/>
        <v>1.1674370764171549</v>
      </c>
      <c r="G63" s="58">
        <f t="shared" si="0"/>
        <v>1.1881819470029757</v>
      </c>
      <c r="H63" s="58">
        <f t="shared" si="0"/>
        <v>1.192931449819939</v>
      </c>
      <c r="I63" s="58">
        <f t="shared" si="0"/>
        <v>1.204773445783839</v>
      </c>
      <c r="J63" s="58">
        <f t="shared" si="0"/>
        <v>1.2303533297826077</v>
      </c>
      <c r="K63" s="58">
        <f t="shared" si="0"/>
        <v>1.2617650364275137</v>
      </c>
      <c r="L63" s="58">
        <f t="shared" si="0"/>
        <v>1.2937020224477529</v>
      </c>
      <c r="M63" s="58">
        <f t="shared" si="0"/>
        <v>1.3378303762954855</v>
      </c>
      <c r="N63" s="58">
        <f t="shared" si="0"/>
        <v>1.3532271698924521</v>
      </c>
      <c r="O63" s="58">
        <f t="shared" si="0"/>
        <v>1.3688975973965687</v>
      </c>
      <c r="P63" s="58">
        <f t="shared" si="0"/>
        <v>1.3857822753636644</v>
      </c>
      <c r="Q63" s="58">
        <f t="shared" si="0"/>
        <v>1.4005023136724115</v>
      </c>
      <c r="R63" s="58">
        <f t="shared" si="0"/>
        <v>1.4137124791720619</v>
      </c>
      <c r="S63" s="58">
        <f t="shared" si="0"/>
        <v>1.4253126023073204</v>
      </c>
      <c r="T63" s="58">
        <f t="shared" si="0"/>
        <v>1.4350779123687412</v>
      </c>
      <c r="U63" s="58">
        <f t="shared" si="0"/>
        <v>1.4428056270858478</v>
      </c>
      <c r="V63" s="58">
        <f t="shared" si="0"/>
        <v>1.4515277078762587</v>
      </c>
      <c r="W63" s="58">
        <f t="shared" si="0"/>
        <v>1.4580827058484362</v>
      </c>
      <c r="X63" s="58">
        <f t="shared" si="0"/>
        <v>1.4659447943592325</v>
      </c>
      <c r="Y63" s="58">
        <f t="shared" si="0"/>
        <v>1.4707358308942455</v>
      </c>
      <c r="Z63" s="58">
        <f t="shared" si="0"/>
        <v>1.4738093260299141</v>
      </c>
      <c r="AA63" s="58">
        <f t="shared" si="0"/>
        <v>1.4761620889994285</v>
      </c>
      <c r="AB63" s="58">
        <f t="shared" si="0"/>
        <v>1.4796093875975431</v>
      </c>
      <c r="AC63" s="58">
        <f t="shared" si="0"/>
        <v>0</v>
      </c>
      <c r="AD63" s="58">
        <f t="shared" si="0"/>
        <v>0</v>
      </c>
      <c r="AE63" s="58">
        <f t="shared" si="0"/>
        <v>0</v>
      </c>
      <c r="AF63" s="58">
        <f t="shared" si="0"/>
        <v>0</v>
      </c>
      <c r="AG63" s="58">
        <f t="shared" si="0"/>
        <v>0</v>
      </c>
      <c r="AH63" s="58">
        <f t="shared" si="0"/>
        <v>0</v>
      </c>
      <c r="AI63" s="58">
        <f t="shared" si="0"/>
        <v>0</v>
      </c>
      <c r="AJ63" s="58">
        <f t="shared" si="0"/>
        <v>0</v>
      </c>
      <c r="AK63" s="58">
        <f t="shared" si="0"/>
        <v>0</v>
      </c>
      <c r="AL63" s="58">
        <f t="shared" si="0"/>
        <v>0</v>
      </c>
    </row>
    <row r="64" spans="1:38" x14ac:dyDescent="0.25">
      <c r="B64" t="s">
        <v>320</v>
      </c>
      <c r="C64">
        <f>L44/$L$44</f>
        <v>1</v>
      </c>
      <c r="D64" s="58">
        <f t="shared" ref="D64:AB64" si="1">M44/$L$44</f>
        <v>1</v>
      </c>
      <c r="E64" s="58">
        <f t="shared" si="1"/>
        <v>1.0119363395225465</v>
      </c>
      <c r="F64" s="58">
        <f t="shared" si="1"/>
        <v>1.0218832891246685</v>
      </c>
      <c r="G64" s="58">
        <f t="shared" si="1"/>
        <v>1.0391246684350133</v>
      </c>
      <c r="H64" s="58">
        <f t="shared" si="1"/>
        <v>1.0656498673740054</v>
      </c>
      <c r="I64" s="58">
        <f t="shared" si="1"/>
        <v>1.096816976127321</v>
      </c>
      <c r="J64" s="58">
        <f t="shared" si="1"/>
        <v>1.1273209549071619</v>
      </c>
      <c r="K64" s="58">
        <f t="shared" si="1"/>
        <v>1.1511936339522546</v>
      </c>
      <c r="L64" s="58">
        <f t="shared" si="1"/>
        <v>1.1664456233421749</v>
      </c>
      <c r="M64" s="58">
        <f t="shared" si="1"/>
        <v>1.1737400530503979</v>
      </c>
      <c r="N64" s="58">
        <f t="shared" si="1"/>
        <v>1.1777188328912467</v>
      </c>
      <c r="O64" s="58">
        <f t="shared" si="1"/>
        <v>1.1777188328912467</v>
      </c>
      <c r="P64" s="58">
        <f t="shared" si="1"/>
        <v>1.1737400530503979</v>
      </c>
      <c r="Q64" s="58">
        <f t="shared" si="1"/>
        <v>1.1710875331564987</v>
      </c>
      <c r="R64" s="58">
        <f t="shared" si="1"/>
        <v>1.1704244031830238</v>
      </c>
      <c r="S64" s="58">
        <f t="shared" si="1"/>
        <v>1.1724137931034482</v>
      </c>
      <c r="T64" s="58">
        <f t="shared" si="1"/>
        <v>1.1757294429708223</v>
      </c>
      <c r="U64" s="58">
        <f t="shared" si="1"/>
        <v>1.1777188328912467</v>
      </c>
      <c r="V64" s="58">
        <f t="shared" si="1"/>
        <v>1.1797082228116711</v>
      </c>
      <c r="W64" s="58">
        <f t="shared" si="1"/>
        <v>1.1810344827586206</v>
      </c>
      <c r="X64" s="58">
        <f t="shared" si="1"/>
        <v>1.1816976127320955</v>
      </c>
      <c r="Y64" s="58">
        <f t="shared" si="1"/>
        <v>1.1830238726790452</v>
      </c>
      <c r="Z64" s="58">
        <f t="shared" si="1"/>
        <v>1.1836870026525199</v>
      </c>
      <c r="AA64" s="58">
        <f t="shared" si="1"/>
        <v>1.1836870026525199</v>
      </c>
      <c r="AB64" s="58">
        <f t="shared" si="1"/>
        <v>1.1850132625994696</v>
      </c>
      <c r="AC64" s="58">
        <f>Table14[2028]/Table14[2028]</f>
        <v>1</v>
      </c>
      <c r="AD64" s="58">
        <f>Table14[2029]/Table14[2029]</f>
        <v>1</v>
      </c>
      <c r="AE64" s="58">
        <f>Table14[2029]/Table14[2029]</f>
        <v>1</v>
      </c>
      <c r="AF64" s="58">
        <f>Table14[2030]/Table14[2030]</f>
        <v>1</v>
      </c>
      <c r="AG64" s="58">
        <f>Table14[2030]/Table14[2030]</f>
        <v>1</v>
      </c>
      <c r="AH64" s="58">
        <f>Table14[2031]/Table14[2031]</f>
        <v>1</v>
      </c>
      <c r="AI64" s="58">
        <f>Table14[2031]/Table14[2031]</f>
        <v>1</v>
      </c>
      <c r="AJ64" s="58">
        <f>Table14[2032]/Table14[2032]</f>
        <v>1</v>
      </c>
      <c r="AK64" s="58">
        <f>Table14[2032]/Table14[2032]</f>
        <v>1</v>
      </c>
      <c r="AL64" s="58">
        <f>Table14[2033]/Table14[2033]</f>
        <v>1</v>
      </c>
    </row>
    <row r="65" spans="1:38" x14ac:dyDescent="0.25">
      <c r="B65" t="s">
        <v>321</v>
      </c>
      <c r="C65">
        <f>L8/$L$8</f>
        <v>1</v>
      </c>
      <c r="D65" s="58">
        <f>M8/$L$8</f>
        <v>1.0320805191108351</v>
      </c>
      <c r="E65" s="58">
        <f t="shared" ref="E65:AL65" si="2">N8/$L$8</f>
        <v>1.0615344305566339</v>
      </c>
      <c r="F65" s="58">
        <f t="shared" si="2"/>
        <v>1.0830551458220117</v>
      </c>
      <c r="G65" s="58">
        <f t="shared" si="2"/>
        <v>1.1011955593509821</v>
      </c>
      <c r="H65" s="58">
        <f t="shared" si="2"/>
        <v>1.1116259736562897</v>
      </c>
      <c r="I65" s="58">
        <f t="shared" si="2"/>
        <v>1.1203435939238671</v>
      </c>
      <c r="J65" s="58">
        <f t="shared" si="2"/>
        <v>1.1304634733328158</v>
      </c>
      <c r="K65" s="58">
        <f t="shared" si="2"/>
        <v>1.1454823642056775</v>
      </c>
      <c r="L65" s="58">
        <f t="shared" si="2"/>
        <v>1.1569123127086407</v>
      </c>
      <c r="M65" s="58">
        <f t="shared" si="2"/>
        <v>1.1647225888259194</v>
      </c>
      <c r="N65" s="58">
        <f t="shared" si="2"/>
        <v>1.1706162823797324</v>
      </c>
      <c r="O65" s="58">
        <f t="shared" si="2"/>
        <v>1.1776033175478093</v>
      </c>
      <c r="P65" s="58">
        <f t="shared" si="2"/>
        <v>1.1834921589938669</v>
      </c>
      <c r="Q65" s="58">
        <f t="shared" si="2"/>
        <v>1.1881340087467329</v>
      </c>
      <c r="R65" s="58">
        <f t="shared" si="2"/>
        <v>1.1924604714954843</v>
      </c>
      <c r="S65" s="58">
        <f t="shared" si="2"/>
        <v>1.1970295396320161</v>
      </c>
      <c r="T65" s="58">
        <f t="shared" si="2"/>
        <v>1.2008352094816654</v>
      </c>
      <c r="U65" s="58">
        <f t="shared" si="2"/>
        <v>1.2033453665605673</v>
      </c>
      <c r="V65" s="58">
        <f t="shared" si="2"/>
        <v>1.2047298346401676</v>
      </c>
      <c r="W65" s="58">
        <f t="shared" si="2"/>
        <v>1.2061628237973243</v>
      </c>
      <c r="X65" s="58">
        <f t="shared" si="2"/>
        <v>1.2074421628755532</v>
      </c>
      <c r="Y65" s="58">
        <f t="shared" si="2"/>
        <v>1.2074033460135081</v>
      </c>
      <c r="Z65" s="58">
        <f t="shared" si="2"/>
        <v>1.2069892994850295</v>
      </c>
      <c r="AA65" s="58">
        <f t="shared" si="2"/>
        <v>1.2067305204047305</v>
      </c>
      <c r="AB65" s="58">
        <f t="shared" si="2"/>
        <v>1.2067612504205161</v>
      </c>
      <c r="AC65" s="58">
        <f t="shared" si="2"/>
        <v>0</v>
      </c>
      <c r="AD65" s="58">
        <f t="shared" si="2"/>
        <v>0</v>
      </c>
      <c r="AE65" s="58">
        <f t="shared" si="2"/>
        <v>0</v>
      </c>
      <c r="AF65" s="58">
        <f t="shared" si="2"/>
        <v>0</v>
      </c>
      <c r="AG65" s="58">
        <f t="shared" si="2"/>
        <v>0</v>
      </c>
      <c r="AH65" s="58">
        <f t="shared" si="2"/>
        <v>0</v>
      </c>
      <c r="AI65" s="58">
        <f t="shared" si="2"/>
        <v>0</v>
      </c>
      <c r="AJ65" s="58">
        <f t="shared" si="2"/>
        <v>0</v>
      </c>
      <c r="AK65" s="58">
        <f t="shared" si="2"/>
        <v>0</v>
      </c>
      <c r="AL65" s="58">
        <f t="shared" si="2"/>
        <v>0</v>
      </c>
    </row>
    <row r="68" spans="1:38" x14ac:dyDescent="0.25">
      <c r="A68" t="s">
        <v>322</v>
      </c>
    </row>
    <row r="69" spans="1:38" x14ac:dyDescent="0.25">
      <c r="A69" t="s">
        <v>323</v>
      </c>
      <c r="B69" s="64">
        <f ca="1">SUM('Aggregated Fuel Use'!B2:G9)</f>
        <v>5856170.8310000002</v>
      </c>
    </row>
    <row r="70" spans="1:38" x14ac:dyDescent="0.25">
      <c r="A70" t="s">
        <v>324</v>
      </c>
      <c r="B70" s="64">
        <f ca="1">SUM('Aggregated Fuel Use'!B5:G5)</f>
        <v>2246757.9070000001</v>
      </c>
    </row>
    <row r="71" spans="1:38" x14ac:dyDescent="0.25">
      <c r="A71" t="s">
        <v>325</v>
      </c>
      <c r="B71">
        <f>SUM('Aggregated Fuel Use'!D5/SUM('Aggregated Fuel Use'!C5:D5))</f>
        <v>0.62728382887039802</v>
      </c>
      <c r="C71" s="58"/>
      <c r="D71" s="58"/>
      <c r="E71" s="58"/>
      <c r="F71" s="58"/>
      <c r="G71" s="58"/>
    </row>
    <row r="72" spans="1:38" x14ac:dyDescent="0.25">
      <c r="A72" t="s">
        <v>326</v>
      </c>
      <c r="B72">
        <f>'Aggregated Fuel Use'!C5/SUM('Aggregated Fuel Use'!C5:D5)</f>
        <v>0.37271617112960193</v>
      </c>
    </row>
    <row r="75" spans="1:38" x14ac:dyDescent="0.25">
      <c r="A75" t="s">
        <v>327</v>
      </c>
      <c r="B75" s="58"/>
      <c r="C75" s="58">
        <v>2015</v>
      </c>
      <c r="D75" s="58">
        <v>2016</v>
      </c>
      <c r="E75" s="58">
        <v>2017</v>
      </c>
      <c r="F75" s="58">
        <v>2018</v>
      </c>
      <c r="G75" s="58">
        <v>2019</v>
      </c>
      <c r="H75" s="58">
        <v>2020</v>
      </c>
      <c r="I75" s="58">
        <v>2021</v>
      </c>
      <c r="J75" s="58">
        <v>2022</v>
      </c>
      <c r="K75" s="58">
        <v>2023</v>
      </c>
      <c r="L75" s="58">
        <v>2024</v>
      </c>
      <c r="M75" s="58">
        <v>2025</v>
      </c>
      <c r="N75" s="58">
        <v>2026</v>
      </c>
      <c r="O75" s="58">
        <v>2027</v>
      </c>
      <c r="P75" s="58">
        <v>2028</v>
      </c>
      <c r="Q75" s="58">
        <v>2029</v>
      </c>
      <c r="R75" s="58">
        <v>2030</v>
      </c>
      <c r="S75" s="58">
        <v>2031</v>
      </c>
      <c r="T75" s="58">
        <v>2032</v>
      </c>
      <c r="U75" s="58">
        <v>2033</v>
      </c>
      <c r="V75" s="58">
        <v>2034</v>
      </c>
      <c r="W75" s="58">
        <v>2035</v>
      </c>
      <c r="X75" s="58">
        <v>2036</v>
      </c>
      <c r="Y75" s="58">
        <v>2037</v>
      </c>
      <c r="Z75" s="58">
        <v>2038</v>
      </c>
      <c r="AA75" s="58">
        <v>2039</v>
      </c>
      <c r="AB75" s="58">
        <v>2040</v>
      </c>
      <c r="AC75" s="58">
        <v>2041</v>
      </c>
      <c r="AD75" s="58">
        <v>2042</v>
      </c>
      <c r="AE75" s="58">
        <v>2043</v>
      </c>
      <c r="AF75" s="58">
        <v>2044</v>
      </c>
      <c r="AG75" s="58">
        <v>2045</v>
      </c>
      <c r="AH75" s="58">
        <v>2046</v>
      </c>
      <c r="AI75" s="58">
        <v>2047</v>
      </c>
      <c r="AJ75" s="58">
        <v>2048</v>
      </c>
      <c r="AK75" s="58">
        <v>2049</v>
      </c>
      <c r="AL75" s="58">
        <v>2050</v>
      </c>
    </row>
    <row r="76" spans="1:38" x14ac:dyDescent="0.25">
      <c r="B76" s="58" t="s">
        <v>328</v>
      </c>
      <c r="C76" s="58">
        <f>($B$72*C63+$B$71*C64)</f>
        <v>1</v>
      </c>
      <c r="D76" s="58">
        <f t="shared" ref="D76:AB76" si="3">($B$72*D63+$B$71*D64)</f>
        <v>1.0254505046759668</v>
      </c>
      <c r="E76" s="58">
        <f t="shared" si="3"/>
        <v>1.0543035071925766</v>
      </c>
      <c r="F76" s="58">
        <f t="shared" si="3"/>
        <v>1.0761335394177365</v>
      </c>
      <c r="G76" s="58">
        <f t="shared" si="3"/>
        <v>1.0946807265818626</v>
      </c>
      <c r="H76" s="58">
        <f t="shared" si="3"/>
        <v>1.1130897714385704</v>
      </c>
      <c r="I76" s="58">
        <f t="shared" si="3"/>
        <v>1.1370540981463675</v>
      </c>
      <c r="J76" s="58">
        <f t="shared" si="3"/>
        <v>1.1657227871731277</v>
      </c>
      <c r="K76" s="58">
        <f t="shared" si="3"/>
        <v>1.1924053837192634</v>
      </c>
      <c r="L76" s="58">
        <f t="shared" si="3"/>
        <v>1.2138761411685464</v>
      </c>
      <c r="M76" s="58">
        <f t="shared" si="3"/>
        <v>1.2348991700497256</v>
      </c>
      <c r="N76" s="58">
        <f t="shared" si="3"/>
        <v>1.2431336282596597</v>
      </c>
      <c r="O76" s="58">
        <f t="shared" si="3"/>
        <v>1.248974249998958</v>
      </c>
      <c r="P76" s="58">
        <f t="shared" si="3"/>
        <v>1.2527716182688104</v>
      </c>
      <c r="Q76" s="58">
        <f t="shared" si="3"/>
        <v>1.2565941317509277</v>
      </c>
      <c r="R76" s="58">
        <f t="shared" si="3"/>
        <v>1.2611018033471457</v>
      </c>
      <c r="S76" s="58">
        <f t="shared" si="3"/>
        <v>1.266673268953151</v>
      </c>
      <c r="T76" s="58">
        <f t="shared" si="3"/>
        <v>1.2723928114731373</v>
      </c>
      <c r="U76" s="58">
        <f t="shared" si="3"/>
        <v>1.276520967840479</v>
      </c>
      <c r="V76" s="58">
        <f t="shared" si="3"/>
        <v>1.2810197405233641</v>
      </c>
      <c r="W76" s="58">
        <f t="shared" si="3"/>
        <v>1.2842948356869164</v>
      </c>
      <c r="X76" s="58">
        <f t="shared" si="3"/>
        <v>1.2876411339225426</v>
      </c>
      <c r="Y76" s="58">
        <f t="shared" si="3"/>
        <v>1.2902587721332146</v>
      </c>
      <c r="Z76" s="58">
        <f t="shared" si="3"/>
        <v>1.2918202841809663</v>
      </c>
      <c r="AA76" s="58">
        <f t="shared" si="3"/>
        <v>1.2926971969865393</v>
      </c>
      <c r="AB76" s="58">
        <f t="shared" si="3"/>
        <v>1.2948140023383692</v>
      </c>
      <c r="AC76" s="58">
        <f>Table14[2028]/Table14[2028]</f>
        <v>1</v>
      </c>
      <c r="AD76" s="58">
        <f>Table14[2029]/Table14[2029]</f>
        <v>1</v>
      </c>
      <c r="AE76" s="58">
        <f>Table14[2029]/Table14[2029]</f>
        <v>1</v>
      </c>
      <c r="AF76" s="58">
        <f>Table14[2030]/Table14[2030]</f>
        <v>1</v>
      </c>
      <c r="AG76" s="58">
        <f>Table14[2030]/Table14[2030]</f>
        <v>1</v>
      </c>
      <c r="AH76" s="58">
        <f>Table14[2031]/Table14[2031]</f>
        <v>1</v>
      </c>
      <c r="AI76" s="58">
        <f>Table14[2031]/Table14[2031]</f>
        <v>1</v>
      </c>
      <c r="AJ76" s="58">
        <f>Table14[2032]/Table14[2032]</f>
        <v>1</v>
      </c>
      <c r="AK76" s="58">
        <f>Table14[2032]/Table14[2032]</f>
        <v>1</v>
      </c>
      <c r="AL76" s="58">
        <f>Table14[2033]/Table14[2033]</f>
        <v>1</v>
      </c>
    </row>
    <row r="77" spans="1:38" x14ac:dyDescent="0.25">
      <c r="B77" s="58" t="s">
        <v>321</v>
      </c>
      <c r="C77" s="58">
        <f ca="1">(SUM('Aggregated Fuel Use'!$B$2:$G$9)*'Data for Projections'!C65-SUM('Aggregated Fuel Use'!$B$5:$G$5)*'Data for Projections'!C76)/(SUM('Aggregated Fuel Use'!$B$2:$G$9)-SUM('Aggregated Fuel Use'!$B$5:$G$5))</f>
        <v>1</v>
      </c>
      <c r="D77" s="58">
        <f ca="1">(SUM('Aggregated Fuel Use'!$B$2:$G$9)*'Data for Projections'!D65-SUM('Aggregated Fuel Use'!$B$5:$G$5)*'Data for Projections'!D76)/(SUM('Aggregated Fuel Use'!$B$2:$G$9)-SUM('Aggregated Fuel Use'!$B$5:$G$5))</f>
        <v>1.0362075164006206</v>
      </c>
      <c r="E77" s="58">
        <f ca="1">(SUM('Aggregated Fuel Use'!$B$2:$G$9)*'Data for Projections'!E65-SUM('Aggregated Fuel Use'!$B$5:$G$5)*'Data for Projections'!E76)/(SUM('Aggregated Fuel Use'!$B$2:$G$9)-SUM('Aggregated Fuel Use'!$B$5:$G$5))</f>
        <v>1.0660354767337232</v>
      </c>
      <c r="F77" s="58">
        <f ca="1">(SUM('Aggregated Fuel Use'!$B$2:$G$9)*'Data for Projections'!F65-SUM('Aggregated Fuel Use'!$B$5:$G$5)*'Data for Projections'!F76)/(SUM('Aggregated Fuel Use'!$B$2:$G$9)-SUM('Aggregated Fuel Use'!$B$5:$G$5))</f>
        <v>1.0873636509017555</v>
      </c>
      <c r="G77" s="58">
        <f ca="1">(SUM('Aggregated Fuel Use'!$B$2:$G$9)*'Data for Projections'!G65-SUM('Aggregated Fuel Use'!$B$5:$G$5)*'Data for Projections'!G76)/(SUM('Aggregated Fuel Use'!$B$2:$G$9)-SUM('Aggregated Fuel Use'!$B$5:$G$5))</f>
        <v>1.105250859297263</v>
      </c>
      <c r="H77" s="58">
        <f ca="1">(SUM('Aggregated Fuel Use'!$B$2:$G$9)*'Data for Projections'!H65-SUM('Aggregated Fuel Use'!$B$5:$G$5)*'Data for Projections'!H76)/(SUM('Aggregated Fuel Use'!$B$2:$G$9)-SUM('Aggregated Fuel Use'!$B$5:$G$5))</f>
        <v>1.1107148007561984</v>
      </c>
      <c r="I77" s="58">
        <f ca="1">(SUM('Aggregated Fuel Use'!$B$2:$G$9)*'Data for Projections'!I65-SUM('Aggregated Fuel Use'!$B$5:$G$5)*'Data for Projections'!I76)/(SUM('Aggregated Fuel Use'!$B$2:$G$9)-SUM('Aggregated Fuel Use'!$B$5:$G$5))</f>
        <v>1.1099417755998353</v>
      </c>
      <c r="J77" s="58">
        <f ca="1">(SUM('Aggregated Fuel Use'!$B$2:$G$9)*'Data for Projections'!J65-SUM('Aggregated Fuel Use'!$B$5:$G$5)*'Data for Projections'!J76)/(SUM('Aggregated Fuel Use'!$B$2:$G$9)-SUM('Aggregated Fuel Use'!$B$5:$G$5))</f>
        <v>1.1085155433413856</v>
      </c>
      <c r="K77" s="58">
        <f ca="1">(SUM('Aggregated Fuel Use'!$B$2:$G$9)*'Data for Projections'!K65-SUM('Aggregated Fuel Use'!$B$5:$G$5)*'Data for Projections'!K76)/(SUM('Aggregated Fuel Use'!$B$2:$G$9)-SUM('Aggregated Fuel Use'!$B$5:$G$5))</f>
        <v>1.1162741058732861</v>
      </c>
      <c r="L77" s="58">
        <f ca="1">(SUM('Aggregated Fuel Use'!$B$2:$G$9)*'Data for Projections'!L65-SUM('Aggregated Fuel Use'!$B$5:$G$5)*'Data for Projections'!L76)/(SUM('Aggregated Fuel Use'!$B$2:$G$9)-SUM('Aggregated Fuel Use'!$B$5:$G$5))</f>
        <v>1.1214539335483393</v>
      </c>
      <c r="M77" s="58">
        <f ca="1">(SUM('Aggregated Fuel Use'!$B$2:$G$9)*'Data for Projections'!M65-SUM('Aggregated Fuel Use'!$B$5:$G$5)*'Data for Projections'!M76)/(SUM('Aggregated Fuel Use'!$B$2:$G$9)-SUM('Aggregated Fuel Use'!$B$5:$G$5))</f>
        <v>1.1210396431306726</v>
      </c>
      <c r="N77" s="58">
        <f ca="1">(SUM('Aggregated Fuel Use'!$B$2:$G$9)*'Data for Projections'!N65-SUM('Aggregated Fuel Use'!$B$5:$G$5)*'Data for Projections'!N76)/(SUM('Aggregated Fuel Use'!$B$2:$G$9)-SUM('Aggregated Fuel Use'!$B$5:$G$5))</f>
        <v>1.1254762766001165</v>
      </c>
      <c r="O77" s="58">
        <f ca="1">(SUM('Aggregated Fuel Use'!$B$2:$G$9)*'Data for Projections'!O65-SUM('Aggregated Fuel Use'!$B$5:$G$5)*'Data for Projections'!O76)/(SUM('Aggregated Fuel Use'!$B$2:$G$9)-SUM('Aggregated Fuel Use'!$B$5:$G$5))</f>
        <v>1.1331769218455201</v>
      </c>
      <c r="P77" s="58">
        <f ca="1">(SUM('Aggregated Fuel Use'!$B$2:$G$9)*'Data for Projections'!P65-SUM('Aggregated Fuel Use'!$B$5:$G$5)*'Data for Projections'!P76)/(SUM('Aggregated Fuel Use'!$B$2:$G$9)-SUM('Aggregated Fuel Use'!$B$5:$G$5))</f>
        <v>1.1403676464495485</v>
      </c>
      <c r="Q77" s="58">
        <f ca="1">(SUM('Aggregated Fuel Use'!$B$2:$G$9)*'Data for Projections'!Q65-SUM('Aggregated Fuel Use'!$B$5:$G$5)*'Data for Projections'!Q76)/(SUM('Aggregated Fuel Use'!$B$2:$G$9)-SUM('Aggregated Fuel Use'!$B$5:$G$5))</f>
        <v>1.1455195099590993</v>
      </c>
      <c r="R77" s="58">
        <f ca="1">(SUM('Aggregated Fuel Use'!$B$2:$G$9)*'Data for Projections'!R65-SUM('Aggregated Fuel Use'!$B$5:$G$5)*'Data for Projections'!R76)/(SUM('Aggregated Fuel Use'!$B$2:$G$9)-SUM('Aggregated Fuel Use'!$B$5:$G$5))</f>
        <v>1.1497331753029993</v>
      </c>
      <c r="S77" s="58">
        <f ca="1">(SUM('Aggregated Fuel Use'!$B$2:$G$9)*'Data for Projections'!S65-SUM('Aggregated Fuel Use'!$B$5:$G$5)*'Data for Projections'!S76)/(SUM('Aggregated Fuel Use'!$B$2:$G$9)-SUM('Aggregated Fuel Use'!$B$5:$G$5))</f>
        <v>1.1536782792414972</v>
      </c>
      <c r="T77" s="58">
        <f ca="1">(SUM('Aggregated Fuel Use'!$B$2:$G$9)*'Data for Projections'!T65-SUM('Aggregated Fuel Use'!$B$5:$G$5)*'Data for Projections'!T76)/(SUM('Aggregated Fuel Use'!$B$2:$G$9)-SUM('Aggregated Fuel Use'!$B$5:$G$5))</f>
        <v>1.1562926172469903</v>
      </c>
      <c r="U77" s="58">
        <f ca="1">(SUM('Aggregated Fuel Use'!$B$2:$G$9)*'Data for Projections'!U65-SUM('Aggregated Fuel Use'!$B$5:$G$5)*'Data for Projections'!U76)/(SUM('Aggregated Fuel Use'!$B$2:$G$9)-SUM('Aggregated Fuel Use'!$B$5:$G$5))</f>
        <v>1.1577956153304083</v>
      </c>
      <c r="V77" s="58">
        <f ca="1">(SUM('Aggregated Fuel Use'!$B$2:$G$9)*'Data for Projections'!V65-SUM('Aggregated Fuel Use'!$B$5:$G$5)*'Data for Projections'!V76)/(SUM('Aggregated Fuel Use'!$B$2:$G$9)-SUM('Aggregated Fuel Use'!$B$5:$G$5))</f>
        <v>1.1572415164907981</v>
      </c>
      <c r="W77" s="58">
        <f ca="1">(SUM('Aggregated Fuel Use'!$B$2:$G$9)*'Data for Projections'!W65-SUM('Aggregated Fuel Use'!$B$5:$G$5)*'Data for Projections'!W76)/(SUM('Aggregated Fuel Use'!$B$2:$G$9)-SUM('Aggregated Fuel Use'!$B$5:$G$5))</f>
        <v>1.15752784653121</v>
      </c>
      <c r="X77" s="58">
        <f ca="1">(SUM('Aggregated Fuel Use'!$B$2:$G$9)*'Data for Projections'!X65-SUM('Aggregated Fuel Use'!$B$5:$G$5)*'Data for Projections'!X76)/(SUM('Aggregated Fuel Use'!$B$2:$G$9)-SUM('Aggregated Fuel Use'!$B$5:$G$5))</f>
        <v>1.1575205617378808</v>
      </c>
      <c r="Y77" s="58">
        <f ca="1">(SUM('Aggregated Fuel Use'!$B$2:$G$9)*'Data for Projections'!Y65-SUM('Aggregated Fuel Use'!$B$5:$G$5)*'Data for Projections'!Y76)/(SUM('Aggregated Fuel Use'!$B$2:$G$9)-SUM('Aggregated Fuel Use'!$B$5:$G$5))</f>
        <v>1.1558281763967262</v>
      </c>
      <c r="Z77" s="58">
        <f ca="1">(SUM('Aggregated Fuel Use'!$B$2:$G$9)*'Data for Projections'!Z65-SUM('Aggregated Fuel Use'!$B$5:$G$5)*'Data for Projections'!Z76)/(SUM('Aggregated Fuel Use'!$B$2:$G$9)-SUM('Aggregated Fuel Use'!$B$5:$G$5))</f>
        <v>1.1541844002846984</v>
      </c>
      <c r="AA77" s="58">
        <f ca="1">(SUM('Aggregated Fuel Use'!$B$2:$G$9)*'Data for Projections'!AA65-SUM('Aggregated Fuel Use'!$B$5:$G$5)*'Data for Projections'!AA76)/(SUM('Aggregated Fuel Use'!$B$2:$G$9)-SUM('Aggregated Fuel Use'!$B$5:$G$5))</f>
        <v>1.1532186849856221</v>
      </c>
      <c r="AB77" s="58">
        <f ca="1">(SUM('Aggregated Fuel Use'!$B$2:$G$9)*'Data for Projections'!AB65-SUM('Aggregated Fuel Use'!$B$5:$G$5)*'Data for Projections'!AB76)/(SUM('Aggregated Fuel Use'!$B$2:$G$9)-SUM('Aggregated Fuel Use'!$B$5:$G$5))</f>
        <v>1.1519508918469383</v>
      </c>
      <c r="AC77" s="58">
        <f t="shared" ref="AC77" si="4">AL21/$L$8</f>
        <v>0</v>
      </c>
      <c r="AD77" s="58">
        <f t="shared" ref="AD77" si="5">AM21/$L$8</f>
        <v>0</v>
      </c>
      <c r="AE77" s="58">
        <f t="shared" ref="AE77" si="6">AN21/$L$8</f>
        <v>0</v>
      </c>
      <c r="AF77" s="58">
        <f t="shared" ref="AF77" si="7">AO21/$L$8</f>
        <v>0</v>
      </c>
      <c r="AG77" s="58">
        <f t="shared" ref="AG77" si="8">AP21/$L$8</f>
        <v>0</v>
      </c>
      <c r="AH77" s="58">
        <f t="shared" ref="AH77" si="9">AQ21/$L$8</f>
        <v>0</v>
      </c>
      <c r="AI77" s="58">
        <f t="shared" ref="AI77" si="10">AR21/$L$8</f>
        <v>0</v>
      </c>
      <c r="AJ77" s="58">
        <f t="shared" ref="AJ77" si="11">AS21/$L$8</f>
        <v>0</v>
      </c>
      <c r="AK77" s="58">
        <f t="shared" ref="AK77" si="12">AT21/$L$8</f>
        <v>0</v>
      </c>
      <c r="AL77" s="58">
        <f t="shared" ref="AL77" si="13">AU21/$L$8</f>
        <v>0</v>
      </c>
    </row>
    <row r="79" spans="1:38" x14ac:dyDescent="0.25">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election activeCell="B9" sqref="B2:B9"/>
    </sheetView>
  </sheetViews>
  <sheetFormatPr defaultRowHeight="15" x14ac:dyDescent="0.25"/>
  <cols>
    <col min="1" max="1" width="30.5703125" bestFit="1" customWidth="1"/>
  </cols>
  <sheetData>
    <row r="1" spans="1:7" s="58" customFormat="1" x14ac:dyDescent="0.25">
      <c r="B1" s="58" t="s">
        <v>294</v>
      </c>
    </row>
    <row r="2" spans="1:7" x14ac:dyDescent="0.25">
      <c r="A2" s="58" t="s">
        <v>38</v>
      </c>
      <c r="B2">
        <f>'Sector Tables'!I243</f>
        <v>7.6</v>
      </c>
    </row>
    <row r="3" spans="1:7" x14ac:dyDescent="0.25">
      <c r="A3" s="15" t="s">
        <v>37</v>
      </c>
      <c r="B3" s="63">
        <f>SUM('Sector Tables'!I260,'Sector Tables'!B277,'Sector Tables'!I294,'Sector Tables'!I311*'Sector Tables'!I309/'Sector Tables'!B309,'Sector Tables'!I328)</f>
        <v>80.239811912225704</v>
      </c>
      <c r="G3" s="58"/>
    </row>
    <row r="4" spans="1:7" x14ac:dyDescent="0.25">
      <c r="A4" t="s">
        <v>295</v>
      </c>
      <c r="B4">
        <f>SUM('Sector Tables'!G7)</f>
        <v>30.7</v>
      </c>
      <c r="G4" s="15"/>
    </row>
    <row r="5" spans="1:7" x14ac:dyDescent="0.25">
      <c r="A5" s="58" t="s">
        <v>36</v>
      </c>
      <c r="B5" s="63">
        <f>SUM('Sector Tables'!G73,'Sector Tables'!B345*'Sector Tables'!I343/'Sector Tables'!B343)</f>
        <v>50.052542372881355</v>
      </c>
      <c r="G5" s="58"/>
    </row>
    <row r="6" spans="1:7" x14ac:dyDescent="0.25">
      <c r="A6" s="58" t="s">
        <v>35</v>
      </c>
      <c r="B6" s="64">
        <f>'Sector Tables'!H226-SUM('Electricity by Industry'!B2,'Electricity by Industry'!B3,'Electricity by Industry'!B4,'Electricity by Industry'!B5,'Electricity by Industry'!B9)</f>
        <v>428.80764571489294</v>
      </c>
      <c r="G6" s="58"/>
    </row>
    <row r="7" spans="1:7" x14ac:dyDescent="0.25">
      <c r="A7" s="58" t="s">
        <v>62</v>
      </c>
      <c r="B7">
        <f>'Sector Tables'!H365</f>
        <v>35</v>
      </c>
      <c r="G7" s="58"/>
    </row>
    <row r="8" spans="1:7" x14ac:dyDescent="0.25">
      <c r="A8" s="58" t="s">
        <v>68</v>
      </c>
      <c r="B8">
        <f>'Waste Management'!G5/10^3</f>
        <v>17.832999999999998</v>
      </c>
      <c r="G8" s="58"/>
    </row>
    <row r="9" spans="1:7" x14ac:dyDescent="0.25">
      <c r="A9" t="s">
        <v>61</v>
      </c>
      <c r="B9">
        <f>SUM('Sector Tables'!H90,'Sector Tables'!G107,'Sector Tables'!G124,'Sector Tables'!G141,'Sector Tables'!I158,'Sector Tables'!I175,'Sector Tables'!I192,'Sector Tables'!F209)</f>
        <v>113.6</v>
      </c>
      <c r="G9" s="58"/>
    </row>
    <row r="10" spans="1:7" x14ac:dyDescent="0.25">
      <c r="G10"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abSelected="1" workbookViewId="0">
      <selection activeCell="A19" sqref="A19"/>
    </sheetView>
  </sheetViews>
  <sheetFormatPr defaultRowHeight="15" x14ac:dyDescent="0.25"/>
  <cols>
    <col min="1" max="1" width="39.28515625" customWidth="1"/>
    <col min="2" max="2" width="9.85546875" bestFit="1" customWidth="1"/>
    <col min="7" max="7" width="9.85546875" bestFit="1" customWidth="1"/>
  </cols>
  <sheetData>
    <row r="1" spans="1:8" x14ac:dyDescent="0.25">
      <c r="A1" s="58" t="s">
        <v>286</v>
      </c>
      <c r="B1" s="58"/>
      <c r="C1" s="58"/>
      <c r="D1" s="58"/>
      <c r="E1" s="58"/>
      <c r="F1" s="58"/>
      <c r="G1" s="58"/>
      <c r="H1" s="58"/>
    </row>
    <row r="2" spans="1:8" x14ac:dyDescent="0.25">
      <c r="A2" s="58" t="s">
        <v>25</v>
      </c>
      <c r="B2" s="58"/>
      <c r="C2" s="58"/>
      <c r="D2" s="58"/>
      <c r="E2" s="58"/>
      <c r="F2" s="58"/>
      <c r="G2" s="58"/>
      <c r="H2" s="58"/>
    </row>
    <row r="3" spans="1:8" x14ac:dyDescent="0.25">
      <c r="A3" s="58" t="s">
        <v>287</v>
      </c>
      <c r="B3" s="58"/>
      <c r="C3" s="58"/>
      <c r="D3" s="58"/>
      <c r="E3" s="58"/>
      <c r="F3" s="58"/>
      <c r="G3" s="58"/>
      <c r="H3" s="58"/>
    </row>
    <row r="4" spans="1:8" x14ac:dyDescent="0.25">
      <c r="A4" s="58" t="s">
        <v>26</v>
      </c>
      <c r="B4" s="58" t="s">
        <v>279</v>
      </c>
      <c r="C4" s="58" t="s">
        <v>288</v>
      </c>
      <c r="D4" s="58">
        <v>2012</v>
      </c>
      <c r="E4" s="58">
        <v>2013</v>
      </c>
      <c r="F4" s="58">
        <v>2014</v>
      </c>
      <c r="G4" s="58">
        <v>2015</v>
      </c>
      <c r="H4" s="58">
        <v>2016</v>
      </c>
    </row>
    <row r="5" spans="1:8" x14ac:dyDescent="0.25">
      <c r="A5" s="58" t="s">
        <v>19</v>
      </c>
      <c r="B5" s="58" t="s">
        <v>281</v>
      </c>
      <c r="C5" s="58" t="s">
        <v>289</v>
      </c>
      <c r="D5" s="58">
        <v>9263764</v>
      </c>
      <c r="E5" s="58">
        <v>9957859</v>
      </c>
      <c r="F5" s="58">
        <v>10009711</v>
      </c>
      <c r="G5" s="58">
        <v>10233503</v>
      </c>
      <c r="H5" s="58">
        <v>9980511</v>
      </c>
    </row>
    <row r="6" spans="1:8" x14ac:dyDescent="0.25">
      <c r="A6" s="58" t="s">
        <v>19</v>
      </c>
      <c r="B6" s="58" t="s">
        <v>283</v>
      </c>
      <c r="C6" s="58" t="s">
        <v>289</v>
      </c>
      <c r="D6" s="58">
        <v>151234548</v>
      </c>
      <c r="E6" s="58">
        <v>149497044</v>
      </c>
      <c r="F6" s="58">
        <v>153888348</v>
      </c>
      <c r="G6" s="58">
        <v>148274732</v>
      </c>
      <c r="H6" s="58">
        <v>148126049</v>
      </c>
    </row>
    <row r="7" spans="1:8" x14ac:dyDescent="0.25">
      <c r="A7" s="58" t="s">
        <v>19</v>
      </c>
      <c r="B7" s="58" t="s">
        <v>290</v>
      </c>
      <c r="C7" s="58" t="s">
        <v>289</v>
      </c>
      <c r="D7" s="58">
        <v>153419850</v>
      </c>
      <c r="E7" s="58">
        <v>164412898</v>
      </c>
      <c r="F7" s="58">
        <v>157771010</v>
      </c>
      <c r="G7" s="58">
        <v>153976887</v>
      </c>
      <c r="H7" s="58">
        <v>154078451</v>
      </c>
    </row>
    <row r="8" spans="1:8" x14ac:dyDescent="0.25">
      <c r="A8" s="58" t="s">
        <v>28</v>
      </c>
      <c r="B8" s="58"/>
      <c r="C8" s="58"/>
      <c r="D8" s="58"/>
      <c r="E8" s="58"/>
      <c r="F8" s="58"/>
      <c r="G8" s="58"/>
      <c r="H8" s="58"/>
    </row>
    <row r="9" spans="1:8" x14ac:dyDescent="0.25">
      <c r="A9" s="58" t="s">
        <v>291</v>
      </c>
      <c r="B9" s="58"/>
      <c r="C9" s="58"/>
      <c r="D9" s="58"/>
      <c r="E9" s="58"/>
      <c r="F9" s="58"/>
      <c r="G9" s="58"/>
      <c r="H9" s="58"/>
    </row>
    <row r="10" spans="1:8" x14ac:dyDescent="0.25">
      <c r="A10" s="58" t="s">
        <v>292</v>
      </c>
      <c r="B10" s="58"/>
      <c r="C10" s="58"/>
      <c r="D10" s="58"/>
      <c r="E10" s="58"/>
      <c r="F10" s="58"/>
      <c r="G10" s="58"/>
      <c r="H10" s="58"/>
    </row>
    <row r="11" spans="1:8" x14ac:dyDescent="0.25">
      <c r="A11" s="58"/>
      <c r="B11" s="58"/>
      <c r="C11" s="58"/>
      <c r="D11" s="58"/>
      <c r="E11" s="58"/>
      <c r="F11" s="58"/>
      <c r="G11" s="58"/>
      <c r="H11" s="58"/>
    </row>
    <row r="12" spans="1:8" x14ac:dyDescent="0.25">
      <c r="A12" s="58" t="s">
        <v>332</v>
      </c>
      <c r="B12" s="58">
        <f>SUM(G5:G6)</f>
        <v>158508235</v>
      </c>
      <c r="C12" s="58"/>
      <c r="D12" s="58"/>
      <c r="E12" s="58"/>
      <c r="F12" s="58"/>
      <c r="H12" s="58"/>
    </row>
    <row r="13" spans="1:8" x14ac:dyDescent="0.25">
      <c r="A13" s="61" t="s">
        <v>333</v>
      </c>
      <c r="B13" s="64">
        <f>B12/277.777778</f>
        <v>570629.64554349624</v>
      </c>
    </row>
    <row r="14" spans="1:8" x14ac:dyDescent="0.25">
      <c r="A14" t="s">
        <v>334</v>
      </c>
      <c r="B14" s="64">
        <f ca="1">SUM('Aggregated Fuel Use'!E2:E9)</f>
        <v>894495.44</v>
      </c>
    </row>
    <row r="15" spans="1:8" x14ac:dyDescent="0.25">
      <c r="A15" t="s">
        <v>335</v>
      </c>
      <c r="B15">
        <f ca="1">B13/B14</f>
        <v>0.63793466129184095</v>
      </c>
    </row>
    <row r="17" spans="1:1" x14ac:dyDescent="0.25">
      <c r="A17" s="1" t="s">
        <v>13</v>
      </c>
    </row>
    <row r="18" spans="1:1" x14ac:dyDescent="0.25">
      <c r="A18" t="s">
        <v>336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7" sqref="C7"/>
    </sheetView>
  </sheetViews>
  <sheetFormatPr defaultRowHeight="15" x14ac:dyDescent="0.25"/>
  <cols>
    <col min="1" max="1" width="14.85546875" bestFit="1" customWidth="1"/>
  </cols>
  <sheetData>
    <row r="1" spans="1:3" x14ac:dyDescent="0.25">
      <c r="B1" t="s">
        <v>267</v>
      </c>
      <c r="C1" t="s">
        <v>268</v>
      </c>
    </row>
    <row r="2" spans="1:3" x14ac:dyDescent="0.25">
      <c r="A2" t="s">
        <v>30</v>
      </c>
      <c r="B2" s="56">
        <f t="shared" ref="B2:B3" si="0">1-C2</f>
        <v>1</v>
      </c>
      <c r="C2" s="57">
        <v>0</v>
      </c>
    </row>
    <row r="3" spans="1:3" x14ac:dyDescent="0.25">
      <c r="A3" t="s">
        <v>67</v>
      </c>
      <c r="B3" s="56">
        <f t="shared" si="0"/>
        <v>0.97162772507426731</v>
      </c>
      <c r="C3" s="57">
        <f>(SUMIF('2015 Energy Use'!O15:O50,"non energy",'2015 Energy Use'!B15:B50)+SUMIF('2015 Energy Use'!O15:O50,"non energy",'2015 Energy Use'!I15:I50))/SUM('2015 Energy Use'!B15,'2015 Energy Use'!B18,'2015 Energy Use'!B20,'2015 Energy Use'!B21,'2015 Energy Use'!B23,'2015 Energy Use'!I21,'2015 Energy Use'!I23)</f>
        <v>2.8372274925732688E-2</v>
      </c>
    </row>
    <row r="4" spans="1:3" x14ac:dyDescent="0.25">
      <c r="A4" t="s">
        <v>29</v>
      </c>
      <c r="B4" s="56">
        <f>1-C4</f>
        <v>0.88317971049255573</v>
      </c>
      <c r="C4" s="57">
        <f>SUM('2015 Energy Use'!D21,'2015 Energy Use'!E21)/SUM('2015 Energy Use'!D15,'2015 Energy Use'!D18,'2015 Energy Use'!D20,'2015 Energy Use'!D21,'2015 Energy Use'!D23,'2015 Energy Use'!D46,'2015 Energy Use'!E20,'2015 Energy Use'!E21,'2015 Energy Use'!E23,'2015 Energy Use'!E46,'2015 Energy Use'!J23,'2015 Energy Use'!D43)</f>
        <v>0.11682028950744432</v>
      </c>
    </row>
    <row r="5" spans="1:3" x14ac:dyDescent="0.25">
      <c r="A5" t="s">
        <v>32</v>
      </c>
      <c r="B5" s="56">
        <f t="shared" ref="B5:B7" si="1">1-C5</f>
        <v>1</v>
      </c>
      <c r="C5" s="57">
        <v>0</v>
      </c>
    </row>
    <row r="6" spans="1:3" x14ac:dyDescent="0.25">
      <c r="A6" t="s">
        <v>31</v>
      </c>
      <c r="B6" s="56">
        <f t="shared" si="1"/>
        <v>0.66255171774540123</v>
      </c>
      <c r="C6" s="57">
        <f>SUM('2015 Energy Use'!K21)/SUM('2015 Energy Use'!K15,'2015 Energy Use'!K18,'2015 Energy Use'!K20,'2015 Energy Use'!K21,'2015 Energy Use'!K23,'2015 Energy Use'!K46,'2015 Energy Use'!K43)</f>
        <v>0.33744828225459877</v>
      </c>
    </row>
    <row r="7" spans="1:3" x14ac:dyDescent="0.25">
      <c r="A7" t="s">
        <v>33</v>
      </c>
      <c r="B7" s="56">
        <f t="shared" si="1"/>
        <v>1</v>
      </c>
      <c r="C7" s="57">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53"/>
  <sheetViews>
    <sheetView workbookViewId="0">
      <pane ySplit="1" topLeftCell="A32" activePane="bottomLeft" state="frozen"/>
      <selection pane="bottomLeft" activeCell="F46" sqref="F46"/>
    </sheetView>
  </sheetViews>
  <sheetFormatPr defaultColWidth="8.7109375" defaultRowHeight="12.75" x14ac:dyDescent="0.25"/>
  <cols>
    <col min="1" max="1" width="32.5703125" style="16" customWidth="1"/>
    <col min="2" max="13" width="8.7109375" style="16"/>
    <col min="14" max="14" width="28.5703125" style="16" customWidth="1"/>
    <col min="15" max="15" width="8.7109375" style="16"/>
    <col min="16" max="16" width="8.7109375" style="48" customWidth="1"/>
    <col min="17" max="17" width="14.85546875" style="16" customWidth="1"/>
    <col min="18" max="18" width="9" style="16" bestFit="1" customWidth="1"/>
    <col min="19" max="16384" width="8.7109375" style="16"/>
  </cols>
  <sheetData>
    <row r="1" spans="1:16" ht="57" thickBot="1" x14ac:dyDescent="0.3">
      <c r="B1" s="46" t="s">
        <v>154</v>
      </c>
      <c r="C1" s="46" t="s">
        <v>40</v>
      </c>
      <c r="D1" s="46" t="s">
        <v>24</v>
      </c>
      <c r="E1" s="46" t="s">
        <v>155</v>
      </c>
      <c r="F1" s="46" t="s">
        <v>41</v>
      </c>
      <c r="G1" s="46" t="s">
        <v>156</v>
      </c>
      <c r="H1" s="46" t="s">
        <v>157</v>
      </c>
      <c r="I1" s="46" t="s">
        <v>158</v>
      </c>
      <c r="J1" s="46" t="s">
        <v>159</v>
      </c>
      <c r="K1" s="46" t="s">
        <v>160</v>
      </c>
      <c r="L1" s="46" t="s">
        <v>161</v>
      </c>
      <c r="M1" s="46" t="s">
        <v>162</v>
      </c>
      <c r="N1" s="45" t="s">
        <v>63</v>
      </c>
      <c r="O1" s="45" t="s">
        <v>224</v>
      </c>
      <c r="P1" s="45" t="s">
        <v>225</v>
      </c>
    </row>
    <row r="2" spans="1:16" ht="13.5" thickBot="1" x14ac:dyDescent="0.3">
      <c r="A2" s="17"/>
      <c r="B2" s="97" t="s">
        <v>43</v>
      </c>
      <c r="C2" s="98"/>
      <c r="D2" s="98"/>
      <c r="E2" s="98"/>
      <c r="F2" s="98"/>
      <c r="G2" s="98"/>
      <c r="H2" s="98"/>
      <c r="I2" s="98"/>
      <c r="J2" s="98"/>
      <c r="K2" s="98"/>
      <c r="L2" s="98"/>
      <c r="M2" s="99"/>
      <c r="N2" s="49"/>
    </row>
    <row r="3" spans="1:16" ht="13.5" thickBot="1" x14ac:dyDescent="0.3">
      <c r="A3" s="18" t="s">
        <v>163</v>
      </c>
      <c r="B3" s="100"/>
      <c r="C3" s="101"/>
      <c r="D3" s="101"/>
      <c r="E3" s="101"/>
      <c r="F3" s="101"/>
      <c r="G3" s="101"/>
      <c r="H3" s="101"/>
      <c r="I3" s="101"/>
      <c r="J3" s="101"/>
      <c r="K3" s="101"/>
      <c r="L3" s="101"/>
      <c r="M3" s="102"/>
      <c r="N3" s="49"/>
    </row>
    <row r="4" spans="1:16" ht="13.5" thickBot="1" x14ac:dyDescent="0.3">
      <c r="A4" s="17" t="s">
        <v>44</v>
      </c>
      <c r="B4" s="19">
        <v>1335551</v>
      </c>
      <c r="C4" s="19">
        <v>8458724</v>
      </c>
      <c r="D4" s="19">
        <v>6473346</v>
      </c>
      <c r="E4" s="19">
        <v>675503</v>
      </c>
      <c r="F4" s="19">
        <v>1745583</v>
      </c>
      <c r="G4" s="20" t="s">
        <v>47</v>
      </c>
      <c r="H4" s="19">
        <v>18688707</v>
      </c>
      <c r="I4" s="19">
        <v>65536</v>
      </c>
      <c r="J4" s="20" t="s">
        <v>20</v>
      </c>
      <c r="K4" s="20" t="s">
        <v>20</v>
      </c>
      <c r="L4" s="19">
        <v>526260</v>
      </c>
      <c r="M4" s="20" t="s">
        <v>164</v>
      </c>
      <c r="N4" s="49"/>
    </row>
    <row r="5" spans="1:16" ht="13.5" thickBot="1" x14ac:dyDescent="0.3">
      <c r="A5" s="17" t="s">
        <v>45</v>
      </c>
      <c r="B5" s="20" t="s">
        <v>20</v>
      </c>
      <c r="C5" s="19">
        <v>6931876</v>
      </c>
      <c r="D5" s="19">
        <v>3070656</v>
      </c>
      <c r="E5" s="19">
        <v>205287</v>
      </c>
      <c r="F5" s="19">
        <v>220630</v>
      </c>
      <c r="G5" s="20" t="s">
        <v>47</v>
      </c>
      <c r="H5" s="20" t="s">
        <v>20</v>
      </c>
      <c r="I5" s="20" t="s">
        <v>20</v>
      </c>
      <c r="J5" s="20" t="s">
        <v>47</v>
      </c>
      <c r="K5" s="20" t="s">
        <v>20</v>
      </c>
      <c r="L5" s="20" t="s">
        <v>47</v>
      </c>
      <c r="M5" s="19">
        <v>12188358</v>
      </c>
      <c r="N5" s="49"/>
    </row>
    <row r="6" spans="1:16" ht="13.5" thickBot="1" x14ac:dyDescent="0.3">
      <c r="A6" s="17" t="s">
        <v>46</v>
      </c>
      <c r="B6" s="20" t="s">
        <v>20</v>
      </c>
      <c r="C6" s="19">
        <v>1737677</v>
      </c>
      <c r="D6" s="19">
        <v>770134</v>
      </c>
      <c r="E6" s="19">
        <v>28381</v>
      </c>
      <c r="F6" s="19">
        <v>32271</v>
      </c>
      <c r="G6" s="20" t="s">
        <v>47</v>
      </c>
      <c r="H6" s="20" t="s">
        <v>20</v>
      </c>
      <c r="I6" s="19">
        <v>18337</v>
      </c>
      <c r="J6" s="20" t="s">
        <v>47</v>
      </c>
      <c r="K6" s="19">
        <v>499934</v>
      </c>
      <c r="L6" s="20" t="s">
        <v>47</v>
      </c>
      <c r="M6" s="19">
        <v>3271571</v>
      </c>
      <c r="N6" s="49"/>
    </row>
    <row r="7" spans="1:16" ht="13.5" thickBot="1" x14ac:dyDescent="0.3">
      <c r="A7" s="17" t="s">
        <v>165</v>
      </c>
      <c r="B7" s="20" t="s">
        <v>20</v>
      </c>
      <c r="C7" s="20">
        <v>-2</v>
      </c>
      <c r="D7" s="20">
        <v>0</v>
      </c>
      <c r="E7" s="20">
        <v>2</v>
      </c>
      <c r="F7" s="20">
        <v>0</v>
      </c>
      <c r="G7" s="20" t="s">
        <v>47</v>
      </c>
      <c r="H7" s="20" t="s">
        <v>47</v>
      </c>
      <c r="I7" s="20" t="s">
        <v>47</v>
      </c>
      <c r="J7" s="20" t="s">
        <v>47</v>
      </c>
      <c r="K7" s="20">
        <v>-2</v>
      </c>
      <c r="L7" s="20" t="s">
        <v>47</v>
      </c>
      <c r="M7" s="20" t="s">
        <v>21</v>
      </c>
      <c r="N7" s="49"/>
    </row>
    <row r="8" spans="1:16" ht="13.5" thickBot="1" x14ac:dyDescent="0.3">
      <c r="A8" s="17" t="s">
        <v>166</v>
      </c>
      <c r="B8" s="19">
        <v>-19107</v>
      </c>
      <c r="C8" s="19">
        <v>10178</v>
      </c>
      <c r="D8" s="19">
        <v>95673</v>
      </c>
      <c r="E8" s="19">
        <v>-17597</v>
      </c>
      <c r="F8" s="20" t="s">
        <v>47</v>
      </c>
      <c r="G8" s="20" t="s">
        <v>47</v>
      </c>
      <c r="H8" s="19">
        <v>69147</v>
      </c>
      <c r="I8" s="19">
        <v>-1237</v>
      </c>
      <c r="J8" s="20" t="s">
        <v>47</v>
      </c>
      <c r="K8" s="19">
        <v>-35896</v>
      </c>
      <c r="L8" s="20" t="s">
        <v>47</v>
      </c>
      <c r="M8" s="19">
        <v>32014</v>
      </c>
      <c r="N8" s="49"/>
    </row>
    <row r="9" spans="1:16" ht="13.5" thickBot="1" x14ac:dyDescent="0.3">
      <c r="A9" s="17" t="s">
        <v>167</v>
      </c>
      <c r="B9" s="20" t="s">
        <v>47</v>
      </c>
      <c r="C9" s="20" t="s">
        <v>21</v>
      </c>
      <c r="D9" s="19">
        <v>-112297</v>
      </c>
      <c r="E9" s="20" t="s">
        <v>47</v>
      </c>
      <c r="F9" s="20" t="s">
        <v>47</v>
      </c>
      <c r="G9" s="20" t="s">
        <v>47</v>
      </c>
      <c r="H9" s="19">
        <v>-112297</v>
      </c>
      <c r="I9" s="20" t="s">
        <v>47</v>
      </c>
      <c r="J9" s="20" t="s">
        <v>47</v>
      </c>
      <c r="K9" s="19">
        <v>-387128</v>
      </c>
      <c r="L9" s="20" t="s">
        <v>47</v>
      </c>
      <c r="M9" s="19">
        <v>-499425</v>
      </c>
      <c r="N9" s="49"/>
    </row>
    <row r="10" spans="1:16" ht="13.5" thickBot="1" x14ac:dyDescent="0.3">
      <c r="A10" s="17" t="s">
        <v>168</v>
      </c>
      <c r="B10" s="19">
        <v>6097</v>
      </c>
      <c r="C10" s="19">
        <v>1271317</v>
      </c>
      <c r="D10" s="19">
        <v>187930</v>
      </c>
      <c r="E10" s="19">
        <v>-128807</v>
      </c>
      <c r="F10" s="20" t="s">
        <v>47</v>
      </c>
      <c r="G10" s="20" t="s">
        <v>47</v>
      </c>
      <c r="H10" s="19">
        <v>1336537</v>
      </c>
      <c r="I10" s="20" t="s">
        <v>21</v>
      </c>
      <c r="J10" s="20" t="s">
        <v>47</v>
      </c>
      <c r="K10" s="19">
        <v>951973</v>
      </c>
      <c r="L10" s="20" t="s">
        <v>47</v>
      </c>
      <c r="M10" s="19">
        <v>2288510</v>
      </c>
      <c r="N10" s="49"/>
    </row>
    <row r="11" spans="1:16" ht="13.5" thickBot="1" x14ac:dyDescent="0.3">
      <c r="A11" s="18" t="s">
        <v>169</v>
      </c>
      <c r="B11" s="21">
        <v>805169</v>
      </c>
      <c r="C11" s="21">
        <v>4525662</v>
      </c>
      <c r="D11" s="21">
        <v>4152783</v>
      </c>
      <c r="E11" s="21">
        <v>387389</v>
      </c>
      <c r="F11" s="21">
        <v>1557224</v>
      </c>
      <c r="G11" s="22" t="s">
        <v>21</v>
      </c>
      <c r="H11" s="21">
        <v>11428228</v>
      </c>
      <c r="I11" s="22" t="s">
        <v>20</v>
      </c>
      <c r="J11" s="22" t="s">
        <v>20</v>
      </c>
      <c r="K11" s="21">
        <v>4386108</v>
      </c>
      <c r="L11" s="21">
        <v>526260</v>
      </c>
      <c r="M11" s="22" t="s">
        <v>47</v>
      </c>
      <c r="N11" s="49"/>
    </row>
    <row r="12" spans="1:16" ht="13.5" thickBot="1" x14ac:dyDescent="0.3">
      <c r="A12" s="17" t="s">
        <v>170</v>
      </c>
      <c r="B12" s="20" t="s">
        <v>21</v>
      </c>
      <c r="C12" s="20" t="s">
        <v>47</v>
      </c>
      <c r="D12" s="20" t="s">
        <v>47</v>
      </c>
      <c r="E12" s="20" t="s">
        <v>47</v>
      </c>
      <c r="F12" s="20" t="s">
        <v>47</v>
      </c>
      <c r="G12" s="20" t="s">
        <v>47</v>
      </c>
      <c r="H12" s="20" t="s">
        <v>47</v>
      </c>
      <c r="I12" s="20" t="s">
        <v>21</v>
      </c>
      <c r="J12" s="20" t="s">
        <v>47</v>
      </c>
      <c r="K12" s="20" t="s">
        <v>21</v>
      </c>
      <c r="L12" s="20" t="s">
        <v>47</v>
      </c>
      <c r="M12" s="20" t="s">
        <v>21</v>
      </c>
      <c r="N12" s="49"/>
    </row>
    <row r="13" spans="1:16" ht="13.5" thickBot="1" x14ac:dyDescent="0.3">
      <c r="A13" s="18" t="s">
        <v>171</v>
      </c>
      <c r="B13" s="100"/>
      <c r="C13" s="101"/>
      <c r="D13" s="101"/>
      <c r="E13" s="101"/>
      <c r="F13" s="101"/>
      <c r="G13" s="101"/>
      <c r="H13" s="101"/>
      <c r="I13" s="101"/>
      <c r="J13" s="101"/>
      <c r="K13" s="101"/>
      <c r="L13" s="101"/>
      <c r="M13" s="102"/>
      <c r="N13" s="49"/>
    </row>
    <row r="14" spans="1:16" ht="13.5" thickBot="1" x14ac:dyDescent="0.3">
      <c r="A14" s="17" t="s">
        <v>172</v>
      </c>
      <c r="B14" s="19">
        <v>660884</v>
      </c>
      <c r="C14" s="20" t="s">
        <v>47</v>
      </c>
      <c r="D14" s="19">
        <v>351818</v>
      </c>
      <c r="E14" s="20" t="s">
        <v>47</v>
      </c>
      <c r="F14" s="20" t="s">
        <v>47</v>
      </c>
      <c r="G14" s="20" t="s">
        <v>47</v>
      </c>
      <c r="H14" s="19">
        <v>1012701</v>
      </c>
      <c r="I14" s="20" t="s">
        <v>47</v>
      </c>
      <c r="J14" s="20" t="s">
        <v>47</v>
      </c>
      <c r="K14" s="19">
        <v>65131</v>
      </c>
      <c r="L14" s="20" t="s">
        <v>47</v>
      </c>
      <c r="M14" s="19">
        <v>1077833</v>
      </c>
      <c r="N14" s="49"/>
    </row>
    <row r="15" spans="1:16" ht="13.5" thickBot="1" x14ac:dyDescent="0.3">
      <c r="A15" s="17" t="s">
        <v>173</v>
      </c>
      <c r="B15" s="60">
        <v>0</v>
      </c>
      <c r="C15" s="20" t="s">
        <v>47</v>
      </c>
      <c r="D15" s="19">
        <v>304063</v>
      </c>
      <c r="E15" s="20" t="s">
        <v>47</v>
      </c>
      <c r="F15" s="20" t="s">
        <v>47</v>
      </c>
      <c r="G15" s="20" t="s">
        <v>47</v>
      </c>
      <c r="H15" s="19">
        <v>304063</v>
      </c>
      <c r="I15" s="20" t="s">
        <v>47</v>
      </c>
      <c r="J15" s="20">
        <v>283</v>
      </c>
      <c r="K15" s="19">
        <v>16657</v>
      </c>
      <c r="L15" s="20" t="s">
        <v>47</v>
      </c>
      <c r="M15" s="19">
        <v>321004</v>
      </c>
      <c r="N15" s="49"/>
    </row>
    <row r="16" spans="1:16" ht="13.5" thickBot="1" x14ac:dyDescent="0.3">
      <c r="A16" s="17" t="s">
        <v>174</v>
      </c>
      <c r="B16" s="19">
        <v>87307</v>
      </c>
      <c r="C16" s="20" t="s">
        <v>47</v>
      </c>
      <c r="D16" s="20" t="s">
        <v>47</v>
      </c>
      <c r="E16" s="20" t="s">
        <v>47</v>
      </c>
      <c r="F16" s="20" t="s">
        <v>47</v>
      </c>
      <c r="G16" s="20" t="s">
        <v>47</v>
      </c>
      <c r="H16" s="19">
        <v>87307</v>
      </c>
      <c r="I16" s="20" t="s">
        <v>47</v>
      </c>
      <c r="J16" s="20" t="s">
        <v>47</v>
      </c>
      <c r="K16" s="20" t="s">
        <v>47</v>
      </c>
      <c r="L16" s="20" t="s">
        <v>47</v>
      </c>
      <c r="M16" s="19">
        <v>87307</v>
      </c>
      <c r="N16" s="49"/>
      <c r="O16" s="23"/>
    </row>
    <row r="17" spans="1:18" ht="13.5" thickBot="1" x14ac:dyDescent="0.25">
      <c r="A17" s="17" t="s">
        <v>42</v>
      </c>
      <c r="B17" s="20" t="s">
        <v>47</v>
      </c>
      <c r="C17" s="19">
        <v>4186070</v>
      </c>
      <c r="D17" s="19">
        <v>37444</v>
      </c>
      <c r="E17" s="19">
        <v>18787</v>
      </c>
      <c r="F17" s="20" t="s">
        <v>47</v>
      </c>
      <c r="G17" s="20" t="s">
        <v>47</v>
      </c>
      <c r="H17" s="19">
        <v>4242302</v>
      </c>
      <c r="I17" s="20" t="s">
        <v>47</v>
      </c>
      <c r="J17" s="20" t="s">
        <v>47</v>
      </c>
      <c r="K17" s="20" t="s">
        <v>47</v>
      </c>
      <c r="L17" s="20" t="s">
        <v>47</v>
      </c>
      <c r="M17" s="19">
        <v>4242302</v>
      </c>
      <c r="N17" s="50"/>
      <c r="P17" s="49"/>
      <c r="R17" s="28"/>
    </row>
    <row r="18" spans="1:18" ht="13.5" thickBot="1" x14ac:dyDescent="0.3">
      <c r="A18" s="17" t="s">
        <v>175</v>
      </c>
      <c r="B18" s="20">
        <v>0</v>
      </c>
      <c r="C18" s="20" t="s">
        <v>47</v>
      </c>
      <c r="D18" s="19">
        <v>25403</v>
      </c>
      <c r="E18" s="20" t="s">
        <v>47</v>
      </c>
      <c r="F18" s="20" t="s">
        <v>47</v>
      </c>
      <c r="G18" s="19">
        <v>-25346</v>
      </c>
      <c r="H18" s="20">
        <v>56</v>
      </c>
      <c r="I18" s="20" t="s">
        <v>47</v>
      </c>
      <c r="J18" s="20">
        <v>28</v>
      </c>
      <c r="K18" s="20">
        <v>736</v>
      </c>
      <c r="L18" s="20" t="s">
        <v>47</v>
      </c>
      <c r="M18" s="20">
        <v>821</v>
      </c>
      <c r="N18" s="49" t="s">
        <v>36</v>
      </c>
      <c r="O18" s="16" t="s">
        <v>204</v>
      </c>
      <c r="P18" s="49"/>
    </row>
    <row r="19" spans="1:18" ht="13.5" thickBot="1" x14ac:dyDescent="0.3">
      <c r="A19" s="18" t="s">
        <v>48</v>
      </c>
      <c r="B19" s="21">
        <v>56979</v>
      </c>
      <c r="C19" s="22" t="s">
        <v>47</v>
      </c>
      <c r="D19" s="21">
        <v>3434055</v>
      </c>
      <c r="E19" s="21">
        <v>434123</v>
      </c>
      <c r="F19" s="21">
        <v>1557224</v>
      </c>
      <c r="G19" s="21">
        <v>25346</v>
      </c>
      <c r="H19" s="21">
        <v>5847320</v>
      </c>
      <c r="I19" s="22" t="s">
        <v>20</v>
      </c>
      <c r="J19" s="22" t="s">
        <v>20</v>
      </c>
      <c r="K19" s="21">
        <v>4303583</v>
      </c>
      <c r="L19" s="21">
        <v>526260</v>
      </c>
      <c r="M19" s="21">
        <v>10779231</v>
      </c>
      <c r="N19" s="49"/>
      <c r="P19" s="49"/>
    </row>
    <row r="20" spans="1:18" ht="13.5" thickBot="1" x14ac:dyDescent="0.25">
      <c r="A20" s="17" t="s">
        <v>49</v>
      </c>
      <c r="B20" s="20">
        <v>11</v>
      </c>
      <c r="C20" s="20" t="s">
        <v>47</v>
      </c>
      <c r="D20" s="30">
        <v>619799</v>
      </c>
      <c r="E20" s="47">
        <f>SUM('NGL Detail'!B20,'NGL Detail'!C20)</f>
        <v>14696</v>
      </c>
      <c r="F20" s="19">
        <v>240497</v>
      </c>
      <c r="G20" s="20" t="s">
        <v>47</v>
      </c>
      <c r="H20" s="20" t="s">
        <v>164</v>
      </c>
      <c r="I20" s="20" t="s">
        <v>47</v>
      </c>
      <c r="J20" s="20" t="s">
        <v>47</v>
      </c>
      <c r="K20" s="19">
        <v>540265</v>
      </c>
      <c r="L20" s="20" t="s">
        <v>164</v>
      </c>
      <c r="M20" s="19">
        <v>1416602</v>
      </c>
      <c r="N20" s="50" t="s">
        <v>36</v>
      </c>
      <c r="O20" s="23" t="s">
        <v>204</v>
      </c>
      <c r="P20" s="49"/>
    </row>
    <row r="21" spans="1:18" ht="13.5" thickBot="1" x14ac:dyDescent="0.25">
      <c r="A21" s="17" t="s">
        <v>50</v>
      </c>
      <c r="B21" s="19">
        <v>2571</v>
      </c>
      <c r="C21" s="20" t="s">
        <v>47</v>
      </c>
      <c r="D21" s="19">
        <v>136071</v>
      </c>
      <c r="E21" s="47">
        <f>SUM('NGL Detail'!D21,'NGL Detail'!C15-'NGL Detail'!C17-'NGL Detail'!C20,'NGL Detail'!B15-'NGL Detail'!B20-'NGL Detail'!B22)</f>
        <v>229173</v>
      </c>
      <c r="F21" s="20" t="s">
        <v>47</v>
      </c>
      <c r="G21" s="20" t="s">
        <v>47</v>
      </c>
      <c r="H21" s="20" t="s">
        <v>164</v>
      </c>
      <c r="I21" s="19">
        <v>1021</v>
      </c>
      <c r="J21" s="20" t="s">
        <v>47</v>
      </c>
      <c r="K21" s="19">
        <v>520598</v>
      </c>
      <c r="L21" s="20" t="s">
        <v>164</v>
      </c>
      <c r="M21" s="19">
        <v>952734</v>
      </c>
      <c r="N21" s="50" t="s">
        <v>36</v>
      </c>
      <c r="O21" s="16" t="s">
        <v>203</v>
      </c>
      <c r="P21" s="49"/>
    </row>
    <row r="22" spans="1:18" ht="13.5" thickBot="1" x14ac:dyDescent="0.3">
      <c r="A22" s="18" t="s">
        <v>51</v>
      </c>
      <c r="B22" s="21">
        <v>44801</v>
      </c>
      <c r="C22" s="22" t="s">
        <v>47</v>
      </c>
      <c r="D22" s="21">
        <v>2917030</v>
      </c>
      <c r="E22" s="21">
        <v>125618</v>
      </c>
      <c r="F22" s="21">
        <v>1798601</v>
      </c>
      <c r="G22" s="21">
        <v>24287</v>
      </c>
      <c r="H22" s="22" t="s">
        <v>164</v>
      </c>
      <c r="I22" s="22" t="s">
        <v>20</v>
      </c>
      <c r="J22" s="22" t="s">
        <v>20</v>
      </c>
      <c r="K22" s="21">
        <v>3155498</v>
      </c>
      <c r="L22" s="22" t="s">
        <v>164</v>
      </c>
      <c r="M22" s="21">
        <v>8155687</v>
      </c>
      <c r="N22" s="49"/>
      <c r="P22" s="49"/>
    </row>
    <row r="23" spans="1:18" ht="13.5" thickBot="1" x14ac:dyDescent="0.3">
      <c r="A23" s="18" t="s">
        <v>176</v>
      </c>
      <c r="B23" s="21">
        <v>43026</v>
      </c>
      <c r="C23" s="22" t="s">
        <v>47</v>
      </c>
      <c r="D23" s="21">
        <v>1508070</v>
      </c>
      <c r="E23" s="21">
        <v>58009</v>
      </c>
      <c r="F23" s="21">
        <v>711316</v>
      </c>
      <c r="G23" s="21">
        <v>23805</v>
      </c>
      <c r="H23" s="22" t="s">
        <v>164</v>
      </c>
      <c r="I23" s="59">
        <v>79973.467000000004</v>
      </c>
      <c r="J23" s="59">
        <v>19993.923999999999</v>
      </c>
      <c r="K23" s="21">
        <v>265841</v>
      </c>
      <c r="L23" s="22" t="s">
        <v>164</v>
      </c>
      <c r="M23" s="21">
        <v>2699920</v>
      </c>
      <c r="P23" s="49" t="s">
        <v>269</v>
      </c>
    </row>
    <row r="24" spans="1:18" ht="13.5" thickBot="1" x14ac:dyDescent="0.25">
      <c r="A24" s="17" t="s">
        <v>177</v>
      </c>
      <c r="B24" s="19">
        <v>3711</v>
      </c>
      <c r="C24" s="20" t="s">
        <v>47</v>
      </c>
      <c r="D24" s="19">
        <v>810682</v>
      </c>
      <c r="E24" s="19">
        <v>47890</v>
      </c>
      <c r="F24" s="19">
        <v>113453</v>
      </c>
      <c r="G24" s="20" t="s">
        <v>47</v>
      </c>
      <c r="H24" s="20" t="s">
        <v>164</v>
      </c>
      <c r="I24" s="47">
        <f>I23-I25</f>
        <v>9637.4670000000042</v>
      </c>
      <c r="J24" s="20" t="s">
        <v>47</v>
      </c>
      <c r="K24" s="19">
        <v>121186</v>
      </c>
      <c r="L24" s="20" t="s">
        <v>164</v>
      </c>
      <c r="M24" s="19">
        <v>1098701</v>
      </c>
      <c r="N24" s="50" t="s">
        <v>36</v>
      </c>
      <c r="O24" s="27" t="s">
        <v>204</v>
      </c>
      <c r="P24" s="49" t="s">
        <v>293</v>
      </c>
    </row>
    <row r="25" spans="1:18" ht="13.5" thickBot="1" x14ac:dyDescent="0.3">
      <c r="A25" s="17" t="s">
        <v>178</v>
      </c>
      <c r="B25" s="19">
        <v>39315</v>
      </c>
      <c r="C25" s="20" t="s">
        <v>47</v>
      </c>
      <c r="D25" s="19">
        <v>679833</v>
      </c>
      <c r="E25" s="47">
        <f>E30</f>
        <v>10119</v>
      </c>
      <c r="F25" s="19">
        <v>597863</v>
      </c>
      <c r="G25" s="19">
        <v>23805</v>
      </c>
      <c r="H25" s="20" t="s">
        <v>164</v>
      </c>
      <c r="I25" s="19">
        <v>70336</v>
      </c>
      <c r="J25" s="47">
        <v>19993.923999999999</v>
      </c>
      <c r="K25" s="44">
        <f>K23-K24-K29-K30-K32</f>
        <v>109104</v>
      </c>
      <c r="L25" s="20" t="s">
        <v>164</v>
      </c>
      <c r="M25" s="19">
        <v>1487407</v>
      </c>
      <c r="N25" s="49"/>
      <c r="P25" s="49"/>
    </row>
    <row r="26" spans="1:18" ht="13.5" thickBot="1" x14ac:dyDescent="0.3">
      <c r="A26" s="24" t="s">
        <v>179</v>
      </c>
      <c r="B26" s="20">
        <v>0</v>
      </c>
      <c r="C26" s="20" t="s">
        <v>47</v>
      </c>
      <c r="D26" s="19">
        <v>72080</v>
      </c>
      <c r="E26" s="51">
        <v>0</v>
      </c>
      <c r="F26" s="19">
        <v>134187</v>
      </c>
      <c r="G26" s="51">
        <v>0</v>
      </c>
      <c r="H26" s="20" t="s">
        <v>164</v>
      </c>
      <c r="I26" s="20" t="s">
        <v>47</v>
      </c>
      <c r="J26" s="20" t="s">
        <v>47</v>
      </c>
      <c r="K26" s="31">
        <v>0</v>
      </c>
      <c r="L26" s="20" t="s">
        <v>164</v>
      </c>
      <c r="M26" s="19">
        <v>216750</v>
      </c>
      <c r="N26" s="49" t="s">
        <v>3</v>
      </c>
      <c r="O26" s="16" t="s">
        <v>204</v>
      </c>
      <c r="P26" s="49"/>
    </row>
    <row r="27" spans="1:18" ht="13.5" thickBot="1" x14ac:dyDescent="0.3">
      <c r="A27" s="24" t="s">
        <v>180</v>
      </c>
      <c r="B27" s="47">
        <f>B25-SUM(B29,B31)</f>
        <v>18594</v>
      </c>
      <c r="C27" s="20" t="s">
        <v>47</v>
      </c>
      <c r="D27" s="19">
        <v>76816</v>
      </c>
      <c r="E27" s="51">
        <v>0</v>
      </c>
      <c r="F27" s="19">
        <v>30694</v>
      </c>
      <c r="G27" s="20" t="s">
        <v>47</v>
      </c>
      <c r="H27" s="20" t="s">
        <v>164</v>
      </c>
      <c r="I27" s="47">
        <f>I25</f>
        <v>70336</v>
      </c>
      <c r="J27" s="47">
        <f>J25</f>
        <v>19993.923999999999</v>
      </c>
      <c r="K27" s="31">
        <v>0</v>
      </c>
      <c r="L27" s="20" t="s">
        <v>164</v>
      </c>
      <c r="M27" s="19">
        <v>202817</v>
      </c>
      <c r="N27" s="49" t="s">
        <v>1</v>
      </c>
      <c r="O27" s="16" t="s">
        <v>204</v>
      </c>
      <c r="P27" s="49" t="s">
        <v>270</v>
      </c>
    </row>
    <row r="28" spans="1:18" ht="23.25" thickBot="1" x14ac:dyDescent="0.3">
      <c r="A28" s="24" t="s">
        <v>181</v>
      </c>
      <c r="B28" s="51">
        <v>0</v>
      </c>
      <c r="C28" s="20" t="s">
        <v>47</v>
      </c>
      <c r="D28" s="47">
        <f>D25-SUM(D26,D27,D31,D32,D29,D30)</f>
        <v>32205</v>
      </c>
      <c r="E28" s="51">
        <v>0</v>
      </c>
      <c r="F28" s="19">
        <v>184043</v>
      </c>
      <c r="G28" s="20" t="s">
        <v>47</v>
      </c>
      <c r="H28" s="20" t="s">
        <v>164</v>
      </c>
      <c r="I28" s="51">
        <v>0</v>
      </c>
      <c r="J28" s="20" t="s">
        <v>47</v>
      </c>
      <c r="K28" s="31">
        <v>0</v>
      </c>
      <c r="L28" s="20" t="s">
        <v>164</v>
      </c>
      <c r="M28" s="19">
        <v>229821</v>
      </c>
      <c r="N28" s="49" t="s">
        <v>3</v>
      </c>
      <c r="O28" s="16" t="s">
        <v>204</v>
      </c>
      <c r="P28" s="49" t="s">
        <v>229</v>
      </c>
    </row>
    <row r="29" spans="1:18" ht="13.5" thickBot="1" x14ac:dyDescent="0.25">
      <c r="A29" s="24" t="s">
        <v>182</v>
      </c>
      <c r="B29" s="19">
        <v>20721</v>
      </c>
      <c r="C29" s="20" t="s">
        <v>47</v>
      </c>
      <c r="D29" s="19">
        <v>8603</v>
      </c>
      <c r="E29" s="51">
        <v>0</v>
      </c>
      <c r="F29" s="19">
        <v>7587</v>
      </c>
      <c r="G29" s="20" t="s">
        <v>47</v>
      </c>
      <c r="H29" s="20" t="s">
        <v>164</v>
      </c>
      <c r="I29" s="51">
        <v>0</v>
      </c>
      <c r="J29" s="20" t="s">
        <v>47</v>
      </c>
      <c r="K29" s="19">
        <v>14898</v>
      </c>
      <c r="L29" s="20" t="s">
        <v>164</v>
      </c>
      <c r="M29" s="19">
        <v>53917</v>
      </c>
      <c r="N29" s="50" t="s">
        <v>38</v>
      </c>
      <c r="O29" s="16" t="s">
        <v>204</v>
      </c>
      <c r="P29" s="49"/>
    </row>
    <row r="30" spans="1:18" ht="13.5" thickBot="1" x14ac:dyDescent="0.25">
      <c r="A30" s="24" t="s">
        <v>183</v>
      </c>
      <c r="B30" s="20" t="s">
        <v>47</v>
      </c>
      <c r="C30" s="20" t="s">
        <v>47</v>
      </c>
      <c r="D30" s="47">
        <f>'Sector Tables'!E74*10^3</f>
        <v>61300</v>
      </c>
      <c r="E30" s="47">
        <f>E23-E24</f>
        <v>10119</v>
      </c>
      <c r="F30" s="19">
        <v>18454</v>
      </c>
      <c r="G30" s="20" t="s">
        <v>47</v>
      </c>
      <c r="H30" s="20" t="s">
        <v>164</v>
      </c>
      <c r="I30" s="20" t="s">
        <v>47</v>
      </c>
      <c r="J30" s="20" t="s">
        <v>47</v>
      </c>
      <c r="K30" s="20">
        <v>955</v>
      </c>
      <c r="L30" s="20" t="s">
        <v>164</v>
      </c>
      <c r="M30" s="19">
        <v>79018</v>
      </c>
      <c r="N30" s="50" t="s">
        <v>36</v>
      </c>
      <c r="O30" s="16" t="s">
        <v>204</v>
      </c>
      <c r="P30" s="49" t="s">
        <v>228</v>
      </c>
    </row>
    <row r="31" spans="1:18" ht="13.5" thickBot="1" x14ac:dyDescent="0.3">
      <c r="A31" s="24" t="s">
        <v>184</v>
      </c>
      <c r="B31" s="20">
        <v>0</v>
      </c>
      <c r="C31" s="20" t="s">
        <v>47</v>
      </c>
      <c r="D31" s="19">
        <v>208096</v>
      </c>
      <c r="E31" s="51">
        <v>0</v>
      </c>
      <c r="F31" s="19">
        <v>73030</v>
      </c>
      <c r="G31" s="19">
        <v>11663</v>
      </c>
      <c r="H31" s="20" t="s">
        <v>164</v>
      </c>
      <c r="I31" s="20" t="s">
        <v>47</v>
      </c>
      <c r="J31" s="20" t="s">
        <v>47</v>
      </c>
      <c r="K31" s="47">
        <f>K25</f>
        <v>109104</v>
      </c>
      <c r="L31" s="20" t="s">
        <v>164</v>
      </c>
      <c r="M31" s="19">
        <v>295181</v>
      </c>
      <c r="N31" s="49" t="s">
        <v>2</v>
      </c>
      <c r="O31" s="16" t="s">
        <v>204</v>
      </c>
      <c r="P31" s="49" t="s">
        <v>230</v>
      </c>
    </row>
    <row r="32" spans="1:18" ht="13.5" thickBot="1" x14ac:dyDescent="0.3">
      <c r="A32" s="24" t="s">
        <v>185</v>
      </c>
      <c r="B32" s="19">
        <v>3502</v>
      </c>
      <c r="C32" s="20" t="s">
        <v>47</v>
      </c>
      <c r="D32" s="19">
        <v>220733</v>
      </c>
      <c r="E32" s="51">
        <v>0</v>
      </c>
      <c r="F32" s="19">
        <v>149869</v>
      </c>
      <c r="G32" s="47">
        <f>G25-G31</f>
        <v>12142</v>
      </c>
      <c r="H32" s="20" t="s">
        <v>164</v>
      </c>
      <c r="I32" s="20">
        <v>68</v>
      </c>
      <c r="J32" s="20" t="s">
        <v>47</v>
      </c>
      <c r="K32" s="19">
        <v>19698</v>
      </c>
      <c r="L32" s="20" t="s">
        <v>164</v>
      </c>
      <c r="M32" s="19">
        <v>409904</v>
      </c>
      <c r="N32" s="49" t="s">
        <v>3</v>
      </c>
      <c r="O32" s="16" t="s">
        <v>204</v>
      </c>
      <c r="P32" s="49"/>
    </row>
    <row r="33" spans="1:17" ht="23.25" thickBot="1" x14ac:dyDescent="0.3">
      <c r="A33" s="17" t="s">
        <v>186</v>
      </c>
      <c r="B33" s="20" t="s">
        <v>47</v>
      </c>
      <c r="C33" s="20" t="s">
        <v>47</v>
      </c>
      <c r="D33" s="20" t="s">
        <v>21</v>
      </c>
      <c r="E33" s="20" t="s">
        <v>47</v>
      </c>
      <c r="F33" s="20" t="s">
        <v>47</v>
      </c>
      <c r="G33" s="20" t="s">
        <v>47</v>
      </c>
      <c r="H33" s="20" t="s">
        <v>164</v>
      </c>
      <c r="I33" s="20" t="s">
        <v>47</v>
      </c>
      <c r="J33" s="20" t="s">
        <v>47</v>
      </c>
      <c r="K33" s="31">
        <v>0</v>
      </c>
      <c r="L33" s="20" t="s">
        <v>164</v>
      </c>
      <c r="M33" s="19">
        <v>21838</v>
      </c>
      <c r="N33" s="49" t="s">
        <v>3</v>
      </c>
      <c r="O33" s="16" t="s">
        <v>204</v>
      </c>
      <c r="P33" s="49"/>
    </row>
    <row r="34" spans="1:17" ht="13.5" thickBot="1" x14ac:dyDescent="0.3">
      <c r="A34" s="17" t="s">
        <v>187</v>
      </c>
      <c r="B34" s="20" t="s">
        <v>47</v>
      </c>
      <c r="C34" s="20" t="s">
        <v>47</v>
      </c>
      <c r="D34" s="19">
        <v>17555</v>
      </c>
      <c r="E34" s="31" t="s">
        <v>20</v>
      </c>
      <c r="F34" s="20" t="s">
        <v>47</v>
      </c>
      <c r="G34" s="20" t="s">
        <v>47</v>
      </c>
      <c r="H34" s="20" t="s">
        <v>164</v>
      </c>
      <c r="I34" s="20" t="s">
        <v>47</v>
      </c>
      <c r="J34" s="20" t="s">
        <v>47</v>
      </c>
      <c r="K34" s="19">
        <v>71092</v>
      </c>
      <c r="L34" s="20" t="s">
        <v>164</v>
      </c>
      <c r="M34" s="19">
        <v>91973</v>
      </c>
      <c r="N34" s="49" t="s">
        <v>3</v>
      </c>
      <c r="O34" s="16" t="s">
        <v>204</v>
      </c>
      <c r="P34" s="49"/>
    </row>
    <row r="35" spans="1:17" ht="13.5" thickBot="1" x14ac:dyDescent="0.3">
      <c r="A35" s="18" t="s">
        <v>188</v>
      </c>
      <c r="B35" s="22" t="s">
        <v>47</v>
      </c>
      <c r="C35" s="22" t="s">
        <v>47</v>
      </c>
      <c r="D35" s="21">
        <v>167166</v>
      </c>
      <c r="E35" s="21">
        <v>10599</v>
      </c>
      <c r="F35" s="21">
        <v>18568</v>
      </c>
      <c r="G35" s="22" t="s">
        <v>47</v>
      </c>
      <c r="H35" s="22" t="s">
        <v>164</v>
      </c>
      <c r="I35" s="22" t="s">
        <v>47</v>
      </c>
      <c r="J35" s="22" t="s">
        <v>47</v>
      </c>
      <c r="K35" s="21">
        <v>2496118</v>
      </c>
      <c r="L35" s="22" t="s">
        <v>164</v>
      </c>
      <c r="M35" s="21">
        <v>2692451</v>
      </c>
      <c r="N35" s="49"/>
      <c r="P35" s="49"/>
    </row>
    <row r="36" spans="1:17" ht="13.5" thickBot="1" x14ac:dyDescent="0.3">
      <c r="A36" s="17" t="s">
        <v>189</v>
      </c>
      <c r="B36" s="20" t="s">
        <v>47</v>
      </c>
      <c r="C36" s="20" t="s">
        <v>47</v>
      </c>
      <c r="D36" s="20" t="s">
        <v>47</v>
      </c>
      <c r="E36" s="20" t="s">
        <v>47</v>
      </c>
      <c r="F36" s="20" t="s">
        <v>47</v>
      </c>
      <c r="G36" s="20" t="s">
        <v>47</v>
      </c>
      <c r="H36" s="20" t="s">
        <v>164</v>
      </c>
      <c r="I36" s="20" t="s">
        <v>47</v>
      </c>
      <c r="J36" s="20" t="s">
        <v>47</v>
      </c>
      <c r="K36" s="19">
        <v>95183</v>
      </c>
      <c r="L36" s="20" t="s">
        <v>164</v>
      </c>
      <c r="M36" s="19">
        <v>95183</v>
      </c>
      <c r="N36" s="49"/>
      <c r="P36" s="49"/>
    </row>
    <row r="37" spans="1:17" ht="13.5" thickBot="1" x14ac:dyDescent="0.3">
      <c r="A37" s="17" t="s">
        <v>190</v>
      </c>
      <c r="B37" s="20" t="s">
        <v>47</v>
      </c>
      <c r="C37" s="20" t="s">
        <v>47</v>
      </c>
      <c r="D37" s="20" t="s">
        <v>47</v>
      </c>
      <c r="E37" s="20" t="s">
        <v>47</v>
      </c>
      <c r="F37" s="20" t="s">
        <v>47</v>
      </c>
      <c r="G37" s="20" t="s">
        <v>47</v>
      </c>
      <c r="H37" s="20" t="s">
        <v>164</v>
      </c>
      <c r="I37" s="20" t="s">
        <v>47</v>
      </c>
      <c r="J37" s="20" t="s">
        <v>47</v>
      </c>
      <c r="K37" s="19">
        <v>249222</v>
      </c>
      <c r="L37" s="20" t="s">
        <v>164</v>
      </c>
      <c r="M37" s="19">
        <v>249222</v>
      </c>
      <c r="N37" s="49"/>
      <c r="P37" s="49"/>
      <c r="Q37" s="29"/>
    </row>
    <row r="38" spans="1:17" ht="13.5" thickBot="1" x14ac:dyDescent="0.3">
      <c r="A38" s="24" t="s">
        <v>191</v>
      </c>
      <c r="B38" s="20" t="s">
        <v>47</v>
      </c>
      <c r="C38" s="20" t="s">
        <v>47</v>
      </c>
      <c r="D38" s="20" t="s">
        <v>47</v>
      </c>
      <c r="E38" s="20" t="s">
        <v>47</v>
      </c>
      <c r="F38" s="20" t="s">
        <v>47</v>
      </c>
      <c r="G38" s="20" t="s">
        <v>47</v>
      </c>
      <c r="H38" s="20" t="s">
        <v>164</v>
      </c>
      <c r="I38" s="20" t="s">
        <v>47</v>
      </c>
      <c r="J38" s="20" t="s">
        <v>47</v>
      </c>
      <c r="K38" s="19">
        <v>211396</v>
      </c>
      <c r="L38" s="20" t="s">
        <v>164</v>
      </c>
      <c r="M38" s="19">
        <v>211396</v>
      </c>
      <c r="N38" s="49"/>
      <c r="P38" s="49"/>
    </row>
    <row r="39" spans="1:17" ht="13.5" thickBot="1" x14ac:dyDescent="0.3">
      <c r="A39" s="24" t="s">
        <v>192</v>
      </c>
      <c r="B39" s="20" t="s">
        <v>47</v>
      </c>
      <c r="C39" s="20" t="s">
        <v>47</v>
      </c>
      <c r="D39" s="20" t="s">
        <v>47</v>
      </c>
      <c r="E39" s="20" t="s">
        <v>47</v>
      </c>
      <c r="F39" s="20" t="s">
        <v>47</v>
      </c>
      <c r="G39" s="20" t="s">
        <v>47</v>
      </c>
      <c r="H39" s="20" t="s">
        <v>164</v>
      </c>
      <c r="I39" s="20" t="s">
        <v>47</v>
      </c>
      <c r="J39" s="20" t="s">
        <v>47</v>
      </c>
      <c r="K39" s="19">
        <v>37827</v>
      </c>
      <c r="L39" s="20" t="s">
        <v>164</v>
      </c>
      <c r="M39" s="19">
        <v>37827</v>
      </c>
      <c r="N39" s="49"/>
      <c r="P39" s="49"/>
    </row>
    <row r="40" spans="1:17" ht="13.5" thickBot="1" x14ac:dyDescent="0.3">
      <c r="A40" s="17" t="s">
        <v>193</v>
      </c>
      <c r="B40" s="20" t="s">
        <v>47</v>
      </c>
      <c r="C40" s="20" t="s">
        <v>47</v>
      </c>
      <c r="D40" s="20" t="s">
        <v>47</v>
      </c>
      <c r="E40" s="20" t="s">
        <v>47</v>
      </c>
      <c r="F40" s="20" t="s">
        <v>47</v>
      </c>
      <c r="G40" s="20" t="s">
        <v>47</v>
      </c>
      <c r="H40" s="20" t="s">
        <v>164</v>
      </c>
      <c r="I40" s="20" t="s">
        <v>47</v>
      </c>
      <c r="J40" s="20" t="s">
        <v>47</v>
      </c>
      <c r="K40" s="19">
        <v>69362</v>
      </c>
      <c r="L40" s="20" t="s">
        <v>164</v>
      </c>
      <c r="M40" s="19">
        <v>69362</v>
      </c>
      <c r="N40" s="49"/>
      <c r="P40" s="49"/>
    </row>
    <row r="41" spans="1:17" ht="13.5" thickBot="1" x14ac:dyDescent="0.3">
      <c r="A41" s="24" t="s">
        <v>194</v>
      </c>
      <c r="B41" s="20" t="s">
        <v>47</v>
      </c>
      <c r="C41" s="20" t="s">
        <v>47</v>
      </c>
      <c r="D41" s="20" t="s">
        <v>47</v>
      </c>
      <c r="E41" s="20" t="s">
        <v>47</v>
      </c>
      <c r="F41" s="20" t="s">
        <v>47</v>
      </c>
      <c r="G41" s="20" t="s">
        <v>47</v>
      </c>
      <c r="H41" s="20" t="s">
        <v>164</v>
      </c>
      <c r="I41" s="20" t="s">
        <v>47</v>
      </c>
      <c r="J41" s="20" t="s">
        <v>47</v>
      </c>
      <c r="K41" s="19">
        <v>61331</v>
      </c>
      <c r="L41" s="20" t="s">
        <v>164</v>
      </c>
      <c r="M41" s="19">
        <v>61331</v>
      </c>
      <c r="N41" s="49"/>
      <c r="P41" s="49"/>
    </row>
    <row r="42" spans="1:17" ht="13.5" thickBot="1" x14ac:dyDescent="0.3">
      <c r="A42" s="24" t="s">
        <v>195</v>
      </c>
      <c r="B42" s="20" t="s">
        <v>47</v>
      </c>
      <c r="C42" s="20" t="s">
        <v>47</v>
      </c>
      <c r="D42" s="20" t="s">
        <v>47</v>
      </c>
      <c r="E42" s="20" t="s">
        <v>47</v>
      </c>
      <c r="F42" s="20" t="s">
        <v>47</v>
      </c>
      <c r="G42" s="20" t="s">
        <v>47</v>
      </c>
      <c r="H42" s="20" t="s">
        <v>164</v>
      </c>
      <c r="I42" s="20" t="s">
        <v>47</v>
      </c>
      <c r="J42" s="20" t="s">
        <v>47</v>
      </c>
      <c r="K42" s="19">
        <v>8032</v>
      </c>
      <c r="L42" s="20" t="s">
        <v>164</v>
      </c>
      <c r="M42" s="19">
        <v>8032</v>
      </c>
      <c r="N42" s="49"/>
      <c r="P42" s="49"/>
    </row>
    <row r="43" spans="1:17" ht="13.5" thickBot="1" x14ac:dyDescent="0.3">
      <c r="A43" s="17" t="s">
        <v>196</v>
      </c>
      <c r="B43" s="20" t="s">
        <v>47</v>
      </c>
      <c r="C43" s="20" t="s">
        <v>47</v>
      </c>
      <c r="D43" s="19">
        <v>163248</v>
      </c>
      <c r="E43" s="20" t="s">
        <v>47</v>
      </c>
      <c r="F43" s="19">
        <v>14762</v>
      </c>
      <c r="G43" s="20" t="s">
        <v>47</v>
      </c>
      <c r="H43" s="20" t="s">
        <v>164</v>
      </c>
      <c r="I43" s="20" t="s">
        <v>47</v>
      </c>
      <c r="J43" s="20" t="s">
        <v>47</v>
      </c>
      <c r="K43" s="20">
        <v>327</v>
      </c>
      <c r="L43" s="20" t="s">
        <v>164</v>
      </c>
      <c r="M43" s="19">
        <v>178336</v>
      </c>
      <c r="N43" s="49" t="s">
        <v>36</v>
      </c>
      <c r="O43" s="16" t="s">
        <v>204</v>
      </c>
      <c r="P43" s="49"/>
    </row>
    <row r="44" spans="1:17" ht="13.5" thickBot="1" x14ac:dyDescent="0.3">
      <c r="A44" s="17" t="s">
        <v>197</v>
      </c>
      <c r="B44" s="20" t="s">
        <v>47</v>
      </c>
      <c r="C44" s="20" t="s">
        <v>47</v>
      </c>
      <c r="D44" s="19">
        <v>1764</v>
      </c>
      <c r="E44" s="19">
        <v>10599</v>
      </c>
      <c r="F44" s="19">
        <v>3806</v>
      </c>
      <c r="G44" s="20" t="s">
        <v>47</v>
      </c>
      <c r="H44" s="20" t="s">
        <v>164</v>
      </c>
      <c r="I44" s="20" t="s">
        <v>47</v>
      </c>
      <c r="J44" s="20" t="s">
        <v>47</v>
      </c>
      <c r="K44" s="19">
        <v>419400</v>
      </c>
      <c r="L44" s="20" t="s">
        <v>164</v>
      </c>
      <c r="M44" s="19">
        <v>435569</v>
      </c>
      <c r="N44" s="49"/>
      <c r="P44" s="49"/>
    </row>
    <row r="45" spans="1:17" ht="13.5" thickBot="1" x14ac:dyDescent="0.3">
      <c r="A45" s="17" t="s">
        <v>198</v>
      </c>
      <c r="B45" s="20" t="s">
        <v>47</v>
      </c>
      <c r="C45" s="20" t="s">
        <v>47</v>
      </c>
      <c r="D45" s="19">
        <v>2155</v>
      </c>
      <c r="E45" s="20" t="s">
        <v>47</v>
      </c>
      <c r="F45" s="20" t="s">
        <v>47</v>
      </c>
      <c r="G45" s="20" t="s">
        <v>47</v>
      </c>
      <c r="H45" s="20" t="s">
        <v>164</v>
      </c>
      <c r="I45" s="20" t="s">
        <v>47</v>
      </c>
      <c r="J45" s="20" t="s">
        <v>47</v>
      </c>
      <c r="K45" s="19">
        <v>1662623</v>
      </c>
      <c r="L45" s="20" t="s">
        <v>164</v>
      </c>
      <c r="M45" s="19">
        <v>1664778</v>
      </c>
      <c r="N45" s="49"/>
      <c r="P45" s="49"/>
    </row>
    <row r="46" spans="1:17" ht="13.5" thickBot="1" x14ac:dyDescent="0.3">
      <c r="A46" s="17" t="s">
        <v>62</v>
      </c>
      <c r="B46" s="20" t="s">
        <v>47</v>
      </c>
      <c r="C46" s="20" t="s">
        <v>47</v>
      </c>
      <c r="D46" s="19">
        <v>39125</v>
      </c>
      <c r="E46" s="19">
        <v>8895</v>
      </c>
      <c r="F46" s="19">
        <v>35022</v>
      </c>
      <c r="G46" s="20">
        <v>3</v>
      </c>
      <c r="H46" s="20" t="s">
        <v>164</v>
      </c>
      <c r="I46" s="20" t="s">
        <v>47</v>
      </c>
      <c r="J46" s="20" t="s">
        <v>47</v>
      </c>
      <c r="K46" s="19">
        <v>198325</v>
      </c>
      <c r="L46" s="20" t="s">
        <v>164</v>
      </c>
      <c r="M46" s="19">
        <v>281369</v>
      </c>
      <c r="N46" s="49" t="s">
        <v>4</v>
      </c>
      <c r="O46" s="16" t="s">
        <v>204</v>
      </c>
      <c r="P46" s="49"/>
    </row>
    <row r="47" spans="1:17" ht="13.5" thickBot="1" x14ac:dyDescent="0.3">
      <c r="A47" s="17" t="s">
        <v>199</v>
      </c>
      <c r="B47" s="20">
        <v>305</v>
      </c>
      <c r="C47" s="20" t="s">
        <v>47</v>
      </c>
      <c r="D47" s="19">
        <v>689772</v>
      </c>
      <c r="E47" s="19">
        <v>14005</v>
      </c>
      <c r="F47" s="19">
        <v>608457</v>
      </c>
      <c r="G47" s="20">
        <v>0</v>
      </c>
      <c r="H47" s="20" t="s">
        <v>164</v>
      </c>
      <c r="I47" s="20" t="s">
        <v>47</v>
      </c>
      <c r="J47" s="20" t="s">
        <v>47</v>
      </c>
      <c r="K47" s="19">
        <v>69446</v>
      </c>
      <c r="L47" s="20" t="s">
        <v>164</v>
      </c>
      <c r="M47" s="19">
        <v>1381986</v>
      </c>
      <c r="N47" s="49"/>
      <c r="P47" s="49"/>
    </row>
    <row r="48" spans="1:17" ht="13.5" thickBot="1" x14ac:dyDescent="0.3">
      <c r="A48" s="17" t="s">
        <v>200</v>
      </c>
      <c r="B48" s="20" t="s">
        <v>47</v>
      </c>
      <c r="C48" s="20" t="s">
        <v>47</v>
      </c>
      <c r="D48" s="19">
        <v>23260</v>
      </c>
      <c r="E48" s="20" t="s">
        <v>21</v>
      </c>
      <c r="F48" s="19">
        <v>60712</v>
      </c>
      <c r="G48" s="20">
        <v>275</v>
      </c>
      <c r="H48" s="20" t="s">
        <v>164</v>
      </c>
      <c r="I48" s="20" t="s">
        <v>47</v>
      </c>
      <c r="J48" s="20" t="s">
        <v>47</v>
      </c>
      <c r="K48" s="19">
        <v>49905</v>
      </c>
      <c r="L48" s="20" t="s">
        <v>164</v>
      </c>
      <c r="M48" s="19">
        <v>134152</v>
      </c>
      <c r="N48" s="49"/>
      <c r="P48" s="49"/>
    </row>
    <row r="49" spans="1:16" ht="13.5" thickBot="1" x14ac:dyDescent="0.3">
      <c r="A49" s="17" t="s">
        <v>201</v>
      </c>
      <c r="B49" s="20" t="s">
        <v>20</v>
      </c>
      <c r="C49" s="20" t="s">
        <v>47</v>
      </c>
      <c r="D49" s="19">
        <v>489636</v>
      </c>
      <c r="E49" s="19">
        <v>34111</v>
      </c>
      <c r="F49" s="19">
        <v>364525</v>
      </c>
      <c r="G49" s="20">
        <v>204</v>
      </c>
      <c r="H49" s="20" t="s">
        <v>164</v>
      </c>
      <c r="I49" s="20" t="s">
        <v>47</v>
      </c>
      <c r="J49" s="20" t="s">
        <v>47</v>
      </c>
      <c r="K49" s="19">
        <v>75864</v>
      </c>
      <c r="L49" s="20" t="s">
        <v>164</v>
      </c>
      <c r="M49" s="19">
        <v>965809</v>
      </c>
      <c r="N49" s="49"/>
      <c r="P49" s="49"/>
    </row>
    <row r="50" spans="1:16" ht="13.5" thickBot="1" x14ac:dyDescent="0.3">
      <c r="A50" s="17" t="s">
        <v>202</v>
      </c>
      <c r="B50" s="25" t="s">
        <v>20</v>
      </c>
      <c r="C50" s="25" t="s">
        <v>47</v>
      </c>
      <c r="D50" s="25" t="s">
        <v>21</v>
      </c>
      <c r="E50" s="25">
        <v>3</v>
      </c>
      <c r="F50" s="25" t="s">
        <v>21</v>
      </c>
      <c r="G50" s="26">
        <v>1059</v>
      </c>
      <c r="H50" s="25" t="s">
        <v>164</v>
      </c>
      <c r="I50" s="25" t="s">
        <v>47</v>
      </c>
      <c r="J50" s="25" t="s">
        <v>47</v>
      </c>
      <c r="K50" s="25" t="s">
        <v>20</v>
      </c>
      <c r="L50" s="25" t="s">
        <v>164</v>
      </c>
      <c r="M50" s="26">
        <v>-146059</v>
      </c>
      <c r="N50" s="49"/>
      <c r="P50" s="49"/>
    </row>
    <row r="51" spans="1:16" x14ac:dyDescent="0.25">
      <c r="P51" s="49"/>
    </row>
    <row r="52" spans="1:16" x14ac:dyDescent="0.25">
      <c r="B52" s="23" t="s">
        <v>67</v>
      </c>
      <c r="C52" s="23"/>
      <c r="D52" s="23" t="s">
        <v>29</v>
      </c>
      <c r="E52" s="23" t="s">
        <v>29</v>
      </c>
      <c r="F52" s="23"/>
      <c r="G52" s="23" t="s">
        <v>33</v>
      </c>
      <c r="I52" s="23" t="s">
        <v>67</v>
      </c>
      <c r="J52" s="23" t="s">
        <v>29</v>
      </c>
      <c r="K52" s="23" t="s">
        <v>31</v>
      </c>
      <c r="L52" s="23"/>
      <c r="P52" s="49"/>
    </row>
    <row r="53" spans="1:16" x14ac:dyDescent="0.25">
      <c r="P53" s="49"/>
    </row>
  </sheetData>
  <mergeCells count="3">
    <mergeCell ref="B2:M2"/>
    <mergeCell ref="B3:M3"/>
    <mergeCell ref="B13:M1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workbookViewId="0">
      <selection activeCell="E5" sqref="E5"/>
    </sheetView>
  </sheetViews>
  <sheetFormatPr defaultColWidth="8.7109375" defaultRowHeight="15" x14ac:dyDescent="0.25"/>
  <cols>
    <col min="1" max="1" width="36.7109375" style="4" customWidth="1"/>
    <col min="2" max="2" width="15.140625" style="4" customWidth="1"/>
    <col min="3" max="3" width="19.140625" style="4" customWidth="1"/>
    <col min="4" max="4" width="12" style="4" customWidth="1"/>
    <col min="5" max="5" width="11.5703125" style="4" customWidth="1"/>
    <col min="6" max="6" width="10.42578125" style="4" customWidth="1"/>
    <col min="7" max="7" width="17.140625" style="4" customWidth="1"/>
    <col min="8" max="16384" width="8.7109375" style="4"/>
  </cols>
  <sheetData>
    <row r="1" spans="1:10" x14ac:dyDescent="0.25">
      <c r="A1" s="4" t="s">
        <v>69</v>
      </c>
      <c r="B1" s="4" t="s">
        <v>67</v>
      </c>
      <c r="C1" s="4" t="s">
        <v>31</v>
      </c>
      <c r="D1" s="4" t="s">
        <v>29</v>
      </c>
      <c r="E1" s="4" t="s">
        <v>30</v>
      </c>
      <c r="F1" s="4" t="s">
        <v>33</v>
      </c>
      <c r="G1" s="4" t="s">
        <v>32</v>
      </c>
    </row>
    <row r="2" spans="1:10" x14ac:dyDescent="0.25">
      <c r="A2" s="4" t="s">
        <v>38</v>
      </c>
      <c r="B2" s="64">
        <f>SUM(SUMIF('2015 Energy Use'!$N$15:$N$50,'Aggregated Fuel Use'!A2,'2015 Energy Use'!$B$15:$B$50),SUMIF('2015 Energy Use'!$N$15:$N$50,'Aggregated Fuel Use'!A2,'2015 Energy Use'!$I$15:$I$50))</f>
        <v>20721</v>
      </c>
      <c r="C2" s="4">
        <f>SUM(SUMIF('2015 Energy Use'!$N$15:$N$49,'Aggregated Fuel Use'!A2,'2015 Energy Use'!$C$15:$C$50),SUMIF('2015 Energy Use'!$N$15:$N$50,'Aggregated Fuel Use'!A2,'2015 Energy Use'!$K$15:$K$50))</f>
        <v>14898</v>
      </c>
      <c r="D2" s="4">
        <f>SUM(SUMIF('2015 Energy Use'!$N$15:$N$50,'Aggregated Fuel Use'!A2,'2015 Energy Use'!$D$15:$D$50),SUMIF('2015 Energy Use'!$N$15:$N$50,'Aggregated Fuel Use'!A2,'2015 Energy Use'!$E$15:$E$50),SUMIF('2015 Energy Use'!$N$15:$N$50,'Aggregated Fuel Use'!A2,'2015 Energy Use'!$J$15:$J$50))</f>
        <v>8603</v>
      </c>
      <c r="E2" s="64">
        <f>SUMIF('2015 Energy Use'!$N$24:$N$46,'Aggregated Fuel Use'!A2,'2015 Energy Use'!$F$24:$F$46)</f>
        <v>7587</v>
      </c>
      <c r="F2" s="4">
        <f>SUM(SUMIF('2015 Energy Use'!$N$4:$N$50,$A2,'2015 Energy Use'!$G$4:$G$50))</f>
        <v>0</v>
      </c>
      <c r="G2" s="4">
        <v>0</v>
      </c>
    </row>
    <row r="3" spans="1:10" x14ac:dyDescent="0.25">
      <c r="A3" s="15" t="s">
        <v>37</v>
      </c>
      <c r="B3" s="64">
        <f>SUM(SUMIF('2015 Energy Use'!$N$15:$N$50,'Aggregated Fuel Use'!A3,'2015 Energy Use'!$B$15:$B$50),SUMIF('2015 Energy Use'!$N$15:$N$50,'Aggregated Fuel Use'!A3,'2015 Energy Use'!$I$15:$I$50))</f>
        <v>0</v>
      </c>
      <c r="C3" s="58">
        <f>SUM(SUMIF('2015 Energy Use'!$N$15:$N$49,'Aggregated Fuel Use'!A3,'2015 Energy Use'!$C$15:$C$50),SUMIF('2015 Energy Use'!$N$15:$N$50,'Aggregated Fuel Use'!A3,'2015 Energy Use'!$K$15:$K$50))</f>
        <v>109104</v>
      </c>
      <c r="D3" s="58">
        <f>SUM(SUMIF('2015 Energy Use'!$N$15:$N$50,'Aggregated Fuel Use'!A3,'2015 Energy Use'!$D$15:$D$50),SUMIF('2015 Energy Use'!$N$15:$N$50,'Aggregated Fuel Use'!A3,'2015 Energy Use'!$E$15:$E$50),SUMIF('2015 Energy Use'!$N$15:$N$50,'Aggregated Fuel Use'!A3,'2015 Energy Use'!$J$15:$J$50))</f>
        <v>208096</v>
      </c>
      <c r="E3" s="64">
        <f>SUMIF('2015 Energy Use'!$N$24:$N$46,'Aggregated Fuel Use'!A3,'2015 Energy Use'!$F$24:$F$46)</f>
        <v>73030</v>
      </c>
      <c r="F3" s="4">
        <f>SUM(SUMIF('2015 Energy Use'!$N$4:$N$50,$A3,'2015 Energy Use'!$G$4:$G$50))</f>
        <v>11663</v>
      </c>
      <c r="G3" s="4">
        <v>0</v>
      </c>
    </row>
    <row r="4" spans="1:10" x14ac:dyDescent="0.25">
      <c r="A4" s="4" t="s">
        <v>39</v>
      </c>
      <c r="B4" s="64">
        <f>SUM(SUMIF('2015 Energy Use'!$N$15:$N$50,'Aggregated Fuel Use'!A4,'2015 Energy Use'!$B$15:$B$50),SUMIF('2015 Energy Use'!$N$15:$N$50,'Aggregated Fuel Use'!A4,'2015 Energy Use'!$I$15:$I$50))</f>
        <v>88930</v>
      </c>
      <c r="C4" s="58">
        <f>SUM(SUMIF('2015 Energy Use'!$N$15:$N$49,'Aggregated Fuel Use'!A4,'2015 Energy Use'!$C$15:$C$50),SUMIF('2015 Energy Use'!$N$15:$N$50,'Aggregated Fuel Use'!A4,'2015 Energy Use'!$K$15:$K$50))</f>
        <v>0</v>
      </c>
      <c r="D4" s="58">
        <f>SUM(SUMIF('2015 Energy Use'!$N$15:$N$50,'Aggregated Fuel Use'!A4,'2015 Energy Use'!$D$15:$D$50),SUMIF('2015 Energy Use'!$N$15:$N$50,'Aggregated Fuel Use'!A4,'2015 Energy Use'!$E$15:$E$50),SUMIF('2015 Energy Use'!$N$15:$N$50,'Aggregated Fuel Use'!A4,'2015 Energy Use'!$J$15:$J$50))</f>
        <v>96809.923999999999</v>
      </c>
      <c r="E4" s="64">
        <f>SUMIF('2015 Energy Use'!$N$24:$N$46,'Aggregated Fuel Use'!A4,'2015 Energy Use'!$F$24:$F$46)</f>
        <v>30694</v>
      </c>
      <c r="F4" s="4">
        <f>SUM(SUMIF('2015 Energy Use'!$N$4:$N$50,$A4,'2015 Energy Use'!$G$4:$G$50))</f>
        <v>0</v>
      </c>
      <c r="G4" s="4">
        <v>0</v>
      </c>
    </row>
    <row r="5" spans="1:10" x14ac:dyDescent="0.25">
      <c r="A5" s="4" t="s">
        <v>36</v>
      </c>
      <c r="B5" s="64">
        <f>SUM(SUMIF('2015 Energy Use'!$N$15:$N$50,'Aggregated Fuel Use'!A5,'2015 Energy Use'!$B$15:$B$50),SUMIF('2015 Energy Use'!$N$15:$N$50,'Aggregated Fuel Use'!A5,'2015 Energy Use'!$I$15:$I$50))-B9</f>
        <v>13251.467000000004</v>
      </c>
      <c r="C5" s="58">
        <f>SUM(SUMIF('2015 Energy Use'!$N$15:$N$49,'Aggregated Fuel Use'!A5,'2015 Energy Use'!$C$15:$C$50),SUMIF('2015 Energy Use'!$N$15:$N$50,'Aggregated Fuel Use'!A5,'2015 Energy Use'!$K$15:$K$50))-C9</f>
        <v>777067</v>
      </c>
      <c r="D5" s="58">
        <f>SUM(SUMIF('2015 Energy Use'!$N$15:$N$50,'Aggregated Fuel Use'!A5,'2015 Energy Use'!$D$15:$D$50),SUMIF('2015 Energy Use'!$N$15:$N$50,'Aggregated Fuel Use'!A5,'2015 Energy Use'!$E$15:$E$50),SUMIF('2015 Energy Use'!$N$15:$N$50,'Aggregated Fuel Use'!A5,'2015 Energy Use'!$J$15:$J$50))-D9</f>
        <v>1307809</v>
      </c>
      <c r="E5" s="64">
        <f ca="1">SUMIF('2015 Energy Use'!$N$24:$N$450,'Aggregated Fuel Use'!A5,'2015 Energy Use'!$F$24:$F$50)-E9+'2015 Energy Use'!M15*0.36</f>
        <v>148630.44</v>
      </c>
      <c r="F5" s="4">
        <v>0</v>
      </c>
      <c r="G5" s="4">
        <v>0</v>
      </c>
    </row>
    <row r="6" spans="1:10" x14ac:dyDescent="0.25">
      <c r="A6" s="4" t="s">
        <v>35</v>
      </c>
      <c r="B6" s="64">
        <f>SUM(SUMIF('2015 Energy Use'!$N$15:$N$50,'Aggregated Fuel Use'!A6,'2015 Energy Use'!$B$15:$B$50),SUMIF('2015 Energy Use'!$N$15:$N$50,'Aggregated Fuel Use'!A6,'2015 Energy Use'!$I$15:$I$50))</f>
        <v>3570</v>
      </c>
      <c r="C6" s="58">
        <f>SUM(SUMIF('2015 Energy Use'!$N$15:$N$49,'Aggregated Fuel Use'!A6,'2015 Energy Use'!$C$15:$C$50),SUMIF('2015 Energy Use'!$N$15:$N$50,'Aggregated Fuel Use'!A6,'2015 Energy Use'!$K$15:$K$50))</f>
        <v>90790</v>
      </c>
      <c r="D6" s="58">
        <f>SUM(SUMIF('2015 Energy Use'!$N$15:$N$50,'Aggregated Fuel Use'!A6,'2015 Energy Use'!$D$15:$D$50),SUMIF('2015 Energy Use'!$N$15:$N$50,'Aggregated Fuel Use'!A6,'2015 Energy Use'!$E$15:$E$50),SUMIF('2015 Energy Use'!$N$15:$N$50,'Aggregated Fuel Use'!A6,'2015 Energy Use'!$J$15:$J$50))</f>
        <v>342573</v>
      </c>
      <c r="E6" s="64">
        <f>SUMIF('2015 Energy Use'!$N$24:$N$46,'Aggregated Fuel Use'!A6,'2015 Energy Use'!$F$24:$F$46)</f>
        <v>468099</v>
      </c>
      <c r="F6" s="4">
        <f>SUM(SUMIF('2015 Energy Use'!$N$4:$N$50,$A6,'2015 Energy Use'!$G$4:$G$50))</f>
        <v>12142</v>
      </c>
      <c r="G6" s="4">
        <f>'Sector Tables'!H234*10^3</f>
        <v>388000</v>
      </c>
    </row>
    <row r="7" spans="1:10" x14ac:dyDescent="0.25">
      <c r="A7" s="4" t="s">
        <v>62</v>
      </c>
      <c r="B7" s="64">
        <f>SUM(SUMIF('2015 Energy Use'!$N$15:$N$50,'Aggregated Fuel Use'!A7,'2015 Energy Use'!$B$15:$B$50),SUMIF('2015 Energy Use'!$N$15:$N$50,'Aggregated Fuel Use'!A7,'2015 Energy Use'!$I$15:$I$50))</f>
        <v>0</v>
      </c>
      <c r="C7" s="58">
        <f>SUM(SUMIF('2015 Energy Use'!$N$15:$N$49,'Aggregated Fuel Use'!A7,'2015 Energy Use'!$C$15:$C$50),SUMIF('2015 Energy Use'!$N$15:$N$50,'Aggregated Fuel Use'!A7,'2015 Energy Use'!$K$15:$K$50))</f>
        <v>198325</v>
      </c>
      <c r="D7" s="58">
        <f>SUM(SUMIF('2015 Energy Use'!$N$15:$N$50,'Aggregated Fuel Use'!A7,'2015 Energy Use'!$D$15:$D$50),SUMIF('2015 Energy Use'!$N$15:$N$50,'Aggregated Fuel Use'!A7,'2015 Energy Use'!$E$15:$E$50),SUMIF('2015 Energy Use'!$N$15:$N$50,'Aggregated Fuel Use'!A7,'2015 Energy Use'!$J$15:$J$50))</f>
        <v>48020</v>
      </c>
      <c r="E7" s="64">
        <f>SUMIF('2015 Energy Use'!$N$24:$N$46,'Aggregated Fuel Use'!A7,'2015 Energy Use'!$F$24:$F$46)</f>
        <v>35022</v>
      </c>
      <c r="F7" s="4">
        <f>SUM(SUMIF('2015 Energy Use'!$N$4:$N$50,$A7,'2015 Energy Use'!$G$4:$G$50))</f>
        <v>3</v>
      </c>
      <c r="G7" s="4">
        <v>0</v>
      </c>
    </row>
    <row r="8" spans="1:10" x14ac:dyDescent="0.25">
      <c r="A8" s="4" t="s">
        <v>68</v>
      </c>
      <c r="B8" s="64">
        <v>0</v>
      </c>
      <c r="C8" s="4">
        <v>0</v>
      </c>
      <c r="D8" s="4">
        <v>0</v>
      </c>
      <c r="E8" s="64">
        <f>'Electricity by Industry'!B8*10^3</f>
        <v>17833</v>
      </c>
      <c r="F8" s="4">
        <v>0</v>
      </c>
      <c r="G8" s="4">
        <v>0</v>
      </c>
    </row>
    <row r="9" spans="1:10" x14ac:dyDescent="0.25">
      <c r="A9" s="4" t="s">
        <v>61</v>
      </c>
      <c r="B9" s="4">
        <f>SUM(H15:I22)*10^3</f>
        <v>3700</v>
      </c>
      <c r="C9" s="4">
        <f>SUM(D15:G22)*10^3</f>
        <v>407000</v>
      </c>
      <c r="D9" s="4">
        <f>SUM(C15:C22)*10^3</f>
        <v>810600</v>
      </c>
      <c r="E9" s="64">
        <f>'Electricity by Industry'!B9*10^3</f>
        <v>113600</v>
      </c>
      <c r="F9" s="4">
        <f>SUM(SUMIF('2015 Energy Use'!$N$4:$N$50,$A9,'2015 Energy Use'!$G$4:$G$50))</f>
        <v>0</v>
      </c>
      <c r="G9" s="4">
        <v>0</v>
      </c>
    </row>
    <row r="13" spans="1:10" ht="15.75" thickBot="1" x14ac:dyDescent="0.3">
      <c r="A13" s="3" t="s">
        <v>247</v>
      </c>
      <c r="B13" s="3"/>
      <c r="C13" s="3"/>
      <c r="D13" s="3"/>
      <c r="E13" s="3"/>
      <c r="F13" s="3"/>
      <c r="G13" s="3"/>
      <c r="H13" s="3"/>
      <c r="I13" s="3"/>
      <c r="J13" s="3"/>
    </row>
    <row r="14" spans="1:10" ht="45.75" thickBot="1" x14ac:dyDescent="0.3">
      <c r="B14" s="37" t="s">
        <v>23</v>
      </c>
      <c r="C14" s="39" t="s">
        <v>111</v>
      </c>
      <c r="D14" s="37" t="s">
        <v>211</v>
      </c>
      <c r="E14" s="39" t="s">
        <v>212</v>
      </c>
      <c r="F14" s="37" t="s">
        <v>213</v>
      </c>
      <c r="G14" s="39" t="s">
        <v>214</v>
      </c>
      <c r="H14" s="37" t="s">
        <v>22</v>
      </c>
      <c r="I14" s="39" t="s">
        <v>215</v>
      </c>
      <c r="J14" s="37" t="s">
        <v>216</v>
      </c>
    </row>
    <row r="15" spans="1:10" ht="22.5" x14ac:dyDescent="0.25">
      <c r="A15" s="54" t="s">
        <v>248</v>
      </c>
      <c r="B15" s="4">
        <f>INDEX('Sector Tables'!$H$90:$H$99,MATCH(B14,'Sector Tables'!$A$90:$A$99,0))</f>
        <v>16.399999999999999</v>
      </c>
      <c r="C15" s="4">
        <f>INDEX('Sector Tables'!$H$90:$H$99,MATCH(C14,'Sector Tables'!$A$90:$A$99,0))</f>
        <v>2</v>
      </c>
      <c r="D15" s="4">
        <f>INDEX('Sector Tables'!$H$90:$H$99,MATCH(D14,'Sector Tables'!$A$90:$A$99,0))</f>
        <v>12.9</v>
      </c>
      <c r="E15" s="4">
        <f>INDEX('Sector Tables'!$H$90:$H$99,MATCH(E14,'Sector Tables'!$A$90:$A$99,0))</f>
        <v>0</v>
      </c>
      <c r="F15" s="4">
        <f>INDEX('Sector Tables'!$H$90:$H$99,MATCH(F14,'Sector Tables'!$A$90:$A$99,0))</f>
        <v>0</v>
      </c>
      <c r="G15" s="4">
        <f>INDEX('Sector Tables'!$H$90:$H$99,MATCH(G14,'Sector Tables'!$A$90:$A$99,0))</f>
        <v>1</v>
      </c>
      <c r="H15" s="4">
        <f>INDEX('Sector Tables'!$H$90:$H$99,MATCH(H14,'Sector Tables'!$A$90:$A$99,0))</f>
        <v>0</v>
      </c>
      <c r="I15" s="4">
        <f>INDEX('Sector Tables'!$H$90:$H$99,MATCH(I14,'Sector Tables'!$A$90:$A$99,0))</f>
        <v>0</v>
      </c>
      <c r="J15" s="4">
        <f>INDEX('Sector Tables'!$H$90:$H$99,MATCH(J14,'Sector Tables'!$A$90:$A$99,0))</f>
        <v>0</v>
      </c>
    </row>
    <row r="16" spans="1:10" ht="22.5" x14ac:dyDescent="0.25">
      <c r="A16" s="54" t="s">
        <v>249</v>
      </c>
      <c r="B16" s="4">
        <f>INDEX('Sector Tables'!$G$107:$G$116,MATCH(B14,'Sector Tables'!$A$107:$A$116,0),1)</f>
        <v>14.5</v>
      </c>
      <c r="C16" s="4">
        <f>INDEX('Sector Tables'!$G$107:$G$116,MATCH(C14,'Sector Tables'!$A$107:$A$116,0),1)</f>
        <v>0</v>
      </c>
      <c r="D16" s="4">
        <f>INDEX('Sector Tables'!$G$107:$G$116,MATCH(D14,'Sector Tables'!$A$107:$A$116,0),1)</f>
        <v>7.1</v>
      </c>
      <c r="E16" s="4">
        <f>INDEX('Sector Tables'!$G$107:$G$116,MATCH(E14,'Sector Tables'!$A$107:$A$116,0),1)</f>
        <v>12.3</v>
      </c>
      <c r="F16" s="4">
        <f>INDEX('Sector Tables'!$G$107:$G$116,MATCH(F14,'Sector Tables'!$A$107:$A$116,0),1)</f>
        <v>0</v>
      </c>
      <c r="G16" s="4">
        <f>INDEX('Sector Tables'!$G$107:$G$116,MATCH(G14,'Sector Tables'!$A$107:$A$116,0),1)</f>
        <v>0.1</v>
      </c>
      <c r="H16" s="4">
        <f>INDEX('Sector Tables'!$G$107:$G$116,MATCH(H14,'Sector Tables'!$A$107:$A$116,0),1)</f>
        <v>0</v>
      </c>
      <c r="I16" s="4" t="str">
        <f>INDEX('Sector Tables'!$G$107:$G$116,MATCH(I14,'Sector Tables'!$A$107:$A$116,0),1)</f>
        <v>X</v>
      </c>
      <c r="J16" s="4">
        <f>INDEX('Sector Tables'!$G$107:$G$116,MATCH(J14,'Sector Tables'!$A$107:$A$116,0),1)</f>
        <v>0</v>
      </c>
    </row>
    <row r="17" spans="1:10" ht="22.5" x14ac:dyDescent="0.25">
      <c r="A17" s="54" t="s">
        <v>250</v>
      </c>
      <c r="B17" s="4">
        <f>INDEX('Sector Tables'!$G$124:$G$133,MATCH(B14,'Sector Tables'!$A$124:$A$133,0),1)</f>
        <v>14.2</v>
      </c>
      <c r="C17" s="4">
        <f>INDEX('Sector Tables'!$G$124:$G$133,MATCH(C14,'Sector Tables'!$A$124:$A$133,0),1)</f>
        <v>1.4</v>
      </c>
      <c r="D17" s="4">
        <f>INDEX('Sector Tables'!$G$124:$G$133,MATCH(D14,'Sector Tables'!$A$124:$A$133,0),1)</f>
        <v>10.199999999999999</v>
      </c>
      <c r="E17" s="4">
        <f>INDEX('Sector Tables'!$G$124:$G$133,MATCH(E14,'Sector Tables'!$A$124:$A$133,0),1)</f>
        <v>0</v>
      </c>
      <c r="F17" s="4">
        <f>INDEX('Sector Tables'!$G$124:$G$133,MATCH(F14,'Sector Tables'!$A$124:$A$133,0),1)</f>
        <v>0</v>
      </c>
      <c r="G17" s="4">
        <f>INDEX('Sector Tables'!$G$124:$G$133,MATCH(G14,'Sector Tables'!$A$124:$A$133,0),1)</f>
        <v>1</v>
      </c>
      <c r="H17" s="4">
        <f>INDEX('Sector Tables'!$G$124:$G$133,MATCH(H14,'Sector Tables'!$A$124:$A$133,0),1)</f>
        <v>0</v>
      </c>
      <c r="I17" s="4">
        <f>INDEX('Sector Tables'!$G$124:$G$133,MATCH(I14,'Sector Tables'!$A$124:$A$133,0),1)</f>
        <v>0</v>
      </c>
      <c r="J17" s="4">
        <f>INDEX('Sector Tables'!$G$124:$G$133,MATCH(J14,'Sector Tables'!$A$124:$A$133,0),1)</f>
        <v>0</v>
      </c>
    </row>
    <row r="18" spans="1:10" ht="22.5" x14ac:dyDescent="0.25">
      <c r="A18" s="54" t="s">
        <v>251</v>
      </c>
      <c r="B18" s="4">
        <f>INDEX('Sector Tables'!$G$141:$G$150,MATCH(B14,'Sector Tables'!$A$141:$A$150,0),1)</f>
        <v>2.8</v>
      </c>
      <c r="C18" s="4">
        <f>INDEX('Sector Tables'!$G$141:$G$150,MATCH(C14,'Sector Tables'!$A$141:$A$150,0),1)</f>
        <v>0</v>
      </c>
      <c r="D18" s="4">
        <f>INDEX('Sector Tables'!$G$141:$G$150,MATCH(D14,'Sector Tables'!$A$141:$A$150,0),1)</f>
        <v>1.5</v>
      </c>
      <c r="E18" s="4">
        <f>INDEX('Sector Tables'!$G$141:$G$150,MATCH(E14,'Sector Tables'!$A$141:$A$150,0),1)</f>
        <v>0</v>
      </c>
      <c r="F18" s="4">
        <f>INDEX('Sector Tables'!$G$141:$G$150,MATCH(F14,'Sector Tables'!$A$141:$A$150,0),1)</f>
        <v>0</v>
      </c>
      <c r="G18" s="4">
        <f>INDEX('Sector Tables'!$G$141:$G$150,MATCH(G14,'Sector Tables'!$A$141:$A$150,0),1)</f>
        <v>2.6</v>
      </c>
      <c r="H18" s="4">
        <f>INDEX('Sector Tables'!$G$141:$G$150,MATCH(H14,'Sector Tables'!$A$141:$A$150,0),1)</f>
        <v>0</v>
      </c>
      <c r="I18" s="4">
        <f>INDEX('Sector Tables'!$G$141:$G$150,MATCH(I14,'Sector Tables'!$A$141:$A$150,0),1)</f>
        <v>0</v>
      </c>
      <c r="J18" s="4">
        <f>INDEX('Sector Tables'!$G$141:$G$150,MATCH(J14,'Sector Tables'!$A$141:$A$150,0),1)</f>
        <v>0</v>
      </c>
    </row>
    <row r="19" spans="1:10" ht="22.5" x14ac:dyDescent="0.25">
      <c r="A19" s="54" t="s">
        <v>252</v>
      </c>
      <c r="B19" s="4">
        <f>INDEX('Sector Tables'!$I$158:$I$167,MATCH(B14,'Sector Tables'!$A$158:$A$167,0),1)</f>
        <v>0.7</v>
      </c>
      <c r="C19" s="4">
        <f>INDEX('Sector Tables'!$I$158:$I$167,MATCH(C14,'Sector Tables'!$A$158:$A$167,0),1)</f>
        <v>1.5</v>
      </c>
      <c r="D19" s="4">
        <f>INDEX('Sector Tables'!$I$158:$I$167,MATCH(D14,'Sector Tables'!$A$158:$A$167,0),1)</f>
        <v>0.2</v>
      </c>
      <c r="E19" s="4">
        <f>INDEX('Sector Tables'!$I$158:$I$167,MATCH(E14,'Sector Tables'!$A$158:$A$167,0),1)</f>
        <v>0.1</v>
      </c>
      <c r="F19" s="4">
        <f>INDEX('Sector Tables'!$I$158:$I$167,MATCH(F14,'Sector Tables'!$A$158:$A$167,0),1)</f>
        <v>0</v>
      </c>
      <c r="G19" s="4">
        <f>INDEX('Sector Tables'!$I$158:$I$167,MATCH(G14,'Sector Tables'!$A$158:$A$167,0),1)</f>
        <v>0</v>
      </c>
      <c r="H19" s="4">
        <f>INDEX('Sector Tables'!$I$158:$I$167,MATCH(H14,'Sector Tables'!$A$158:$A$167,0),1)</f>
        <v>0</v>
      </c>
      <c r="I19" s="4">
        <f>INDEX('Sector Tables'!$I$158:$I$167,MATCH(I14,'Sector Tables'!$A$158:$A$167,0),1)</f>
        <v>0</v>
      </c>
      <c r="J19" s="4">
        <f>INDEX('Sector Tables'!$I$158:$I$167,MATCH(J14,'Sector Tables'!$A$158:$A$167,0),1)</f>
        <v>0</v>
      </c>
    </row>
    <row r="20" spans="1:10" ht="22.5" x14ac:dyDescent="0.25">
      <c r="A20" s="54" t="s">
        <v>253</v>
      </c>
      <c r="B20" s="4">
        <f>INDEX('Sector Tables'!$I$175:$I$184,MATCH(B14,'Sector Tables'!$A$175:$A$184,0),1)</f>
        <v>10.1</v>
      </c>
      <c r="C20" s="4">
        <f>INDEX('Sector Tables'!$I$175:$I$184,MATCH(C14,'Sector Tables'!$A$175:$A$184,0),1)</f>
        <v>22.3</v>
      </c>
      <c r="D20" s="4">
        <f>INDEX('Sector Tables'!$I$175:$I$184,MATCH(D14,'Sector Tables'!$A$175:$A$184,0),1)</f>
        <v>0.4</v>
      </c>
      <c r="E20" s="4">
        <f>INDEX('Sector Tables'!$I$175:$I$184,MATCH(E14,'Sector Tables'!$A$175:$A$184,0),1)</f>
        <v>0</v>
      </c>
      <c r="F20" s="4">
        <f>INDEX('Sector Tables'!$I$175:$I$184,MATCH(F14,'Sector Tables'!$A$175:$A$184,0),1)</f>
        <v>0</v>
      </c>
      <c r="G20" s="4">
        <f>INDEX('Sector Tables'!$I$175:$I$184,MATCH(G14,'Sector Tables'!$A$175:$A$184,0),1)</f>
        <v>0.1</v>
      </c>
      <c r="H20" s="4">
        <f>INDEX('Sector Tables'!$I$175:$I$184,MATCH(H14,'Sector Tables'!$A$175:$A$184,0),1)</f>
        <v>0</v>
      </c>
      <c r="I20" s="4">
        <f>INDEX('Sector Tables'!$I$175:$I$184,MATCH(I14,'Sector Tables'!$A$175:$A$184,0),1)</f>
        <v>0</v>
      </c>
      <c r="J20" s="4">
        <f>INDEX('Sector Tables'!$I$175:$I$184,MATCH(J14,'Sector Tables'!$A$175:$A$184,0),1)</f>
        <v>0</v>
      </c>
    </row>
    <row r="21" spans="1:10" ht="22.5" x14ac:dyDescent="0.25">
      <c r="A21" s="54" t="s">
        <v>254</v>
      </c>
      <c r="B21" s="4">
        <f>INDEX('Sector Tables'!$I$192:$I$201,MATCH(B14,'Sector Tables'!$A$192:$A$201,0),1)</f>
        <v>0.6</v>
      </c>
      <c r="C21" s="4">
        <f>INDEX('Sector Tables'!$I$192:$I$201,MATCH(C14,'Sector Tables'!$A$192:$A$201,0),1)</f>
        <v>0.4</v>
      </c>
      <c r="D21" s="4">
        <f>INDEX('Sector Tables'!$I$192:$I$201,MATCH(D14,'Sector Tables'!$A$192:$A$201,0),1)</f>
        <v>7.5</v>
      </c>
      <c r="E21" s="4">
        <f>INDEX('Sector Tables'!$I$192:$I$201,MATCH(E14,'Sector Tables'!$A$192:$A$201,0),1)</f>
        <v>0</v>
      </c>
      <c r="F21" s="4">
        <f>INDEX('Sector Tables'!$I$192:$I$201,MATCH(F14,'Sector Tables'!$A$192:$A$201,0),1)</f>
        <v>0</v>
      </c>
      <c r="G21" s="4">
        <f>INDEX('Sector Tables'!$I$192:$I$201,MATCH(G14,'Sector Tables'!$A$192:$A$201,0),1)</f>
        <v>0.1</v>
      </c>
      <c r="H21" s="4">
        <f>INDEX('Sector Tables'!$I$192:$I$201,MATCH(H14,'Sector Tables'!$A$192:$A$201,0),1)</f>
        <v>0</v>
      </c>
      <c r="I21" s="4">
        <f>INDEX('Sector Tables'!$I$192:$I$201,MATCH(I14,'Sector Tables'!$A$192:$A$201,0),1)</f>
        <v>0</v>
      </c>
      <c r="J21" s="4">
        <f>INDEX('Sector Tables'!$I$192:$I$201,MATCH(J14,'Sector Tables'!$A$192:$A$201,0),1)</f>
        <v>0</v>
      </c>
    </row>
    <row r="22" spans="1:10" ht="22.5" x14ac:dyDescent="0.25">
      <c r="A22" s="54" t="s">
        <v>255</v>
      </c>
      <c r="B22" s="4">
        <f>INDEX('Sector Tables'!$F$209:$F$218,MATCH(B14,'Sector Tables'!$A$209:$A$218,0),1)</f>
        <v>54.3</v>
      </c>
      <c r="C22" s="4">
        <f>INDEX('Sector Tables'!$F$209:$F$218,MATCH(C14,'Sector Tables'!$A$209:$A$218,0),1)</f>
        <v>783</v>
      </c>
      <c r="D22" s="4">
        <f>INDEX('Sector Tables'!$F$209:$F$218,MATCH(D14,'Sector Tables'!$A$209:$A$218,0),1)</f>
        <v>75.3</v>
      </c>
      <c r="E22" s="4">
        <f>INDEX('Sector Tables'!$F$209:$F$218,MATCH(E14,'Sector Tables'!$A$209:$A$218,0),1)</f>
        <v>0</v>
      </c>
      <c r="F22" s="4">
        <f>INDEX('Sector Tables'!$F$209:$F$218,MATCH(F14,'Sector Tables'!$A$209:$A$218,0),1)</f>
        <v>231.5</v>
      </c>
      <c r="G22" s="4">
        <f>INDEX('Sector Tables'!$F$209:$F$218,MATCH(G14,'Sector Tables'!$A$209:$A$218,0),1)</f>
        <v>43.1</v>
      </c>
      <c r="H22" s="4">
        <f>INDEX('Sector Tables'!$F$209:$F$218,MATCH(H14,'Sector Tables'!$A$209:$A$218,0),1)</f>
        <v>3.7</v>
      </c>
      <c r="I22" s="4">
        <f>INDEX('Sector Tables'!$F$209:$F$218,MATCH(I14,'Sector Tables'!$A$209:$A$218,0),1)</f>
        <v>0</v>
      </c>
      <c r="J22" s="4">
        <f>INDEX('Sector Tables'!$F$209:$F$218,MATCH(J14,'Sector Tables'!$A$209:$A$218,0),1)</f>
        <v>0</v>
      </c>
    </row>
    <row r="24" spans="1:10" x14ac:dyDescent="0.25">
      <c r="A24" s="54" t="s">
        <v>256</v>
      </c>
      <c r="B24" s="4" t="s">
        <v>30</v>
      </c>
      <c r="C24" s="4" t="s">
        <v>29</v>
      </c>
      <c r="D24" s="4" t="s">
        <v>31</v>
      </c>
      <c r="E24" s="4" t="s">
        <v>31</v>
      </c>
      <c r="F24" s="4" t="s">
        <v>31</v>
      </c>
      <c r="G24" s="4" t="s">
        <v>31</v>
      </c>
      <c r="H24" s="4" t="s">
        <v>67</v>
      </c>
      <c r="I24" s="4" t="s">
        <v>67</v>
      </c>
      <c r="J24" s="4" t="s">
        <v>32</v>
      </c>
    </row>
    <row r="27" spans="1:10" ht="15.75" thickBot="1" x14ac:dyDescent="0.3"/>
    <row r="28" spans="1:10" ht="15.75" thickBot="1" x14ac:dyDescent="0.3">
      <c r="A28" s="78" t="s">
        <v>279</v>
      </c>
      <c r="B28" s="79">
        <v>2012</v>
      </c>
      <c r="C28" s="79">
        <v>2013</v>
      </c>
      <c r="D28" s="79">
        <v>2014</v>
      </c>
      <c r="E28" s="79">
        <v>2015</v>
      </c>
      <c r="F28" s="79">
        <v>2016</v>
      </c>
    </row>
    <row r="29" spans="1:10" ht="15.75" thickBot="1" x14ac:dyDescent="0.3">
      <c r="A29" s="80" t="s">
        <v>280</v>
      </c>
      <c r="B29" s="77"/>
      <c r="C29" s="77"/>
      <c r="D29" s="77"/>
      <c r="E29" s="77"/>
      <c r="F29" s="77"/>
    </row>
    <row r="30" spans="1:10" ht="15.75" thickBot="1" x14ac:dyDescent="0.3">
      <c r="A30" s="81" t="s">
        <v>281</v>
      </c>
      <c r="B30" s="82" t="s">
        <v>282</v>
      </c>
      <c r="C30" s="83">
        <v>9957859</v>
      </c>
      <c r="D30" s="83">
        <v>10009711</v>
      </c>
      <c r="E30" s="83">
        <v>10233503</v>
      </c>
      <c r="F30" s="83">
        <v>9980511</v>
      </c>
    </row>
    <row r="31" spans="1:10" ht="15.75" thickBot="1" x14ac:dyDescent="0.3">
      <c r="A31" s="81" t="s">
        <v>283</v>
      </c>
      <c r="B31" s="82" t="s">
        <v>284</v>
      </c>
      <c r="C31" s="83">
        <v>149497044</v>
      </c>
      <c r="D31" s="83">
        <v>153888348</v>
      </c>
      <c r="E31" s="83">
        <v>148274732</v>
      </c>
      <c r="F31" s="83">
        <v>148126049</v>
      </c>
    </row>
    <row r="32" spans="1:10" x14ac:dyDescent="0.25">
      <c r="E32" s="62">
        <f>SUM(E30:E31)</f>
        <v>158508235</v>
      </c>
    </row>
    <row r="33" spans="5:5" x14ac:dyDescent="0.25">
      <c r="E33"/>
    </row>
    <row r="34" spans="5:5" x14ac:dyDescent="0.25">
      <c r="E34" s="63"/>
    </row>
    <row r="35" spans="5:5" x14ac:dyDescent="0.25">
      <c r="E35"/>
    </row>
    <row r="36" spans="5:5" x14ac:dyDescent="0.25">
      <c r="E36"/>
    </row>
    <row r="37" spans="5:5" x14ac:dyDescent="0.25">
      <c r="E37"/>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row r="50" spans="5:5" x14ac:dyDescent="0.25">
      <c r="E50"/>
    </row>
    <row r="51" spans="5:5" x14ac:dyDescent="0.25">
      <c r="E51"/>
    </row>
    <row r="52" spans="5:5" x14ac:dyDescent="0.25">
      <c r="E52"/>
    </row>
  </sheetData>
  <hyperlinks>
    <hyperlink ref="A29" r:id="rId1" location="F" display="http://www5.statcan.gc.ca/cansim/a47 - F"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About</vt:lpstr>
      <vt:lpstr>Sector Tables</vt:lpstr>
      <vt:lpstr>Waste Management</vt:lpstr>
      <vt:lpstr>Data for Projections</vt:lpstr>
      <vt:lpstr>Electricity by Industry</vt:lpstr>
      <vt:lpstr>Electricity</vt:lpstr>
      <vt:lpstr>Energy and Non-Energy</vt:lpstr>
      <vt:lpstr>2015 Energy Use</vt:lpstr>
      <vt:lpstr>Aggregated Fuel Use</vt:lpstr>
      <vt:lpstr>NGL Detail</vt:lpstr>
      <vt:lpstr>Industry Fuel Use</vt:lpstr>
      <vt:lpstr>BIFUbC-electricity</vt:lpstr>
      <vt:lpstr>BIFUbC-coal</vt:lpstr>
      <vt:lpstr>BIFUbC-natural-gas</vt:lpstr>
      <vt:lpstr>BIFUbC-biomass</vt:lpstr>
      <vt:lpstr>BIFUbC-petroleum-diesel</vt:lpstr>
      <vt:lpstr>BIFUbC-heat</vt:lpstr>
      <vt:lpstr>BTU_per_TJ</vt:lpstr>
      <vt:lpstr>Electricity_Share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2014-03-20T21:01:41Z</dcterms:created>
  <dcterms:modified xsi:type="dcterms:W3CDTF">2018-07-26T19:24:48Z</dcterms:modified>
</cp:coreProperties>
</file>