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7780" yWindow="-20940" windowWidth="31980" windowHeight="18260" activeTab="1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eatland restoration" sheetId="10" r:id="rId6"/>
    <sheet name="Forest Restoration" sheetId="11" r:id="rId7"/>
    <sheet name="PLANAbPiaSY" sheetId="3" r:id="rId8"/>
  </sheets>
  <definedNames>
    <definedName name="acres_per_million_hectare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33" i="9"/>
  <c r="A8" i="7"/>
  <c r="A7" i="7"/>
  <c r="A21" i="6"/>
  <c r="A2" i="5"/>
  <c r="A17" i="5"/>
  <c r="A11" i="5"/>
  <c r="A7" i="5"/>
  <c r="A8" i="5"/>
  <c r="A8" i="9"/>
  <c r="A10" i="9"/>
  <c r="A11" i="9"/>
  <c r="B4" i="3"/>
  <c r="A2" i="6"/>
  <c r="A3" i="6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14" i="10"/>
  <c r="A17" i="10"/>
  <c r="B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3" i="3"/>
  <c r="C4" i="3"/>
  <c r="C5" i="3"/>
  <c r="C6" i="3"/>
  <c r="C7" i="3"/>
  <c r="C2" i="3"/>
  <c r="A13" i="10"/>
  <c r="A23" i="5"/>
  <c r="A2" i="11"/>
  <c r="A3" i="11"/>
</calcChain>
</file>

<file path=xl/sharedStrings.xml><?xml version="1.0" encoding="utf-8"?>
<sst xmlns="http://schemas.openxmlformats.org/spreadsheetml/2006/main" count="146" uniqueCount="125">
  <si>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</si>
  <si>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</si>
  <si>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</si>
  <si>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</si>
  <si>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</si>
  <si>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</si>
  <si>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</si>
  <si>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</si>
  <si>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</si>
  <si>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</si>
  <si>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</si>
  <si>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</si>
  <si>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</si>
  <si>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</si>
  <si>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</si>
  <si>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</si>
  <si>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be implemented in full strength throughout the entire model run,</t>
  </si>
  <si>
    <t>by the end.</t>
  </si>
  <si>
    <t>potential reduction in timber harvesting achievable per year</t>
  </si>
  <si>
    <t>acres potentially available for forest set-asides per year</t>
  </si>
  <si>
    <t>Notes</t>
  </si>
  <si>
    <t>present scale by 2% of its current level per year.  The model run</t>
  </si>
  <si>
    <t>Peatlands cover 113.6 million hectares in Canada, or around 13 % of the country’s surface area and are present in all provinces. </t>
  </si>
  <si>
    <t>From that, 29 744 hectares have been or are currently harvested, which represents only 0.03% of the natural capital</t>
  </si>
  <si>
    <t>http://peatmoss.com/peat-moss-industry-figures/</t>
  </si>
  <si>
    <t>http://www.nrcan.gc.ca/forests/climate-change/carbon-accounting/13111</t>
  </si>
  <si>
    <t>http://cfs.nrcan.gc.ca/pubwarehouse/pdfs/37265.pdf</t>
  </si>
  <si>
    <t>ha</t>
  </si>
  <si>
    <t>State of Canada's Forests 2016</t>
  </si>
  <si>
    <t>TOTAL</t>
  </si>
  <si>
    <t>million ha</t>
  </si>
  <si>
    <t xml:space="preserve">deforested </t>
  </si>
  <si>
    <t xml:space="preserve">sustainably managed </t>
  </si>
  <si>
    <t>regenerated</t>
  </si>
  <si>
    <t xml:space="preserve">harvested </t>
  </si>
  <si>
    <t>forest fire</t>
  </si>
  <si>
    <t xml:space="preserve">protected </t>
  </si>
  <si>
    <t>insects</t>
  </si>
  <si>
    <t xml:space="preserve"> </t>
  </si>
  <si>
    <t xml:space="preserve">Units: </t>
  </si>
  <si>
    <t>1ha=</t>
  </si>
  <si>
    <t xml:space="preserve">ha to acre conversion: </t>
  </si>
  <si>
    <t>Harvested per year</t>
  </si>
  <si>
    <t>The definition of deforestation in Canada is:</t>
  </si>
  <si>
    <t>deforestation – The conversion of forest to another land use, such as clearing for agriculture or the permanent reduction of the tree canopy cover to less than 10% of the total land area.</t>
  </si>
  <si>
    <t xml:space="preserve">Therefore, the land area that could avoid being deforested is assumed to be the rate of deforestation currently occuring in Canada </t>
  </si>
  <si>
    <t>Deforested</t>
  </si>
  <si>
    <t>Area of managed forest</t>
  </si>
  <si>
    <t xml:space="preserve">million ha </t>
  </si>
  <si>
    <t>SOURCE:</t>
  </si>
  <si>
    <t xml:space="preserve">Area certified as sustainably managed </t>
  </si>
  <si>
    <t xml:space="preserve">Area that could be managed better </t>
  </si>
  <si>
    <t>http://tourbehorticole.com/wp-content/uploads/2016/11/Summary_2015_Indutry_Statistic_web.pdf</t>
  </si>
  <si>
    <t xml:space="preserve">Source: </t>
  </si>
  <si>
    <t>Out of 29744 ha</t>
  </si>
  <si>
    <t>Under production</t>
  </si>
  <si>
    <t>Restored or reclaimed already</t>
  </si>
  <si>
    <t xml:space="preserve">Still need to be restored </t>
  </si>
  <si>
    <t xml:space="preserve">Converted to other land use </t>
  </si>
  <si>
    <t xml:space="preserve">Still to be restored </t>
  </si>
  <si>
    <t xml:space="preserve">acres </t>
  </si>
  <si>
    <t xml:space="preserve">Wildfire and insect degraded forest </t>
  </si>
  <si>
    <t>NR Can</t>
  </si>
  <si>
    <t xml:space="preserve">The State of Canada's Forests </t>
  </si>
  <si>
    <t>Annual Report 2016</t>
  </si>
  <si>
    <t>Figure on pg 4</t>
  </si>
  <si>
    <t xml:space="preserve">Inventory and land-use change </t>
  </si>
  <si>
    <t xml:space="preserve">(for total area of managed forest) </t>
  </si>
  <si>
    <t>Peat and Peatlands</t>
  </si>
  <si>
    <t xml:space="preserve">Peat and Peatlands Statistics </t>
  </si>
  <si>
    <t>Canadian Sphagnum Peat Moss</t>
  </si>
  <si>
    <t xml:space="preserve">2015 Statistics about Peatland Areas Managed for Horticultural Peat Harvesting in Canada </t>
  </si>
  <si>
    <t xml:space="preserve">(for peatland restoration) </t>
  </si>
  <si>
    <t>NR Can Data:</t>
  </si>
  <si>
    <t xml:space="preserve">km2 </t>
  </si>
  <si>
    <t>http://www.nrcan.gc.ca/environment/resources/publications/impacts-adaptation/reports/assessments/2008/ch7/10381</t>
  </si>
  <si>
    <t>Table 2</t>
  </si>
  <si>
    <t xml:space="preserve">Rationale: </t>
  </si>
  <si>
    <t xml:space="preserve">Reforestation rate is: </t>
  </si>
  <si>
    <t xml:space="preserve">This is equivalent to </t>
  </si>
  <si>
    <t xml:space="preserve">Land area of the prairies </t>
  </si>
  <si>
    <t>(for peatland restoration)</t>
  </si>
  <si>
    <t>This value was left at 0 in the Canada model, because although this amount of land is degraded each year</t>
  </si>
  <si>
    <t xml:space="preserve">due to forest fire or insects, some restoration of this land may be included in federal accounting under. </t>
  </si>
  <si>
    <t>management or regeneration</t>
  </si>
  <si>
    <t>Federal accounting doesn't include a "restoration" category so we choose not to include it in this model either.</t>
  </si>
  <si>
    <t>period (2017-2050) is 34 years long, so if the policy were to</t>
  </si>
  <si>
    <t>there would be a total 68% reduction in timber harvesting per year</t>
  </si>
  <si>
    <t>Assume 1.5 x current reforestation rate could be done in addition to current rate of regeneration</t>
  </si>
  <si>
    <t xml:space="preserve">Current total forest land: </t>
  </si>
  <si>
    <t>Unit</t>
  </si>
  <si>
    <t>acres per year for 2017-2050</t>
  </si>
  <si>
    <t>We assume all of this peatland could be restored by the end of the model run (in 2050).</t>
  </si>
  <si>
    <t>This could probably get done faster, but the model would then cause more peatland to</t>
  </si>
  <si>
    <t>be restored than is available to be restored (unless the user set the Policy Implementation</t>
  </si>
  <si>
    <t>Schedule to go to zero in the year the peatland finished being restored, which we cannot</t>
  </si>
  <si>
    <t>rely on the user to do), so it is safest to assume it happens over the course of the whole</t>
  </si>
  <si>
    <t>model run.</t>
  </si>
  <si>
    <t xml:space="preserve">% of the land area of the prairies in Canada </t>
  </si>
  <si>
    <t>In line with assumptions that guide the, U.S. model, we assume that only a share</t>
  </si>
  <si>
    <t>share of forest that is suitable for improved management</t>
  </si>
  <si>
    <t>Forests that are privately-owned, affected by unfavorable environmental conditions,</t>
  </si>
  <si>
    <t>techniques.</t>
  </si>
  <si>
    <t>We also must account for limited manpower, equipment, and the accessibility of</t>
  </si>
  <si>
    <t>forest to be managed.  Canada has more forest land than the U.S., but much of it</t>
  </si>
  <si>
    <t>Canada-to-US population ratio</t>
  </si>
  <si>
    <t>Accounting for the two factors above, the area that could be managed for</t>
  </si>
  <si>
    <t>aggressive carbon sequestration techniques is:</t>
  </si>
  <si>
    <t>or other factors may not be suitable for aggressive carbon-sequestering management</t>
  </si>
  <si>
    <t>of the forest not already under management is suitable for accelerated carbon sequestration.</t>
  </si>
  <si>
    <t>is difficult to access, particularly in the far north.  Nonetheless, we assume sufficient</t>
  </si>
  <si>
    <t>access to forest, such thatt the limiting factor on forest management is availability of</t>
  </si>
  <si>
    <t>equipment and manpower.  We estimate availability of equipment and manpower</t>
  </si>
  <si>
    <t>by population, using the using the Canada-to-U.S. population ratio to further adjust</t>
  </si>
  <si>
    <t>the 50% figure taken from the U.S. model above.</t>
  </si>
  <si>
    <t>As noted in EPS directions, this value must be the total area of forest that may</t>
  </si>
  <si>
    <t>be subject to improved management specifically for carbon sequestration purposes,</t>
  </si>
  <si>
    <t>not an area to be incrementally added to managed areas each year.</t>
  </si>
  <si>
    <t>ha/year</t>
  </si>
  <si>
    <t xml:space="preserve">To check that this is reasonable: </t>
  </si>
  <si>
    <t>An additional 1.5x ha of reforestation/year is equivalent to</t>
  </si>
  <si>
    <t>in total in 2050</t>
  </si>
  <si>
    <t>Note:</t>
  </si>
  <si>
    <t>34 years from 2016-2050</t>
  </si>
  <si>
    <t xml:space="preserve">Assume reforesting 11% of the land area of the prairies by 2050 is reasonable, so assume an increase in the current reforestation rate x1.5 is reasonable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</si>
</sst>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9" fontId="0" fillId="2" borderId="0" xfId="0" applyNumberFormat="1" applyFill="1"/>
    <xf numFmtId="0" fontId="0" fillId="0" borderId="0" xfId="0" applyFill="1"/>
    <xf numFmtId="0" fontId="3" fillId="0" borderId="0" xfId="0" applyFont="1"/>
    <xf numFmtId="9" fontId="0" fillId="0" borderId="0" xfId="0" applyNumberFormat="1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 applyFont="1"/>
    <xf numFmtId="0" fontId="1" fillId="4" borderId="0" xfId="0" applyFont="1" applyFill="1"/>
    <xf numFmtId="0" fontId="0" fillId="4" borderId="0" xfId="0" applyFont="1" applyFill="1"/>
    <xf numFmtId="1" fontId="0" fillId="3" borderId="0" xfId="0" applyNumberFormat="1" applyFont="1" applyFill="1"/>
    <xf numFmtId="1" fontId="1" fillId="3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1" fontId="0" fillId="0" borderId="0" xfId="0" applyNumberFormat="1" applyFill="1"/>
    <xf numFmtId="1" fontId="0" fillId="0" borderId="0" xfId="0" applyNumberFormat="1"/>
    <xf numFmtId="9" fontId="0" fillId="5" borderId="0" xfId="0" applyNumberFormat="1" applyFill="1"/>
    <xf numFmtId="0" fontId="1" fillId="0" borderId="0" xfId="0" applyFont="1" applyAlignment="1">
      <alignment horizontal="left"/>
    </xf>
    <xf numFmtId="0" fontId="5" fillId="0" borderId="0" xfId="0" applyFont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30" sqref="A29:E39"/>
    </sheetView>
  </sheetViews>
  <sheetFormatPr baseColWidth="10" defaultColWidth="8.83203125" defaultRowHeight="14" x14ac:dyDescent="0"/>
  <cols>
    <col min="2" max="2" width="57.5" customWidth="1"/>
  </cols>
  <sheetData>
    <row r="1" spans="1:2">
      <c r="A1" s="1" t="s">
        <v>0</v>
      </c>
    </row>
    <row r="3" spans="1:2">
      <c r="A3" s="1" t="s">
        <v>1</v>
      </c>
      <c r="B3" t="s">
        <v>62</v>
      </c>
    </row>
    <row r="4" spans="1:2">
      <c r="B4" t="s">
        <v>63</v>
      </c>
    </row>
    <row r="5" spans="1:2">
      <c r="B5" t="s">
        <v>64</v>
      </c>
    </row>
    <row r="6" spans="1:2">
      <c r="B6" t="s">
        <v>26</v>
      </c>
    </row>
    <row r="7" spans="1:2">
      <c r="B7" t="s">
        <v>65</v>
      </c>
    </row>
    <row r="9" spans="1:2">
      <c r="B9" t="s">
        <v>62</v>
      </c>
    </row>
    <row r="10" spans="1:2">
      <c r="B10" t="s">
        <v>66</v>
      </c>
    </row>
    <row r="11" spans="1:2">
      <c r="B11" t="s">
        <v>25</v>
      </c>
    </row>
    <row r="12" spans="1:2">
      <c r="B12" t="s">
        <v>67</v>
      </c>
    </row>
    <row r="14" spans="1:2">
      <c r="B14" t="s">
        <v>68</v>
      </c>
    </row>
    <row r="15" spans="1:2">
      <c r="B15" t="s">
        <v>69</v>
      </c>
    </row>
    <row r="16" spans="1:2">
      <c r="B16" s="5" t="s">
        <v>24</v>
      </c>
    </row>
    <row r="17" spans="1:5">
      <c r="B17" t="s">
        <v>81</v>
      </c>
    </row>
    <row r="19" spans="1:5">
      <c r="B19" t="s">
        <v>70</v>
      </c>
    </row>
    <row r="20" spans="1:5">
      <c r="B20" t="s">
        <v>71</v>
      </c>
    </row>
    <row r="21" spans="1:5">
      <c r="B21" t="s">
        <v>52</v>
      </c>
    </row>
    <row r="22" spans="1:5">
      <c r="B22" t="s">
        <v>72</v>
      </c>
    </row>
    <row r="25" spans="1:5">
      <c r="A25" s="1" t="s">
        <v>20</v>
      </c>
    </row>
    <row r="26" spans="1:5">
      <c r="A26" t="s">
        <v>39</v>
      </c>
      <c r="B26" t="s">
        <v>41</v>
      </c>
    </row>
    <row r="27" spans="1:5">
      <c r="B27" t="s">
        <v>40</v>
      </c>
      <c r="C27">
        <v>2.47105</v>
      </c>
    </row>
    <row r="29" spans="1:5">
      <c r="A29" s="13" t="s">
        <v>73</v>
      </c>
      <c r="B29" s="17"/>
      <c r="C29" s="17"/>
      <c r="D29" s="17"/>
      <c r="E29" s="17"/>
    </row>
    <row r="30" spans="1:5">
      <c r="B30" t="s">
        <v>28</v>
      </c>
    </row>
    <row r="31" spans="1:5">
      <c r="C31" s="1" t="s">
        <v>30</v>
      </c>
    </row>
    <row r="32" spans="1:5">
      <c r="B32" s="1" t="s">
        <v>29</v>
      </c>
      <c r="C32" s="5">
        <v>347</v>
      </c>
    </row>
    <row r="33" spans="2:5">
      <c r="B33" t="s">
        <v>31</v>
      </c>
      <c r="C33">
        <v>0.03</v>
      </c>
      <c r="E33">
        <v>2014</v>
      </c>
    </row>
    <row r="34" spans="2:5">
      <c r="B34" t="s">
        <v>32</v>
      </c>
      <c r="C34">
        <v>166</v>
      </c>
      <c r="E34">
        <v>2015</v>
      </c>
    </row>
    <row r="35" spans="2:5">
      <c r="B35" t="s">
        <v>33</v>
      </c>
      <c r="C35">
        <v>0.41</v>
      </c>
      <c r="E35">
        <v>2014</v>
      </c>
    </row>
    <row r="36" spans="2:5">
      <c r="B36" t="s">
        <v>34</v>
      </c>
      <c r="C36">
        <v>0.72</v>
      </c>
      <c r="E36">
        <v>2014</v>
      </c>
    </row>
    <row r="37" spans="2:5">
      <c r="B37" t="s">
        <v>35</v>
      </c>
      <c r="C37">
        <v>3.9</v>
      </c>
      <c r="E37">
        <v>2015</v>
      </c>
    </row>
    <row r="38" spans="2:5">
      <c r="B38" t="s">
        <v>36</v>
      </c>
      <c r="C38">
        <v>24</v>
      </c>
    </row>
    <row r="39" spans="2:5">
      <c r="B39" t="s">
        <v>37</v>
      </c>
      <c r="C39">
        <v>20.3</v>
      </c>
      <c r="E39">
        <v>2014</v>
      </c>
    </row>
    <row r="40" spans="2:5">
      <c r="B40" t="s">
        <v>38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27" sqref="A27"/>
    </sheetView>
  </sheetViews>
  <sheetFormatPr baseColWidth="10" defaultColWidth="8.83203125" defaultRowHeight="14" x14ac:dyDescent="0"/>
  <cols>
    <col min="1" max="1" width="22.5" style="5" customWidth="1"/>
    <col min="2" max="2" width="42" style="5" bestFit="1" customWidth="1"/>
    <col min="3" max="3" width="11.1640625" style="5" bestFit="1" customWidth="1"/>
    <col min="4" max="16384" width="8.83203125" style="5"/>
  </cols>
  <sheetData>
    <row r="1" spans="1:3">
      <c r="A1" s="5" t="s">
        <v>88</v>
      </c>
    </row>
    <row r="2" spans="1:3">
      <c r="A2" s="15">
        <f>A11*1.5*About!C27</f>
        <v>1519695.75</v>
      </c>
      <c r="B2" s="5" t="s">
        <v>8</v>
      </c>
    </row>
    <row r="5" spans="1:3">
      <c r="A5" s="13" t="s">
        <v>77</v>
      </c>
      <c r="B5" s="14"/>
    </row>
    <row r="6" spans="1:3">
      <c r="A6" s="5" t="s">
        <v>89</v>
      </c>
    </row>
    <row r="7" spans="1:3">
      <c r="A7" s="5">
        <f>About!C32</f>
        <v>347</v>
      </c>
      <c r="B7" s="5" t="s">
        <v>30</v>
      </c>
    </row>
    <row r="8" spans="1:3">
      <c r="A8" s="1">
        <f>A7*10^6*About!C27</f>
        <v>857454350</v>
      </c>
      <c r="B8" s="5" t="s">
        <v>8</v>
      </c>
    </row>
    <row r="10" spans="1:3">
      <c r="A10" s="5" t="s">
        <v>78</v>
      </c>
    </row>
    <row r="11" spans="1:3">
      <c r="A11" s="5">
        <f>About!C35*10^6</f>
        <v>410000</v>
      </c>
      <c r="B11" s="5" t="s">
        <v>118</v>
      </c>
    </row>
    <row r="12" spans="1:3">
      <c r="A12" s="5" t="s">
        <v>120</v>
      </c>
    </row>
    <row r="13" spans="1:3">
      <c r="A13" s="5">
        <f>A11*34*1.5</f>
        <v>20910000</v>
      </c>
      <c r="B13" s="5" t="s">
        <v>121</v>
      </c>
      <c r="C13" s="5" t="s">
        <v>123</v>
      </c>
    </row>
    <row r="15" spans="1:3">
      <c r="A15" s="23" t="s">
        <v>119</v>
      </c>
    </row>
    <row r="16" spans="1:3">
      <c r="A16" s="5" t="s">
        <v>79</v>
      </c>
    </row>
    <row r="17" spans="1:2">
      <c r="A17" s="18">
        <f>A13/A23*100</f>
        <v>11.697620700592937</v>
      </c>
      <c r="B17" s="5" t="s">
        <v>98</v>
      </c>
    </row>
    <row r="19" spans="1:2">
      <c r="A19" s="5" t="s">
        <v>53</v>
      </c>
      <c r="B19" s="5" t="s">
        <v>75</v>
      </c>
    </row>
    <row r="20" spans="1:2">
      <c r="B20" s="5" t="s">
        <v>76</v>
      </c>
    </row>
    <row r="21" spans="1:2">
      <c r="A21" s="14" t="s">
        <v>80</v>
      </c>
      <c r="B21" s="14" t="s">
        <v>90</v>
      </c>
    </row>
    <row r="22" spans="1:2">
      <c r="A22" s="10">
        <v>1787543</v>
      </c>
      <c r="B22" s="5" t="s">
        <v>74</v>
      </c>
    </row>
    <row r="23" spans="1:2">
      <c r="A23" s="5">
        <f>A22*100</f>
        <v>178754300</v>
      </c>
      <c r="B23" s="5" t="s">
        <v>27</v>
      </c>
    </row>
    <row r="25" spans="1:2">
      <c r="A25" s="5" t="s">
        <v>122</v>
      </c>
    </row>
    <row r="26" spans="1:2">
      <c r="A26" s="5" t="s">
        <v>124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25" zoomScaleNormal="125" zoomScalePageLayoutView="125" workbookViewId="0">
      <selection activeCell="A22" sqref="A22"/>
    </sheetView>
  </sheetViews>
  <sheetFormatPr baseColWidth="10" defaultColWidth="8.83203125" defaultRowHeight="14" x14ac:dyDescent="0"/>
  <cols>
    <col min="1" max="1" width="15.83203125" customWidth="1"/>
  </cols>
  <sheetData>
    <row r="1" spans="1:2" ht="13" customHeight="1">
      <c r="A1" s="1" t="s">
        <v>42</v>
      </c>
    </row>
    <row r="2" spans="1:2">
      <c r="A2">
        <f>About!C36</f>
        <v>0.72</v>
      </c>
      <c r="B2" t="s">
        <v>30</v>
      </c>
    </row>
    <row r="3" spans="1:2">
      <c r="A3">
        <f>A2*10^6*About!C27</f>
        <v>1779156</v>
      </c>
      <c r="B3" t="s">
        <v>8</v>
      </c>
    </row>
    <row r="6" spans="1:2">
      <c r="A6" s="1" t="s">
        <v>9</v>
      </c>
    </row>
    <row r="7" spans="1:2">
      <c r="A7" t="s">
        <v>10</v>
      </c>
    </row>
    <row r="8" spans="1:2">
      <c r="A8" t="s">
        <v>11</v>
      </c>
    </row>
    <row r="9" spans="1:2">
      <c r="A9" t="s">
        <v>12</v>
      </c>
    </row>
    <row r="10" spans="1:2">
      <c r="A10" t="s">
        <v>13</v>
      </c>
    </row>
    <row r="11" spans="1:2">
      <c r="A11" t="s">
        <v>14</v>
      </c>
    </row>
    <row r="12" spans="1:2">
      <c r="A12" t="s">
        <v>15</v>
      </c>
    </row>
    <row r="13" spans="1:2">
      <c r="A13" t="s">
        <v>21</v>
      </c>
    </row>
    <row r="14" spans="1:2">
      <c r="A14" t="s">
        <v>86</v>
      </c>
    </row>
    <row r="15" spans="1:2">
      <c r="A15" t="s">
        <v>16</v>
      </c>
    </row>
    <row r="16" spans="1:2">
      <c r="A16" t="s">
        <v>87</v>
      </c>
    </row>
    <row r="17" spans="1:2">
      <c r="A17" t="s">
        <v>17</v>
      </c>
    </row>
    <row r="19" spans="1:2">
      <c r="A19" s="6">
        <v>0.02</v>
      </c>
      <c r="B19" t="s">
        <v>18</v>
      </c>
    </row>
    <row r="21" spans="1:2">
      <c r="A21" s="11">
        <f>A3*A19</f>
        <v>35583.120000000003</v>
      </c>
      <c r="B21" t="s">
        <v>19</v>
      </c>
    </row>
    <row r="22" spans="1:2">
      <c r="A2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25" zoomScaleNormal="125" zoomScalePageLayoutView="125" workbookViewId="0">
      <selection activeCell="A9" sqref="A9"/>
    </sheetView>
  </sheetViews>
  <sheetFormatPr baseColWidth="10" defaultColWidth="8.83203125" defaultRowHeight="14" x14ac:dyDescent="0"/>
  <cols>
    <col min="1" max="1" width="9.1640625" customWidth="1"/>
    <col min="2" max="2" width="15.83203125" customWidth="1"/>
  </cols>
  <sheetData>
    <row r="1" spans="1:2">
      <c r="A1" t="s">
        <v>43</v>
      </c>
    </row>
    <row r="2" spans="1:2">
      <c r="A2" t="s">
        <v>44</v>
      </c>
    </row>
    <row r="4" spans="1:2">
      <c r="A4" t="s">
        <v>45</v>
      </c>
    </row>
    <row r="6" spans="1:2">
      <c r="A6" s="1" t="s">
        <v>46</v>
      </c>
    </row>
    <row r="7" spans="1:2">
      <c r="A7">
        <f>About!C33</f>
        <v>0.03</v>
      </c>
      <c r="B7" t="s">
        <v>30</v>
      </c>
    </row>
    <row r="8" spans="1:2">
      <c r="A8" s="1">
        <f>A7*10^6*About!C27</f>
        <v>74131.5</v>
      </c>
      <c r="B8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3" zoomScale="125" zoomScaleNormal="125" zoomScalePageLayoutView="125" workbookViewId="0">
      <selection activeCell="A34" sqref="A34"/>
    </sheetView>
  </sheetViews>
  <sheetFormatPr baseColWidth="10" defaultColWidth="8.83203125" defaultRowHeight="14" x14ac:dyDescent="0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8.83203125" style="4"/>
  </cols>
  <sheetData>
    <row r="1" spans="1:4">
      <c r="A1" t="s">
        <v>115</v>
      </c>
    </row>
    <row r="2" spans="1:4">
      <c r="A2" t="s">
        <v>116</v>
      </c>
    </row>
    <row r="3" spans="1:4">
      <c r="A3" t="s">
        <v>117</v>
      </c>
    </row>
    <row r="5" spans="1:4">
      <c r="A5" s="1" t="s">
        <v>47</v>
      </c>
    </row>
    <row r="6" spans="1:4">
      <c r="A6">
        <v>232</v>
      </c>
      <c r="B6" s="4" t="s">
        <v>48</v>
      </c>
      <c r="C6" t="s">
        <v>49</v>
      </c>
      <c r="D6" t="s">
        <v>25</v>
      </c>
    </row>
    <row r="7" spans="1:4">
      <c r="A7" t="s">
        <v>50</v>
      </c>
    </row>
    <row r="8" spans="1:4">
      <c r="A8" s="7">
        <f>About!C34</f>
        <v>166</v>
      </c>
      <c r="B8" s="4" t="s">
        <v>30</v>
      </c>
      <c r="C8" t="s">
        <v>49</v>
      </c>
      <c r="D8" t="s">
        <v>26</v>
      </c>
    </row>
    <row r="9" spans="1:4">
      <c r="A9" t="s">
        <v>51</v>
      </c>
    </row>
    <row r="10" spans="1:4">
      <c r="A10">
        <f>A6-A8</f>
        <v>66</v>
      </c>
      <c r="B10" s="4" t="s">
        <v>30</v>
      </c>
    </row>
    <row r="11" spans="1:4">
      <c r="A11" s="5">
        <f>A10*10^6*About!C27</f>
        <v>163089300</v>
      </c>
      <c r="B11" s="4" t="s">
        <v>8</v>
      </c>
    </row>
    <row r="13" spans="1:4">
      <c r="A13" t="s">
        <v>101</v>
      </c>
    </row>
    <row r="14" spans="1:4">
      <c r="A14" t="s">
        <v>108</v>
      </c>
    </row>
    <row r="15" spans="1:4">
      <c r="A15" t="s">
        <v>102</v>
      </c>
    </row>
    <row r="17" spans="1:2">
      <c r="A17" s="5" t="s">
        <v>99</v>
      </c>
    </row>
    <row r="18" spans="1:2">
      <c r="A18" t="s">
        <v>109</v>
      </c>
    </row>
    <row r="19" spans="1:2">
      <c r="A19" s="21">
        <v>0.5</v>
      </c>
      <c r="B19" s="4" t="s">
        <v>100</v>
      </c>
    </row>
    <row r="21" spans="1:2">
      <c r="A21" t="s">
        <v>103</v>
      </c>
    </row>
    <row r="22" spans="1:2">
      <c r="A22" t="s">
        <v>104</v>
      </c>
    </row>
    <row r="23" spans="1:2">
      <c r="A23" t="s">
        <v>110</v>
      </c>
    </row>
    <row r="24" spans="1:2">
      <c r="A24" t="s">
        <v>111</v>
      </c>
    </row>
    <row r="25" spans="1:2">
      <c r="A25" t="s">
        <v>112</v>
      </c>
    </row>
    <row r="26" spans="1:2">
      <c r="A26" t="s">
        <v>113</v>
      </c>
    </row>
    <row r="27" spans="1:2">
      <c r="A27" t="s">
        <v>114</v>
      </c>
    </row>
    <row r="28" spans="1:2">
      <c r="A28" s="21">
        <v>0.11</v>
      </c>
      <c r="B28" s="4" t="s">
        <v>105</v>
      </c>
    </row>
    <row r="30" spans="1:2">
      <c r="A30" t="s">
        <v>106</v>
      </c>
    </row>
    <row r="31" spans="1:2">
      <c r="A31" t="s">
        <v>107</v>
      </c>
    </row>
    <row r="33" spans="1:2">
      <c r="A33" s="11">
        <f>A11*A19*A28</f>
        <v>8969911.5</v>
      </c>
      <c r="B33" s="22" t="s"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ColWidth="10.83203125" defaultRowHeight="14" x14ac:dyDescent="0"/>
  <cols>
    <col min="1" max="1" width="27.6640625" style="5" customWidth="1"/>
    <col min="2" max="16384" width="10.83203125" style="5"/>
  </cols>
  <sheetData>
    <row r="1" spans="1:2">
      <c r="A1" s="5" t="s">
        <v>53</v>
      </c>
      <c r="B1" s="5" t="s">
        <v>24</v>
      </c>
    </row>
    <row r="2" spans="1:2">
      <c r="A2" s="8" t="s">
        <v>22</v>
      </c>
    </row>
    <row r="3" spans="1:2">
      <c r="A3" s="8" t="s">
        <v>23</v>
      </c>
    </row>
    <row r="5" spans="1:2">
      <c r="A5" s="5" t="s">
        <v>53</v>
      </c>
      <c r="B5" s="5" t="s">
        <v>52</v>
      </c>
    </row>
    <row r="6" spans="1:2">
      <c r="A6" s="5" t="s">
        <v>54</v>
      </c>
    </row>
    <row r="7" spans="1:2">
      <c r="A7" s="5" t="s">
        <v>55</v>
      </c>
      <c r="B7" s="9">
        <v>0.57999999999999996</v>
      </c>
    </row>
    <row r="8" spans="1:2">
      <c r="A8" s="3" t="s">
        <v>56</v>
      </c>
      <c r="B8" s="9">
        <v>0.25</v>
      </c>
    </row>
    <row r="9" spans="1:2">
      <c r="A9" s="3" t="s">
        <v>57</v>
      </c>
      <c r="B9" s="9">
        <v>0.15</v>
      </c>
    </row>
    <row r="10" spans="1:2">
      <c r="A10" s="3" t="s">
        <v>58</v>
      </c>
      <c r="B10" s="9">
        <v>0.02</v>
      </c>
    </row>
    <row r="12" spans="1:2">
      <c r="A12" s="5" t="s">
        <v>59</v>
      </c>
    </row>
    <row r="13" spans="1:2">
      <c r="A13" s="5">
        <f>29744*B9</f>
        <v>4461.5999999999995</v>
      </c>
      <c r="B13" s="5" t="s">
        <v>27</v>
      </c>
    </row>
    <row r="14" spans="1:2">
      <c r="A14" s="12">
        <f>A13*About!C27</f>
        <v>11024.836679999999</v>
      </c>
      <c r="B14" s="5" t="s">
        <v>8</v>
      </c>
    </row>
    <row r="15" spans="1:2">
      <c r="A15" s="12"/>
    </row>
    <row r="16" spans="1:2">
      <c r="A16" s="12" t="s">
        <v>92</v>
      </c>
    </row>
    <row r="17" spans="1:2">
      <c r="A17" s="16">
        <f>A14/34</f>
        <v>324.25990235294114</v>
      </c>
      <c r="B17" s="5" t="s">
        <v>91</v>
      </c>
    </row>
    <row r="19" spans="1:2">
      <c r="A19" s="5" t="s">
        <v>93</v>
      </c>
    </row>
    <row r="20" spans="1:2">
      <c r="A20" s="5" t="s">
        <v>94</v>
      </c>
    </row>
    <row r="21" spans="1:2">
      <c r="A21" s="5" t="s">
        <v>95</v>
      </c>
    </row>
    <row r="22" spans="1:2">
      <c r="A22" s="5" t="s">
        <v>96</v>
      </c>
    </row>
    <row r="23" spans="1:2">
      <c r="A23" s="5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10.83203125" defaultRowHeight="14" x14ac:dyDescent="0"/>
  <sheetData>
    <row r="1" spans="1:2">
      <c r="A1" t="s">
        <v>61</v>
      </c>
    </row>
    <row r="2" spans="1:2">
      <c r="A2">
        <f>About!C37+About!C39</f>
        <v>24.2</v>
      </c>
      <c r="B2" t="s">
        <v>30</v>
      </c>
    </row>
    <row r="3" spans="1:2">
      <c r="A3">
        <f>A2*10^6*About!C27</f>
        <v>59799410</v>
      </c>
      <c r="B3" t="s">
        <v>60</v>
      </c>
    </row>
    <row r="5" spans="1:2">
      <c r="A5" s="7" t="s">
        <v>82</v>
      </c>
    </row>
    <row r="6" spans="1:2">
      <c r="A6" t="s">
        <v>83</v>
      </c>
    </row>
    <row r="7" spans="1:2">
      <c r="A7" t="s">
        <v>84</v>
      </c>
    </row>
    <row r="9" spans="1:2">
      <c r="A9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7"/>
  <sheetViews>
    <sheetView workbookViewId="0"/>
  </sheetViews>
  <sheetFormatPr baseColWidth="10" defaultColWidth="8.83203125" defaultRowHeight="14" x14ac:dyDescent="0"/>
  <cols>
    <col min="1" max="1" width="29.5" customWidth="1"/>
    <col min="2" max="36" width="13.5" customWidth="1"/>
  </cols>
  <sheetData>
    <row r="1" spans="1:36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>
      <c r="A2" t="s">
        <v>2</v>
      </c>
      <c r="B2" s="19">
        <f>'Set Asides'!$A$21</f>
        <v>35583.120000000003</v>
      </c>
      <c r="C2" s="20">
        <f>$B2</f>
        <v>35583.120000000003</v>
      </c>
      <c r="D2" s="20">
        <f t="shared" ref="D2:AJ7" si="0">$B2</f>
        <v>35583.120000000003</v>
      </c>
      <c r="E2" s="20">
        <f t="shared" si="0"/>
        <v>35583.120000000003</v>
      </c>
      <c r="F2" s="20">
        <f t="shared" si="0"/>
        <v>35583.120000000003</v>
      </c>
      <c r="G2" s="20">
        <f t="shared" si="0"/>
        <v>35583.120000000003</v>
      </c>
      <c r="H2" s="20">
        <f t="shared" si="0"/>
        <v>35583.120000000003</v>
      </c>
      <c r="I2" s="20">
        <f t="shared" si="0"/>
        <v>35583.120000000003</v>
      </c>
      <c r="J2" s="20">
        <f t="shared" si="0"/>
        <v>35583.120000000003</v>
      </c>
      <c r="K2" s="20">
        <f t="shared" si="0"/>
        <v>35583.120000000003</v>
      </c>
      <c r="L2" s="20">
        <f t="shared" si="0"/>
        <v>35583.120000000003</v>
      </c>
      <c r="M2" s="20">
        <f t="shared" si="0"/>
        <v>35583.120000000003</v>
      </c>
      <c r="N2" s="20">
        <f t="shared" si="0"/>
        <v>35583.120000000003</v>
      </c>
      <c r="O2" s="20">
        <f t="shared" si="0"/>
        <v>35583.120000000003</v>
      </c>
      <c r="P2" s="20">
        <f t="shared" si="0"/>
        <v>35583.120000000003</v>
      </c>
      <c r="Q2" s="20">
        <f t="shared" si="0"/>
        <v>35583.120000000003</v>
      </c>
      <c r="R2" s="20">
        <f t="shared" si="0"/>
        <v>35583.120000000003</v>
      </c>
      <c r="S2" s="20">
        <f t="shared" si="0"/>
        <v>35583.120000000003</v>
      </c>
      <c r="T2" s="20">
        <f t="shared" si="0"/>
        <v>35583.120000000003</v>
      </c>
      <c r="U2" s="20">
        <f t="shared" si="0"/>
        <v>35583.120000000003</v>
      </c>
      <c r="V2" s="20">
        <f t="shared" si="0"/>
        <v>35583.120000000003</v>
      </c>
      <c r="W2" s="20">
        <f t="shared" si="0"/>
        <v>35583.120000000003</v>
      </c>
      <c r="X2" s="20">
        <f t="shared" si="0"/>
        <v>35583.120000000003</v>
      </c>
      <c r="Y2" s="20">
        <f t="shared" si="0"/>
        <v>35583.120000000003</v>
      </c>
      <c r="Z2" s="20">
        <f t="shared" si="0"/>
        <v>35583.120000000003</v>
      </c>
      <c r="AA2" s="20">
        <f t="shared" si="0"/>
        <v>35583.120000000003</v>
      </c>
      <c r="AB2" s="20">
        <f t="shared" si="0"/>
        <v>35583.120000000003</v>
      </c>
      <c r="AC2" s="20">
        <f t="shared" si="0"/>
        <v>35583.120000000003</v>
      </c>
      <c r="AD2" s="20">
        <f t="shared" si="0"/>
        <v>35583.120000000003</v>
      </c>
      <c r="AE2" s="20">
        <f t="shared" si="0"/>
        <v>35583.120000000003</v>
      </c>
      <c r="AF2" s="20">
        <f t="shared" si="0"/>
        <v>35583.120000000003</v>
      </c>
      <c r="AG2" s="20">
        <f t="shared" si="0"/>
        <v>35583.120000000003</v>
      </c>
      <c r="AH2" s="20">
        <f t="shared" si="0"/>
        <v>35583.120000000003</v>
      </c>
      <c r="AI2" s="20">
        <f t="shared" si="0"/>
        <v>35583.120000000003</v>
      </c>
      <c r="AJ2" s="20">
        <f t="shared" si="0"/>
        <v>35583.120000000003</v>
      </c>
    </row>
    <row r="3" spans="1:36">
      <c r="A3" t="s">
        <v>3</v>
      </c>
      <c r="B3" s="19">
        <f>'Aff Ref'!A2</f>
        <v>1519695.75</v>
      </c>
      <c r="C3" s="20">
        <f t="shared" ref="C3:R7" si="1">$B3</f>
        <v>1519695.75</v>
      </c>
      <c r="D3" s="20">
        <f t="shared" si="1"/>
        <v>1519695.75</v>
      </c>
      <c r="E3" s="20">
        <f t="shared" si="1"/>
        <v>1519695.75</v>
      </c>
      <c r="F3" s="20">
        <f t="shared" si="1"/>
        <v>1519695.75</v>
      </c>
      <c r="G3" s="20">
        <f t="shared" si="1"/>
        <v>1519695.75</v>
      </c>
      <c r="H3" s="20">
        <f t="shared" si="1"/>
        <v>1519695.75</v>
      </c>
      <c r="I3" s="20">
        <f t="shared" si="1"/>
        <v>1519695.75</v>
      </c>
      <c r="J3" s="20">
        <f t="shared" si="1"/>
        <v>1519695.75</v>
      </c>
      <c r="K3" s="20">
        <f t="shared" si="1"/>
        <v>1519695.75</v>
      </c>
      <c r="L3" s="20">
        <f t="shared" si="1"/>
        <v>1519695.75</v>
      </c>
      <c r="M3" s="20">
        <f t="shared" si="1"/>
        <v>1519695.75</v>
      </c>
      <c r="N3" s="20">
        <f t="shared" si="1"/>
        <v>1519695.75</v>
      </c>
      <c r="O3" s="20">
        <f t="shared" si="1"/>
        <v>1519695.75</v>
      </c>
      <c r="P3" s="20">
        <f t="shared" si="1"/>
        <v>1519695.75</v>
      </c>
      <c r="Q3" s="20">
        <f t="shared" si="1"/>
        <v>1519695.75</v>
      </c>
      <c r="R3" s="20">
        <f t="shared" si="1"/>
        <v>1519695.75</v>
      </c>
      <c r="S3" s="20">
        <f t="shared" si="0"/>
        <v>1519695.75</v>
      </c>
      <c r="T3" s="20">
        <f t="shared" si="0"/>
        <v>1519695.75</v>
      </c>
      <c r="U3" s="20">
        <f t="shared" si="0"/>
        <v>1519695.75</v>
      </c>
      <c r="V3" s="20">
        <f t="shared" si="0"/>
        <v>1519695.75</v>
      </c>
      <c r="W3" s="20">
        <f t="shared" si="0"/>
        <v>1519695.75</v>
      </c>
      <c r="X3" s="20">
        <f t="shared" si="0"/>
        <v>1519695.75</v>
      </c>
      <c r="Y3" s="20">
        <f t="shared" si="0"/>
        <v>1519695.75</v>
      </c>
      <c r="Z3" s="20">
        <f t="shared" si="0"/>
        <v>1519695.75</v>
      </c>
      <c r="AA3" s="20">
        <f t="shared" si="0"/>
        <v>1519695.75</v>
      </c>
      <c r="AB3" s="20">
        <f t="shared" si="0"/>
        <v>1519695.75</v>
      </c>
      <c r="AC3" s="20">
        <f t="shared" si="0"/>
        <v>1519695.75</v>
      </c>
      <c r="AD3" s="20">
        <f t="shared" si="0"/>
        <v>1519695.75</v>
      </c>
      <c r="AE3" s="20">
        <f t="shared" si="0"/>
        <v>1519695.75</v>
      </c>
      <c r="AF3" s="20">
        <f t="shared" si="0"/>
        <v>1519695.75</v>
      </c>
      <c r="AG3" s="20">
        <f t="shared" si="0"/>
        <v>1519695.75</v>
      </c>
      <c r="AH3" s="20">
        <f t="shared" si="0"/>
        <v>1519695.75</v>
      </c>
      <c r="AI3" s="20">
        <f t="shared" si="0"/>
        <v>1519695.75</v>
      </c>
      <c r="AJ3" s="20">
        <f t="shared" si="0"/>
        <v>1519695.75</v>
      </c>
    </row>
    <row r="4" spans="1:36">
      <c r="A4" t="s">
        <v>4</v>
      </c>
      <c r="B4" s="19">
        <f>'Impr Forest Mgmt'!A33</f>
        <v>8969911.5</v>
      </c>
      <c r="C4" s="20">
        <f t="shared" si="1"/>
        <v>8969911.5</v>
      </c>
      <c r="D4" s="20">
        <f t="shared" si="0"/>
        <v>8969911.5</v>
      </c>
      <c r="E4" s="20">
        <f t="shared" si="0"/>
        <v>8969911.5</v>
      </c>
      <c r="F4" s="20">
        <f t="shared" si="0"/>
        <v>8969911.5</v>
      </c>
      <c r="G4" s="20">
        <f t="shared" si="0"/>
        <v>8969911.5</v>
      </c>
      <c r="H4" s="20">
        <f t="shared" si="0"/>
        <v>8969911.5</v>
      </c>
      <c r="I4" s="20">
        <f t="shared" si="0"/>
        <v>8969911.5</v>
      </c>
      <c r="J4" s="20">
        <f t="shared" si="0"/>
        <v>8969911.5</v>
      </c>
      <c r="K4" s="20">
        <f t="shared" si="0"/>
        <v>8969911.5</v>
      </c>
      <c r="L4" s="20">
        <f t="shared" si="0"/>
        <v>8969911.5</v>
      </c>
      <c r="M4" s="20">
        <f t="shared" si="0"/>
        <v>8969911.5</v>
      </c>
      <c r="N4" s="20">
        <f t="shared" si="0"/>
        <v>8969911.5</v>
      </c>
      <c r="O4" s="20">
        <f t="shared" si="0"/>
        <v>8969911.5</v>
      </c>
      <c r="P4" s="20">
        <f t="shared" si="0"/>
        <v>8969911.5</v>
      </c>
      <c r="Q4" s="20">
        <f t="shared" si="0"/>
        <v>8969911.5</v>
      </c>
      <c r="R4" s="20">
        <f t="shared" si="0"/>
        <v>8969911.5</v>
      </c>
      <c r="S4" s="20">
        <f t="shared" si="0"/>
        <v>8969911.5</v>
      </c>
      <c r="T4" s="20">
        <f t="shared" si="0"/>
        <v>8969911.5</v>
      </c>
      <c r="U4" s="20">
        <f t="shared" si="0"/>
        <v>8969911.5</v>
      </c>
      <c r="V4" s="20">
        <f t="shared" si="0"/>
        <v>8969911.5</v>
      </c>
      <c r="W4" s="20">
        <f t="shared" si="0"/>
        <v>8969911.5</v>
      </c>
      <c r="X4" s="20">
        <f t="shared" si="0"/>
        <v>8969911.5</v>
      </c>
      <c r="Y4" s="20">
        <f t="shared" si="0"/>
        <v>8969911.5</v>
      </c>
      <c r="Z4" s="20">
        <f t="shared" si="0"/>
        <v>8969911.5</v>
      </c>
      <c r="AA4" s="20">
        <f t="shared" si="0"/>
        <v>8969911.5</v>
      </c>
      <c r="AB4" s="20">
        <f t="shared" si="0"/>
        <v>8969911.5</v>
      </c>
      <c r="AC4" s="20">
        <f t="shared" si="0"/>
        <v>8969911.5</v>
      </c>
      <c r="AD4" s="20">
        <f t="shared" si="0"/>
        <v>8969911.5</v>
      </c>
      <c r="AE4" s="20">
        <f t="shared" si="0"/>
        <v>8969911.5</v>
      </c>
      <c r="AF4" s="20">
        <f t="shared" si="0"/>
        <v>8969911.5</v>
      </c>
      <c r="AG4" s="20">
        <f t="shared" si="0"/>
        <v>8969911.5</v>
      </c>
      <c r="AH4" s="20">
        <f t="shared" si="0"/>
        <v>8969911.5</v>
      </c>
      <c r="AI4" s="20">
        <f t="shared" si="0"/>
        <v>8969911.5</v>
      </c>
      <c r="AJ4" s="20">
        <f t="shared" si="0"/>
        <v>8969911.5</v>
      </c>
    </row>
    <row r="5" spans="1:36">
      <c r="A5" t="s">
        <v>5</v>
      </c>
      <c r="B5" s="19">
        <f>'Avoided Def'!$A$8</f>
        <v>74131.5</v>
      </c>
      <c r="C5" s="20">
        <f t="shared" si="1"/>
        <v>74131.5</v>
      </c>
      <c r="D5" s="20">
        <f t="shared" si="0"/>
        <v>74131.5</v>
      </c>
      <c r="E5" s="20">
        <f t="shared" si="0"/>
        <v>74131.5</v>
      </c>
      <c r="F5" s="20">
        <f t="shared" si="0"/>
        <v>74131.5</v>
      </c>
      <c r="G5" s="20">
        <f t="shared" si="0"/>
        <v>74131.5</v>
      </c>
      <c r="H5" s="20">
        <f t="shared" si="0"/>
        <v>74131.5</v>
      </c>
      <c r="I5" s="20">
        <f t="shared" si="0"/>
        <v>74131.5</v>
      </c>
      <c r="J5" s="20">
        <f t="shared" si="0"/>
        <v>74131.5</v>
      </c>
      <c r="K5" s="20">
        <f t="shared" si="0"/>
        <v>74131.5</v>
      </c>
      <c r="L5" s="20">
        <f t="shared" si="0"/>
        <v>74131.5</v>
      </c>
      <c r="M5" s="20">
        <f t="shared" si="0"/>
        <v>74131.5</v>
      </c>
      <c r="N5" s="20">
        <f t="shared" si="0"/>
        <v>74131.5</v>
      </c>
      <c r="O5" s="20">
        <f t="shared" si="0"/>
        <v>74131.5</v>
      </c>
      <c r="P5" s="20">
        <f t="shared" si="0"/>
        <v>74131.5</v>
      </c>
      <c r="Q5" s="20">
        <f t="shared" si="0"/>
        <v>74131.5</v>
      </c>
      <c r="R5" s="20">
        <f t="shared" si="0"/>
        <v>74131.5</v>
      </c>
      <c r="S5" s="20">
        <f t="shared" si="0"/>
        <v>74131.5</v>
      </c>
      <c r="T5" s="20">
        <f t="shared" si="0"/>
        <v>74131.5</v>
      </c>
      <c r="U5" s="20">
        <f t="shared" si="0"/>
        <v>74131.5</v>
      </c>
      <c r="V5" s="20">
        <f t="shared" si="0"/>
        <v>74131.5</v>
      </c>
      <c r="W5" s="20">
        <f t="shared" si="0"/>
        <v>74131.5</v>
      </c>
      <c r="X5" s="20">
        <f t="shared" si="0"/>
        <v>74131.5</v>
      </c>
      <c r="Y5" s="20">
        <f t="shared" si="0"/>
        <v>74131.5</v>
      </c>
      <c r="Z5" s="20">
        <f t="shared" si="0"/>
        <v>74131.5</v>
      </c>
      <c r="AA5" s="20">
        <f t="shared" si="0"/>
        <v>74131.5</v>
      </c>
      <c r="AB5" s="20">
        <f t="shared" si="0"/>
        <v>74131.5</v>
      </c>
      <c r="AC5" s="20">
        <f t="shared" si="0"/>
        <v>74131.5</v>
      </c>
      <c r="AD5" s="20">
        <f t="shared" si="0"/>
        <v>74131.5</v>
      </c>
      <c r="AE5" s="20">
        <f t="shared" si="0"/>
        <v>74131.5</v>
      </c>
      <c r="AF5" s="20">
        <f t="shared" si="0"/>
        <v>74131.5</v>
      </c>
      <c r="AG5" s="20">
        <f t="shared" si="0"/>
        <v>74131.5</v>
      </c>
      <c r="AH5" s="20">
        <f t="shared" si="0"/>
        <v>74131.5</v>
      </c>
      <c r="AI5" s="20">
        <f t="shared" si="0"/>
        <v>74131.5</v>
      </c>
      <c r="AJ5" s="20">
        <f t="shared" si="0"/>
        <v>74131.5</v>
      </c>
    </row>
    <row r="6" spans="1:36">
      <c r="A6" t="s">
        <v>6</v>
      </c>
      <c r="B6" s="19">
        <f>'Peatland restoration'!A17</f>
        <v>324.25990235294114</v>
      </c>
      <c r="C6" s="20">
        <f t="shared" si="1"/>
        <v>324.25990235294114</v>
      </c>
      <c r="D6" s="20">
        <f t="shared" si="0"/>
        <v>324.25990235294114</v>
      </c>
      <c r="E6" s="20">
        <f t="shared" si="0"/>
        <v>324.25990235294114</v>
      </c>
      <c r="F6" s="20">
        <f t="shared" si="0"/>
        <v>324.25990235294114</v>
      </c>
      <c r="G6" s="20">
        <f t="shared" si="0"/>
        <v>324.25990235294114</v>
      </c>
      <c r="H6" s="20">
        <f t="shared" si="0"/>
        <v>324.25990235294114</v>
      </c>
      <c r="I6" s="20">
        <f t="shared" si="0"/>
        <v>324.25990235294114</v>
      </c>
      <c r="J6" s="20">
        <f t="shared" si="0"/>
        <v>324.25990235294114</v>
      </c>
      <c r="K6" s="20">
        <f t="shared" si="0"/>
        <v>324.25990235294114</v>
      </c>
      <c r="L6" s="20">
        <f t="shared" si="0"/>
        <v>324.25990235294114</v>
      </c>
      <c r="M6" s="20">
        <f t="shared" si="0"/>
        <v>324.25990235294114</v>
      </c>
      <c r="N6" s="20">
        <f t="shared" si="0"/>
        <v>324.25990235294114</v>
      </c>
      <c r="O6" s="20">
        <f t="shared" si="0"/>
        <v>324.25990235294114</v>
      </c>
      <c r="P6" s="20">
        <f t="shared" si="0"/>
        <v>324.25990235294114</v>
      </c>
      <c r="Q6" s="20">
        <f t="shared" si="0"/>
        <v>324.25990235294114</v>
      </c>
      <c r="R6" s="20">
        <f t="shared" si="0"/>
        <v>324.25990235294114</v>
      </c>
      <c r="S6" s="20">
        <f t="shared" si="0"/>
        <v>324.25990235294114</v>
      </c>
      <c r="T6" s="20">
        <f t="shared" si="0"/>
        <v>324.25990235294114</v>
      </c>
      <c r="U6" s="20">
        <f t="shared" si="0"/>
        <v>324.25990235294114</v>
      </c>
      <c r="V6" s="20">
        <f t="shared" si="0"/>
        <v>324.25990235294114</v>
      </c>
      <c r="W6" s="20">
        <f t="shared" si="0"/>
        <v>324.25990235294114</v>
      </c>
      <c r="X6" s="20">
        <f t="shared" si="0"/>
        <v>324.25990235294114</v>
      </c>
      <c r="Y6" s="20">
        <f t="shared" si="0"/>
        <v>324.25990235294114</v>
      </c>
      <c r="Z6" s="20">
        <f t="shared" si="0"/>
        <v>324.25990235294114</v>
      </c>
      <c r="AA6" s="20">
        <f t="shared" si="0"/>
        <v>324.25990235294114</v>
      </c>
      <c r="AB6" s="20">
        <f t="shared" si="0"/>
        <v>324.25990235294114</v>
      </c>
      <c r="AC6" s="20">
        <f t="shared" si="0"/>
        <v>324.25990235294114</v>
      </c>
      <c r="AD6" s="20">
        <f t="shared" si="0"/>
        <v>324.25990235294114</v>
      </c>
      <c r="AE6" s="20">
        <f t="shared" si="0"/>
        <v>324.25990235294114</v>
      </c>
      <c r="AF6" s="20">
        <f t="shared" si="0"/>
        <v>324.25990235294114</v>
      </c>
      <c r="AG6" s="20">
        <f t="shared" si="0"/>
        <v>324.25990235294114</v>
      </c>
      <c r="AH6" s="20">
        <f t="shared" si="0"/>
        <v>324.25990235294114</v>
      </c>
      <c r="AI6" s="20">
        <f t="shared" si="0"/>
        <v>324.25990235294114</v>
      </c>
      <c r="AJ6" s="20">
        <f t="shared" si="0"/>
        <v>324.25990235294114</v>
      </c>
    </row>
    <row r="7" spans="1:36">
      <c r="A7" t="s">
        <v>7</v>
      </c>
      <c r="B7" s="20">
        <v>0</v>
      </c>
      <c r="C7" s="20">
        <f t="shared" si="1"/>
        <v>0</v>
      </c>
      <c r="D7" s="20">
        <f t="shared" si="0"/>
        <v>0</v>
      </c>
      <c r="E7" s="20">
        <f t="shared" si="0"/>
        <v>0</v>
      </c>
      <c r="F7" s="20">
        <f t="shared" si="0"/>
        <v>0</v>
      </c>
      <c r="G7" s="20">
        <f t="shared" si="0"/>
        <v>0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0</v>
      </c>
      <c r="M7" s="20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0">
        <f t="shared" si="0"/>
        <v>0</v>
      </c>
      <c r="R7" s="20">
        <f t="shared" si="0"/>
        <v>0</v>
      </c>
      <c r="S7" s="20">
        <f t="shared" si="0"/>
        <v>0</v>
      </c>
      <c r="T7" s="20">
        <f t="shared" si="0"/>
        <v>0</v>
      </c>
      <c r="U7" s="20">
        <f t="shared" si="0"/>
        <v>0</v>
      </c>
      <c r="V7" s="20">
        <f t="shared" si="0"/>
        <v>0</v>
      </c>
      <c r="W7" s="20">
        <f t="shared" si="0"/>
        <v>0</v>
      </c>
      <c r="X7" s="20">
        <f t="shared" si="0"/>
        <v>0</v>
      </c>
      <c r="Y7" s="20">
        <f t="shared" si="0"/>
        <v>0</v>
      </c>
      <c r="Z7" s="20">
        <f t="shared" si="0"/>
        <v>0</v>
      </c>
      <c r="AA7" s="20">
        <f t="shared" si="0"/>
        <v>0</v>
      </c>
      <c r="AB7" s="20">
        <f t="shared" si="0"/>
        <v>0</v>
      </c>
      <c r="AC7" s="20">
        <f t="shared" si="0"/>
        <v>0</v>
      </c>
      <c r="AD7" s="20">
        <f t="shared" si="0"/>
        <v>0</v>
      </c>
      <c r="AE7" s="20">
        <f t="shared" si="0"/>
        <v>0</v>
      </c>
      <c r="AF7" s="20">
        <f t="shared" si="0"/>
        <v>0</v>
      </c>
      <c r="AG7" s="20">
        <f t="shared" si="0"/>
        <v>0</v>
      </c>
      <c r="AH7" s="20">
        <f t="shared" si="0"/>
        <v>0</v>
      </c>
      <c r="AI7" s="20">
        <f t="shared" si="0"/>
        <v>0</v>
      </c>
      <c r="AJ7" s="20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Impr Forest Mgmt</vt:lpstr>
      <vt:lpstr>Peatland restoration</vt:lpstr>
      <vt:lpstr>Forest Restoration</vt:lpstr>
      <vt:lpstr>PLANAbPiaSY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2017-01-27T05:17:42Z</dcterms:created>
  <dcterms:modified xsi:type="dcterms:W3CDTF">2018-08-29T23:09:05Z</dcterms:modified>
</cp:coreProperties>
</file>