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Dropbox/eps-1.4.2-canada/InputData/indst/PPRiFUfIIaIoE/"/>
    </mc:Choice>
  </mc:AlternateContent>
  <xr:revisionPtr revIDLastSave="0" documentId="13_ncr:1_{C9AD9428-B159-B24E-ABD9-0DA4AA5D83D8}" xr6:coauthVersionLast="36" xr6:coauthVersionMax="36" xr10:uidLastSave="{00000000-0000-0000-0000-000000000000}"/>
  <bookViews>
    <workbookView xWindow="-35640" yWindow="460" windowWidth="33920" windowHeight="19780" activeTab="3" xr2:uid="{00000000-000D-0000-FFFF-FFFF00000000}"/>
  </bookViews>
  <sheets>
    <sheet name="About" sheetId="1" r:id="rId1"/>
    <sheet name="Data (previous PPRiFUfIIaIoE)" sheetId="2" r:id="rId2"/>
    <sheet name="OS limit" sheetId="4" r:id="rId3"/>
    <sheet name="PPRiFUfIIaIoE" sheetId="3" r:id="rId4"/>
  </sheets>
  <externalReferences>
    <externalReference r:id="rId5"/>
    <externalReference r:id="rId6"/>
  </externalReferences>
  <definedNames>
    <definedName name="BTU_per_TJ">[1]About!$A$48</definedName>
  </definedNames>
  <calcPr calcId="191029"/>
</workbook>
</file>

<file path=xl/calcChain.xml><?xml version="1.0" encoding="utf-8"?>
<calcChain xmlns="http://schemas.openxmlformats.org/spreadsheetml/2006/main">
  <c r="U45" i="4" l="1"/>
  <c r="V45" i="4"/>
  <c r="V46" i="4" s="1"/>
  <c r="V30" i="4"/>
  <c r="V29" i="4"/>
  <c r="V31" i="4" s="1"/>
  <c r="X32" i="4"/>
  <c r="W32" i="4"/>
  <c r="V32" i="4" l="1"/>
  <c r="N41" i="4"/>
  <c r="N42" i="4" s="1"/>
  <c r="L31" i="4"/>
  <c r="L30" i="4"/>
  <c r="L29" i="4"/>
  <c r="L28" i="4"/>
  <c r="L27" i="4"/>
  <c r="F23" i="4"/>
  <c r="M29" i="4"/>
  <c r="AT32" i="4"/>
  <c r="AU32" i="4"/>
  <c r="AF67" i="4" l="1"/>
  <c r="AE67" i="4"/>
  <c r="AD67" i="4"/>
  <c r="AC67" i="4"/>
  <c r="AB67" i="4"/>
  <c r="AA67" i="4"/>
  <c r="Z67" i="4"/>
  <c r="Y67" i="4"/>
  <c r="X67" i="4"/>
  <c r="W67" i="4"/>
  <c r="V67" i="4"/>
  <c r="AF66" i="4"/>
  <c r="AE66" i="4"/>
  <c r="AD66" i="4"/>
  <c r="AC66" i="4"/>
  <c r="AB66" i="4"/>
  <c r="AA66" i="4"/>
  <c r="Z66" i="4"/>
  <c r="Y66" i="4"/>
  <c r="X66" i="4"/>
  <c r="W66" i="4"/>
  <c r="V66" i="4"/>
  <c r="AF65" i="4"/>
  <c r="AE65" i="4"/>
  <c r="AD65" i="4"/>
  <c r="AC65" i="4"/>
  <c r="AB65" i="4"/>
  <c r="AA65" i="4"/>
  <c r="Z65" i="4"/>
  <c r="Y65" i="4"/>
  <c r="X65" i="4"/>
  <c r="W65" i="4"/>
  <c r="V65" i="4"/>
  <c r="AM41" i="4"/>
  <c r="AM42" i="4" s="1"/>
  <c r="AL41" i="4"/>
  <c r="AL42" i="4" s="1"/>
  <c r="AK41" i="4"/>
  <c r="AK42" i="4" s="1"/>
  <c r="AJ41" i="4"/>
  <c r="AJ42" i="4" s="1"/>
  <c r="AI41" i="4"/>
  <c r="AI42" i="4" s="1"/>
  <c r="AH41" i="4"/>
  <c r="AH42" i="4" s="1"/>
  <c r="AG41" i="4"/>
  <c r="AG42" i="4" s="1"/>
  <c r="AF41" i="4"/>
  <c r="AF42" i="4" s="1"/>
  <c r="AE41" i="4"/>
  <c r="AE42" i="4" s="1"/>
  <c r="AD41" i="4"/>
  <c r="AD42" i="4" s="1"/>
  <c r="AC41" i="4"/>
  <c r="AC42" i="4" s="1"/>
  <c r="AB41" i="4"/>
  <c r="AB42" i="4" s="1"/>
  <c r="AA41" i="4"/>
  <c r="AA42" i="4" s="1"/>
  <c r="Z41" i="4"/>
  <c r="Z42" i="4" s="1"/>
  <c r="Y41" i="4"/>
  <c r="Y42" i="4" s="1"/>
  <c r="X41" i="4"/>
  <c r="X42" i="4" s="1"/>
  <c r="W41" i="4"/>
  <c r="W42" i="4" s="1"/>
  <c r="V41" i="4"/>
  <c r="V42" i="4" s="1"/>
  <c r="U41" i="4"/>
  <c r="U42" i="4" s="1"/>
  <c r="T41" i="4"/>
  <c r="T42" i="4" s="1"/>
  <c r="S41" i="4"/>
  <c r="S42" i="4" s="1"/>
  <c r="R41" i="4"/>
  <c r="R42" i="4" s="1"/>
  <c r="Q41" i="4"/>
  <c r="Q42" i="4" s="1"/>
  <c r="P41" i="4"/>
  <c r="P42" i="4" s="1"/>
  <c r="O41" i="4"/>
  <c r="O42" i="4" s="1"/>
  <c r="M41" i="4"/>
  <c r="M42" i="4" s="1"/>
  <c r="L41" i="4"/>
  <c r="L42" i="4" s="1"/>
  <c r="L43" i="4" s="1"/>
  <c r="K41" i="4"/>
  <c r="K42" i="4" s="1"/>
  <c r="K43" i="4" s="1"/>
  <c r="J41" i="4"/>
  <c r="J42" i="4" s="1"/>
  <c r="J43" i="4" s="1"/>
  <c r="I41" i="4"/>
  <c r="I42" i="4" s="1"/>
  <c r="I43" i="4" s="1"/>
  <c r="H41" i="4"/>
  <c r="H42" i="4" s="1"/>
  <c r="H43" i="4" s="1"/>
  <c r="G41" i="4"/>
  <c r="G42" i="4" s="1"/>
  <c r="G43" i="4" s="1"/>
  <c r="F41" i="4"/>
  <c r="F42" i="4" s="1"/>
  <c r="F43" i="4" s="1"/>
  <c r="E41" i="4"/>
  <c r="E42" i="4" s="1"/>
  <c r="E43" i="4" s="1"/>
  <c r="D41" i="4"/>
  <c r="D42" i="4" s="1"/>
  <c r="D43" i="4" s="1"/>
  <c r="AB29" i="4"/>
  <c r="AB30" i="4" l="1"/>
  <c r="AB31" i="4" s="1"/>
  <c r="AI29" i="4"/>
  <c r="AE29" i="4"/>
  <c r="AA29" i="4"/>
  <c r="W29" i="4"/>
  <c r="S29" i="4"/>
  <c r="S30" i="4" s="1"/>
  <c r="S31" i="4" s="1"/>
  <c r="O29" i="4"/>
  <c r="O30" i="4" s="1"/>
  <c r="O31" i="4" s="1"/>
  <c r="AK29" i="4"/>
  <c r="Y29" i="4"/>
  <c r="AH29" i="4"/>
  <c r="AD29" i="4"/>
  <c r="Z29" i="4"/>
  <c r="R29" i="4"/>
  <c r="R30" i="4" s="1"/>
  <c r="R31" i="4" s="1"/>
  <c r="N29" i="4"/>
  <c r="N30" i="4" s="1"/>
  <c r="N31" i="4" s="1"/>
  <c r="AC29" i="4"/>
  <c r="Q29" i="4"/>
  <c r="Q30" i="4" s="1"/>
  <c r="Q31" i="4" s="1"/>
  <c r="AG29" i="4"/>
  <c r="U29" i="4"/>
  <c r="U30" i="4" s="1"/>
  <c r="U31" i="4" s="1"/>
  <c r="M30" i="4"/>
  <c r="M31" i="4" s="1"/>
  <c r="P29" i="4"/>
  <c r="P30" i="4" s="1"/>
  <c r="P31" i="4" s="1"/>
  <c r="AF29" i="4"/>
  <c r="X29" i="4"/>
  <c r="T29" i="4"/>
  <c r="T30" i="4" s="1"/>
  <c r="T31" i="4" s="1"/>
  <c r="AJ29" i="4"/>
  <c r="M43" i="4"/>
  <c r="M46" i="4"/>
  <c r="B5" i="2"/>
  <c r="B7" i="2" s="1"/>
  <c r="AB32" i="4" l="1"/>
  <c r="AF32" i="4"/>
  <c r="AF30" i="4"/>
  <c r="AF31" i="4" s="1"/>
  <c r="AG32" i="4"/>
  <c r="AG30" i="4"/>
  <c r="AG31" i="4" s="1"/>
  <c r="Y32" i="4"/>
  <c r="Y30" i="4"/>
  <c r="Y31" i="4" s="1"/>
  <c r="AC32" i="4"/>
  <c r="AC30" i="4"/>
  <c r="AC31" i="4" s="1"/>
  <c r="Z30" i="4"/>
  <c r="Z31" i="4" s="1"/>
  <c r="Z32" i="4"/>
  <c r="AK32" i="4"/>
  <c r="AL29" i="4"/>
  <c r="AK30" i="4"/>
  <c r="AK31" i="4" s="1"/>
  <c r="AA30" i="4"/>
  <c r="AA31" i="4" s="1"/>
  <c r="AA32" i="4"/>
  <c r="T43" i="4"/>
  <c r="AH30" i="4"/>
  <c r="AH31" i="4" s="1"/>
  <c r="AH32" i="4"/>
  <c r="AI30" i="4"/>
  <c r="AI31" i="4" s="1"/>
  <c r="AI32" i="4"/>
  <c r="AJ32" i="4"/>
  <c r="AJ30" i="4"/>
  <c r="AJ31" i="4" s="1"/>
  <c r="N45" i="4"/>
  <c r="N46" i="4" s="1"/>
  <c r="W30" i="4"/>
  <c r="W31" i="4" s="1"/>
  <c r="X30" i="4"/>
  <c r="X31" i="4" s="1"/>
  <c r="AD30" i="4"/>
  <c r="AD31" i="4" s="1"/>
  <c r="AD32" i="4"/>
  <c r="AE30" i="4"/>
  <c r="AE31" i="4" s="1"/>
  <c r="AE32" i="4"/>
  <c r="W43" i="4" l="1"/>
  <c r="AA43" i="4"/>
  <c r="AM29" i="4"/>
  <c r="AL32" i="4"/>
  <c r="N43" i="4"/>
  <c r="P43" i="4"/>
  <c r="S43" i="4"/>
  <c r="AC43" i="4"/>
  <c r="U43" i="4"/>
  <c r="Y43" i="4"/>
  <c r="V43" i="4"/>
  <c r="O43" i="4"/>
  <c r="Z43" i="4"/>
  <c r="R43" i="4"/>
  <c r="AB43" i="4"/>
  <c r="Q43" i="4"/>
  <c r="X43" i="4"/>
  <c r="AD43" i="4" l="1"/>
  <c r="AM32" i="4"/>
  <c r="AN29" i="4"/>
  <c r="AN32" i="4" l="1"/>
  <c r="AO29" i="4"/>
  <c r="AE43" i="4"/>
  <c r="AO32" i="4" l="1"/>
  <c r="AP29" i="4"/>
  <c r="AF43" i="4"/>
  <c r="AQ29" i="4" l="1"/>
  <c r="AP32" i="4"/>
  <c r="AG43" i="4"/>
  <c r="AH43" i="4" l="1"/>
  <c r="AQ32" i="4"/>
  <c r="AR29" i="4"/>
  <c r="AI43" i="4" l="1"/>
  <c r="AR32" i="4"/>
  <c r="AS29" i="4"/>
  <c r="AS32" i="4" l="1"/>
  <c r="AT29" i="4"/>
  <c r="AJ43" i="4"/>
  <c r="AU29" i="4" l="1"/>
  <c r="AK43" i="4"/>
  <c r="B3" i="3" l="1"/>
  <c r="AM43" i="4"/>
  <c r="AL43" i="4"/>
  <c r="P45" i="4" l="1"/>
  <c r="P46" i="4" s="1"/>
  <c r="Y45" i="4"/>
  <c r="Y46" i="4" s="1"/>
  <c r="R45" i="4"/>
  <c r="R46" i="4" s="1"/>
  <c r="W45" i="4"/>
  <c r="W46" i="4" s="1"/>
  <c r="S45" i="4"/>
  <c r="S46" i="4" s="1"/>
  <c r="AB45" i="4"/>
  <c r="AB46" i="4" s="1"/>
  <c r="X45" i="4"/>
  <c r="X46" i="4" s="1"/>
  <c r="AC45" i="4"/>
  <c r="AC46" i="4" s="1"/>
  <c r="O45" i="4"/>
  <c r="O46" i="4" s="1"/>
  <c r="Q45" i="4"/>
  <c r="Q46" i="4" s="1"/>
  <c r="AA45" i="4"/>
  <c r="AA46" i="4" s="1"/>
  <c r="T45" i="4"/>
  <c r="T46" i="4" s="1"/>
  <c r="U46" i="4"/>
  <c r="Z45" i="4"/>
  <c r="Z46" i="4" s="1"/>
  <c r="AD45" i="4"/>
  <c r="AD46" i="4" s="1"/>
  <c r="AE45" i="4"/>
  <c r="AE46" i="4" s="1"/>
  <c r="AF45" i="4"/>
  <c r="AF46" i="4" s="1"/>
  <c r="AG45" i="4"/>
  <c r="AG46" i="4" s="1"/>
  <c r="AH45" i="4"/>
  <c r="AH46" i="4" s="1"/>
  <c r="AI45" i="4"/>
  <c r="AI46" i="4" s="1"/>
  <c r="AJ45" i="4"/>
  <c r="AJ46" i="4" s="1"/>
  <c r="AK45" i="4"/>
  <c r="AK46" i="4" s="1"/>
  <c r="AM45" i="4"/>
  <c r="AM46" i="4" s="1"/>
  <c r="AL45" i="4"/>
  <c r="AL46" i="4" s="1"/>
</calcChain>
</file>

<file path=xl/sharedStrings.xml><?xml version="1.0" encoding="utf-8"?>
<sst xmlns="http://schemas.openxmlformats.org/spreadsheetml/2006/main" count="170" uniqueCount="120">
  <si>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</si>
  <si>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</si>
  <si>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</si>
  <si>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</si>
  <si>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</si>
  <si>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</si>
  <si>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</si>
  <si>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</si>
  <si>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</si>
  <si>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</si>
  <si>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</si>
  <si>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Pot Perc Red in Fuel Use</t>
  </si>
  <si>
    <t>Percentage Savings in End Year</t>
  </si>
  <si>
    <t>Notes:</t>
  </si>
  <si>
    <t>We exclude Agriculture, because it has a lack of fixed equipment compared to other</t>
  </si>
  <si>
    <t>industries, so this policy likely does not apply very well to Agriculture.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</si>
  <si>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</si>
  <si>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</si>
  <si>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</si>
  <si>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</si>
  <si>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</si>
  <si>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</si>
  <si>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</si>
  <si>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</si>
  <si>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PPRiFUfIIaIoE Potential Perc Reduction in Fuel Use from Improved Installation and Integration of Eqpt</t>
  </si>
  <si>
    <t>Select Appendices: End - Use Demand</t>
  </si>
  <si>
    <t>Select Case: Reference</t>
  </si>
  <si>
    <t>Petajoules</t>
  </si>
  <si>
    <t>MODIFIED TO MODEL 100MT OS LIMIT</t>
  </si>
  <si>
    <t>Industrial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</si>
  <si>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</si>
  <si>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</si>
  <si>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</si>
  <si>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</si>
  <si>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</si>
  <si>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</si>
  <si>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</si>
  <si>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</si>
  <si>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</si>
  <si>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</si>
  <si>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</si>
  <si>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</si>
  <si>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</si>
  <si>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</si>
  <si>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</si>
  <si>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</si>
  <si>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</si>
  <si>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</si>
  <si>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</si>
  <si>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</si>
  <si>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</si>
  <si>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</si>
  <si>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</si>
  <si>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</si>
  <si>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</si>
  <si>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</si>
  <si>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</si>
  <si>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</si>
  <si>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</si>
  <si>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</si>
  <si>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</si>
  <si>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</si>
  <si>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</si>
  <si>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</si>
  <si>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</si>
  <si>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</si>
  <si>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</si>
  <si>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Total</t>
  </si>
  <si>
    <t>Electricity</t>
  </si>
  <si>
    <t>LPG &amp; Petroleum Feedstocks</t>
  </si>
  <si>
    <t>Natural Gas</t>
  </si>
  <si>
    <t>RPP</t>
  </si>
  <si>
    <t>Solar and Geothermal</t>
  </si>
  <si>
    <t>Still Gas &amp; Petroleum Coke</t>
  </si>
  <si>
    <t>Biomass</t>
  </si>
  <si>
    <t>Coal, Coke &amp; Coke Oven Gas</t>
  </si>
  <si>
    <t>Other</t>
  </si>
  <si>
    <t>Assumptions:</t>
  </si>
  <si>
    <t>Oilsands only use natural gas as a fuel</t>
  </si>
  <si>
    <t>Natural gas use for oilsands production (1000 m3/d) in 2015</t>
  </si>
  <si>
    <t>https://www2.aer.ca/t/Production/views/NaturalGasFigureS5_7Albertatotalpurchasedprocessedandproducedgasforoilsandsproduction/NaturalGasFigureS5_7Albertatotalpurchasedprocessedandproducedgasforoilsandsproduction?:embed=y&amp;:showShareOptions=true&amp;:display_count=no</t>
  </si>
  <si>
    <t>Energy density of natural gas</t>
  </si>
  <si>
    <t xml:space="preserve"> Cubic metres (m³) per GJ</t>
  </si>
  <si>
    <t>https://apps.neb-one.gc.ca/Conversion/conversion-tables.aspx?GoCTemplateCulture=en-CA#s1ss2</t>
  </si>
  <si>
    <t>Year the oilsands limit is reached</t>
  </si>
  <si>
    <t>Analysis by Pembina shows limit reached in 2025 – source: https://www.ceaa-acee.gc.ca/050/documents/p65505/125100E.pdf#page=139</t>
  </si>
  <si>
    <t>Natural gas used for oilsands production (1000 m3/d)</t>
  </si>
  <si>
    <t>Annual energy use for OS production (PJ)</t>
  </si>
  <si>
    <t>Predicted energy use for OS production (PJ)</t>
  </si>
  <si>
    <t>Share of NG use that is for oilsands production</t>
  </si>
  <si>
    <t>Non-OS NG energy use (PJ)</t>
  </si>
  <si>
    <t>OS energy use above 100 Mt limit (PJ)</t>
  </si>
  <si>
    <t>Natural gas and petroleum systems</t>
  </si>
  <si>
    <t>electricity</t>
  </si>
  <si>
    <t>Natural gas and petroleum systems (BTU)</t>
  </si>
  <si>
    <t>coal</t>
  </si>
  <si>
    <t>natural gas</t>
  </si>
  <si>
    <t>biomass</t>
  </si>
  <si>
    <t>petroleum diesel</t>
  </si>
  <si>
    <t>heat</t>
  </si>
  <si>
    <t>Total (BTU)</t>
  </si>
  <si>
    <t>Total (PJ)</t>
  </si>
  <si>
    <t>Total NGPS EU under OS limit (PJ)</t>
  </si>
  <si>
    <t>FOPITY factors</t>
  </si>
  <si>
    <t>Select Appendices: Crude Oil Production</t>
  </si>
  <si>
    <t>Select Unit: Thousand Barrels per day</t>
  </si>
  <si>
    <t>OS limit reached</t>
  </si>
  <si>
    <t>Conventional Light</t>
  </si>
  <si>
    <t>Conventional Heavy</t>
  </si>
  <si>
    <t>C5+</t>
  </si>
  <si>
    <t>Field Condensate</t>
  </si>
  <si>
    <t xml:space="preserve">Mined Bitumen </t>
  </si>
  <si>
    <t xml:space="preserve">In Situ Bitumen </t>
  </si>
  <si>
    <t xml:space="preserve">(Upgraded Bitumen) </t>
  </si>
  <si>
    <t>This variable has been repurposed to model the 100 Mt limit on oilsands</t>
  </si>
  <si>
    <t>Oilsands extraction technologies do not improve over time (assumption made in a number of Government of Canada reports)</t>
  </si>
  <si>
    <t>Select Report Version: Canada’s Energy Future 2016</t>
  </si>
  <si>
    <t>Canada</t>
  </si>
  <si>
    <t>Select Region: Canada</t>
  </si>
  <si>
    <t>Source: indst/BIFUbC ('Industry Fuel Use' 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</si>
</sst>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"/>
    <numFmt numFmtId="166" formatCode="_(* #,##0_);_(* \(#,##0\);_(* &quot;-&quot;??_);_(@_)"/>
    <numFmt numFmtId="167" formatCode="0.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</font>
    <font>
      <b/>
      <sz val="16"/>
      <color rgb="FFFF0000"/>
      <name val="Calibri"/>
      <family val="2"/>
    </font>
    <font>
      <b/>
      <sz val="14"/>
      <color rgb="FF000000"/>
      <name val="Calibri"/>
      <family val="2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  <xf numFmtId="0" fontId="5" fillId="0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0" fontId="7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166" fontId="0" fillId="0" borderId="0" xfId="3" applyNumberFormat="1" applyFont="1" applyFill="1" applyAlignment="1" applyProtection="1"/>
    <xf numFmtId="0" fontId="3" fillId="0" borderId="0" xfId="2" applyAlignment="1" applyProtection="1"/>
    <xf numFmtId="1" fontId="0" fillId="0" borderId="0" xfId="0" applyNumberFormat="1" applyFill="1" applyAlignment="1" applyProtection="1"/>
    <xf numFmtId="166" fontId="0" fillId="4" borderId="0" xfId="3" applyNumberFormat="1" applyFont="1" applyFill="1"/>
    <xf numFmtId="164" fontId="0" fillId="0" borderId="0" xfId="1" applyNumberFormat="1" applyFont="1" applyFill="1" applyAlignment="1" applyProtection="1"/>
    <xf numFmtId="167" fontId="0" fillId="5" borderId="0" xfId="0" applyNumberFormat="1" applyFill="1"/>
    <xf numFmtId="167" fontId="2" fillId="0" borderId="0" xfId="0" applyNumberFormat="1" applyFont="1" applyFill="1" applyAlignment="1" applyProtection="1"/>
    <xf numFmtId="166" fontId="0" fillId="0" borderId="0" xfId="3" applyNumberFormat="1" applyFont="1"/>
    <xf numFmtId="166" fontId="0" fillId="0" borderId="0" xfId="0" applyNumberFormat="1"/>
    <xf numFmtId="43" fontId="0" fillId="0" borderId="0" xfId="0" applyNumberFormat="1"/>
    <xf numFmtId="0" fontId="8" fillId="6" borderId="0" xfId="0" applyNumberFormat="1" applyFont="1" applyFill="1" applyAlignment="1" applyProtection="1">
      <alignment horizontal="center" wrapText="1"/>
    </xf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0" fontId="11" fillId="7" borderId="0" xfId="0" applyFont="1" applyFill="1"/>
    <xf numFmtId="0" fontId="12" fillId="7" borderId="0" xfId="0" applyFont="1" applyFill="1"/>
    <xf numFmtId="0" fontId="11" fillId="0" borderId="0" xfId="0" applyFont="1" applyFill="1"/>
    <xf numFmtId="0" fontId="12" fillId="0" borderId="0" xfId="0" applyFont="1" applyFill="1"/>
    <xf numFmtId="166" fontId="0" fillId="0" borderId="0" xfId="0" applyNumberFormat="1" applyFill="1" applyAlignment="1" applyProtection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7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Dropbox/eps-1.4.2-alberta-wipF/InputData/indst/BIFUbC/BAU%20Industrial%20Fuel%20Use%20before%20CCS%20-%20OS%20lim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Dropbox/eps-1.4.2-alberta/InputData/indst/PPRiFUfIIaIoE/Pot%20Perc%20Red%20in%20Fuel%20Use%20fr%20Impr%20Inst%20and%20Integ%20of%20Eqpt%20-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lectricity by Industry"/>
      <sheetName val="Energy and Non-Energy"/>
      <sheetName val="NGL Detail CAN"/>
      <sheetName val="NGL Detail"/>
      <sheetName val="Electricity"/>
      <sheetName val="Waste Management"/>
      <sheetName val="2015 Energy Use CAN"/>
      <sheetName val="2015 Energy Use AB"/>
      <sheetName val="Sector Tables"/>
      <sheetName val="Sector tables 2016"/>
      <sheetName val="Aggregated Fuel Use"/>
      <sheetName val="Data for Projections"/>
      <sheetName val="Industry Fuel Use"/>
      <sheetName val="BIFUbC-electricity"/>
      <sheetName val="BIFUbC-coal"/>
      <sheetName val="BIFUbC-natural-gas"/>
      <sheetName val="BIFUbC-biomass"/>
      <sheetName val="BIFUbC-petroleum-diesel"/>
      <sheetName val="BIFUbC-heat"/>
    </sheetNames>
    <sheetDataSet>
      <sheetData sheetId="0">
        <row r="48">
          <cell r="A48">
            <v>947817120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Data"/>
      <sheetName val="OS limit"/>
      <sheetName val="PPRiEYFUfIIaIoE"/>
    </sheetNames>
    <sheetDataSet>
      <sheetData sheetId="0" refreshError="1"/>
      <sheetData sheetId="1" refreshError="1"/>
      <sheetData sheetId="2" refreshError="1"/>
      <sheetData sheetId="3">
        <row r="3">
          <cell r="B3">
            <v>0.21060826974330324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7EAA1B-5476-1E4A-956A-505A67CA257E}" name="Table1" displayName="Table1" ref="A55:AK64" totalsRowCount="1">
  <tableColumns count="37">
    <tableColumn id="1" xr3:uid="{8A40A7D0-CBE4-4049-A5A4-3038C654BEE5}" name="_" totalsRowDxfId="36"/>
    <tableColumn id="2" xr3:uid="{F197175D-4FD5-144C-957B-1C68A4053BBE}" name="2005" dataDxfId="72" totalsRowDxfId="35"/>
    <tableColumn id="3" xr3:uid="{456D202B-8027-534F-A57F-DC6E8FAE3C1B}" name="2006" dataDxfId="71" totalsRowDxfId="34"/>
    <tableColumn id="4" xr3:uid="{ED614F79-7510-DD42-959E-0442B5100FCC}" name="2007" dataDxfId="70" totalsRowDxfId="33"/>
    <tableColumn id="5" xr3:uid="{AC306DC9-580A-444E-AD67-A58CCFDEBD79}" name="2008" dataDxfId="69" totalsRowDxfId="32"/>
    <tableColumn id="6" xr3:uid="{179A5B4C-2687-AC4D-8E9B-4857CE3881B0}" name="2009" dataDxfId="68" totalsRowDxfId="31"/>
    <tableColumn id="7" xr3:uid="{7A9A4E6B-C56A-E04B-A00D-186CFCEAFB90}" name="2010" dataDxfId="67" totalsRowDxfId="30"/>
    <tableColumn id="8" xr3:uid="{3C6E4788-699A-E34D-9B93-6E232996DDE6}" name="2011" dataDxfId="66" totalsRowDxfId="29"/>
    <tableColumn id="9" xr3:uid="{0BE45AE0-F31B-D54A-AA75-8068CAB9D9CE}" name="2012" dataDxfId="65" totalsRowDxfId="28"/>
    <tableColumn id="10" xr3:uid="{E6D5B235-16A2-2F43-AA80-7ADAD75AAA28}" name="2013" dataDxfId="64" totalsRowDxfId="27"/>
    <tableColumn id="11" xr3:uid="{0F7CA377-1586-174A-B374-2D7D28A35329}" name="2014" dataDxfId="63" totalsRowDxfId="26"/>
    <tableColumn id="12" xr3:uid="{901253B6-087D-C440-AA99-6051B2B63431}" name="2015" dataDxfId="62" totalsRowDxfId="25"/>
    <tableColumn id="13" xr3:uid="{097B20C5-991C-9241-8214-1F13AA80E61A}" name="2016" dataDxfId="61" totalsRowDxfId="24"/>
    <tableColumn id="14" xr3:uid="{F3FCB9C7-6991-0247-B86E-CE954F013303}" name="2017" dataDxfId="60" totalsRowDxfId="23"/>
    <tableColumn id="15" xr3:uid="{1D0523D1-3B6B-7D48-B07E-77DBC453812C}" name="2018" dataDxfId="59" totalsRowDxfId="22"/>
    <tableColumn id="16" xr3:uid="{7685AFA2-CA4C-4546-820C-63E960491335}" name="2019" dataDxfId="58" totalsRowDxfId="21"/>
    <tableColumn id="17" xr3:uid="{F200EB7D-E5B6-3949-A850-C964008A533E}" name="2020" dataDxfId="57" totalsRowDxfId="20"/>
    <tableColumn id="18" xr3:uid="{861AB654-FF4C-9948-B170-04249B1EBC87}" name="2021" dataDxfId="56" totalsRowDxfId="19"/>
    <tableColumn id="19" xr3:uid="{21CF1607-D749-064F-BF79-42225D03DF68}" name="2022" dataDxfId="55" totalsRowDxfId="18"/>
    <tableColumn id="20" xr3:uid="{F35C7DC3-C0C6-604D-982B-AFE0CCDA4491}" name="2023" dataDxfId="54" totalsRowDxfId="17"/>
    <tableColumn id="21" xr3:uid="{6C37BF4A-68C6-0A4C-A876-21574928A10F}" name="2024" dataDxfId="53" totalsRowDxfId="16"/>
    <tableColumn id="22" xr3:uid="{83543C9A-35DE-DA47-8E6C-88BB61C7F1D2}" name="2025" dataDxfId="52" totalsRowDxfId="15"/>
    <tableColumn id="23" xr3:uid="{D27C12B9-BB6D-284E-BED7-A84257E60779}" name="2026" dataDxfId="51" totalsRowDxfId="14"/>
    <tableColumn id="24" xr3:uid="{04531329-E0FD-664E-A4B1-8035BD76E2C9}" name="2027" dataDxfId="50" totalsRowDxfId="13"/>
    <tableColumn id="25" xr3:uid="{9BBE430C-3A74-714F-ADE2-7C717869170A}" name="2028" dataDxfId="49" totalsRowDxfId="12"/>
    <tableColumn id="26" xr3:uid="{E66738F4-E199-C84E-8164-908B7F175ADE}" name="2029" dataDxfId="48" totalsRowDxfId="11"/>
    <tableColumn id="27" xr3:uid="{13A13CF5-222A-754A-8911-387A7DA07992}" name="2030" dataDxfId="47" totalsRowDxfId="10"/>
    <tableColumn id="28" xr3:uid="{E7EAD471-33CC-F64F-8EC2-A845DA4B50E6}" name="2031" dataDxfId="46" totalsRowDxfId="9"/>
    <tableColumn id="29" xr3:uid="{D75E5BBB-FAD3-BB42-B611-059271128758}" name="2032" dataDxfId="45" totalsRowDxfId="8"/>
    <tableColumn id="30" xr3:uid="{5A3434FC-2567-7F4A-AB58-EE84285011E8}" name="2033" dataDxfId="44" totalsRowDxfId="7"/>
    <tableColumn id="31" xr3:uid="{8FD5B8DA-DCA4-224C-80E5-A737D3E4EC91}" name="2034" dataDxfId="43" totalsRowDxfId="6"/>
    <tableColumn id="32" xr3:uid="{0AD3114C-FC59-B54F-A93D-7B7E67C37B99}" name="2035" dataDxfId="42" totalsRowDxfId="5"/>
    <tableColumn id="33" xr3:uid="{A9FEB970-A2DB-9945-878A-40275208B223}" name="2036" dataDxfId="41" totalsRowDxfId="4"/>
    <tableColumn id="34" xr3:uid="{5C3AEB3C-2E60-514F-A376-FE56F3D761E2}" name="2037" dataDxfId="40" totalsRowDxfId="3"/>
    <tableColumn id="35" xr3:uid="{CD7DA773-EC6F-2444-AF9F-8FF1E5B47B56}" name="2038" dataDxfId="39" totalsRowDxfId="2"/>
    <tableColumn id="36" xr3:uid="{C9DABF8D-2F07-954A-9520-115021DFC1D8}" name="2039" dataDxfId="38" totalsRowDxfId="1"/>
    <tableColumn id="37" xr3:uid="{B73D971C-F99F-7845-A4B2-3789EBEEDCB3}" name="2040" dataDxfId="37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2.aer.ca/t/Production/views/NaturalGasFigureS5_7Albertatotalpurchasedprocessedandproducedgasforoilsandsproduction/NaturalGasFigureS5_7Albertatotalpurchasedprocessedandproducedgasforoilsandsproduction?:embed=y&amp;:showShareOptions=true&amp;:display_count=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14" sqref="C14"/>
    </sheetView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24</v>
      </c>
    </row>
    <row r="2" spans="1:3" x14ac:dyDescent="0.2">
      <c r="A2" s="1"/>
    </row>
    <row r="3" spans="1:3" x14ac:dyDescent="0.2">
      <c r="A3" s="34" t="s">
        <v>114</v>
      </c>
      <c r="B3" s="35"/>
      <c r="C3" s="35"/>
    </row>
    <row r="4" spans="1:3" x14ac:dyDescent="0.2">
      <c r="A4" s="36"/>
      <c r="B4" s="37"/>
      <c r="C4" s="37"/>
    </row>
    <row r="5" spans="1:3" x14ac:dyDescent="0.2">
      <c r="A5" s="1" t="s">
        <v>0</v>
      </c>
      <c r="B5" t="s">
        <v>1</v>
      </c>
    </row>
    <row r="6" spans="1:3" x14ac:dyDescent="0.2">
      <c r="B6" s="2">
        <v>2011</v>
      </c>
    </row>
    <row r="7" spans="1:3" x14ac:dyDescent="0.2">
      <c r="B7" t="s">
        <v>2</v>
      </c>
    </row>
    <row r="8" spans="1:3" x14ac:dyDescent="0.2">
      <c r="B8" s="3" t="s">
        <v>3</v>
      </c>
    </row>
    <row r="9" spans="1:3" x14ac:dyDescent="0.2">
      <c r="B9" t="s">
        <v>4</v>
      </c>
    </row>
    <row r="11" spans="1:3" x14ac:dyDescent="0.2">
      <c r="A11" s="1" t="s">
        <v>13</v>
      </c>
    </row>
    <row r="12" spans="1:3" x14ac:dyDescent="0.2">
      <c r="A12" t="s">
        <v>14</v>
      </c>
    </row>
    <row r="13" spans="1:3" x14ac:dyDescent="0.2">
      <c r="A13" t="s">
        <v>15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43.5" customWidth="1"/>
    <col min="2" max="2" width="31.1640625" customWidth="1"/>
  </cols>
  <sheetData>
    <row r="1" spans="1:2" x14ac:dyDescent="0.2">
      <c r="A1" s="4" t="s">
        <v>5</v>
      </c>
      <c r="B1" s="8" t="s">
        <v>8</v>
      </c>
    </row>
    <row r="2" spans="1:2" x14ac:dyDescent="0.2">
      <c r="A2" t="s">
        <v>6</v>
      </c>
      <c r="B2">
        <v>30.5</v>
      </c>
    </row>
    <row r="3" spans="1:2" x14ac:dyDescent="0.2">
      <c r="A3" t="s">
        <v>7</v>
      </c>
      <c r="B3">
        <v>-1.1000000000000001</v>
      </c>
    </row>
    <row r="5" spans="1:2" x14ac:dyDescent="0.2">
      <c r="A5" t="s">
        <v>9</v>
      </c>
      <c r="B5" s="5">
        <f>-B3/B2</f>
        <v>3.6065573770491806E-2</v>
      </c>
    </row>
    <row r="6" spans="1:2" x14ac:dyDescent="0.2">
      <c r="A6" t="s">
        <v>10</v>
      </c>
      <c r="B6" s="9">
        <v>2050</v>
      </c>
    </row>
    <row r="7" spans="1:2" x14ac:dyDescent="0.2">
      <c r="A7" s="6" t="s">
        <v>12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D463-74F2-7949-A1B7-123EA81B1787}">
  <dimension ref="A1:AU71"/>
  <sheetViews>
    <sheetView topLeftCell="A5" workbookViewId="0">
      <selection activeCell="U48" sqref="U48"/>
    </sheetView>
  </sheetViews>
  <sheetFormatPr baseColWidth="10" defaultRowHeight="15" x14ac:dyDescent="0.2"/>
  <cols>
    <col min="4" max="4" width="11.1640625" bestFit="1" customWidth="1"/>
    <col min="6" max="6" width="11.1640625" bestFit="1" customWidth="1"/>
  </cols>
  <sheetData>
    <row r="1" spans="1:37" ht="21" x14ac:dyDescent="0.25">
      <c r="A1" s="15" t="s">
        <v>116</v>
      </c>
    </row>
    <row r="2" spans="1:37" ht="21" x14ac:dyDescent="0.25">
      <c r="A2" s="15" t="s">
        <v>25</v>
      </c>
    </row>
    <row r="3" spans="1:37" ht="21" x14ac:dyDescent="0.25">
      <c r="A3" s="15" t="s">
        <v>26</v>
      </c>
    </row>
    <row r="4" spans="1:37" ht="21" x14ac:dyDescent="0.25">
      <c r="A4" s="15" t="s">
        <v>118</v>
      </c>
    </row>
    <row r="5" spans="1:37" ht="21" x14ac:dyDescent="0.25">
      <c r="A5" s="15" t="s">
        <v>27</v>
      </c>
    </row>
    <row r="6" spans="1:37" ht="21" x14ac:dyDescent="0.25">
      <c r="A6" s="16" t="s">
        <v>28</v>
      </c>
    </row>
    <row r="7" spans="1:37" ht="19" x14ac:dyDescent="0.25">
      <c r="A7" s="17" t="s">
        <v>29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x14ac:dyDescent="0.2">
      <c r="A8" s="18" t="s">
        <v>30</v>
      </c>
      <c r="B8" s="18" t="s">
        <v>31</v>
      </c>
      <c r="C8" s="18" t="s">
        <v>32</v>
      </c>
      <c r="D8" s="18" t="s">
        <v>33</v>
      </c>
      <c r="E8" s="18" t="s">
        <v>34</v>
      </c>
      <c r="F8" s="18" t="s">
        <v>35</v>
      </c>
      <c r="G8" s="18" t="s">
        <v>36</v>
      </c>
      <c r="H8" s="18" t="s">
        <v>37</v>
      </c>
      <c r="I8" s="18" t="s">
        <v>38</v>
      </c>
      <c r="J8" s="18" t="s">
        <v>39</v>
      </c>
      <c r="K8" s="18" t="s">
        <v>40</v>
      </c>
      <c r="L8" s="18" t="s">
        <v>41</v>
      </c>
      <c r="M8" s="18" t="s">
        <v>42</v>
      </c>
      <c r="N8" s="18" t="s">
        <v>43</v>
      </c>
      <c r="O8" s="18" t="s">
        <v>44</v>
      </c>
      <c r="P8" s="18" t="s">
        <v>45</v>
      </c>
      <c r="Q8" s="18" t="s">
        <v>46</v>
      </c>
      <c r="R8" s="18" t="s">
        <v>47</v>
      </c>
      <c r="S8" s="18" t="s">
        <v>48</v>
      </c>
      <c r="T8" s="18" t="s">
        <v>49</v>
      </c>
      <c r="U8" s="18" t="s">
        <v>50</v>
      </c>
      <c r="V8" s="18" t="s">
        <v>51</v>
      </c>
      <c r="W8" s="18" t="s">
        <v>52</v>
      </c>
      <c r="X8" s="18" t="s">
        <v>53</v>
      </c>
      <c r="Y8" s="18" t="s">
        <v>54</v>
      </c>
      <c r="Z8" s="18" t="s">
        <v>55</v>
      </c>
      <c r="AA8" s="18" t="s">
        <v>56</v>
      </c>
      <c r="AB8" s="18" t="s">
        <v>57</v>
      </c>
      <c r="AC8" s="18" t="s">
        <v>58</v>
      </c>
      <c r="AD8" s="18" t="s">
        <v>59</v>
      </c>
      <c r="AE8" s="18" t="s">
        <v>60</v>
      </c>
      <c r="AF8" s="18" t="s">
        <v>61</v>
      </c>
      <c r="AG8" s="18" t="s">
        <v>62</v>
      </c>
      <c r="AH8" s="18" t="s">
        <v>63</v>
      </c>
      <c r="AI8" s="18" t="s">
        <v>64</v>
      </c>
      <c r="AJ8" s="18" t="s">
        <v>65</v>
      </c>
      <c r="AK8" s="18" t="s">
        <v>66</v>
      </c>
    </row>
    <row r="9" spans="1:37" x14ac:dyDescent="0.2">
      <c r="A9" s="18" t="s">
        <v>67</v>
      </c>
      <c r="B9" s="18">
        <v>5314.88</v>
      </c>
      <c r="C9" s="18">
        <v>5426.64</v>
      </c>
      <c r="D9" s="18">
        <v>5583.08</v>
      </c>
      <c r="E9" s="18">
        <v>5304.67</v>
      </c>
      <c r="F9" s="18">
        <v>5151.79</v>
      </c>
      <c r="G9" s="18">
        <v>5306.13</v>
      </c>
      <c r="H9" s="18">
        <v>5444.96</v>
      </c>
      <c r="I9" s="18">
        <v>5630.46</v>
      </c>
      <c r="J9" s="18">
        <v>5770.4</v>
      </c>
      <c r="K9" s="18">
        <v>5964.52</v>
      </c>
      <c r="L9" s="18">
        <v>6182.88</v>
      </c>
      <c r="M9" s="18">
        <v>6381.23</v>
      </c>
      <c r="N9" s="18">
        <v>6563.34</v>
      </c>
      <c r="O9" s="18">
        <v>6696.4</v>
      </c>
      <c r="P9" s="18">
        <v>6808.56</v>
      </c>
      <c r="Q9" s="18">
        <v>6873.05</v>
      </c>
      <c r="R9" s="18">
        <v>6926.95</v>
      </c>
      <c r="S9" s="18">
        <v>6989.52</v>
      </c>
      <c r="T9" s="18">
        <v>7082.38</v>
      </c>
      <c r="U9" s="18">
        <v>7153.05</v>
      </c>
      <c r="V9" s="18">
        <v>7201.34</v>
      </c>
      <c r="W9" s="18">
        <v>7237.78</v>
      </c>
      <c r="X9" s="18">
        <v>7280.98</v>
      </c>
      <c r="Y9" s="18">
        <v>7317.39</v>
      </c>
      <c r="Z9" s="18">
        <v>7346.09</v>
      </c>
      <c r="AA9" s="18">
        <v>7372.84</v>
      </c>
      <c r="AB9" s="18">
        <v>7401.09</v>
      </c>
      <c r="AC9" s="18">
        <v>7424.62</v>
      </c>
      <c r="AD9" s="18">
        <v>7440.14</v>
      </c>
      <c r="AE9" s="18">
        <v>7448.7</v>
      </c>
      <c r="AF9" s="18">
        <v>7457.56</v>
      </c>
      <c r="AG9" s="18">
        <v>7465.47</v>
      </c>
      <c r="AH9" s="18">
        <v>7465.23</v>
      </c>
      <c r="AI9" s="18">
        <v>7462.67</v>
      </c>
      <c r="AJ9" s="18">
        <v>7461.07</v>
      </c>
      <c r="AK9" s="18">
        <v>7461.26</v>
      </c>
    </row>
    <row r="10" spans="1:37" x14ac:dyDescent="0.2">
      <c r="A10" s="18" t="s">
        <v>68</v>
      </c>
      <c r="B10" s="18">
        <v>895.42</v>
      </c>
      <c r="C10" s="18">
        <v>891.98</v>
      </c>
      <c r="D10" s="18">
        <v>877.2</v>
      </c>
      <c r="E10" s="18">
        <v>857.25</v>
      </c>
      <c r="F10" s="18">
        <v>787.21</v>
      </c>
      <c r="G10" s="18">
        <v>792.53</v>
      </c>
      <c r="H10" s="18">
        <v>801.54</v>
      </c>
      <c r="I10" s="18">
        <v>794.96</v>
      </c>
      <c r="J10" s="18">
        <v>828.85</v>
      </c>
      <c r="K10" s="18">
        <v>841.85</v>
      </c>
      <c r="L10" s="18">
        <v>852.79</v>
      </c>
      <c r="M10" s="18">
        <v>865.53</v>
      </c>
      <c r="N10" s="18">
        <v>877.63</v>
      </c>
      <c r="O10" s="18">
        <v>884.73</v>
      </c>
      <c r="P10" s="18">
        <v>897.82</v>
      </c>
      <c r="Q10" s="18">
        <v>907.23</v>
      </c>
      <c r="R10" s="18">
        <v>913.88</v>
      </c>
      <c r="S10" s="18">
        <v>920.16</v>
      </c>
      <c r="T10" s="18">
        <v>928.52</v>
      </c>
      <c r="U10" s="18">
        <v>937.35</v>
      </c>
      <c r="V10" s="18">
        <v>945.38</v>
      </c>
      <c r="W10" s="18">
        <v>952.67</v>
      </c>
      <c r="X10" s="18">
        <v>960.75</v>
      </c>
      <c r="Y10" s="18">
        <v>967.76</v>
      </c>
      <c r="Z10" s="18">
        <v>975.33</v>
      </c>
      <c r="AA10" s="18">
        <v>983.31</v>
      </c>
      <c r="AB10" s="18">
        <v>991.35</v>
      </c>
      <c r="AC10" s="18">
        <v>998.72</v>
      </c>
      <c r="AD10" s="18">
        <v>1005.84</v>
      </c>
      <c r="AE10" s="18">
        <v>1012.37</v>
      </c>
      <c r="AF10" s="18">
        <v>1018.88</v>
      </c>
      <c r="AG10" s="18">
        <v>1025.44</v>
      </c>
      <c r="AH10" s="18">
        <v>1031.6300000000001</v>
      </c>
      <c r="AI10" s="18">
        <v>1037.8800000000001</v>
      </c>
      <c r="AJ10" s="18">
        <v>1044.4100000000001</v>
      </c>
      <c r="AK10" s="18">
        <v>1051.44</v>
      </c>
    </row>
    <row r="11" spans="1:37" x14ac:dyDescent="0.2">
      <c r="A11" s="18" t="s">
        <v>69</v>
      </c>
      <c r="B11" s="18">
        <v>625.72</v>
      </c>
      <c r="C11" s="18">
        <v>674.44</v>
      </c>
      <c r="D11" s="18">
        <v>683.64</v>
      </c>
      <c r="E11" s="18">
        <v>647.91999999999996</v>
      </c>
      <c r="F11" s="18">
        <v>580.99</v>
      </c>
      <c r="G11" s="18">
        <v>621.5</v>
      </c>
      <c r="H11" s="18">
        <v>628.14</v>
      </c>
      <c r="I11" s="18">
        <v>666.28</v>
      </c>
      <c r="J11" s="18">
        <v>634.6</v>
      </c>
      <c r="K11" s="18">
        <v>655.09</v>
      </c>
      <c r="L11" s="18">
        <v>679.11</v>
      </c>
      <c r="M11" s="18">
        <v>688.89</v>
      </c>
      <c r="N11" s="18">
        <v>691.51</v>
      </c>
      <c r="O11" s="18">
        <v>726.16</v>
      </c>
      <c r="P11" s="18">
        <v>744.59</v>
      </c>
      <c r="Q11" s="18">
        <v>744.98</v>
      </c>
      <c r="R11" s="18">
        <v>744.99</v>
      </c>
      <c r="S11" s="18">
        <v>744.63</v>
      </c>
      <c r="T11" s="18">
        <v>744.38</v>
      </c>
      <c r="U11" s="18">
        <v>744.28</v>
      </c>
      <c r="V11" s="18">
        <v>743.91</v>
      </c>
      <c r="W11" s="18">
        <v>743.39</v>
      </c>
      <c r="X11" s="18">
        <v>742.92</v>
      </c>
      <c r="Y11" s="18">
        <v>742.38</v>
      </c>
      <c r="Z11" s="18">
        <v>741.87</v>
      </c>
      <c r="AA11" s="18">
        <v>741.52</v>
      </c>
      <c r="AB11" s="18">
        <v>741.17</v>
      </c>
      <c r="AC11" s="18">
        <v>740.78</v>
      </c>
      <c r="AD11" s="18">
        <v>740.42</v>
      </c>
      <c r="AE11" s="18">
        <v>739.97</v>
      </c>
      <c r="AF11" s="18">
        <v>739.5</v>
      </c>
      <c r="AG11" s="18">
        <v>739.05</v>
      </c>
      <c r="AH11" s="18">
        <v>738.64</v>
      </c>
      <c r="AI11" s="18">
        <v>738.3</v>
      </c>
      <c r="AJ11" s="18">
        <v>738.06</v>
      </c>
      <c r="AK11" s="18">
        <v>738.01</v>
      </c>
    </row>
    <row r="12" spans="1:37" x14ac:dyDescent="0.2">
      <c r="A12" s="18" t="s">
        <v>70</v>
      </c>
      <c r="B12" s="18">
        <v>1959.67</v>
      </c>
      <c r="C12" s="18">
        <v>2020.76</v>
      </c>
      <c r="D12" s="18">
        <v>2163.48</v>
      </c>
      <c r="E12" s="18">
        <v>2083.6999999999998</v>
      </c>
      <c r="F12" s="18">
        <v>2125.86</v>
      </c>
      <c r="G12" s="18">
        <v>2183.12</v>
      </c>
      <c r="H12" s="18">
        <v>2290.87</v>
      </c>
      <c r="I12" s="18">
        <v>2486.56</v>
      </c>
      <c r="J12" s="18">
        <v>2640.99</v>
      </c>
      <c r="K12" s="18">
        <v>2817.6</v>
      </c>
      <c r="L12" s="18">
        <v>2989.6</v>
      </c>
      <c r="M12" s="18">
        <v>3137.16</v>
      </c>
      <c r="N12" s="18">
        <v>3278.94</v>
      </c>
      <c r="O12" s="18">
        <v>3352.82</v>
      </c>
      <c r="P12" s="18">
        <v>3415.3</v>
      </c>
      <c r="Q12" s="18">
        <v>3470.33</v>
      </c>
      <c r="R12" s="18">
        <v>3521.16</v>
      </c>
      <c r="S12" s="18">
        <v>3584.25</v>
      </c>
      <c r="T12" s="18">
        <v>3672.55</v>
      </c>
      <c r="U12" s="18">
        <v>3735</v>
      </c>
      <c r="V12" s="18">
        <v>3778.51</v>
      </c>
      <c r="W12" s="18">
        <v>3814.09</v>
      </c>
      <c r="X12" s="18">
        <v>3850.98</v>
      </c>
      <c r="Y12" s="18">
        <v>3882.26</v>
      </c>
      <c r="Z12" s="18">
        <v>3907.12</v>
      </c>
      <c r="AA12" s="18">
        <v>3929.62</v>
      </c>
      <c r="AB12" s="18">
        <v>3952.22</v>
      </c>
      <c r="AC12" s="18">
        <v>3971.69</v>
      </c>
      <c r="AD12" s="18">
        <v>3985.17</v>
      </c>
      <c r="AE12" s="18">
        <v>3994.11</v>
      </c>
      <c r="AF12" s="18">
        <v>4002.61</v>
      </c>
      <c r="AG12" s="18">
        <v>4010</v>
      </c>
      <c r="AH12" s="18">
        <v>4011.48</v>
      </c>
      <c r="AI12" s="18">
        <v>4010.79</v>
      </c>
      <c r="AJ12" s="18">
        <v>4010.08</v>
      </c>
      <c r="AK12" s="18">
        <v>4009.6</v>
      </c>
    </row>
    <row r="13" spans="1:37" x14ac:dyDescent="0.2">
      <c r="A13" s="18" t="s">
        <v>71</v>
      </c>
      <c r="B13" s="18">
        <v>607.59</v>
      </c>
      <c r="C13" s="18">
        <v>612.96</v>
      </c>
      <c r="D13" s="18">
        <v>631.02</v>
      </c>
      <c r="E13" s="18">
        <v>619.20000000000005</v>
      </c>
      <c r="F13" s="18">
        <v>587.54</v>
      </c>
      <c r="G13" s="18">
        <v>671.53</v>
      </c>
      <c r="H13" s="18">
        <v>680.88</v>
      </c>
      <c r="I13" s="18">
        <v>673.88</v>
      </c>
      <c r="J13" s="18">
        <v>645.84</v>
      </c>
      <c r="K13" s="18">
        <v>623.78</v>
      </c>
      <c r="L13" s="18">
        <v>618.19000000000005</v>
      </c>
      <c r="M13" s="18">
        <v>637.15</v>
      </c>
      <c r="N13" s="18">
        <v>652.64</v>
      </c>
      <c r="O13" s="18">
        <v>659.58</v>
      </c>
      <c r="P13" s="18">
        <v>670.14</v>
      </c>
      <c r="Q13" s="18">
        <v>674.98</v>
      </c>
      <c r="R13" s="18">
        <v>678.72</v>
      </c>
      <c r="S13" s="18">
        <v>680.7</v>
      </c>
      <c r="T13" s="18">
        <v>683.29</v>
      </c>
      <c r="U13" s="18">
        <v>687.09</v>
      </c>
      <c r="V13" s="18">
        <v>690.29</v>
      </c>
      <c r="W13" s="18">
        <v>690.86</v>
      </c>
      <c r="X13" s="18">
        <v>693.83</v>
      </c>
      <c r="Y13" s="18">
        <v>696.91</v>
      </c>
      <c r="Z13" s="18">
        <v>699.98</v>
      </c>
      <c r="AA13" s="18">
        <v>703.35</v>
      </c>
      <c r="AB13" s="18">
        <v>706.92</v>
      </c>
      <c r="AC13" s="18">
        <v>709.75</v>
      </c>
      <c r="AD13" s="18">
        <v>712.25</v>
      </c>
      <c r="AE13" s="18">
        <v>713.62</v>
      </c>
      <c r="AF13" s="18">
        <v>714.53</v>
      </c>
      <c r="AG13" s="18">
        <v>715.23</v>
      </c>
      <c r="AH13" s="18">
        <v>715.29</v>
      </c>
      <c r="AI13" s="18">
        <v>715.24</v>
      </c>
      <c r="AJ13" s="18">
        <v>715.61</v>
      </c>
      <c r="AK13" s="18">
        <v>716.51</v>
      </c>
    </row>
    <row r="14" spans="1:37" x14ac:dyDescent="0.2">
      <c r="A14" s="18" t="s">
        <v>72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</row>
    <row r="15" spans="1:37" x14ac:dyDescent="0.2">
      <c r="A15" s="18" t="s">
        <v>73</v>
      </c>
      <c r="B15" s="18">
        <v>468.39</v>
      </c>
      <c r="C15" s="18">
        <v>504.23</v>
      </c>
      <c r="D15" s="18">
        <v>524.41</v>
      </c>
      <c r="E15" s="18">
        <v>471.55</v>
      </c>
      <c r="F15" s="18">
        <v>507.45</v>
      </c>
      <c r="G15" s="18">
        <v>493.55</v>
      </c>
      <c r="H15" s="18">
        <v>499.76</v>
      </c>
      <c r="I15" s="18">
        <v>497.72</v>
      </c>
      <c r="J15" s="18">
        <v>489.1</v>
      </c>
      <c r="K15" s="18">
        <v>489.85</v>
      </c>
      <c r="L15" s="18">
        <v>508.3</v>
      </c>
      <c r="M15" s="18">
        <v>520.1</v>
      </c>
      <c r="N15" s="18">
        <v>533.97</v>
      </c>
      <c r="O15" s="18">
        <v>549.87</v>
      </c>
      <c r="P15" s="18">
        <v>561.91999999999996</v>
      </c>
      <c r="Q15" s="18">
        <v>563.80999999999995</v>
      </c>
      <c r="R15" s="18">
        <v>563.74</v>
      </c>
      <c r="S15" s="18">
        <v>563.11</v>
      </c>
      <c r="T15" s="18">
        <v>563.77</v>
      </c>
      <c r="U15" s="18">
        <v>564.5</v>
      </c>
      <c r="V15" s="18">
        <v>563.36</v>
      </c>
      <c r="W15" s="18">
        <v>562.04999999999995</v>
      </c>
      <c r="X15" s="18">
        <v>561.98</v>
      </c>
      <c r="Y15" s="18">
        <v>561.95000000000005</v>
      </c>
      <c r="Z15" s="18">
        <v>560.16</v>
      </c>
      <c r="AA15" s="18">
        <v>557.73</v>
      </c>
      <c r="AB15" s="18">
        <v>556.63</v>
      </c>
      <c r="AC15" s="18">
        <v>555.76</v>
      </c>
      <c r="AD15" s="18">
        <v>553.38</v>
      </c>
      <c r="AE15" s="18">
        <v>550.54999999999995</v>
      </c>
      <c r="AF15" s="18">
        <v>549.01</v>
      </c>
      <c r="AG15" s="18">
        <v>547.75</v>
      </c>
      <c r="AH15" s="18">
        <v>545.09</v>
      </c>
      <c r="AI15" s="18">
        <v>542.08000000000004</v>
      </c>
      <c r="AJ15" s="18">
        <v>539.04</v>
      </c>
      <c r="AK15" s="18">
        <v>536.01</v>
      </c>
    </row>
    <row r="16" spans="1:37" x14ac:dyDescent="0.2">
      <c r="A16" s="18" t="s">
        <v>74</v>
      </c>
      <c r="B16" s="18">
        <v>479.65</v>
      </c>
      <c r="C16" s="18">
        <v>445.15</v>
      </c>
      <c r="D16" s="18">
        <v>433.63</v>
      </c>
      <c r="E16" s="18">
        <v>367.49</v>
      </c>
      <c r="F16" s="18">
        <v>343.95</v>
      </c>
      <c r="G16" s="18">
        <v>334.63</v>
      </c>
      <c r="H16" s="18">
        <v>330.83</v>
      </c>
      <c r="I16" s="18">
        <v>313.32</v>
      </c>
      <c r="J16" s="18">
        <v>334.22</v>
      </c>
      <c r="K16" s="18">
        <v>337.63</v>
      </c>
      <c r="L16" s="18">
        <v>342.14</v>
      </c>
      <c r="M16" s="18">
        <v>342.57</v>
      </c>
      <c r="N16" s="18">
        <v>342.03</v>
      </c>
      <c r="O16" s="18">
        <v>339.65</v>
      </c>
      <c r="P16" s="18">
        <v>337.32</v>
      </c>
      <c r="Q16" s="18">
        <v>332.67</v>
      </c>
      <c r="R16" s="18">
        <v>328.1</v>
      </c>
      <c r="S16" s="18">
        <v>323.08</v>
      </c>
      <c r="T16" s="18">
        <v>318.64</v>
      </c>
      <c r="U16" s="18">
        <v>315.19</v>
      </c>
      <c r="V16" s="18">
        <v>311.83</v>
      </c>
      <c r="W16" s="18">
        <v>308.12</v>
      </c>
      <c r="X16" s="18">
        <v>305.26</v>
      </c>
      <c r="Y16" s="18">
        <v>302.23</v>
      </c>
      <c r="Z16" s="18">
        <v>299.05</v>
      </c>
      <c r="AA16" s="18">
        <v>295.91000000000003</v>
      </c>
      <c r="AB16" s="18">
        <v>292.63</v>
      </c>
      <c r="AC16" s="18">
        <v>289.08999999999997</v>
      </c>
      <c r="AD16" s="18">
        <v>285.49</v>
      </c>
      <c r="AE16" s="18">
        <v>281.76</v>
      </c>
      <c r="AF16" s="18">
        <v>277.95</v>
      </c>
      <c r="AG16" s="18">
        <v>274.11</v>
      </c>
      <c r="AH16" s="18">
        <v>270.32</v>
      </c>
      <c r="AI16" s="18">
        <v>266.63</v>
      </c>
      <c r="AJ16" s="18">
        <v>263.04000000000002</v>
      </c>
      <c r="AK16" s="18">
        <v>259.66000000000003</v>
      </c>
    </row>
    <row r="17" spans="1:47" x14ac:dyDescent="0.2">
      <c r="A17" s="18" t="s">
        <v>75</v>
      </c>
      <c r="B17" s="18">
        <v>242.96</v>
      </c>
      <c r="C17" s="18">
        <v>243.47</v>
      </c>
      <c r="D17" s="18">
        <v>239.58</v>
      </c>
      <c r="E17" s="18">
        <v>229.11</v>
      </c>
      <c r="F17" s="18">
        <v>181.87</v>
      </c>
      <c r="G17" s="18">
        <v>192.49</v>
      </c>
      <c r="H17" s="18">
        <v>194.55</v>
      </c>
      <c r="I17" s="18">
        <v>178.83</v>
      </c>
      <c r="J17" s="18">
        <v>177.5</v>
      </c>
      <c r="K17" s="18">
        <v>180.84</v>
      </c>
      <c r="L17" s="18">
        <v>176.13</v>
      </c>
      <c r="M17" s="18">
        <v>174.37</v>
      </c>
      <c r="N17" s="18">
        <v>172.29</v>
      </c>
      <c r="O17" s="18">
        <v>170.29</v>
      </c>
      <c r="P17" s="18">
        <v>169.12</v>
      </c>
      <c r="Q17" s="18">
        <v>167.62</v>
      </c>
      <c r="R17" s="18">
        <v>165.77</v>
      </c>
      <c r="S17" s="18">
        <v>163.76</v>
      </c>
      <c r="T17" s="18">
        <v>162.12</v>
      </c>
      <c r="U17" s="18">
        <v>161.16999999999999</v>
      </c>
      <c r="V17" s="18">
        <v>160.13999999999999</v>
      </c>
      <c r="W17" s="18">
        <v>159.19</v>
      </c>
      <c r="X17" s="18">
        <v>158.32</v>
      </c>
      <c r="Y17" s="18">
        <v>157.37</v>
      </c>
      <c r="Z17" s="18">
        <v>156.41999999999999</v>
      </c>
      <c r="AA17" s="18">
        <v>155.57</v>
      </c>
      <c r="AB17" s="18">
        <v>154.65</v>
      </c>
      <c r="AC17" s="18">
        <v>153.58000000000001</v>
      </c>
      <c r="AD17" s="18">
        <v>152.59</v>
      </c>
      <c r="AE17" s="18">
        <v>151.55000000000001</v>
      </c>
      <c r="AF17" s="18">
        <v>150.52000000000001</v>
      </c>
      <c r="AG17" s="18">
        <v>149.51</v>
      </c>
      <c r="AH17" s="18">
        <v>148.55000000000001</v>
      </c>
      <c r="AI17" s="18">
        <v>147.69</v>
      </c>
      <c r="AJ17" s="18">
        <v>146.88999999999999</v>
      </c>
      <c r="AK17" s="18">
        <v>146.22999999999999</v>
      </c>
    </row>
    <row r="18" spans="1:47" x14ac:dyDescent="0.2">
      <c r="A18" s="18" t="s">
        <v>76</v>
      </c>
      <c r="B18" s="18">
        <v>35.49</v>
      </c>
      <c r="C18" s="18">
        <v>33.659999999999997</v>
      </c>
      <c r="D18" s="18">
        <v>30.13</v>
      </c>
      <c r="E18" s="18">
        <v>28.45</v>
      </c>
      <c r="F18" s="18">
        <v>36.93</v>
      </c>
      <c r="G18" s="18">
        <v>16.79</v>
      </c>
      <c r="H18" s="18">
        <v>18.399999999999999</v>
      </c>
      <c r="I18" s="18">
        <v>18.91</v>
      </c>
      <c r="J18" s="18">
        <v>19.29</v>
      </c>
      <c r="K18" s="18">
        <v>17.88</v>
      </c>
      <c r="L18" s="18">
        <v>16.62</v>
      </c>
      <c r="M18" s="18">
        <v>15.45</v>
      </c>
      <c r="N18" s="18">
        <v>14.34</v>
      </c>
      <c r="O18" s="18">
        <v>13.3</v>
      </c>
      <c r="P18" s="18">
        <v>12.34</v>
      </c>
      <c r="Q18" s="18">
        <v>11.42</v>
      </c>
      <c r="R18" s="18">
        <v>10.58</v>
      </c>
      <c r="S18" s="18">
        <v>9.81</v>
      </c>
      <c r="T18" s="18">
        <v>9.1199999999999992</v>
      </c>
      <c r="U18" s="18">
        <v>8.49</v>
      </c>
      <c r="V18" s="18">
        <v>7.92</v>
      </c>
      <c r="W18" s="18">
        <v>7.41</v>
      </c>
      <c r="X18" s="18">
        <v>6.95</v>
      </c>
      <c r="Y18" s="18">
        <v>6.53</v>
      </c>
      <c r="Z18" s="18">
        <v>6.16</v>
      </c>
      <c r="AA18" s="18">
        <v>5.83</v>
      </c>
      <c r="AB18" s="18">
        <v>5.52</v>
      </c>
      <c r="AC18" s="18">
        <v>5.25</v>
      </c>
      <c r="AD18" s="18">
        <v>5</v>
      </c>
      <c r="AE18" s="18">
        <v>4.7699999999999996</v>
      </c>
      <c r="AF18" s="18">
        <v>4.57</v>
      </c>
      <c r="AG18" s="18">
        <v>4.38</v>
      </c>
      <c r="AH18" s="18">
        <v>4.22</v>
      </c>
      <c r="AI18" s="18">
        <v>4.07</v>
      </c>
      <c r="AJ18" s="18">
        <v>3.93</v>
      </c>
      <c r="AK18" s="18">
        <v>3.81</v>
      </c>
    </row>
    <row r="19" spans="1:47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47" x14ac:dyDescent="0.2">
      <c r="A20" s="19" t="s">
        <v>77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47" x14ac:dyDescent="0.2">
      <c r="A21" s="18" t="s">
        <v>78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47" x14ac:dyDescent="0.2">
      <c r="A22" s="18" t="s">
        <v>115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 spans="1:47" x14ac:dyDescent="0.2">
      <c r="A23" s="18" t="s">
        <v>79</v>
      </c>
      <c r="B23" s="18"/>
      <c r="C23" s="18"/>
      <c r="D23" s="18"/>
      <c r="E23" s="18"/>
      <c r="F23" s="20">
        <f>84.33*1000</f>
        <v>84330</v>
      </c>
      <c r="G23" s="21" t="s">
        <v>80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</row>
    <row r="24" spans="1:47" x14ac:dyDescent="0.2">
      <c r="A24" s="18" t="s">
        <v>81</v>
      </c>
      <c r="B24" s="18"/>
      <c r="C24" s="18"/>
      <c r="D24" s="18"/>
      <c r="E24" s="18"/>
      <c r="F24" s="18">
        <v>26.853000000000002</v>
      </c>
      <c r="G24" s="18" t="s">
        <v>82</v>
      </c>
      <c r="H24" t="s">
        <v>83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</row>
    <row r="25" spans="1:47" x14ac:dyDescent="0.2">
      <c r="A25" s="18" t="s">
        <v>84</v>
      </c>
      <c r="B25" s="18"/>
      <c r="C25" s="18"/>
      <c r="D25" s="18"/>
      <c r="E25" s="18"/>
      <c r="F25" s="18">
        <v>2025</v>
      </c>
      <c r="G25" s="18" t="s">
        <v>85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47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47" x14ac:dyDescent="0.2">
      <c r="A27" s="18" t="s">
        <v>86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38">
        <f>F23</f>
        <v>84330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</row>
    <row r="28" spans="1:47" x14ac:dyDescent="0.2">
      <c r="A28" s="18" t="s">
        <v>87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22">
        <f>L27/F24*365/1000</f>
        <v>1146.257401407664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>
        <v>2041</v>
      </c>
      <c r="AM28">
        <v>2042</v>
      </c>
      <c r="AN28">
        <v>2043</v>
      </c>
      <c r="AO28">
        <v>2044</v>
      </c>
      <c r="AP28">
        <v>2045</v>
      </c>
      <c r="AQ28">
        <v>2046</v>
      </c>
      <c r="AR28">
        <v>2047</v>
      </c>
      <c r="AS28">
        <v>2048</v>
      </c>
      <c r="AT28">
        <v>2049</v>
      </c>
      <c r="AU28">
        <v>2050</v>
      </c>
    </row>
    <row r="29" spans="1:47" x14ac:dyDescent="0.2">
      <c r="A29" s="18" t="s">
        <v>88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2">
        <f>$L$28*SUM(L61:L62)/SUM($L$61:$L$62)</f>
        <v>1146.257401407664</v>
      </c>
      <c r="M29" s="22">
        <f>$L$28*SUM(M61:M62)/SUM($L$61:$L$62)</f>
        <v>1263.9596576292929</v>
      </c>
      <c r="N29" s="22">
        <f t="shared" ref="L29:AK29" si="0">$L$28*SUM(N61:N62)/SUM($L$61:$L$62)</f>
        <v>1381.9489702980402</v>
      </c>
      <c r="O29" s="22">
        <f t="shared" si="0"/>
        <v>1435.7561065523457</v>
      </c>
      <c r="P29" s="22">
        <f t="shared" si="0"/>
        <v>1475.6387268956375</v>
      </c>
      <c r="Q29" s="22">
        <f t="shared" si="0"/>
        <v>1506.7775167306722</v>
      </c>
      <c r="R29" s="22">
        <f t="shared" si="0"/>
        <v>1534.0888872707949</v>
      </c>
      <c r="S29" s="22">
        <f t="shared" si="0"/>
        <v>1578.5963059287722</v>
      </c>
      <c r="T29" s="22">
        <f t="shared" si="0"/>
        <v>1651.303603177477</v>
      </c>
      <c r="U29" s="22">
        <f t="shared" si="0"/>
        <v>1709.4256990416413</v>
      </c>
      <c r="V29" s="22">
        <f>$L$28*SUM(V61:V62)/SUM($L$61:$L$62)</f>
        <v>1750.1102548562483</v>
      </c>
      <c r="W29" s="22">
        <f t="shared" si="0"/>
        <v>1793.1687219240089</v>
      </c>
      <c r="X29" s="22">
        <f t="shared" si="0"/>
        <v>1835.575616421326</v>
      </c>
      <c r="Y29" s="22">
        <f t="shared" si="0"/>
        <v>1875.8637609518175</v>
      </c>
      <c r="Z29" s="22">
        <f t="shared" si="0"/>
        <v>1909.8138813879955</v>
      </c>
      <c r="AA29" s="22">
        <f t="shared" si="0"/>
        <v>1940.487913165791</v>
      </c>
      <c r="AB29" s="22">
        <f t="shared" si="0"/>
        <v>1972.8797271747549</v>
      </c>
      <c r="AC29" s="22">
        <f t="shared" si="0"/>
        <v>2004.2372266837845</v>
      </c>
      <c r="AD29" s="22">
        <f t="shared" si="0"/>
        <v>2029.8763795081536</v>
      </c>
      <c r="AE29" s="22">
        <f t="shared" si="0"/>
        <v>2052.8226694714599</v>
      </c>
      <c r="AF29" s="22">
        <f t="shared" si="0"/>
        <v>2078.0244029478395</v>
      </c>
      <c r="AG29" s="22">
        <f t="shared" si="0"/>
        <v>2102.697588045397</v>
      </c>
      <c r="AH29" s="22">
        <f t="shared" si="0"/>
        <v>2122.1171845155345</v>
      </c>
      <c r="AI29" s="22">
        <f t="shared" si="0"/>
        <v>2139.2813374725984</v>
      </c>
      <c r="AJ29" s="22">
        <f t="shared" si="0"/>
        <v>2155.2471436742321</v>
      </c>
      <c r="AK29" s="22">
        <f t="shared" si="0"/>
        <v>2170.6525063362524</v>
      </c>
      <c r="AL29" s="23">
        <f>IF(AK29=0,0,AK29*(1+($AJ29/$Z29-1)/10))</f>
        <v>2198.5479118054341</v>
      </c>
      <c r="AM29" s="23">
        <f>IF(AL29=0,0,AL29*(1+($AL29/$AC29-1)/10))</f>
        <v>2219.8628213045722</v>
      </c>
      <c r="AN29" s="23">
        <f>IF(AM29=0,0,AM29*(1+($AL29/$AC29-1)/10))</f>
        <v>2241.3843787300607</v>
      </c>
      <c r="AO29" s="23">
        <f t="shared" ref="AO29:AU29" si="1">IF(AN29=0,0,AN29*(1+($AL29/$AC29-1)/10))</f>
        <v>2263.11458753237</v>
      </c>
      <c r="AP29" s="23">
        <f t="shared" si="1"/>
        <v>2285.0554705854115</v>
      </c>
      <c r="AQ29" s="23">
        <f t="shared" si="1"/>
        <v>2307.2090703748477</v>
      </c>
      <c r="AR29" s="23">
        <f t="shared" si="1"/>
        <v>2329.577449188228</v>
      </c>
      <c r="AS29" s="23">
        <f t="shared" si="1"/>
        <v>2352.1626893069679</v>
      </c>
      <c r="AT29" s="23">
        <f t="shared" si="1"/>
        <v>2374.9668932001891</v>
      </c>
      <c r="AU29" s="23">
        <f t="shared" si="1"/>
        <v>2397.9921837204402</v>
      </c>
    </row>
    <row r="30" spans="1:47" x14ac:dyDescent="0.2">
      <c r="A30" s="18" t="s">
        <v>89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4">
        <f>L29/L12</f>
        <v>0.38341497237344929</v>
      </c>
      <c r="M30" s="24">
        <f>M29/M12</f>
        <v>0.40289932857402649</v>
      </c>
      <c r="N30" s="24">
        <f t="shared" ref="N30:AK30" si="2">N29/N12</f>
        <v>0.42146210979708082</v>
      </c>
      <c r="O30" s="24">
        <f t="shared" si="2"/>
        <v>0.42822343774862526</v>
      </c>
      <c r="P30" s="24">
        <f t="shared" si="2"/>
        <v>0.43206708836577679</v>
      </c>
      <c r="Q30" s="24">
        <f t="shared" si="2"/>
        <v>0.4341885402053039</v>
      </c>
      <c r="R30" s="24">
        <f t="shared" si="2"/>
        <v>0.43567713119278728</v>
      </c>
      <c r="S30" s="24">
        <f t="shared" si="2"/>
        <v>0.44042583690556525</v>
      </c>
      <c r="T30" s="24">
        <f t="shared" si="2"/>
        <v>0.44963406983634724</v>
      </c>
      <c r="U30" s="24">
        <f t="shared" si="2"/>
        <v>0.45767756333109538</v>
      </c>
      <c r="V30" s="24">
        <f>V29/V12</f>
        <v>0.46317470507058289</v>
      </c>
      <c r="W30" s="24">
        <f t="shared" si="2"/>
        <v>0.47014326403519813</v>
      </c>
      <c r="X30" s="24">
        <f t="shared" si="2"/>
        <v>0.47665155789469849</v>
      </c>
      <c r="Y30" s="24">
        <f t="shared" si="2"/>
        <v>0.48318859657823471</v>
      </c>
      <c r="Z30" s="24">
        <f t="shared" si="2"/>
        <v>0.48880348732263035</v>
      </c>
      <c r="AA30" s="24">
        <f t="shared" si="2"/>
        <v>0.49381057536499484</v>
      </c>
      <c r="AB30" s="24">
        <f t="shared" si="2"/>
        <v>0.49918266877217232</v>
      </c>
      <c r="AC30" s="24">
        <f t="shared" si="2"/>
        <v>0.50463083138003828</v>
      </c>
      <c r="AD30" s="24">
        <f t="shared" si="2"/>
        <v>0.5093575379489842</v>
      </c>
      <c r="AE30" s="24">
        <f t="shared" si="2"/>
        <v>0.51396247711541743</v>
      </c>
      <c r="AF30" s="24">
        <f t="shared" si="2"/>
        <v>0.51916734404497056</v>
      </c>
      <c r="AG30" s="24">
        <f t="shared" si="2"/>
        <v>0.52436348829062274</v>
      </c>
      <c r="AH30" s="24">
        <f t="shared" si="2"/>
        <v>0.52901103445998343</v>
      </c>
      <c r="AI30" s="24">
        <f t="shared" si="2"/>
        <v>0.53338153767028396</v>
      </c>
      <c r="AJ30" s="24">
        <f t="shared" si="2"/>
        <v>0.53745739328747366</v>
      </c>
      <c r="AK30" s="24">
        <f t="shared" si="2"/>
        <v>0.54136385333605652</v>
      </c>
      <c r="AL30" s="23"/>
    </row>
    <row r="31" spans="1:47" x14ac:dyDescent="0.2">
      <c r="A31" s="18" t="s">
        <v>90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0">
        <f>L12*(1-L30)</f>
        <v>1843.3425985923361</v>
      </c>
      <c r="M31" s="20">
        <f t="shared" ref="M31:AK31" si="3">M12*(1-M30)</f>
        <v>1873.2003423707067</v>
      </c>
      <c r="N31" s="20">
        <f t="shared" si="3"/>
        <v>1896.9910297019601</v>
      </c>
      <c r="O31" s="20">
        <f t="shared" si="3"/>
        <v>1917.0638934476544</v>
      </c>
      <c r="P31" s="20">
        <f t="shared" si="3"/>
        <v>1939.6612731043626</v>
      </c>
      <c r="Q31" s="20">
        <f t="shared" si="3"/>
        <v>1963.5524832693279</v>
      </c>
      <c r="R31" s="20">
        <f t="shared" si="3"/>
        <v>1987.071112729205</v>
      </c>
      <c r="S31" s="20">
        <f t="shared" si="3"/>
        <v>2005.6536940712278</v>
      </c>
      <c r="T31" s="20">
        <f t="shared" si="3"/>
        <v>2021.2463968225231</v>
      </c>
      <c r="U31" s="20">
        <f t="shared" si="3"/>
        <v>2025.5743009583584</v>
      </c>
      <c r="V31" s="20">
        <f>V12*(1-V30)</f>
        <v>2028.3997451437519</v>
      </c>
      <c r="W31" s="20">
        <f t="shared" si="3"/>
        <v>2020.9212780759913</v>
      </c>
      <c r="X31" s="20">
        <f t="shared" si="3"/>
        <v>2015.404383578674</v>
      </c>
      <c r="Y31" s="20">
        <f t="shared" si="3"/>
        <v>2006.3962390481825</v>
      </c>
      <c r="Z31" s="20">
        <f t="shared" si="3"/>
        <v>1997.3061186120044</v>
      </c>
      <c r="AA31" s="20">
        <f t="shared" si="3"/>
        <v>1989.1320868342088</v>
      </c>
      <c r="AB31" s="20">
        <f t="shared" si="3"/>
        <v>1979.3402728252449</v>
      </c>
      <c r="AC31" s="20">
        <f t="shared" si="3"/>
        <v>1967.4527733162158</v>
      </c>
      <c r="AD31" s="20">
        <f t="shared" si="3"/>
        <v>1955.2936204918467</v>
      </c>
      <c r="AE31" s="20">
        <f t="shared" si="3"/>
        <v>1941.2873305285402</v>
      </c>
      <c r="AF31" s="20">
        <f t="shared" si="3"/>
        <v>1924.5855970521604</v>
      </c>
      <c r="AG31" s="20">
        <f t="shared" si="3"/>
        <v>1907.3024119546028</v>
      </c>
      <c r="AH31" s="20">
        <f t="shared" si="3"/>
        <v>1889.3628154844657</v>
      </c>
      <c r="AI31" s="20">
        <f t="shared" si="3"/>
        <v>1871.5086625274018</v>
      </c>
      <c r="AJ31" s="20">
        <f t="shared" si="3"/>
        <v>1854.8328563257676</v>
      </c>
      <c r="AK31" s="20">
        <f t="shared" si="3"/>
        <v>1838.9474936637478</v>
      </c>
      <c r="AL31" s="23"/>
    </row>
    <row r="32" spans="1:47" x14ac:dyDescent="0.2">
      <c r="A32" s="18" t="s">
        <v>91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>
        <f>V29-$U$29</f>
        <v>40.684555814606938</v>
      </c>
      <c r="W32" s="20">
        <f>W29-$U$29</f>
        <v>83.743022882367541</v>
      </c>
      <c r="X32" s="20">
        <f>X29-$U$29</f>
        <v>126.14991737968467</v>
      </c>
      <c r="Y32" s="20">
        <f t="shared" ref="W32:AJ32" si="4">Y29-$U$29</f>
        <v>166.4380619101762</v>
      </c>
      <c r="Z32" s="20">
        <f t="shared" si="4"/>
        <v>200.38818234635414</v>
      </c>
      <c r="AA32" s="20">
        <f t="shared" si="4"/>
        <v>231.0622141241497</v>
      </c>
      <c r="AB32" s="20">
        <f t="shared" si="4"/>
        <v>263.45402813311352</v>
      </c>
      <c r="AC32" s="20">
        <f t="shared" si="4"/>
        <v>294.81152764214312</v>
      </c>
      <c r="AD32" s="20">
        <f t="shared" si="4"/>
        <v>320.45068046651227</v>
      </c>
      <c r="AE32" s="20">
        <f t="shared" si="4"/>
        <v>343.39697042981857</v>
      </c>
      <c r="AF32" s="20">
        <f t="shared" si="4"/>
        <v>368.59870390619812</v>
      </c>
      <c r="AG32" s="20">
        <f t="shared" si="4"/>
        <v>393.27188900375563</v>
      </c>
      <c r="AH32" s="20">
        <f t="shared" si="4"/>
        <v>412.69148547389318</v>
      </c>
      <c r="AI32" s="20">
        <f t="shared" si="4"/>
        <v>429.85563843095701</v>
      </c>
      <c r="AJ32" s="20">
        <f t="shared" si="4"/>
        <v>445.82144463259078</v>
      </c>
      <c r="AK32" s="20">
        <f>AK29-$U$29</f>
        <v>461.22680729461104</v>
      </c>
      <c r="AL32" s="20">
        <f t="shared" ref="AL32:AU32" si="5">AL29-$U$29</f>
        <v>489.12221276379273</v>
      </c>
      <c r="AM32" s="20">
        <f t="shared" si="5"/>
        <v>510.43712226293087</v>
      </c>
      <c r="AN32" s="20">
        <f>AN29-$U$29</f>
        <v>531.95867968841935</v>
      </c>
      <c r="AO32" s="20">
        <f t="shared" si="5"/>
        <v>553.68888849072869</v>
      </c>
      <c r="AP32" s="20">
        <f t="shared" si="5"/>
        <v>575.62977154377018</v>
      </c>
      <c r="AQ32" s="20">
        <f t="shared" si="5"/>
        <v>597.78337133320633</v>
      </c>
      <c r="AR32" s="20">
        <f t="shared" si="5"/>
        <v>620.15175014658666</v>
      </c>
      <c r="AS32" s="20">
        <f t="shared" si="5"/>
        <v>642.73699026532654</v>
      </c>
      <c r="AT32" s="20">
        <f>AT29-$U$29</f>
        <v>665.5411941585478</v>
      </c>
      <c r="AU32" s="20">
        <f>AU29-$U$29</f>
        <v>688.56648467879882</v>
      </c>
    </row>
    <row r="33" spans="1:47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</row>
    <row r="34" spans="1:47" x14ac:dyDescent="0.2">
      <c r="A34" s="18" t="s">
        <v>119</v>
      </c>
      <c r="B34" s="18"/>
      <c r="C34" s="18"/>
      <c r="D34">
        <v>2015</v>
      </c>
      <c r="E34">
        <v>2016</v>
      </c>
      <c r="F34">
        <v>2017</v>
      </c>
      <c r="G34">
        <v>2018</v>
      </c>
      <c r="H34">
        <v>2019</v>
      </c>
      <c r="I34">
        <v>2020</v>
      </c>
      <c r="J34">
        <v>2021</v>
      </c>
      <c r="K34">
        <v>2022</v>
      </c>
      <c r="L34">
        <v>2023</v>
      </c>
      <c r="M34">
        <v>2024</v>
      </c>
      <c r="N34">
        <v>2025</v>
      </c>
      <c r="O34">
        <v>2026</v>
      </c>
      <c r="P34">
        <v>2027</v>
      </c>
      <c r="Q34">
        <v>2028</v>
      </c>
      <c r="R34">
        <v>2029</v>
      </c>
      <c r="S34">
        <v>2030</v>
      </c>
      <c r="T34">
        <v>2031</v>
      </c>
      <c r="U34">
        <v>2032</v>
      </c>
      <c r="V34">
        <v>2033</v>
      </c>
      <c r="W34">
        <v>2034</v>
      </c>
      <c r="X34">
        <v>2035</v>
      </c>
      <c r="Y34">
        <v>2036</v>
      </c>
      <c r="Z34">
        <v>2037</v>
      </c>
      <c r="AA34">
        <v>2038</v>
      </c>
      <c r="AB34">
        <v>2039</v>
      </c>
      <c r="AC34">
        <v>2040</v>
      </c>
      <c r="AD34">
        <v>2041</v>
      </c>
      <c r="AE34">
        <v>2042</v>
      </c>
      <c r="AF34">
        <v>2043</v>
      </c>
      <c r="AG34">
        <v>2044</v>
      </c>
      <c r="AH34">
        <v>2045</v>
      </c>
      <c r="AI34">
        <v>2046</v>
      </c>
      <c r="AJ34">
        <v>2047</v>
      </c>
      <c r="AK34">
        <v>2048</v>
      </c>
      <c r="AL34">
        <v>2049</v>
      </c>
      <c r="AM34">
        <v>2050</v>
      </c>
    </row>
    <row r="35" spans="1:47" x14ac:dyDescent="0.2">
      <c r="A35" t="s">
        <v>92</v>
      </c>
      <c r="B35" t="s">
        <v>93</v>
      </c>
      <c r="C35" t="s">
        <v>94</v>
      </c>
      <c r="D35" s="25">
        <v>140874475585132.81</v>
      </c>
      <c r="E35" s="25">
        <v>145393801891370.53</v>
      </c>
      <c r="F35" s="25">
        <v>149543106220228.38</v>
      </c>
      <c r="G35" s="25">
        <v>152574825697455.44</v>
      </c>
      <c r="H35" s="25">
        <v>155130346940246.59</v>
      </c>
      <c r="I35" s="25">
        <v>156599726085642.47</v>
      </c>
      <c r="J35" s="25">
        <v>157827816269187.78</v>
      </c>
      <c r="K35" s="25">
        <v>159253448973908.19</v>
      </c>
      <c r="L35" s="25">
        <v>161369227349492.94</v>
      </c>
      <c r="M35" s="25">
        <v>162979415350812.94</v>
      </c>
      <c r="N35" s="25">
        <v>164079683903009.66</v>
      </c>
      <c r="O35" s="25">
        <v>164909954891662.56</v>
      </c>
      <c r="P35" s="25">
        <v>165894249806860.28</v>
      </c>
      <c r="Q35" s="25">
        <v>166723837257377.62</v>
      </c>
      <c r="R35" s="25">
        <v>167377755407057.59</v>
      </c>
      <c r="S35" s="25">
        <v>167987243577926.56</v>
      </c>
      <c r="T35" s="25">
        <v>168630908655573.25</v>
      </c>
      <c r="U35" s="25">
        <v>169167030399892.72</v>
      </c>
      <c r="V35" s="25">
        <v>169520647462019.31</v>
      </c>
      <c r="W35" s="25">
        <v>169715683676697.41</v>
      </c>
      <c r="X35" s="25">
        <v>169917555272731.03</v>
      </c>
      <c r="Y35" s="25">
        <v>170097781494472.06</v>
      </c>
      <c r="Z35" s="25">
        <v>170092313189387.62</v>
      </c>
      <c r="AA35" s="25">
        <v>170033984601820.34</v>
      </c>
      <c r="AB35" s="25">
        <v>169997529234590.81</v>
      </c>
      <c r="AC35" s="25">
        <v>170001858309449.31</v>
      </c>
      <c r="AD35" s="25">
        <v>170140067840943.72</v>
      </c>
      <c r="AE35" s="25">
        <v>170278389735178.09</v>
      </c>
      <c r="AF35" s="25">
        <v>170416824083502</v>
      </c>
      <c r="AG35" s="25">
        <v>170555370977339.31</v>
      </c>
      <c r="AH35" s="25">
        <v>170694030508188.25</v>
      </c>
      <c r="AI35" s="25">
        <v>170832802767621.38</v>
      </c>
      <c r="AJ35" s="25">
        <v>170971687847285.69</v>
      </c>
      <c r="AK35" s="25">
        <v>171110685838902.75</v>
      </c>
      <c r="AL35" s="25">
        <v>171249796834268.66</v>
      </c>
      <c r="AM35" s="25">
        <v>171389020925254.16</v>
      </c>
    </row>
    <row r="36" spans="1:47" x14ac:dyDescent="0.2">
      <c r="A36" t="s">
        <v>92</v>
      </c>
      <c r="B36" t="s">
        <v>95</v>
      </c>
      <c r="C36" t="s">
        <v>94</v>
      </c>
      <c r="D36" s="25">
        <v>12559967287715.045</v>
      </c>
      <c r="E36" s="25">
        <v>12962897558320.051</v>
      </c>
      <c r="F36" s="25">
        <v>13332837722574.539</v>
      </c>
      <c r="G36" s="25">
        <v>13603137202315.914</v>
      </c>
      <c r="H36" s="25">
        <v>13830980202825.406</v>
      </c>
      <c r="I36" s="25">
        <v>13961985865297.383</v>
      </c>
      <c r="J36" s="25">
        <v>14071478890684.879</v>
      </c>
      <c r="K36" s="25">
        <v>14198584245016.895</v>
      </c>
      <c r="L36" s="25">
        <v>14387221023077.801</v>
      </c>
      <c r="M36" s="25">
        <v>14530780802375.287</v>
      </c>
      <c r="N36" s="25">
        <v>14628877614916.326</v>
      </c>
      <c r="O36" s="25">
        <v>14702902213156.035</v>
      </c>
      <c r="P36" s="25">
        <v>14790659146305.199</v>
      </c>
      <c r="Q36" s="25">
        <v>14864622802230.223</v>
      </c>
      <c r="R36" s="25">
        <v>14922924283280.707</v>
      </c>
      <c r="S36" s="25">
        <v>14977264513876.541</v>
      </c>
      <c r="T36" s="25">
        <v>15034651860206.723</v>
      </c>
      <c r="U36" s="25">
        <v>15082450949026.162</v>
      </c>
      <c r="V36" s="25">
        <v>15113978439824.195</v>
      </c>
      <c r="W36" s="25">
        <v>15131367313614.861</v>
      </c>
      <c r="X36" s="25">
        <v>15149365610552.396</v>
      </c>
      <c r="Y36" s="25">
        <v>15165434067524.848</v>
      </c>
      <c r="Z36" s="25">
        <v>15164946529007.352</v>
      </c>
      <c r="AA36" s="25">
        <v>15159746118154.068</v>
      </c>
      <c r="AB36" s="25">
        <v>15156495861370.766</v>
      </c>
      <c r="AC36" s="25">
        <v>15156881829363.783</v>
      </c>
      <c r="AD36" s="25">
        <v>15169204197821.307</v>
      </c>
      <c r="AE36" s="25">
        <v>15181536584220.918</v>
      </c>
      <c r="AF36" s="25">
        <v>15193878996707.088</v>
      </c>
      <c r="AG36" s="25">
        <v>15206231443430.906</v>
      </c>
      <c r="AH36" s="25">
        <v>15218593932550.094</v>
      </c>
      <c r="AI36" s="25">
        <v>15230966472229</v>
      </c>
      <c r="AJ36" s="25">
        <v>15243349070638.613</v>
      </c>
      <c r="AK36" s="25">
        <v>15255741735956.564</v>
      </c>
      <c r="AL36" s="25">
        <v>15268144476367.133</v>
      </c>
      <c r="AM36" s="25">
        <v>15280557300061.252</v>
      </c>
    </row>
    <row r="37" spans="1:47" x14ac:dyDescent="0.2">
      <c r="A37" t="s">
        <v>92</v>
      </c>
      <c r="B37" t="s">
        <v>96</v>
      </c>
      <c r="C37" t="s">
        <v>94</v>
      </c>
      <c r="D37" s="25">
        <v>1239563759890080</v>
      </c>
      <c r="E37" s="25">
        <v>1279329608778332.2</v>
      </c>
      <c r="F37" s="25">
        <v>1315839609993556</v>
      </c>
      <c r="G37" s="25">
        <v>1342515908723431.8</v>
      </c>
      <c r="H37" s="25">
        <v>1365002107923363</v>
      </c>
      <c r="I37" s="25">
        <v>1377931271496861.5</v>
      </c>
      <c r="J37" s="25">
        <v>1388737317653033.8</v>
      </c>
      <c r="K37" s="25">
        <v>1401281553422824.2</v>
      </c>
      <c r="L37" s="25">
        <v>1419898426262567.8</v>
      </c>
      <c r="M37" s="25">
        <v>1434066576204250.5</v>
      </c>
      <c r="N37" s="25">
        <v>1443747911433964.2</v>
      </c>
      <c r="O37" s="25">
        <v>1451053520375168.8</v>
      </c>
      <c r="P37" s="25">
        <v>1459714395958594.2</v>
      </c>
      <c r="Q37" s="25">
        <v>1467013990402866.2</v>
      </c>
      <c r="R37" s="25">
        <v>1472767859135373.5</v>
      </c>
      <c r="S37" s="25">
        <v>1478130785567240</v>
      </c>
      <c r="T37" s="25">
        <v>1483794436845753.5</v>
      </c>
      <c r="U37" s="25">
        <v>1488511807273485</v>
      </c>
      <c r="V37" s="25">
        <v>1491623307020123.2</v>
      </c>
      <c r="W37" s="25">
        <v>1493339443478320.5</v>
      </c>
      <c r="X37" s="25">
        <v>1495115724905847.5</v>
      </c>
      <c r="Y37" s="25">
        <v>1496701547263831</v>
      </c>
      <c r="Z37" s="25">
        <v>1496653431288367.2</v>
      </c>
      <c r="AA37" s="25">
        <v>1496140194216757</v>
      </c>
      <c r="AB37" s="25">
        <v>1495819421047000.5</v>
      </c>
      <c r="AC37" s="25">
        <v>1495857512860909.2</v>
      </c>
      <c r="AD37" s="25">
        <v>1497073627602776.2</v>
      </c>
      <c r="AE37" s="25">
        <v>1498290731031769.2</v>
      </c>
      <c r="AF37" s="25">
        <v>1499508823951679.5</v>
      </c>
      <c r="AG37" s="25">
        <v>1500727907166951.5</v>
      </c>
      <c r="AH37" s="25">
        <v>1501947981482684</v>
      </c>
      <c r="AI37" s="25">
        <v>1503169047704630</v>
      </c>
      <c r="AJ37" s="25">
        <v>1504391106639197.8</v>
      </c>
      <c r="AK37" s="25">
        <v>1505614159093451</v>
      </c>
      <c r="AL37" s="25">
        <v>1506838205875109.5</v>
      </c>
      <c r="AM37" s="25">
        <v>1508063247792550.2</v>
      </c>
    </row>
    <row r="38" spans="1:47" x14ac:dyDescent="0.2">
      <c r="A38" t="s">
        <v>92</v>
      </c>
      <c r="B38" t="s">
        <v>97</v>
      </c>
      <c r="C38" t="s">
        <v>94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</row>
    <row r="39" spans="1:47" x14ac:dyDescent="0.2">
      <c r="A39" t="s">
        <v>92</v>
      </c>
      <c r="B39" t="s">
        <v>98</v>
      </c>
      <c r="C39" t="s">
        <v>94</v>
      </c>
      <c r="D39" s="25">
        <v>736517405987040</v>
      </c>
      <c r="E39" s="25">
        <v>760145266705269.88</v>
      </c>
      <c r="F39" s="25">
        <v>781838585159501.5</v>
      </c>
      <c r="G39" s="25">
        <v>797688966541743.38</v>
      </c>
      <c r="H39" s="25">
        <v>811049696857633</v>
      </c>
      <c r="I39" s="25">
        <v>818731878545148.12</v>
      </c>
      <c r="J39" s="25">
        <v>825152557611004.38</v>
      </c>
      <c r="K39" s="25">
        <v>832606024942184.88</v>
      </c>
      <c r="L39" s="25">
        <v>843667699488667.38</v>
      </c>
      <c r="M39" s="25">
        <v>852086055510635.25</v>
      </c>
      <c r="N39" s="25">
        <v>857838459816575.88</v>
      </c>
      <c r="O39" s="25">
        <v>862179267704512.88</v>
      </c>
      <c r="P39" s="25">
        <v>867325340722045.12</v>
      </c>
      <c r="Q39" s="25">
        <v>871662574948164.5</v>
      </c>
      <c r="R39" s="25">
        <v>875081378087126.88</v>
      </c>
      <c r="S39" s="25">
        <v>878267893207936.62</v>
      </c>
      <c r="T39" s="25">
        <v>881633091419633.25</v>
      </c>
      <c r="U39" s="25">
        <v>884436033505340</v>
      </c>
      <c r="V39" s="25">
        <v>886284807885712.88</v>
      </c>
      <c r="W39" s="25">
        <v>887304492724371.88</v>
      </c>
      <c r="X39" s="25">
        <v>888359914181208.5</v>
      </c>
      <c r="Y39" s="25">
        <v>889302169680483.5</v>
      </c>
      <c r="Z39" s="25">
        <v>889273580385941.5</v>
      </c>
      <c r="AA39" s="25">
        <v>888968627910828.62</v>
      </c>
      <c r="AB39" s="25">
        <v>888778032613882.88</v>
      </c>
      <c r="AC39" s="25">
        <v>888800665805395.25</v>
      </c>
      <c r="AD39" s="25">
        <v>889523250398495.88</v>
      </c>
      <c r="AE39" s="25">
        <v>890246422444457.75</v>
      </c>
      <c r="AF39" s="25">
        <v>890970182420873.12</v>
      </c>
      <c r="AG39" s="25">
        <v>891694530805722.75</v>
      </c>
      <c r="AH39" s="25">
        <v>892419468077375.75</v>
      </c>
      <c r="AI39" s="25">
        <v>893144994714590.25</v>
      </c>
      <c r="AJ39" s="25">
        <v>893871111196513.62</v>
      </c>
      <c r="AK39" s="25">
        <v>894597818002682.62</v>
      </c>
      <c r="AL39" s="25">
        <v>895325115613024.12</v>
      </c>
      <c r="AM39" s="25">
        <v>896053004507855</v>
      </c>
    </row>
    <row r="40" spans="1:47" x14ac:dyDescent="0.2">
      <c r="A40" t="s">
        <v>92</v>
      </c>
      <c r="B40" t="s">
        <v>99</v>
      </c>
      <c r="C40" t="s">
        <v>94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</row>
    <row r="41" spans="1:47" s="1" customFormat="1" x14ac:dyDescent="0.2">
      <c r="A41" s="19" t="s">
        <v>100</v>
      </c>
      <c r="B41" s="19"/>
      <c r="C41" s="19"/>
      <c r="D41" s="26">
        <f>SUM(D35:D40)</f>
        <v>2129515608749967.8</v>
      </c>
      <c r="E41" s="26">
        <f t="shared" ref="E41:AM41" si="6">SUM(E35:E40)</f>
        <v>2197831574933292.5</v>
      </c>
      <c r="F41" s="26">
        <f t="shared" si="6"/>
        <v>2260554139095860.5</v>
      </c>
      <c r="G41" s="26">
        <f t="shared" si="6"/>
        <v>2306382838164946.5</v>
      </c>
      <c r="H41" s="26">
        <f t="shared" si="6"/>
        <v>2345013131924068</v>
      </c>
      <c r="I41" s="26">
        <f t="shared" si="6"/>
        <v>2367224861992949.5</v>
      </c>
      <c r="J41" s="26">
        <f t="shared" si="6"/>
        <v>2385789170423911</v>
      </c>
      <c r="K41" s="26">
        <f t="shared" si="6"/>
        <v>2407339611583934</v>
      </c>
      <c r="L41" s="26">
        <f t="shared" si="6"/>
        <v>2439322574123806</v>
      </c>
      <c r="M41" s="26">
        <f t="shared" si="6"/>
        <v>2463662827868074</v>
      </c>
      <c r="N41" s="26">
        <f>SUM(N35:N40)</f>
        <v>2480294932768466</v>
      </c>
      <c r="O41" s="26">
        <f t="shared" si="6"/>
        <v>2492845645184500</v>
      </c>
      <c r="P41" s="26">
        <f t="shared" si="6"/>
        <v>2507724645633805</v>
      </c>
      <c r="Q41" s="26">
        <f t="shared" si="6"/>
        <v>2520265025410638.5</v>
      </c>
      <c r="R41" s="26">
        <f t="shared" si="6"/>
        <v>2530149916912838.5</v>
      </c>
      <c r="S41" s="26">
        <f t="shared" si="6"/>
        <v>2539363186866979.5</v>
      </c>
      <c r="T41" s="26">
        <f t="shared" si="6"/>
        <v>2549093088781167</v>
      </c>
      <c r="U41" s="26">
        <f t="shared" si="6"/>
        <v>2557197322127744</v>
      </c>
      <c r="V41" s="26">
        <f t="shared" si="6"/>
        <v>2562542740807679.5</v>
      </c>
      <c r="W41" s="26">
        <f t="shared" si="6"/>
        <v>2565490987193004.5</v>
      </c>
      <c r="X41" s="26">
        <f t="shared" si="6"/>
        <v>2568542559970339.5</v>
      </c>
      <c r="Y41" s="26">
        <f t="shared" si="6"/>
        <v>2571266932506311.5</v>
      </c>
      <c r="Z41" s="26">
        <f t="shared" si="6"/>
        <v>2571184271392704</v>
      </c>
      <c r="AA41" s="26">
        <f t="shared" si="6"/>
        <v>2570302552847560</v>
      </c>
      <c r="AB41" s="26">
        <f t="shared" si="6"/>
        <v>2569751478756845</v>
      </c>
      <c r="AC41" s="26">
        <f t="shared" si="6"/>
        <v>2569816918805117.5</v>
      </c>
      <c r="AD41" s="26">
        <f t="shared" si="6"/>
        <v>2571906150040037</v>
      </c>
      <c r="AE41" s="26">
        <f t="shared" si="6"/>
        <v>2573997079795626</v>
      </c>
      <c r="AF41" s="26">
        <f t="shared" si="6"/>
        <v>2576089709452761.5</v>
      </c>
      <c r="AG41" s="26">
        <f t="shared" si="6"/>
        <v>2578184040393444.5</v>
      </c>
      <c r="AH41" s="26">
        <f t="shared" si="6"/>
        <v>2580280074000798</v>
      </c>
      <c r="AI41" s="26">
        <f t="shared" si="6"/>
        <v>2582377811659071</v>
      </c>
      <c r="AJ41" s="26">
        <f t="shared" si="6"/>
        <v>2584477254753635.5</v>
      </c>
      <c r="AK41" s="26">
        <f t="shared" si="6"/>
        <v>2586578404670993</v>
      </c>
      <c r="AL41" s="26">
        <f t="shared" si="6"/>
        <v>2588681262798769.5</v>
      </c>
      <c r="AM41" s="26">
        <f t="shared" si="6"/>
        <v>2590785830525721</v>
      </c>
    </row>
    <row r="42" spans="1:47" x14ac:dyDescent="0.2">
      <c r="A42" t="s">
        <v>101</v>
      </c>
      <c r="D42" s="27">
        <f>D41*0.00000000000105506</f>
        <v>2246.7667381677406</v>
      </c>
      <c r="E42" s="27">
        <f t="shared" ref="E42:AM42" si="7">E41*0.00000000000105506</f>
        <v>2318.8441814491193</v>
      </c>
      <c r="F42" s="27">
        <f t="shared" si="7"/>
        <v>2385.0202499944785</v>
      </c>
      <c r="G42" s="27">
        <f t="shared" si="7"/>
        <v>2433.3722772343085</v>
      </c>
      <c r="H42" s="27">
        <f t="shared" si="7"/>
        <v>2474.1295549678071</v>
      </c>
      <c r="I42" s="27">
        <f t="shared" si="7"/>
        <v>2497.564262894281</v>
      </c>
      <c r="J42" s="27">
        <f t="shared" si="7"/>
        <v>2517.1507221474512</v>
      </c>
      <c r="K42" s="27">
        <f t="shared" si="7"/>
        <v>2539.8877305977453</v>
      </c>
      <c r="L42" s="27">
        <f t="shared" si="7"/>
        <v>2573.6316750550627</v>
      </c>
      <c r="M42" s="27">
        <f t="shared" si="7"/>
        <v>2599.31210317049</v>
      </c>
      <c r="N42" s="27">
        <f>N41*0.00000000000105506</f>
        <v>2616.8599717666975</v>
      </c>
      <c r="O42" s="27">
        <f t="shared" si="7"/>
        <v>2630.1017264083584</v>
      </c>
      <c r="P42" s="27">
        <f t="shared" si="7"/>
        <v>2645.7999646224021</v>
      </c>
      <c r="Q42" s="27">
        <f t="shared" si="7"/>
        <v>2659.0308177097481</v>
      </c>
      <c r="R42" s="27">
        <f t="shared" si="7"/>
        <v>2669.4599713380594</v>
      </c>
      <c r="S42" s="27">
        <f t="shared" si="7"/>
        <v>2679.180523935875</v>
      </c>
      <c r="T42" s="27">
        <f t="shared" si="7"/>
        <v>2689.4461542494578</v>
      </c>
      <c r="U42" s="27">
        <f t="shared" si="7"/>
        <v>2697.9966066840975</v>
      </c>
      <c r="V42" s="27">
        <f t="shared" si="7"/>
        <v>2703.6363441165504</v>
      </c>
      <c r="W42" s="27">
        <f t="shared" si="7"/>
        <v>2706.7469209478513</v>
      </c>
      <c r="X42" s="27">
        <f t="shared" si="7"/>
        <v>2709.9665133223061</v>
      </c>
      <c r="Y42" s="27">
        <f t="shared" si="7"/>
        <v>2712.8408898101088</v>
      </c>
      <c r="Z42" s="27">
        <f t="shared" si="7"/>
        <v>2712.753677375586</v>
      </c>
      <c r="AA42" s="27">
        <f t="shared" si="7"/>
        <v>2711.8234114073466</v>
      </c>
      <c r="AB42" s="27">
        <f t="shared" si="7"/>
        <v>2711.2419951771967</v>
      </c>
      <c r="AC42" s="27">
        <f t="shared" si="7"/>
        <v>2711.3110383545272</v>
      </c>
      <c r="AD42" s="27">
        <f t="shared" si="7"/>
        <v>2713.5153026612411</v>
      </c>
      <c r="AE42" s="27">
        <f t="shared" si="7"/>
        <v>2715.7213590091728</v>
      </c>
      <c r="AF42" s="27">
        <f t="shared" si="7"/>
        <v>2717.9292088552306</v>
      </c>
      <c r="AG42" s="27">
        <f t="shared" si="7"/>
        <v>2720.1388536575073</v>
      </c>
      <c r="AH42" s="27">
        <f t="shared" si="7"/>
        <v>2722.3502948752816</v>
      </c>
      <c r="AI42" s="27">
        <f t="shared" si="7"/>
        <v>2724.5635339690193</v>
      </c>
      <c r="AJ42" s="27">
        <f t="shared" si="7"/>
        <v>2726.7785724003706</v>
      </c>
      <c r="AK42" s="27">
        <f t="shared" si="7"/>
        <v>2728.9954116321778</v>
      </c>
      <c r="AL42" s="27">
        <f t="shared" si="7"/>
        <v>2731.2140531284695</v>
      </c>
      <c r="AM42" s="27">
        <f t="shared" si="7"/>
        <v>2733.434498354467</v>
      </c>
      <c r="AN42" s="27"/>
      <c r="AO42" s="27"/>
      <c r="AP42" s="27"/>
      <c r="AQ42" s="27"/>
      <c r="AR42" s="27"/>
      <c r="AS42" s="27"/>
      <c r="AT42" s="27"/>
      <c r="AU42" s="27"/>
    </row>
    <row r="43" spans="1:47" x14ac:dyDescent="0.2">
      <c r="A43" t="s">
        <v>102</v>
      </c>
      <c r="D43" s="28">
        <f>D42-L32</f>
        <v>2246.7667381677406</v>
      </c>
      <c r="E43" s="28">
        <f t="shared" ref="E43:AK43" si="8">E42-M32</f>
        <v>2318.8441814491193</v>
      </c>
      <c r="F43" s="28">
        <f t="shared" si="8"/>
        <v>2385.0202499944785</v>
      </c>
      <c r="G43" s="28">
        <f t="shared" si="8"/>
        <v>2433.3722772343085</v>
      </c>
      <c r="H43" s="28">
        <f t="shared" si="8"/>
        <v>2474.1295549678071</v>
      </c>
      <c r="I43" s="28">
        <f t="shared" si="8"/>
        <v>2497.564262894281</v>
      </c>
      <c r="J43" s="28">
        <f t="shared" si="8"/>
        <v>2517.1507221474512</v>
      </c>
      <c r="K43" s="28">
        <f t="shared" si="8"/>
        <v>2539.8877305977453</v>
      </c>
      <c r="L43" s="28">
        <f t="shared" si="8"/>
        <v>2573.6316750550627</v>
      </c>
      <c r="M43" s="28">
        <f t="shared" si="8"/>
        <v>2599.31210317049</v>
      </c>
      <c r="N43" s="28">
        <f t="shared" si="8"/>
        <v>2576.1754159520906</v>
      </c>
      <c r="O43" s="28">
        <f t="shared" si="8"/>
        <v>2546.3587035259907</v>
      </c>
      <c r="P43" s="28">
        <f t="shared" si="8"/>
        <v>2519.6500472427174</v>
      </c>
      <c r="Q43" s="28">
        <f t="shared" si="8"/>
        <v>2492.5927557995719</v>
      </c>
      <c r="R43" s="28">
        <f t="shared" si="8"/>
        <v>2469.071788991705</v>
      </c>
      <c r="S43" s="28">
        <f t="shared" si="8"/>
        <v>2448.1183098117253</v>
      </c>
      <c r="T43" s="28">
        <f t="shared" si="8"/>
        <v>2425.9921261163445</v>
      </c>
      <c r="U43" s="28">
        <f t="shared" si="8"/>
        <v>2403.1850790419544</v>
      </c>
      <c r="V43" s="28">
        <f t="shared" si="8"/>
        <v>2383.1856636500379</v>
      </c>
      <c r="W43" s="28">
        <f t="shared" si="8"/>
        <v>2363.3499505180325</v>
      </c>
      <c r="X43" s="28">
        <f t="shared" si="8"/>
        <v>2341.3678094161078</v>
      </c>
      <c r="Y43" s="28">
        <f t="shared" si="8"/>
        <v>2319.569000806353</v>
      </c>
      <c r="Z43" s="28">
        <f t="shared" si="8"/>
        <v>2300.062191901693</v>
      </c>
      <c r="AA43" s="28">
        <f t="shared" si="8"/>
        <v>2281.9677729763898</v>
      </c>
      <c r="AB43" s="28">
        <f t="shared" si="8"/>
        <v>2265.4205505446062</v>
      </c>
      <c r="AC43" s="28">
        <f t="shared" si="8"/>
        <v>2250.0842310599164</v>
      </c>
      <c r="AD43" s="28">
        <f t="shared" si="8"/>
        <v>2224.3930898974486</v>
      </c>
      <c r="AE43" s="28">
        <f t="shared" si="8"/>
        <v>2205.2842367462417</v>
      </c>
      <c r="AF43" s="28">
        <f t="shared" si="8"/>
        <v>2185.9705291668115</v>
      </c>
      <c r="AG43" s="28">
        <f t="shared" si="8"/>
        <v>2166.4499651667784</v>
      </c>
      <c r="AH43" s="28">
        <f t="shared" si="8"/>
        <v>2146.7205233315117</v>
      </c>
      <c r="AI43" s="28">
        <f t="shared" si="8"/>
        <v>2126.7801626358132</v>
      </c>
      <c r="AJ43" s="28">
        <f t="shared" si="8"/>
        <v>2106.6268222537838</v>
      </c>
      <c r="AK43" s="28">
        <f t="shared" si="8"/>
        <v>2086.2584213668515</v>
      </c>
      <c r="AL43" s="28">
        <f>AL42-AT32</f>
        <v>2065.6728589699214</v>
      </c>
      <c r="AM43" s="28">
        <f>AM42-AU32</f>
        <v>2044.8680136756682</v>
      </c>
    </row>
    <row r="44" spans="1:47" x14ac:dyDescent="0.2"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47" x14ac:dyDescent="0.2">
      <c r="A45" t="s">
        <v>103</v>
      </c>
      <c r="D45" s="14">
        <v>0</v>
      </c>
      <c r="E45" s="14"/>
      <c r="F45" s="14"/>
      <c r="G45" s="14"/>
      <c r="H45" s="14"/>
      <c r="I45" s="14"/>
      <c r="J45" s="14"/>
      <c r="K45" s="14"/>
      <c r="L45" s="14"/>
      <c r="M45" s="14">
        <v>0</v>
      </c>
      <c r="N45" s="29">
        <f>V32/N42/PPRiFUfIIaIoE!$B$3</f>
        <v>6.1718005946785399E-2</v>
      </c>
      <c r="O45" s="29">
        <f>W32/O42/PPRiFUfIIaIoE!$B$3</f>
        <v>0.12639761478199413</v>
      </c>
      <c r="P45" s="29">
        <f>X32/P42/PPRiFUfIIaIoE!$B$3</f>
        <v>0.18927478232278105</v>
      </c>
      <c r="Q45" s="29">
        <f>Y32/Q42/PPRiFUfIIaIoE!$B$3</f>
        <v>0.24848036168058915</v>
      </c>
      <c r="R45" s="29">
        <f>Z32/R42/PPRiFUfIIaIoE!$B$3</f>
        <v>0.29799672024953378</v>
      </c>
      <c r="S45" s="29">
        <f>AA32/S42/PPRiFUfIIaIoE!$B$3</f>
        <v>0.34236530278738003</v>
      </c>
      <c r="T45" s="29">
        <f>AB32/T42/PPRiFUfIIaIoE!$B$3</f>
        <v>0.38887030510497983</v>
      </c>
      <c r="U45" s="29">
        <f>AC32/U42/PPRiFUfIIaIoE!$B$3</f>
        <v>0.4337763333019502</v>
      </c>
      <c r="V45" s="29">
        <f>AD32/V42/PPRiFUfIIaIoE!$B$3</f>
        <v>0.47051742709525596</v>
      </c>
      <c r="W45" s="29">
        <f>AE32/W42/PPRiFUfIIaIoE!$B$3</f>
        <v>0.50363000828780979</v>
      </c>
      <c r="X45" s="29">
        <f>AF32/X42/PPRiFUfIIaIoE!$B$3</f>
        <v>0.53994891234637132</v>
      </c>
      <c r="Y45" s="29">
        <f>AG32/Y42/PPRiFUfIIaIoE!$B$3</f>
        <v>0.57548150767077766</v>
      </c>
      <c r="Z45" s="29">
        <f>AH32/Z42/PPRiFUfIIaIoE!$B$3</f>
        <v>0.60391795138065474</v>
      </c>
      <c r="AA45" s="29">
        <f>AI32/AA42/PPRiFUfIIaIoE!$B$3</f>
        <v>0.62925114335490617</v>
      </c>
      <c r="AB45" s="29">
        <f>AJ32/AB42/PPRiFUfIIaIoE!$B$3</f>
        <v>0.65276290021113581</v>
      </c>
      <c r="AC45" s="29">
        <f>AK32/AC42/PPRiFUfIIaIoE!$B$3</f>
        <v>0.67530192918506837</v>
      </c>
      <c r="AD45" s="29">
        <f>AL32/AD42/PPRiFUfIIaIoE!$B$3</f>
        <v>0.71556304304980123</v>
      </c>
      <c r="AE45" s="29">
        <f>AM32/AE42/PPRiFUfIIaIoE!$B$3</f>
        <v>0.74613916161501004</v>
      </c>
      <c r="AF45" s="29">
        <f>AN32/AF42/PPRiFUfIIaIoE!$B$3</f>
        <v>0.77696695766820079</v>
      </c>
      <c r="AG45" s="29">
        <f>AO32/AG42/PPRiFUfIIaIoE!$B$3</f>
        <v>0.80804868078038106</v>
      </c>
      <c r="AH45" s="29">
        <f>AP32/AH42/PPRiFUfIIaIoE!$B$3</f>
        <v>0.83938660047404412</v>
      </c>
      <c r="AI45" s="29">
        <f>AQ32/AI42/PPRiFUfIIaIoE!$B$3</f>
        <v>0.87098300640024617</v>
      </c>
      <c r="AJ45" s="29">
        <f>AR32/AJ42/PPRiFUfIIaIoE!$B$3</f>
        <v>0.90284020851725333</v>
      </c>
      <c r="AK45" s="29">
        <f>AS32/AK42/PPRiFUfIIaIoE!$B$3</f>
        <v>0.93496053727077288</v>
      </c>
      <c r="AL45" s="29">
        <f>AT32/AL42/PPRiFUfIIaIoE!$B$3</f>
        <v>0.96734634377578754</v>
      </c>
      <c r="AM45" s="29">
        <f>AU32/AM42/PPRiFUfIIaIoE!$B$3</f>
        <v>1</v>
      </c>
    </row>
    <row r="46" spans="1:47" x14ac:dyDescent="0.2">
      <c r="D46" s="28"/>
      <c r="E46" s="28"/>
      <c r="F46" s="28"/>
      <c r="G46" s="28"/>
      <c r="H46" s="28"/>
      <c r="I46" s="28"/>
      <c r="J46" s="28"/>
      <c r="K46" s="28"/>
      <c r="L46" s="28"/>
      <c r="M46" s="28">
        <f>M42*M45*[2]PPRiEYFUfIIaIoE!$B$3</f>
        <v>0</v>
      </c>
      <c r="N46" s="28">
        <f>N42*N45*PPRiFUfIIaIoE!$B$3</f>
        <v>40.684555814606945</v>
      </c>
      <c r="O46" s="28">
        <f>O42*O45*PPRiFUfIIaIoE!$B$3</f>
        <v>83.743022882367526</v>
      </c>
      <c r="P46" s="28">
        <f>P42*P45*PPRiFUfIIaIoE!$B$3</f>
        <v>126.14991737968467</v>
      </c>
      <c r="Q46" s="28">
        <f>Q42*Q45*PPRiFUfIIaIoE!$B$3</f>
        <v>166.4380619101762</v>
      </c>
      <c r="R46" s="28">
        <f>R42*R45*PPRiFUfIIaIoE!$B$3</f>
        <v>200.38818234635414</v>
      </c>
      <c r="S46" s="28">
        <f>S42*S45*PPRiFUfIIaIoE!$B$3</f>
        <v>231.06221412414973</v>
      </c>
      <c r="T46" s="28">
        <f>T42*T45*PPRiFUfIIaIoE!$B$3</f>
        <v>263.45402813311352</v>
      </c>
      <c r="U46" s="28">
        <f>U42*U45*PPRiFUfIIaIoE!$B$3</f>
        <v>294.81152764214312</v>
      </c>
      <c r="V46" s="28">
        <f>V42*V45*PPRiFUfIIaIoE!$B$3</f>
        <v>320.45068046651221</v>
      </c>
      <c r="W46" s="28">
        <f>W42*W45*PPRiFUfIIaIoE!$B$3</f>
        <v>343.39697042981857</v>
      </c>
      <c r="X46" s="28">
        <f>X42*X45*PPRiFUfIIaIoE!$B$3</f>
        <v>368.59870390619807</v>
      </c>
      <c r="Y46" s="28">
        <f>Y42*Y45*PPRiFUfIIaIoE!$B$3</f>
        <v>393.27188900375569</v>
      </c>
      <c r="Z46" s="28">
        <f>Z42*Z45*PPRiFUfIIaIoE!$B$3</f>
        <v>412.69148547389318</v>
      </c>
      <c r="AA46" s="28">
        <f>AA42*AA45*PPRiFUfIIaIoE!$B$3</f>
        <v>429.85563843095696</v>
      </c>
      <c r="AB46" s="28">
        <f>AB42*AB45*PPRiFUfIIaIoE!$B$3</f>
        <v>445.82144463259078</v>
      </c>
      <c r="AC46" s="28">
        <f>AC42*AC45*PPRiFUfIIaIoE!$B$3</f>
        <v>461.22680729461098</v>
      </c>
      <c r="AD46" s="28">
        <f>AD42*AD45*PPRiFUfIIaIoE!$B$3</f>
        <v>489.12221276379273</v>
      </c>
      <c r="AE46" s="28">
        <f>AE42*AE45*PPRiFUfIIaIoE!$B$3</f>
        <v>510.43712226293081</v>
      </c>
      <c r="AF46" s="28">
        <f>AF42*AF45*PPRiFUfIIaIoE!$B$3</f>
        <v>531.95867968841935</v>
      </c>
      <c r="AG46" s="28">
        <f>AG42*AG45*PPRiFUfIIaIoE!$B$3</f>
        <v>553.6888884907288</v>
      </c>
      <c r="AH46" s="28">
        <f>AH42*AH45*PPRiFUfIIaIoE!$B$3</f>
        <v>575.62977154377006</v>
      </c>
      <c r="AI46" s="28">
        <f>AI42*AI45*PPRiFUfIIaIoE!$B$3</f>
        <v>597.78337133320622</v>
      </c>
      <c r="AJ46" s="28">
        <f>AJ42*AJ45*PPRiFUfIIaIoE!$B$3</f>
        <v>620.15175014658666</v>
      </c>
      <c r="AK46" s="28">
        <f>AK42*AK45*PPRiFUfIIaIoE!$B$3</f>
        <v>642.73699026532654</v>
      </c>
      <c r="AL46" s="28">
        <f>AL42*AL45*PPRiFUfIIaIoE!$B$3</f>
        <v>665.54119415854791</v>
      </c>
      <c r="AM46" s="28">
        <f>AM42*AM45*PPRiFUfIIaIoE!$B$3</f>
        <v>688.56648467879882</v>
      </c>
    </row>
    <row r="47" spans="1:47" x14ac:dyDescent="0.2">
      <c r="A47" s="21"/>
    </row>
    <row r="48" spans="1:47" ht="21" x14ac:dyDescent="0.25">
      <c r="A48" s="15" t="s">
        <v>116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</row>
    <row r="49" spans="1:37" ht="21" x14ac:dyDescent="0.25">
      <c r="A49" s="15" t="s">
        <v>104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</row>
    <row r="50" spans="1:37" ht="21" x14ac:dyDescent="0.25">
      <c r="A50" s="15" t="s">
        <v>26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</row>
    <row r="51" spans="1:37" ht="21" x14ac:dyDescent="0.25">
      <c r="A51" s="15" t="s">
        <v>105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</row>
    <row r="52" spans="1:37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</row>
    <row r="53" spans="1:37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</row>
    <row r="54" spans="1:37" ht="33" x14ac:dyDescent="0.25">
      <c r="A54" s="17" t="s">
        <v>117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30" t="s">
        <v>106</v>
      </c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</row>
    <row r="55" spans="1:37" x14ac:dyDescent="0.2">
      <c r="A55" s="18" t="s">
        <v>30</v>
      </c>
      <c r="B55" s="18" t="s">
        <v>31</v>
      </c>
      <c r="C55" s="18" t="s">
        <v>32</v>
      </c>
      <c r="D55" s="18" t="s">
        <v>33</v>
      </c>
      <c r="E55" s="18" t="s">
        <v>34</v>
      </c>
      <c r="F55" s="18" t="s">
        <v>35</v>
      </c>
      <c r="G55" s="18" t="s">
        <v>36</v>
      </c>
      <c r="H55" s="18" t="s">
        <v>37</v>
      </c>
      <c r="I55" s="18" t="s">
        <v>38</v>
      </c>
      <c r="J55" s="18" t="s">
        <v>39</v>
      </c>
      <c r="K55" s="18" t="s">
        <v>40</v>
      </c>
      <c r="L55" s="18" t="s">
        <v>41</v>
      </c>
      <c r="M55" s="18" t="s">
        <v>42</v>
      </c>
      <c r="N55" s="18" t="s">
        <v>43</v>
      </c>
      <c r="O55" s="18" t="s">
        <v>44</v>
      </c>
      <c r="P55" s="18" t="s">
        <v>45</v>
      </c>
      <c r="Q55" s="18" t="s">
        <v>46</v>
      </c>
      <c r="R55" s="18" t="s">
        <v>47</v>
      </c>
      <c r="S55" s="18" t="s">
        <v>48</v>
      </c>
      <c r="T55" s="18" t="s">
        <v>49</v>
      </c>
      <c r="U55" s="18" t="s">
        <v>50</v>
      </c>
      <c r="V55" s="18" t="s">
        <v>51</v>
      </c>
      <c r="W55" s="18" t="s">
        <v>52</v>
      </c>
      <c r="X55" s="18" t="s">
        <v>53</v>
      </c>
      <c r="Y55" s="18" t="s">
        <v>54</v>
      </c>
      <c r="Z55" s="18" t="s">
        <v>55</v>
      </c>
      <c r="AA55" s="18" t="s">
        <v>56</v>
      </c>
      <c r="AB55" s="18" t="s">
        <v>57</v>
      </c>
      <c r="AC55" s="18" t="s">
        <v>58</v>
      </c>
      <c r="AD55" s="18" t="s">
        <v>59</v>
      </c>
      <c r="AE55" s="18" t="s">
        <v>60</v>
      </c>
      <c r="AF55" s="18" t="s">
        <v>61</v>
      </c>
      <c r="AG55" s="18" t="s">
        <v>62</v>
      </c>
      <c r="AH55" s="18" t="s">
        <v>63</v>
      </c>
      <c r="AI55" s="18" t="s">
        <v>64</v>
      </c>
      <c r="AJ55" s="18" t="s">
        <v>65</v>
      </c>
      <c r="AK55" s="18" t="s">
        <v>66</v>
      </c>
    </row>
    <row r="56" spans="1:37" x14ac:dyDescent="0.2">
      <c r="A56" s="18" t="s">
        <v>67</v>
      </c>
      <c r="B56" s="18">
        <v>2594.33</v>
      </c>
      <c r="C56" s="18">
        <v>2769.83</v>
      </c>
      <c r="D56" s="18">
        <v>2881.46</v>
      </c>
      <c r="E56" s="18">
        <v>2820.25</v>
      </c>
      <c r="F56" s="18">
        <v>2860.22</v>
      </c>
      <c r="G56" s="18">
        <v>2985.17</v>
      </c>
      <c r="H56" s="18">
        <v>3147.12</v>
      </c>
      <c r="I56" s="18">
        <v>3376.8</v>
      </c>
      <c r="J56" s="18">
        <v>3628.69</v>
      </c>
      <c r="K56" s="18">
        <v>3887.44</v>
      </c>
      <c r="L56" s="18">
        <v>4093.06</v>
      </c>
      <c r="M56" s="18">
        <v>4372.55</v>
      </c>
      <c r="N56" s="18">
        <v>4607.18</v>
      </c>
      <c r="O56" s="18">
        <v>4778.3900000000003</v>
      </c>
      <c r="P56" s="18">
        <v>4863.3</v>
      </c>
      <c r="Q56" s="18">
        <v>4882.74</v>
      </c>
      <c r="R56" s="18">
        <v>4931.21</v>
      </c>
      <c r="S56" s="18">
        <v>5035.91</v>
      </c>
      <c r="T56" s="18">
        <v>5164.4799999999996</v>
      </c>
      <c r="U56" s="18">
        <v>5295.2</v>
      </c>
      <c r="V56" s="18">
        <v>5475.82</v>
      </c>
      <c r="W56" s="18">
        <v>5538.84</v>
      </c>
      <c r="X56" s="18">
        <v>5602.98</v>
      </c>
      <c r="Y56" s="18">
        <v>5672.09</v>
      </c>
      <c r="Z56" s="18">
        <v>5732.34</v>
      </c>
      <c r="AA56" s="18">
        <v>5786.41</v>
      </c>
      <c r="AB56" s="18">
        <v>5833.89</v>
      </c>
      <c r="AC56" s="18">
        <v>5873.86</v>
      </c>
      <c r="AD56" s="18">
        <v>5905.49</v>
      </c>
      <c r="AE56" s="18">
        <v>5941.19</v>
      </c>
      <c r="AF56" s="18">
        <v>5968.02</v>
      </c>
      <c r="AG56" s="18">
        <v>6000.2</v>
      </c>
      <c r="AH56" s="18">
        <v>6019.81</v>
      </c>
      <c r="AI56" s="18">
        <v>6032.39</v>
      </c>
      <c r="AJ56" s="18">
        <v>6042.02</v>
      </c>
      <c r="AK56" s="18">
        <v>6056.13</v>
      </c>
    </row>
    <row r="57" spans="1:37" x14ac:dyDescent="0.2">
      <c r="A57" s="18" t="s">
        <v>107</v>
      </c>
      <c r="B57" s="18">
        <v>807.19</v>
      </c>
      <c r="C57" s="18">
        <v>794.96</v>
      </c>
      <c r="D57" s="18">
        <v>855.33</v>
      </c>
      <c r="E57" s="18">
        <v>853.34</v>
      </c>
      <c r="F57" s="18">
        <v>756.67</v>
      </c>
      <c r="G57" s="18">
        <v>769.54</v>
      </c>
      <c r="H57" s="18">
        <v>802.8</v>
      </c>
      <c r="I57" s="18">
        <v>825.05</v>
      </c>
      <c r="J57" s="18">
        <v>897.64</v>
      </c>
      <c r="K57" s="18">
        <v>891.3</v>
      </c>
      <c r="L57" s="18">
        <v>879.56</v>
      </c>
      <c r="M57" s="18">
        <v>910.02</v>
      </c>
      <c r="N57" s="18">
        <v>894.33</v>
      </c>
      <c r="O57" s="18">
        <v>955.55</v>
      </c>
      <c r="P57" s="18">
        <v>960.04</v>
      </c>
      <c r="Q57" s="18">
        <v>916.83</v>
      </c>
      <c r="R57" s="18">
        <v>909.11</v>
      </c>
      <c r="S57" s="18">
        <v>918.13</v>
      </c>
      <c r="T57" s="18">
        <v>888.56</v>
      </c>
      <c r="U57" s="18">
        <v>892.75</v>
      </c>
      <c r="V57" s="18">
        <v>984.85</v>
      </c>
      <c r="W57" s="18">
        <v>954.03</v>
      </c>
      <c r="X57" s="18">
        <v>925.9</v>
      </c>
      <c r="Y57" s="18">
        <v>908.16</v>
      </c>
      <c r="Z57" s="18">
        <v>896.71</v>
      </c>
      <c r="AA57" s="18">
        <v>887.05</v>
      </c>
      <c r="AB57" s="18">
        <v>867.63</v>
      </c>
      <c r="AC57" s="18">
        <v>843.74</v>
      </c>
      <c r="AD57" s="18">
        <v>825.34</v>
      </c>
      <c r="AE57" s="18">
        <v>817.52</v>
      </c>
      <c r="AF57" s="18">
        <v>796.56</v>
      </c>
      <c r="AG57" s="18">
        <v>781.78</v>
      </c>
      <c r="AH57" s="18">
        <v>766.76</v>
      </c>
      <c r="AI57" s="18">
        <v>749.42</v>
      </c>
      <c r="AJ57" s="18">
        <v>731.86</v>
      </c>
      <c r="AK57" s="18">
        <v>720.14</v>
      </c>
    </row>
    <row r="58" spans="1:37" x14ac:dyDescent="0.2">
      <c r="A58" s="18" t="s">
        <v>108</v>
      </c>
      <c r="B58" s="18">
        <v>556.85</v>
      </c>
      <c r="C58" s="18">
        <v>549.35</v>
      </c>
      <c r="D58" s="18">
        <v>533.80999999999995</v>
      </c>
      <c r="E58" s="18">
        <v>496.85</v>
      </c>
      <c r="F58" s="18">
        <v>461.43</v>
      </c>
      <c r="G58" s="18">
        <v>453.82</v>
      </c>
      <c r="H58" s="18">
        <v>453.1</v>
      </c>
      <c r="I58" s="18">
        <v>484.83</v>
      </c>
      <c r="J58" s="18">
        <v>490.5</v>
      </c>
      <c r="K58" s="18">
        <v>502.56</v>
      </c>
      <c r="L58" s="18">
        <v>497</v>
      </c>
      <c r="M58" s="18">
        <v>487.19</v>
      </c>
      <c r="N58" s="18">
        <v>476.8</v>
      </c>
      <c r="O58" s="18">
        <v>467.13</v>
      </c>
      <c r="P58" s="18">
        <v>458.34</v>
      </c>
      <c r="Q58" s="18">
        <v>450.57</v>
      </c>
      <c r="R58" s="18">
        <v>443.8</v>
      </c>
      <c r="S58" s="18">
        <v>438.39</v>
      </c>
      <c r="T58" s="18">
        <v>434.03</v>
      </c>
      <c r="U58" s="18">
        <v>430.76</v>
      </c>
      <c r="V58" s="18">
        <v>428.37</v>
      </c>
      <c r="W58" s="18">
        <v>426.49</v>
      </c>
      <c r="X58" s="18">
        <v>424.79</v>
      </c>
      <c r="Y58" s="18">
        <v>422.66</v>
      </c>
      <c r="Z58" s="18">
        <v>419.36</v>
      </c>
      <c r="AA58" s="18">
        <v>415.05</v>
      </c>
      <c r="AB58" s="18">
        <v>410.13</v>
      </c>
      <c r="AC58" s="18">
        <v>404.41</v>
      </c>
      <c r="AD58" s="18">
        <v>397.97</v>
      </c>
      <c r="AE58" s="18">
        <v>391.27</v>
      </c>
      <c r="AF58" s="18">
        <v>384.17</v>
      </c>
      <c r="AG58" s="18">
        <v>377.45</v>
      </c>
      <c r="AH58" s="18">
        <v>369.93</v>
      </c>
      <c r="AI58" s="18">
        <v>362.76</v>
      </c>
      <c r="AJ58" s="18">
        <v>355.48</v>
      </c>
      <c r="AK58" s="18">
        <v>348.06</v>
      </c>
    </row>
    <row r="59" spans="1:37" x14ac:dyDescent="0.2">
      <c r="A59" s="18" t="s">
        <v>109</v>
      </c>
      <c r="B59" s="18">
        <v>151.88</v>
      </c>
      <c r="C59" s="18">
        <v>156.09</v>
      </c>
      <c r="D59" s="18">
        <v>154.36000000000001</v>
      </c>
      <c r="E59" s="18">
        <v>145.41999999999999</v>
      </c>
      <c r="F59" s="18">
        <v>134.59</v>
      </c>
      <c r="G59" s="18">
        <v>132.12</v>
      </c>
      <c r="H59" s="18">
        <v>129.35</v>
      </c>
      <c r="I59" s="18">
        <v>126.44</v>
      </c>
      <c r="J59" s="18">
        <v>133.04</v>
      </c>
      <c r="K59" s="18">
        <v>156.65</v>
      </c>
      <c r="L59" s="18">
        <v>165.19</v>
      </c>
      <c r="M59" s="18">
        <v>165.82</v>
      </c>
      <c r="N59" s="18">
        <v>167.7</v>
      </c>
      <c r="O59" s="18">
        <v>169.36</v>
      </c>
      <c r="P59" s="18">
        <v>171.57</v>
      </c>
      <c r="Q59" s="18">
        <v>174.21</v>
      </c>
      <c r="R59" s="18">
        <v>177.2</v>
      </c>
      <c r="S59" s="18">
        <v>180.01</v>
      </c>
      <c r="T59" s="18">
        <v>182.28</v>
      </c>
      <c r="U59" s="18">
        <v>183.89</v>
      </c>
      <c r="V59" s="18">
        <v>184.73</v>
      </c>
      <c r="W59" s="18">
        <v>185.16</v>
      </c>
      <c r="X59" s="18">
        <v>185.26</v>
      </c>
      <c r="Y59" s="18">
        <v>185.09</v>
      </c>
      <c r="Z59" s="18">
        <v>185.02</v>
      </c>
      <c r="AA59" s="18">
        <v>185.32</v>
      </c>
      <c r="AB59" s="18">
        <v>185.79</v>
      </c>
      <c r="AC59" s="18">
        <v>186.46</v>
      </c>
      <c r="AD59" s="18">
        <v>186.71</v>
      </c>
      <c r="AE59" s="18">
        <v>186.69</v>
      </c>
      <c r="AF59" s="18">
        <v>186.57</v>
      </c>
      <c r="AG59" s="18">
        <v>186.4</v>
      </c>
      <c r="AH59" s="18">
        <v>186.26</v>
      </c>
      <c r="AI59" s="18">
        <v>186.02</v>
      </c>
      <c r="AJ59" s="18">
        <v>185.87</v>
      </c>
      <c r="AK59" s="18">
        <v>185.77</v>
      </c>
    </row>
    <row r="60" spans="1:37" x14ac:dyDescent="0.2">
      <c r="A60" s="18" t="s">
        <v>110</v>
      </c>
      <c r="B60" s="18">
        <v>13.17</v>
      </c>
      <c r="C60" s="18">
        <v>14.81</v>
      </c>
      <c r="D60" s="18">
        <v>17.27</v>
      </c>
      <c r="E60" s="18">
        <v>19.68</v>
      </c>
      <c r="F60" s="18">
        <v>18.21</v>
      </c>
      <c r="G60" s="18">
        <v>17.04</v>
      </c>
      <c r="H60" s="18">
        <v>17.72</v>
      </c>
      <c r="I60" s="18">
        <v>18.260000000000002</v>
      </c>
      <c r="J60" s="18">
        <v>22.35</v>
      </c>
      <c r="K60" s="18">
        <v>32.799999999999997</v>
      </c>
      <c r="L60" s="18">
        <v>35.64</v>
      </c>
      <c r="M60" s="18">
        <v>35.51</v>
      </c>
      <c r="N60" s="18">
        <v>35.4</v>
      </c>
      <c r="O60" s="18">
        <v>35.32</v>
      </c>
      <c r="P60" s="18">
        <v>34.78</v>
      </c>
      <c r="Q60" s="18">
        <v>34.22</v>
      </c>
      <c r="R60" s="18">
        <v>34.25</v>
      </c>
      <c r="S60" s="18">
        <v>34.86</v>
      </c>
      <c r="T60" s="18">
        <v>35.51</v>
      </c>
      <c r="U60" s="18">
        <v>36.14</v>
      </c>
      <c r="V60" s="18">
        <v>36.93</v>
      </c>
      <c r="W60" s="18">
        <v>37.729999999999997</v>
      </c>
      <c r="X60" s="18">
        <v>38.520000000000003</v>
      </c>
      <c r="Y60" s="18">
        <v>39.24</v>
      </c>
      <c r="Z60" s="18">
        <v>39.81</v>
      </c>
      <c r="AA60" s="18">
        <v>40.22</v>
      </c>
      <c r="AB60" s="18">
        <v>40.479999999999997</v>
      </c>
      <c r="AC60" s="18">
        <v>40.58</v>
      </c>
      <c r="AD60" s="18">
        <v>40.520000000000003</v>
      </c>
      <c r="AE60" s="18">
        <v>40.4</v>
      </c>
      <c r="AF60" s="18">
        <v>40.11</v>
      </c>
      <c r="AG60" s="18">
        <v>39.81</v>
      </c>
      <c r="AH60" s="18">
        <v>39.47</v>
      </c>
      <c r="AI60" s="18">
        <v>39.130000000000003</v>
      </c>
      <c r="AJ60" s="18">
        <v>38.71</v>
      </c>
      <c r="AK60" s="18">
        <v>38.25</v>
      </c>
    </row>
    <row r="61" spans="1:37" x14ac:dyDescent="0.2">
      <c r="A61" s="18" t="s">
        <v>111</v>
      </c>
      <c r="B61" s="18">
        <v>626.67999999999995</v>
      </c>
      <c r="C61" s="18">
        <v>760.7</v>
      </c>
      <c r="D61" s="18">
        <v>784.61</v>
      </c>
      <c r="E61" s="18">
        <v>721.69</v>
      </c>
      <c r="F61" s="18">
        <v>825.51</v>
      </c>
      <c r="G61" s="18">
        <v>856.97</v>
      </c>
      <c r="H61" s="18">
        <v>892.21</v>
      </c>
      <c r="I61" s="18">
        <v>929.96</v>
      </c>
      <c r="J61" s="18">
        <v>976.52</v>
      </c>
      <c r="K61" s="18">
        <v>1038.18</v>
      </c>
      <c r="L61" s="18">
        <v>1131.44</v>
      </c>
      <c r="M61" s="18">
        <v>1258.8599999999999</v>
      </c>
      <c r="N61" s="18">
        <v>1364.59</v>
      </c>
      <c r="O61" s="18">
        <v>1417.64</v>
      </c>
      <c r="P61" s="18">
        <v>1462.99</v>
      </c>
      <c r="Q61" s="18">
        <v>1475.21</v>
      </c>
      <c r="R61" s="18">
        <v>1475.96</v>
      </c>
      <c r="S61" s="18">
        <v>1490.36</v>
      </c>
      <c r="T61" s="18">
        <v>1524.93</v>
      </c>
      <c r="U61" s="18">
        <v>1549.24</v>
      </c>
      <c r="V61" s="18">
        <v>1556.99</v>
      </c>
      <c r="W61" s="18">
        <v>1561.49</v>
      </c>
      <c r="X61" s="18">
        <v>1570.86</v>
      </c>
      <c r="Y61" s="18">
        <v>1581.44</v>
      </c>
      <c r="Z61" s="18">
        <v>1583.56</v>
      </c>
      <c r="AA61" s="18">
        <v>1583.56</v>
      </c>
      <c r="AB61" s="18">
        <v>1592.03</v>
      </c>
      <c r="AC61" s="18">
        <v>1602.62</v>
      </c>
      <c r="AD61" s="18">
        <v>1604.74</v>
      </c>
      <c r="AE61" s="18">
        <v>1604.74</v>
      </c>
      <c r="AF61" s="18">
        <v>1613.21</v>
      </c>
      <c r="AG61" s="18">
        <v>1623.8</v>
      </c>
      <c r="AH61" s="18">
        <v>1625.91</v>
      </c>
      <c r="AI61" s="18">
        <v>1625.91</v>
      </c>
      <c r="AJ61" s="18">
        <v>1625.91</v>
      </c>
      <c r="AK61" s="18">
        <v>1625.91</v>
      </c>
    </row>
    <row r="62" spans="1:37" x14ac:dyDescent="0.2">
      <c r="A62" s="18" t="s">
        <v>112</v>
      </c>
      <c r="B62" s="18">
        <v>438.55</v>
      </c>
      <c r="C62" s="18">
        <v>493.92</v>
      </c>
      <c r="D62" s="18">
        <v>536.08000000000004</v>
      </c>
      <c r="E62" s="18">
        <v>583.27</v>
      </c>
      <c r="F62" s="18">
        <v>663.81</v>
      </c>
      <c r="G62" s="18">
        <v>755.67</v>
      </c>
      <c r="H62" s="18">
        <v>851.94</v>
      </c>
      <c r="I62" s="18">
        <v>992.25</v>
      </c>
      <c r="J62" s="18">
        <v>1108.6500000000001</v>
      </c>
      <c r="K62" s="18">
        <v>1265.95</v>
      </c>
      <c r="L62" s="18">
        <v>1384.24</v>
      </c>
      <c r="M62" s="18">
        <v>1515.14</v>
      </c>
      <c r="N62" s="18">
        <v>1668.36</v>
      </c>
      <c r="O62" s="18">
        <v>1733.4</v>
      </c>
      <c r="P62" s="18">
        <v>1775.58</v>
      </c>
      <c r="Q62" s="18">
        <v>1831.7</v>
      </c>
      <c r="R62" s="18">
        <v>1890.89</v>
      </c>
      <c r="S62" s="18">
        <v>1974.17</v>
      </c>
      <c r="T62" s="18">
        <v>2099.17</v>
      </c>
      <c r="U62" s="18">
        <v>2202.42</v>
      </c>
      <c r="V62" s="18">
        <v>2283.96</v>
      </c>
      <c r="W62" s="18">
        <v>2373.96</v>
      </c>
      <c r="X62" s="18">
        <v>2457.66</v>
      </c>
      <c r="Y62" s="18">
        <v>2535.5</v>
      </c>
      <c r="Z62" s="18">
        <v>2607.89</v>
      </c>
      <c r="AA62" s="18">
        <v>2675.21</v>
      </c>
      <c r="AB62" s="18">
        <v>2737.83</v>
      </c>
      <c r="AC62" s="18">
        <v>2796.06</v>
      </c>
      <c r="AD62" s="18">
        <v>2850.21</v>
      </c>
      <c r="AE62" s="18">
        <v>2900.57</v>
      </c>
      <c r="AF62" s="18">
        <v>2947.41</v>
      </c>
      <c r="AG62" s="18">
        <v>2990.97</v>
      </c>
      <c r="AH62" s="18">
        <v>3031.48</v>
      </c>
      <c r="AI62" s="18">
        <v>3069.15</v>
      </c>
      <c r="AJ62" s="18">
        <v>3104.19</v>
      </c>
      <c r="AK62" s="18">
        <v>3138</v>
      </c>
    </row>
    <row r="63" spans="1:37" x14ac:dyDescent="0.2">
      <c r="A63" s="18" t="s">
        <v>113</v>
      </c>
      <c r="B63" s="18">
        <v>546.77</v>
      </c>
      <c r="C63" s="18">
        <v>658.14</v>
      </c>
      <c r="D63" s="18">
        <v>687.72</v>
      </c>
      <c r="E63" s="18">
        <v>653.74</v>
      </c>
      <c r="F63" s="18">
        <v>765.74</v>
      </c>
      <c r="G63" s="18">
        <v>794.68</v>
      </c>
      <c r="H63" s="18">
        <v>862.63</v>
      </c>
      <c r="I63" s="18">
        <v>913.6</v>
      </c>
      <c r="J63" s="18">
        <v>936.25</v>
      </c>
      <c r="K63" s="18">
        <v>954.5</v>
      </c>
      <c r="L63" s="18">
        <v>998.54</v>
      </c>
      <c r="M63" s="18">
        <v>1018.49</v>
      </c>
      <c r="N63" s="18">
        <v>1056.74</v>
      </c>
      <c r="O63" s="18">
        <v>1112.0899999999999</v>
      </c>
      <c r="P63" s="18">
        <v>1155.1400000000001</v>
      </c>
      <c r="Q63" s="18">
        <v>1165.53</v>
      </c>
      <c r="R63" s="18">
        <v>1166.17</v>
      </c>
      <c r="S63" s="18">
        <v>1166.17</v>
      </c>
      <c r="T63" s="18">
        <v>1173.3699999999999</v>
      </c>
      <c r="U63" s="18">
        <v>1182.3699999999999</v>
      </c>
      <c r="V63" s="18">
        <v>1184.17</v>
      </c>
      <c r="W63" s="18">
        <v>1184.17</v>
      </c>
      <c r="X63" s="18">
        <v>1191.3699999999999</v>
      </c>
      <c r="Y63" s="18">
        <v>1200.3699999999999</v>
      </c>
      <c r="Z63" s="18">
        <v>1202.17</v>
      </c>
      <c r="AA63" s="18">
        <v>1202.17</v>
      </c>
      <c r="AB63" s="18">
        <v>1209.3699999999999</v>
      </c>
      <c r="AC63" s="18">
        <v>1218.3699999999999</v>
      </c>
      <c r="AD63" s="18">
        <v>1220.17</v>
      </c>
      <c r="AE63" s="18">
        <v>1220.17</v>
      </c>
      <c r="AF63" s="18">
        <v>1227.3699999999999</v>
      </c>
      <c r="AG63" s="18">
        <v>1236.3699999999999</v>
      </c>
      <c r="AH63" s="18">
        <v>1238.17</v>
      </c>
      <c r="AI63" s="18">
        <v>1238.17</v>
      </c>
      <c r="AJ63" s="18">
        <v>1238.17</v>
      </c>
      <c r="AK63" s="18">
        <v>1238.17</v>
      </c>
    </row>
    <row r="64" spans="1:3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24">
        <f>1-($V$56/V56)</f>
        <v>0</v>
      </c>
      <c r="W65" s="24">
        <f t="shared" ref="W65:AA65" si="9">1-($V$56/W56)</f>
        <v>1.137783362581346E-2</v>
      </c>
      <c r="X65" s="24">
        <f t="shared" si="9"/>
        <v>2.2695065839963724E-2</v>
      </c>
      <c r="Y65" s="24">
        <f t="shared" si="9"/>
        <v>3.4602765470928776E-2</v>
      </c>
      <c r="Z65" s="24">
        <f t="shared" si="9"/>
        <v>4.4749613595843951E-2</v>
      </c>
      <c r="AA65" s="24">
        <f t="shared" si="9"/>
        <v>5.3675767876801062E-2</v>
      </c>
      <c r="AB65" s="24">
        <f>1-($V$56/AB56)</f>
        <v>6.1377571397472463E-2</v>
      </c>
      <c r="AC65" s="24">
        <f t="shared" ref="AC65:AF65" si="10">1-($V$56/AC56)</f>
        <v>6.776463858518933E-2</v>
      </c>
      <c r="AD65" s="24">
        <f t="shared" si="10"/>
        <v>7.2757722051853491E-2</v>
      </c>
      <c r="AE65" s="24">
        <f t="shared" si="10"/>
        <v>7.8329425586456614E-2</v>
      </c>
      <c r="AF65" s="24">
        <f t="shared" si="10"/>
        <v>8.2472913964765637E-2</v>
      </c>
      <c r="AG65" s="18"/>
      <c r="AH65" s="18"/>
      <c r="AI65" s="18"/>
      <c r="AJ65" s="18"/>
      <c r="AK65" s="18"/>
    </row>
    <row r="66" spans="1:37" x14ac:dyDescent="0.2">
      <c r="A66" s="19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2"/>
      <c r="M66" s="18"/>
      <c r="N66" s="18"/>
      <c r="O66" s="18"/>
      <c r="P66" s="18"/>
      <c r="Q66" s="18"/>
      <c r="R66" s="18"/>
      <c r="S66" s="18"/>
      <c r="T66" s="18"/>
      <c r="U66" s="18"/>
      <c r="V66" s="24">
        <f>1-(SUM($V$57:$V$60)/SUM(V57:V60))</f>
        <v>0</v>
      </c>
      <c r="W66" s="24">
        <f t="shared" ref="W66:AA66" si="11">1-(SUM($V$57:$V$60)/SUM(W57:W60))</f>
        <v>-1.9626920126480485E-2</v>
      </c>
      <c r="X66" s="24">
        <f t="shared" si="11"/>
        <v>-3.8368466849161953E-2</v>
      </c>
      <c r="Y66" s="24">
        <f t="shared" si="11"/>
        <v>-5.1268366395524678E-2</v>
      </c>
      <c r="Z66" s="24">
        <f t="shared" si="11"/>
        <v>-6.0990330326432529E-2</v>
      </c>
      <c r="AA66" s="24">
        <f t="shared" si="11"/>
        <v>-7.0199785289728034E-2</v>
      </c>
      <c r="AB66" s="24">
        <f>1-(SUM($V$57:$V$60)/SUM(AB57:AB60))</f>
        <v>-8.6999594422983773E-2</v>
      </c>
      <c r="AC66" s="24">
        <f>1-(SUM($V$57:$V$60)/SUM(AC57:AC60))</f>
        <v>-0.10825046265226845</v>
      </c>
      <c r="AD66" s="24">
        <f>1-(SUM($V$57:$V$60)/SUM(AD57:AD60))</f>
        <v>-0.12708370675748348</v>
      </c>
      <c r="AE66" s="24">
        <f>1-(SUM($V$57:$V$60)/SUM(AE57:AE60))</f>
        <v>-0.13859096860461873</v>
      </c>
      <c r="AF66" s="24">
        <f>1-(SUM($V$57:$V$60)/SUM(AF57:AF60))</f>
        <v>-0.16162312332582562</v>
      </c>
      <c r="AG66" s="18"/>
      <c r="AH66" s="18"/>
      <c r="AI66" s="18"/>
      <c r="AJ66" s="18"/>
      <c r="AK66" s="18"/>
    </row>
    <row r="67" spans="1:37" x14ac:dyDescent="0.2">
      <c r="A67" s="1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2"/>
      <c r="M67" s="18"/>
      <c r="N67" s="18"/>
      <c r="O67" s="18"/>
      <c r="P67" s="18"/>
      <c r="Q67" s="18"/>
      <c r="R67" s="18"/>
      <c r="S67" s="18"/>
      <c r="T67" s="18"/>
      <c r="U67" s="18"/>
      <c r="V67" s="24">
        <f>1-(SUM($V$61:$V$62)/SUM(V61:V62))</f>
        <v>0</v>
      </c>
      <c r="W67" s="24">
        <f t="shared" ref="W67:AA67" si="12">1-(SUM($V$61:$V$62)/SUM(W61:W62))</f>
        <v>2.4012501746941251E-2</v>
      </c>
      <c r="X67" s="24">
        <f t="shared" si="12"/>
        <v>4.6560523467675363E-2</v>
      </c>
      <c r="Y67" s="24">
        <f t="shared" si="12"/>
        <v>6.703765418004648E-2</v>
      </c>
      <c r="Z67" s="24">
        <f t="shared" si="12"/>
        <v>8.3622612699662424E-2</v>
      </c>
      <c r="AA67" s="24">
        <f t="shared" si="12"/>
        <v>9.8108139204512224E-2</v>
      </c>
      <c r="AB67" s="24">
        <f>1-(SUM($V$61:$V$62)/SUM(AB61:AB62))</f>
        <v>0.11291589104497601</v>
      </c>
      <c r="AC67" s="24">
        <f t="shared" ref="AC67:AF67" si="13">1-(SUM($V$61:$V$62)/SUM(AC61:AC62))</f>
        <v>0.12679485663880996</v>
      </c>
      <c r="AD67" s="24">
        <f t="shared" si="13"/>
        <v>0.13782421800469147</v>
      </c>
      <c r="AE67" s="24">
        <f t="shared" si="13"/>
        <v>0.14746155092546365</v>
      </c>
      <c r="AF67" s="24">
        <f t="shared" si="13"/>
        <v>0.15780091303375421</v>
      </c>
      <c r="AG67" s="18"/>
      <c r="AH67" s="18"/>
      <c r="AI67" s="18"/>
      <c r="AJ67" s="18"/>
      <c r="AK67" s="18"/>
    </row>
    <row r="68" spans="1:37" x14ac:dyDescent="0.2">
      <c r="A68" s="19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2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x14ac:dyDescent="0.2">
      <c r="A69" s="1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2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x14ac:dyDescent="0.2">
      <c r="A70" s="31"/>
      <c r="B70" s="32"/>
      <c r="C70" s="33"/>
      <c r="D70" s="18"/>
      <c r="E70" s="18"/>
      <c r="F70" s="18"/>
      <c r="G70" s="18"/>
      <c r="H70" s="18"/>
      <c r="I70" s="18"/>
      <c r="J70" s="18"/>
      <c r="K70" s="18"/>
      <c r="L70" s="22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x14ac:dyDescent="0.2">
      <c r="A71" s="31"/>
      <c r="B71" s="32"/>
      <c r="C71" s="33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</sheetData>
  <hyperlinks>
    <hyperlink ref="G23" r:id="rId1" display="https://www2.aer.ca/t/Production/views/NaturalGasFigureS5_7Albertatotalpurchasedprocessedandproducedgasforoilsandsproduction/NaturalGasFigureS5_7Albertatotalpurchasedprocessedandproducedgasforoilsandsproduction?:embed=y&amp;:showShareOptions=true&amp;:display_count=no" xr:uid="{6F06B031-DA7A-FF44-9EC8-18833D1B2C44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9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1" max="1" width="32.33203125" customWidth="1"/>
    <col min="2" max="2" width="25.5" customWidth="1"/>
  </cols>
  <sheetData>
    <row r="1" spans="1:2" x14ac:dyDescent="0.2">
      <c r="B1" s="10" t="s">
        <v>11</v>
      </c>
    </row>
    <row r="2" spans="1:2" ht="16" x14ac:dyDescent="0.2">
      <c r="A2" s="12" t="s">
        <v>16</v>
      </c>
      <c r="B2" s="11">
        <v>0</v>
      </c>
    </row>
    <row r="3" spans="1:2" x14ac:dyDescent="0.2">
      <c r="A3" s="13" t="s">
        <v>17</v>
      </c>
      <c r="B3" s="11">
        <f>'OS limit'!AU32/'OS limit'!AM42</f>
        <v>0.2519052441510185</v>
      </c>
    </row>
    <row r="4" spans="1:2" x14ac:dyDescent="0.2">
      <c r="A4" s="13" t="s">
        <v>18</v>
      </c>
      <c r="B4" s="11">
        <v>0</v>
      </c>
    </row>
    <row r="5" spans="1:2" x14ac:dyDescent="0.2">
      <c r="A5" s="13" t="s">
        <v>19</v>
      </c>
      <c r="B5" s="11">
        <v>0</v>
      </c>
    </row>
    <row r="6" spans="1:2" x14ac:dyDescent="0.2">
      <c r="A6" s="13" t="s">
        <v>20</v>
      </c>
      <c r="B6" s="11">
        <v>0</v>
      </c>
    </row>
    <row r="7" spans="1:2" x14ac:dyDescent="0.2">
      <c r="A7" s="13" t="s">
        <v>21</v>
      </c>
      <c r="B7" s="11">
        <v>0</v>
      </c>
    </row>
    <row r="8" spans="1:2" x14ac:dyDescent="0.2">
      <c r="A8" s="13" t="s">
        <v>22</v>
      </c>
      <c r="B8" s="14">
        <v>0</v>
      </c>
    </row>
    <row r="9" spans="1:2" x14ac:dyDescent="0.2">
      <c r="A9" s="13" t="s">
        <v>23</v>
      </c>
      <c r="B9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(previous PPRiFUfIIaIoE)</vt:lpstr>
      <vt:lpstr>OS limit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2014-03-25T01:31:56Z</dcterms:created>
  <dcterms:modified xsi:type="dcterms:W3CDTF">2019-05-14T18:03:15Z</dcterms:modified>
</cp:coreProperties>
</file>